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usdoe-my.sharepoint.com/personal/naeema_conway_doe_gov/Documents/Desktop/New Templates/"/>
    </mc:Choice>
  </mc:AlternateContent>
  <xr:revisionPtr revIDLastSave="531" documentId="14_{4D50840D-BD17-4CD9-8DD7-D1A77A104B91}" xr6:coauthVersionLast="47" xr6:coauthVersionMax="47" xr10:uidLastSave="{9A6F4DDA-38CD-457B-BA40-F8202C675AD4}"/>
  <workbookProtection workbookAlgorithmName="SHA-512" workbookHashValue="pp1zVzEwu0zm8Ks8JHFvMeaEgqUDVTBlg8HXRo8YW9Ksx3PBOHKX878P+JQ6XQKIkAT0GK41biTcicOSaM8s2A==" workbookSaltValue="0wFgErVToYnJT3/a9bT+XQ==" workbookSpinCount="100000" lockStructure="1"/>
  <bookViews>
    <workbookView xWindow="-110" yWindow="-110" windowWidth="19420" windowHeight="10300" tabRatio="865" xr2:uid="{00000000-000D-0000-FFFF-FFFF00000000}"/>
  </bookViews>
  <sheets>
    <sheet name="Instructions" sheetId="25" r:id="rId1"/>
    <sheet name="Volume Data" sheetId="35" r:id="rId2"/>
    <sheet name="ASH-OFF Data 1" sheetId="36" r:id="rId3"/>
    <sheet name="ASH-OFF Data 2" sheetId="37" r:id="rId4"/>
    <sheet name="ASH-ON Data 1" sheetId="38" r:id="rId5"/>
    <sheet name="ASH-ON Data 2" sheetId="39" r:id="rId6"/>
    <sheet name="General Info &amp; Test Results" sheetId="1" r:id="rId7"/>
    <sheet name="Setup &amp; Instrumentation" sheetId="27" r:id="rId8"/>
    <sheet name="Volume" sheetId="17" r:id="rId9"/>
    <sheet name="Settings" sheetId="20" r:id="rId10"/>
    <sheet name="Test Conditions" sheetId="6" r:id="rId11"/>
    <sheet name="Energy Calcs (ASH Switch OFF)" sheetId="3" r:id="rId12"/>
    <sheet name="Energy Calcs (ASH Switch ON)" sheetId="41" r:id="rId13"/>
    <sheet name="Photos" sheetId="40" r:id="rId14"/>
    <sheet name="Comments" sheetId="29" r:id="rId15"/>
    <sheet name="Report Sign-Off Block" sheetId="24" r:id="rId16"/>
    <sheet name="Back-End" sheetId="15" r:id="rId17"/>
    <sheet name="Version Control" sheetId="23" r:id="rId18"/>
  </sheets>
  <definedNames>
    <definedName name="Ambients">'Back-End'!$M$13:$M$14</definedName>
    <definedName name="ASH">'General Info &amp; Test Results'!$C$31</definedName>
    <definedName name="ASH_Default">'General Info &amp; Test Results'!$C$32</definedName>
    <definedName name="ASH_OFF_Interpolation">'Back-End'!$I$13:$I$20</definedName>
    <definedName name="ASH_ON_Interpolation">'Back-End'!$J$13:$J$20</definedName>
    <definedName name="ASH_Switch">'Back-End'!$G$49:$G$51</definedName>
    <definedName name="ASHOFF_Tempset">'Back-End'!$G$24:$K$28</definedName>
    <definedName name="ASHON_Tempset">'Back-End'!$G$31:$K$35</definedName>
    <definedName name="AUS_NZ">'General Info &amp; Test Results'!$C$40</definedName>
    <definedName name="Auto">'Back-End'!$G$40</definedName>
    <definedName name="Aux_Comp">'Back-End'!$I$38:$I$41</definedName>
    <definedName name="Aux_Comp_Y_N">'General Info &amp; Test Results'!$C$33</definedName>
    <definedName name="Comp_Num">'Back-End'!$I$44:$I$46</definedName>
    <definedName name="Compt_Type">'Back-End'!$K$45:$K$47</definedName>
    <definedName name="Correction_Factor">'Energy Calcs (ASH Switch OFF)'!$J$40</definedName>
    <definedName name="CR">'Back-End'!$K$47</definedName>
    <definedName name="CT_ratio">'Back-End'!$M$42</definedName>
    <definedName name="Defrost">'Back-End'!$G$38:$G$40</definedName>
    <definedName name="DefrostControlType">'General Info &amp; Test Results'!$C$38</definedName>
    <definedName name="DefrostType">'Back-End'!$G$38:$G$42</definedName>
    <definedName name="ECR_OFF">'Energy Calcs (ASH Switch OFF)'!$E$86</definedName>
    <definedName name="ECR_ON">'Energy Calcs (ASH Switch ON)'!$E$86</definedName>
    <definedName name="EFF_OFF">'Energy Calcs (ASH Switch OFF)'!$E$84</definedName>
    <definedName name="EFF_ON">'Energy Calcs (ASH Switch ON)'!$E$84</definedName>
    <definedName name="EFR_OFF">'Energy Calcs (ASH Switch OFF)'!$E$85</definedName>
    <definedName name="EFR_ON">'Energy Calcs (ASH Switch ON)'!$E$85</definedName>
    <definedName name="Features">'Back-End'!$G$54:$G$57</definedName>
    <definedName name="FF">'Back-End'!$K$45</definedName>
    <definedName name="FRZ_Comp_Temp">'Back-End'!$H$13:$H$20</definedName>
    <definedName name="FRZ_TC_Configs">'Back-End'!$M$28:$M$35</definedName>
    <definedName name="FZ">'Back-End'!$K$46</definedName>
    <definedName name="Height">'General Info &amp; Test Results'!$C$42</definedName>
    <definedName name="Ice_Adder">'Back-End'!$K$50:$K$51</definedName>
    <definedName name="LTA">'Back-End'!$G$41</definedName>
    <definedName name="No">'Back-End'!$I$50</definedName>
    <definedName name="No_Freq">'General Info &amp; Test Results'!$C$39</definedName>
    <definedName name="Non_auto">'Back-End'!$G$38</definedName>
    <definedName name="Null">'Back-End'!$I$53</definedName>
    <definedName name="OFF_Cold_ET_1TP">'Energy Calcs (ASH Switch OFF)'!$F$41</definedName>
    <definedName name="OFF_Cold_ET_2TP">'Energy Calcs (ASH Switch OFF)'!$F$64</definedName>
    <definedName name="OFF_Mid_ET_1TP">'Energy Calcs (ASH Switch OFF)'!$D$41</definedName>
    <definedName name="OFF_Mid_ET_2TP">'Energy Calcs (ASH Switch OFF)'!$D$64</definedName>
    <definedName name="OFF_NUOC_ET_1TP">'Energy Calcs (ASH Switch OFF)'!$G$41</definedName>
    <definedName name="OFF_NUOC_ET_2TP">'Energy Calcs (ASH Switch OFF)'!$G$64</definedName>
    <definedName name="OFF_Warm_ET_1TP">'Energy Calcs (ASH Switch OFF)'!$E$41</definedName>
    <definedName name="OFF_Warm_ET_2TP">'Energy Calcs (ASH Switch OFF)'!$E$64</definedName>
    <definedName name="ON_Cold_ET_1TP">'Energy Calcs (ASH Switch ON)'!$F$41</definedName>
    <definedName name="ON_Cold_ET_2TP">'Energy Calcs (ASH Switch ON)'!$F$64</definedName>
    <definedName name="ON_Mid_ET_1TP">'Energy Calcs (ASH Switch ON)'!$D$41</definedName>
    <definedName name="ON_Mid_ET_2TP">'Energy Calcs (ASH Switch ON)'!$D$64</definedName>
    <definedName name="ON_NUOC_ET_1TP">'Energy Calcs (ASH Switch ON)'!$G$41</definedName>
    <definedName name="ON_NUOC_ET_2TP">'Energy Calcs (ASH Switch ON)'!$G$64</definedName>
    <definedName name="ON_Warm_ET_1TP">'Energy Calcs (ASH Switch ON)'!$E$41</definedName>
    <definedName name="ON_Warm_ET_2TP">'Energy Calcs (ASH Switch ON)'!$E$64</definedName>
    <definedName name="Other">'Back-End'!$I$54</definedName>
    <definedName name="Part_auto">'Back-End'!$G$39</definedName>
    <definedName name="Product_Class">'Back-End'!$B$13:$B$56</definedName>
    <definedName name="Product_Type">'Back-End'!$G$13:$G$20</definedName>
    <definedName name="QC_Mode">'Back-End'!$I$57</definedName>
    <definedName name="RC_TC_Configs">'Back-End'!$M$17:$M$25</definedName>
    <definedName name="RF_PCs">'Back-End'!$B$13:$E$56</definedName>
    <definedName name="Steady_state_Condition">'Back-End'!$M$38:$M$39</definedName>
    <definedName name="Temp_Set">'Back-End'!$K$38:$K$42</definedName>
    <definedName name="Unit_Type">'General Info &amp; Test Results'!$C$27</definedName>
    <definedName name="Variable">'Back-End'!$G$42</definedName>
    <definedName name="VASH">'General Info &amp; Test Results'!$C$34</definedName>
    <definedName name="Yes">'Back-End'!$I$49</definedName>
    <definedName name="Yes_No">'Back-End'!$I$49:$I$50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8" i="6" l="1"/>
  <c r="D79" i="6"/>
  <c r="D75" i="6"/>
  <c r="C29" i="17"/>
  <c r="B8" i="25"/>
  <c r="B8" i="35"/>
  <c r="B8" i="36"/>
  <c r="B8" i="37"/>
  <c r="B8" i="38"/>
  <c r="B8" i="39"/>
  <c r="B8" i="1"/>
  <c r="B8" i="27"/>
  <c r="B8" i="17"/>
  <c r="B8" i="20"/>
  <c r="B8" i="6"/>
  <c r="B8" i="3"/>
  <c r="B8" i="41"/>
  <c r="B8" i="40"/>
  <c r="B8" i="29"/>
  <c r="B8" i="24"/>
  <c r="B8" i="15"/>
  <c r="O55" i="6" l="1"/>
  <c r="O54" i="6"/>
  <c r="O53" i="6"/>
  <c r="N53" i="6"/>
  <c r="H55" i="6"/>
  <c r="H54" i="6"/>
  <c r="H53" i="6"/>
  <c r="G53" i="6"/>
  <c r="K73" i="41"/>
  <c r="J73" i="41"/>
  <c r="K72" i="41"/>
  <c r="J72" i="41"/>
  <c r="K71" i="41"/>
  <c r="J71" i="41"/>
  <c r="K70" i="41"/>
  <c r="J70" i="41"/>
  <c r="K73" i="3"/>
  <c r="J73" i="3"/>
  <c r="K72" i="3"/>
  <c r="J72" i="3"/>
  <c r="K71" i="3"/>
  <c r="J71" i="3"/>
  <c r="K70" i="3"/>
  <c r="J70" i="3"/>
  <c r="Y34" i="41"/>
  <c r="Y34" i="3"/>
  <c r="H78" i="3" l="1"/>
  <c r="P71" i="3" s="1"/>
  <c r="H78" i="41"/>
  <c r="L58" i="41"/>
  <c r="G61" i="41"/>
  <c r="F61" i="41"/>
  <c r="E61" i="41"/>
  <c r="D61" i="41"/>
  <c r="G53" i="41"/>
  <c r="F53" i="41"/>
  <c r="E53" i="41"/>
  <c r="D53" i="41"/>
  <c r="G45" i="41"/>
  <c r="F45" i="41"/>
  <c r="E45" i="41"/>
  <c r="D45" i="41"/>
  <c r="G40" i="41"/>
  <c r="F40" i="41"/>
  <c r="E40" i="41"/>
  <c r="D40" i="41"/>
  <c r="U34" i="41"/>
  <c r="N34" i="41"/>
  <c r="BI33" i="41"/>
  <c r="BE33" i="41"/>
  <c r="AX33" i="41"/>
  <c r="AR33" i="41"/>
  <c r="AN33" i="41"/>
  <c r="AG33" i="41"/>
  <c r="J33" i="41"/>
  <c r="F33" i="41"/>
  <c r="G60" i="41" s="1"/>
  <c r="BI32" i="41"/>
  <c r="BE32" i="41"/>
  <c r="AX32" i="41"/>
  <c r="AR32" i="41"/>
  <c r="AN32" i="41"/>
  <c r="AG32" i="41"/>
  <c r="J32" i="41"/>
  <c r="F32" i="41"/>
  <c r="G52" i="41" s="1"/>
  <c r="BI31" i="41"/>
  <c r="BE31" i="41"/>
  <c r="AX31" i="41"/>
  <c r="AR31" i="41"/>
  <c r="AN31" i="41"/>
  <c r="AG31" i="41"/>
  <c r="J31" i="41"/>
  <c r="F31" i="41"/>
  <c r="G39" i="41" s="1"/>
  <c r="BI30" i="41"/>
  <c r="BE30" i="41"/>
  <c r="AX30" i="41"/>
  <c r="AR30" i="41"/>
  <c r="AN30" i="41"/>
  <c r="AG30" i="41"/>
  <c r="J30" i="41"/>
  <c r="F30" i="41"/>
  <c r="F60" i="41" s="1"/>
  <c r="BI29" i="41"/>
  <c r="BE29" i="41"/>
  <c r="AX29" i="41"/>
  <c r="AR29" i="41"/>
  <c r="AN29" i="41"/>
  <c r="AG29" i="41"/>
  <c r="J29" i="41"/>
  <c r="F29" i="41"/>
  <c r="F52" i="41" s="1"/>
  <c r="BI28" i="41"/>
  <c r="BE28" i="41"/>
  <c r="AX28" i="41"/>
  <c r="AS28" i="41"/>
  <c r="AR28" i="41"/>
  <c r="AN28" i="41"/>
  <c r="AG28" i="41"/>
  <c r="AB28" i="41"/>
  <c r="J28" i="41"/>
  <c r="F28" i="41"/>
  <c r="F39" i="41" s="1"/>
  <c r="BI27" i="41"/>
  <c r="BE27" i="41"/>
  <c r="AX27" i="41"/>
  <c r="AR27" i="41"/>
  <c r="AN27" i="41"/>
  <c r="AG27" i="41"/>
  <c r="J27" i="41"/>
  <c r="F27" i="41"/>
  <c r="E60" i="41" s="1"/>
  <c r="BI26" i="41"/>
  <c r="BE26" i="41"/>
  <c r="AX26" i="41"/>
  <c r="AR26" i="41"/>
  <c r="AN26" i="41"/>
  <c r="AG26" i="41"/>
  <c r="J26" i="41"/>
  <c r="F26" i="41"/>
  <c r="E52" i="41" s="1"/>
  <c r="BI25" i="41"/>
  <c r="BE25" i="41"/>
  <c r="AX25" i="41"/>
  <c r="AR25" i="41"/>
  <c r="AN25" i="41"/>
  <c r="AG25" i="41"/>
  <c r="J25" i="41"/>
  <c r="F25" i="41"/>
  <c r="E39" i="41" s="1"/>
  <c r="BI24" i="41"/>
  <c r="BE24" i="41"/>
  <c r="AX24" i="41"/>
  <c r="AR24" i="41"/>
  <c r="AN24" i="41"/>
  <c r="AG24" i="41"/>
  <c r="J24" i="41"/>
  <c r="F24" i="41"/>
  <c r="D60" i="41" s="1"/>
  <c r="BI23" i="41"/>
  <c r="BE23" i="41"/>
  <c r="AX23" i="41"/>
  <c r="AR23" i="41"/>
  <c r="AN23" i="41"/>
  <c r="AG23" i="41"/>
  <c r="J23" i="41"/>
  <c r="F23" i="41"/>
  <c r="D52" i="41" s="1"/>
  <c r="BI22" i="41"/>
  <c r="BE22" i="41"/>
  <c r="AX22" i="41"/>
  <c r="AR22" i="41"/>
  <c r="AN22" i="41"/>
  <c r="AG22" i="41"/>
  <c r="J22" i="41"/>
  <c r="F22" i="41"/>
  <c r="D44" i="41" s="1"/>
  <c r="B9" i="41"/>
  <c r="B7" i="41"/>
  <c r="D6" i="41"/>
  <c r="B6" i="41"/>
  <c r="B5" i="41"/>
  <c r="B4" i="41"/>
  <c r="D3" i="41"/>
  <c r="B3" i="41"/>
  <c r="B2" i="41"/>
  <c r="D39" i="41" l="1"/>
  <c r="J78" i="3"/>
  <c r="L73" i="3" s="1"/>
  <c r="P70" i="3"/>
  <c r="O70" i="3"/>
  <c r="P69" i="3"/>
  <c r="O69" i="3"/>
  <c r="O71" i="3"/>
  <c r="P72" i="3"/>
  <c r="O72" i="3"/>
  <c r="J78" i="41"/>
  <c r="L73" i="41" s="1"/>
  <c r="P71" i="41"/>
  <c r="O71" i="41"/>
  <c r="P70" i="41"/>
  <c r="O70" i="41"/>
  <c r="P69" i="41"/>
  <c r="O69" i="41"/>
  <c r="P72" i="41"/>
  <c r="O72" i="41"/>
  <c r="F44" i="41"/>
  <c r="G44" i="41"/>
  <c r="E44" i="41"/>
  <c r="O73" i="41" l="1"/>
  <c r="O73" i="3"/>
  <c r="C35" i="15"/>
  <c r="C13" i="15"/>
  <c r="G61" i="3" l="1"/>
  <c r="G53" i="3"/>
  <c r="G45" i="3"/>
  <c r="G40" i="3"/>
  <c r="BI31" i="3"/>
  <c r="BI32" i="3"/>
  <c r="BI33" i="3"/>
  <c r="BE31" i="3"/>
  <c r="BE32" i="3"/>
  <c r="BE33" i="3"/>
  <c r="AX31" i="3"/>
  <c r="AX32" i="3"/>
  <c r="AX33" i="3"/>
  <c r="AR31" i="3"/>
  <c r="AR32" i="3"/>
  <c r="AR33" i="3"/>
  <c r="AN31" i="3"/>
  <c r="AN32" i="3"/>
  <c r="AN33" i="3"/>
  <c r="AG31" i="3"/>
  <c r="AG32" i="3"/>
  <c r="AG33" i="3"/>
  <c r="J33" i="3"/>
  <c r="J32" i="3"/>
  <c r="J31" i="3"/>
  <c r="J30" i="3"/>
  <c r="J29" i="3"/>
  <c r="J28" i="3"/>
  <c r="J27" i="3"/>
  <c r="J26" i="3"/>
  <c r="J25" i="3"/>
  <c r="J24" i="3"/>
  <c r="J23" i="3"/>
  <c r="J22" i="3"/>
  <c r="F33" i="3"/>
  <c r="G60" i="3" s="1"/>
  <c r="F32" i="3"/>
  <c r="G52" i="3" s="1"/>
  <c r="F31" i="3"/>
  <c r="F30" i="3"/>
  <c r="G39" i="3" l="1"/>
  <c r="G44" i="3"/>
  <c r="L58" i="3"/>
  <c r="D108" i="3"/>
  <c r="AS28" i="3" l="1"/>
  <c r="AB28" i="3"/>
  <c r="BI30" i="3"/>
  <c r="BI29" i="3"/>
  <c r="BI28" i="3"/>
  <c r="BI27" i="3"/>
  <c r="BI26" i="3"/>
  <c r="BI25" i="3"/>
  <c r="BI24" i="3"/>
  <c r="BI23" i="3"/>
  <c r="BI22" i="3"/>
  <c r="BE30" i="3"/>
  <c r="BE29" i="3"/>
  <c r="BE28" i="3"/>
  <c r="BE27" i="3"/>
  <c r="BE26" i="3"/>
  <c r="BE25" i="3"/>
  <c r="BE24" i="3"/>
  <c r="BE23" i="3"/>
  <c r="BE22" i="3"/>
  <c r="AX30" i="3"/>
  <c r="AX29" i="3"/>
  <c r="AX28" i="3"/>
  <c r="AX27" i="3"/>
  <c r="AX26" i="3"/>
  <c r="AX25" i="3"/>
  <c r="AX24" i="3"/>
  <c r="AX23" i="3"/>
  <c r="AX22" i="3"/>
  <c r="AR30" i="3"/>
  <c r="AR29" i="3"/>
  <c r="AR28" i="3"/>
  <c r="AR27" i="3"/>
  <c r="AR26" i="3"/>
  <c r="AR25" i="3"/>
  <c r="AR24" i="3"/>
  <c r="AR23" i="3"/>
  <c r="AR22" i="3"/>
  <c r="AN30" i="3"/>
  <c r="AN29" i="3"/>
  <c r="AN28" i="3"/>
  <c r="AN27" i="3"/>
  <c r="AN26" i="3"/>
  <c r="AN25" i="3"/>
  <c r="AN24" i="3"/>
  <c r="AN23" i="3"/>
  <c r="AN22" i="3"/>
  <c r="AG30" i="3"/>
  <c r="AG29" i="3"/>
  <c r="AG28" i="3"/>
  <c r="AG27" i="3"/>
  <c r="AG26" i="3"/>
  <c r="AG25" i="3"/>
  <c r="AG24" i="3"/>
  <c r="AG23" i="3"/>
  <c r="AG22" i="3"/>
  <c r="M55" i="6" l="1"/>
  <c r="K55" i="6"/>
  <c r="F55" i="6"/>
  <c r="D55" i="6"/>
  <c r="M54" i="6"/>
  <c r="K54" i="6"/>
  <c r="F54" i="6"/>
  <c r="D54" i="6"/>
  <c r="M53" i="6"/>
  <c r="L53" i="6"/>
  <c r="K53" i="6"/>
  <c r="J53" i="6"/>
  <c r="F53" i="6"/>
  <c r="E53" i="6"/>
  <c r="D53" i="6"/>
  <c r="C53" i="6"/>
  <c r="C8" i="23"/>
  <c r="C9" i="23"/>
  <c r="G36" i="1"/>
  <c r="G35" i="1"/>
  <c r="G34" i="1"/>
  <c r="G33" i="1"/>
  <c r="F36" i="1"/>
  <c r="F35" i="1"/>
  <c r="F34" i="1"/>
  <c r="C23" i="17"/>
  <c r="F21" i="17"/>
  <c r="F20" i="17"/>
  <c r="F19" i="17"/>
  <c r="F18" i="17"/>
  <c r="F16" i="17"/>
  <c r="F15" i="17"/>
  <c r="C25" i="17"/>
  <c r="C24" i="17"/>
  <c r="I53" i="15"/>
  <c r="E56" i="15"/>
  <c r="E55" i="15"/>
  <c r="E52" i="15"/>
  <c r="E51" i="15"/>
  <c r="E50" i="15"/>
  <c r="E49" i="15"/>
  <c r="E48" i="15"/>
  <c r="E47" i="15"/>
  <c r="E46" i="15"/>
  <c r="E45" i="15"/>
  <c r="E43" i="15"/>
  <c r="E41" i="15"/>
  <c r="E40" i="15"/>
  <c r="E38" i="15"/>
  <c r="E37" i="15"/>
  <c r="E36" i="15"/>
  <c r="E35" i="15"/>
  <c r="E27" i="15"/>
  <c r="E26" i="15"/>
  <c r="E23" i="15"/>
  <c r="E22" i="15"/>
  <c r="E21" i="15"/>
  <c r="E20" i="15"/>
  <c r="E54" i="15"/>
  <c r="E53" i="15"/>
  <c r="E44" i="15"/>
  <c r="E42" i="15"/>
  <c r="E39" i="15"/>
  <c r="E34" i="15"/>
  <c r="E33" i="15"/>
  <c r="E32" i="15"/>
  <c r="E31" i="15"/>
  <c r="E30" i="15"/>
  <c r="E29" i="15"/>
  <c r="E28" i="15"/>
  <c r="E25" i="15"/>
  <c r="E24" i="15"/>
  <c r="E19" i="15"/>
  <c r="E18" i="15"/>
  <c r="E17" i="15"/>
  <c r="E16" i="15"/>
  <c r="E15" i="15"/>
  <c r="E14" i="15"/>
  <c r="E13" i="15"/>
  <c r="D49" i="15"/>
  <c r="D50" i="15"/>
  <c r="D51" i="15"/>
  <c r="D52" i="15"/>
  <c r="D53" i="15"/>
  <c r="D54" i="15"/>
  <c r="D56" i="15"/>
  <c r="D55" i="15"/>
  <c r="D48" i="15"/>
  <c r="D46" i="15"/>
  <c r="D47" i="15"/>
  <c r="D45" i="15"/>
  <c r="D36" i="15"/>
  <c r="D37" i="15"/>
  <c r="D38" i="15"/>
  <c r="D39" i="15"/>
  <c r="D40" i="15"/>
  <c r="D41" i="15"/>
  <c r="D42" i="15"/>
  <c r="D43" i="15"/>
  <c r="D44" i="15"/>
  <c r="D35" i="15"/>
  <c r="D15" i="15"/>
  <c r="D16" i="15"/>
  <c r="D17" i="15"/>
  <c r="D18" i="15"/>
  <c r="D19" i="15"/>
  <c r="D20" i="15"/>
  <c r="D21" i="15"/>
  <c r="D22" i="15"/>
  <c r="D23" i="15"/>
  <c r="D24" i="15"/>
  <c r="D25" i="15"/>
  <c r="D26" i="15"/>
  <c r="D27" i="15"/>
  <c r="D28" i="15"/>
  <c r="D29" i="15"/>
  <c r="D30" i="15"/>
  <c r="D31" i="15"/>
  <c r="D32" i="15"/>
  <c r="D33" i="15"/>
  <c r="D34" i="15"/>
  <c r="D14" i="15"/>
  <c r="D13" i="15"/>
  <c r="C56" i="15"/>
  <c r="C55" i="15"/>
  <c r="C52" i="15"/>
  <c r="C53" i="15"/>
  <c r="C54" i="15"/>
  <c r="C51" i="15"/>
  <c r="C50" i="15"/>
  <c r="C49" i="15"/>
  <c r="C36" i="15"/>
  <c r="C39" i="15"/>
  <c r="C38" i="15"/>
  <c r="C37" i="15"/>
  <c r="C40" i="15"/>
  <c r="C42" i="15"/>
  <c r="C43" i="15"/>
  <c r="C44" i="15"/>
  <c r="C41" i="15"/>
  <c r="C16" i="15"/>
  <c r="C17" i="15"/>
  <c r="C18" i="15"/>
  <c r="C19" i="15"/>
  <c r="C20" i="15"/>
  <c r="C21" i="15"/>
  <c r="C22" i="15"/>
  <c r="C23" i="15"/>
  <c r="C24" i="15"/>
  <c r="C25" i="15"/>
  <c r="C26" i="15"/>
  <c r="C27" i="15"/>
  <c r="C28" i="15"/>
  <c r="C29" i="15"/>
  <c r="C30" i="15"/>
  <c r="C31" i="15"/>
  <c r="C32" i="15"/>
  <c r="C33" i="15"/>
  <c r="C34" i="15"/>
  <c r="C15" i="15"/>
  <c r="C14" i="15"/>
  <c r="O132" i="6" l="1"/>
  <c r="H103" i="6"/>
  <c r="O71" i="6"/>
  <c r="N132" i="6"/>
  <c r="O136" i="6" s="1"/>
  <c r="O140" i="6" s="1"/>
  <c r="G103" i="6"/>
  <c r="N71" i="6"/>
  <c r="H134" i="6"/>
  <c r="O105" i="6"/>
  <c r="G134" i="6"/>
  <c r="H138" i="6" s="1"/>
  <c r="H142" i="6" s="1"/>
  <c r="N105" i="6"/>
  <c r="O109" i="6" s="1"/>
  <c r="O113" i="6" s="1"/>
  <c r="H72" i="6"/>
  <c r="G105" i="6"/>
  <c r="H109" i="6" s="1"/>
  <c r="H113" i="6" s="1"/>
  <c r="O133" i="6"/>
  <c r="O72" i="6"/>
  <c r="N133" i="6"/>
  <c r="O137" i="6" s="1"/>
  <c r="O141" i="6" s="1"/>
  <c r="N72" i="6"/>
  <c r="O76" i="6" s="1"/>
  <c r="O80" i="6" s="1"/>
  <c r="H133" i="6"/>
  <c r="O104" i="6"/>
  <c r="G132" i="6"/>
  <c r="H136" i="6" s="1"/>
  <c r="H140" i="6" s="1"/>
  <c r="N103" i="6"/>
  <c r="O107" i="6" s="1"/>
  <c r="O111" i="6" s="1"/>
  <c r="G73" i="6"/>
  <c r="H77" i="6" s="1"/>
  <c r="H81" i="6" s="1"/>
  <c r="O134" i="6"/>
  <c r="H105" i="6"/>
  <c r="N134" i="6"/>
  <c r="O138" i="6" s="1"/>
  <c r="O142" i="6" s="1"/>
  <c r="G72" i="6"/>
  <c r="H71" i="6"/>
  <c r="G71" i="6"/>
  <c r="H75" i="6" s="1"/>
  <c r="H79" i="6" s="1"/>
  <c r="G133" i="6"/>
  <c r="H137" i="6" s="1"/>
  <c r="H141" i="6" s="1"/>
  <c r="N104" i="6"/>
  <c r="O108" i="6" s="1"/>
  <c r="O112" i="6" s="1"/>
  <c r="H132" i="6"/>
  <c r="O103" i="6"/>
  <c r="H73" i="6"/>
  <c r="F23" i="1"/>
  <c r="O73" i="6"/>
  <c r="N73" i="6"/>
  <c r="O77" i="6" s="1"/>
  <c r="O81" i="6" s="1"/>
  <c r="H104" i="6"/>
  <c r="G104" i="6"/>
  <c r="D9" i="41"/>
  <c r="D8" i="41"/>
  <c r="L133" i="6"/>
  <c r="E82" i="3"/>
  <c r="U31" i="41"/>
  <c r="Y26" i="41"/>
  <c r="N24" i="41"/>
  <c r="N22" i="41"/>
  <c r="U28" i="41"/>
  <c r="Y33" i="41"/>
  <c r="N31" i="41"/>
  <c r="U26" i="41"/>
  <c r="Y23" i="41"/>
  <c r="AS22" i="41"/>
  <c r="Y25" i="41"/>
  <c r="N30" i="41"/>
  <c r="N28" i="41"/>
  <c r="N25" i="41"/>
  <c r="U33" i="41"/>
  <c r="Y30" i="41"/>
  <c r="Y28" i="41"/>
  <c r="N26" i="41"/>
  <c r="U23" i="41"/>
  <c r="N33" i="41"/>
  <c r="U30" i="41"/>
  <c r="N23" i="41"/>
  <c r="Y32" i="41"/>
  <c r="U25" i="41"/>
  <c r="U32" i="41"/>
  <c r="Y29" i="41"/>
  <c r="N32" i="41"/>
  <c r="U29" i="41"/>
  <c r="U27" i="41"/>
  <c r="Y24" i="41"/>
  <c r="Y22" i="41"/>
  <c r="Y31" i="41"/>
  <c r="N29" i="41"/>
  <c r="N27" i="41"/>
  <c r="U24" i="41"/>
  <c r="U22" i="41"/>
  <c r="Y27" i="41"/>
  <c r="AB22" i="41"/>
  <c r="F17" i="1"/>
  <c r="E73" i="6"/>
  <c r="K134" i="6"/>
  <c r="K73" i="6"/>
  <c r="C30" i="17"/>
  <c r="E104" i="6"/>
  <c r="F16" i="1"/>
  <c r="K103" i="6"/>
  <c r="E71" i="6"/>
  <c r="E132" i="6"/>
  <c r="L104" i="6"/>
  <c r="L71" i="6"/>
  <c r="D133" i="6"/>
  <c r="E72" i="6"/>
  <c r="F76" i="6" s="1"/>
  <c r="J133" i="6"/>
  <c r="U29" i="3"/>
  <c r="N32" i="3"/>
  <c r="Y29" i="3"/>
  <c r="U30" i="3"/>
  <c r="Y28" i="3"/>
  <c r="U31" i="3"/>
  <c r="U32" i="3"/>
  <c r="N31" i="3"/>
  <c r="Y30" i="3"/>
  <c r="U33" i="3"/>
  <c r="Y31" i="3"/>
  <c r="N33" i="3"/>
  <c r="Y32" i="3"/>
  <c r="N30" i="3"/>
  <c r="Y33" i="3"/>
  <c r="K72" i="6"/>
  <c r="K105" i="6"/>
  <c r="C104" i="6"/>
  <c r="E134" i="6"/>
  <c r="C17" i="6"/>
  <c r="C19" i="6" s="1"/>
  <c r="C105" i="6"/>
  <c r="D109" i="6" s="1"/>
  <c r="K132" i="6"/>
  <c r="C28" i="1"/>
  <c r="D71" i="6"/>
  <c r="D72" i="6"/>
  <c r="D73" i="6"/>
  <c r="D104" i="6"/>
  <c r="D105" i="6"/>
  <c r="M104" i="6"/>
  <c r="F132" i="6"/>
  <c r="F134" i="6"/>
  <c r="M133" i="6"/>
  <c r="C36" i="1"/>
  <c r="M71" i="6"/>
  <c r="J72" i="6"/>
  <c r="K76" i="6" s="1"/>
  <c r="J73" i="6"/>
  <c r="F104" i="6"/>
  <c r="J103" i="6"/>
  <c r="K107" i="6" s="1"/>
  <c r="J105" i="6"/>
  <c r="C133" i="6"/>
  <c r="J132" i="6"/>
  <c r="K136" i="6" s="1"/>
  <c r="J134" i="6"/>
  <c r="K71" i="6"/>
  <c r="L72" i="6"/>
  <c r="L73" i="6"/>
  <c r="E105" i="6"/>
  <c r="L103" i="6"/>
  <c r="M107" i="6" s="1"/>
  <c r="L105" i="6"/>
  <c r="M109" i="6" s="1"/>
  <c r="E133" i="6"/>
  <c r="F137" i="6" s="1"/>
  <c r="L132" i="6"/>
  <c r="M136" i="6" s="1"/>
  <c r="L134" i="6"/>
  <c r="J71" i="6"/>
  <c r="M72" i="6"/>
  <c r="M73" i="6"/>
  <c r="F105" i="6"/>
  <c r="M103" i="6"/>
  <c r="M105" i="6"/>
  <c r="F133" i="6"/>
  <c r="M132" i="6"/>
  <c r="M134" i="6"/>
  <c r="C71" i="6"/>
  <c r="C72" i="6"/>
  <c r="C73" i="6"/>
  <c r="E103" i="6"/>
  <c r="C103" i="6"/>
  <c r="J104" i="6"/>
  <c r="C132" i="6"/>
  <c r="C134" i="6"/>
  <c r="Y26" i="3"/>
  <c r="U25" i="3"/>
  <c r="N24" i="3"/>
  <c r="Y27" i="3"/>
  <c r="U26" i="3"/>
  <c r="N25" i="3"/>
  <c r="U27" i="3"/>
  <c r="N26" i="3"/>
  <c r="N27" i="3"/>
  <c r="Y24" i="3"/>
  <c r="U24" i="3"/>
  <c r="U28" i="3"/>
  <c r="N22" i="3"/>
  <c r="AS22" i="3"/>
  <c r="N28" i="3"/>
  <c r="U23" i="3"/>
  <c r="N23" i="3"/>
  <c r="AB22" i="3"/>
  <c r="Y23" i="3"/>
  <c r="Y22" i="3"/>
  <c r="N29" i="3"/>
  <c r="U22" i="3"/>
  <c r="Y25" i="3"/>
  <c r="F71" i="6"/>
  <c r="F72" i="6"/>
  <c r="F73" i="6"/>
  <c r="F103" i="6"/>
  <c r="D103" i="6"/>
  <c r="K104" i="6"/>
  <c r="D132" i="6"/>
  <c r="D134" i="6"/>
  <c r="K133" i="6"/>
  <c r="F15" i="1"/>
  <c r="C27" i="17"/>
  <c r="F18" i="1" s="1"/>
  <c r="K77" i="6" l="1"/>
  <c r="K81" i="6" s="1"/>
  <c r="D138" i="6"/>
  <c r="M108" i="6"/>
  <c r="O75" i="6"/>
  <c r="O79" i="6" s="1"/>
  <c r="D136" i="6"/>
  <c r="F138" i="6"/>
  <c r="F142" i="6" s="1"/>
  <c r="F136" i="6"/>
  <c r="H107" i="6"/>
  <c r="H111" i="6" s="1"/>
  <c r="K75" i="6"/>
  <c r="D137" i="6"/>
  <c r="D141" i="6" s="1"/>
  <c r="M138" i="6"/>
  <c r="M142" i="6" s="1"/>
  <c r="K109" i="6"/>
  <c r="K113" i="6" s="1"/>
  <c r="H108" i="6"/>
  <c r="H112" i="6" s="1"/>
  <c r="H76" i="6"/>
  <c r="H80" i="6" s="1"/>
  <c r="M75" i="6"/>
  <c r="M79" i="6" s="1"/>
  <c r="K108" i="6"/>
  <c r="K112" i="6" s="1"/>
  <c r="D76" i="6"/>
  <c r="M77" i="6"/>
  <c r="F107" i="6"/>
  <c r="F111" i="6" s="1"/>
  <c r="D77" i="6"/>
  <c r="D81" i="6" s="1"/>
  <c r="M76" i="6"/>
  <c r="M80" i="6" s="1"/>
  <c r="F77" i="6"/>
  <c r="F81" i="6" s="1"/>
  <c r="D107" i="6"/>
  <c r="D111" i="6" s="1"/>
  <c r="F75" i="6"/>
  <c r="F79" i="6" s="1"/>
  <c r="F108" i="6"/>
  <c r="F112" i="6" s="1"/>
  <c r="F109" i="6"/>
  <c r="F113" i="6" s="1"/>
  <c r="D112" i="6"/>
  <c r="M137" i="6"/>
  <c r="K138" i="6"/>
  <c r="K137" i="6"/>
  <c r="K142" i="6"/>
  <c r="M141" i="6"/>
  <c r="AX34" i="41"/>
  <c r="BE34" i="41"/>
  <c r="BI34" i="41"/>
  <c r="AR34" i="41"/>
  <c r="AG34" i="41"/>
  <c r="BK27" i="41" s="1"/>
  <c r="AN34" i="41"/>
  <c r="K140" i="6"/>
  <c r="F80" i="6"/>
  <c r="D113" i="6"/>
  <c r="J40" i="3"/>
  <c r="J39" i="3"/>
  <c r="J40" i="41"/>
  <c r="K58" i="3"/>
  <c r="I90" i="3" s="1"/>
  <c r="I91" i="3" s="1"/>
  <c r="K58" i="41"/>
  <c r="I90" i="41" s="1"/>
  <c r="I91" i="41" s="1"/>
  <c r="J39" i="41"/>
  <c r="E82" i="41"/>
  <c r="F140" i="6"/>
  <c r="K111" i="6"/>
  <c r="M112" i="6"/>
  <c r="K141" i="6"/>
  <c r="K80" i="6"/>
  <c r="M140" i="6"/>
  <c r="F141" i="6"/>
  <c r="D80" i="6"/>
  <c r="M113" i="6"/>
  <c r="M111" i="6"/>
  <c r="D142" i="6"/>
  <c r="K79" i="6"/>
  <c r="M81" i="6"/>
  <c r="D140" i="6"/>
  <c r="AX34" i="3"/>
  <c r="BE34" i="3"/>
  <c r="BI34" i="3"/>
  <c r="F19" i="1"/>
  <c r="BL25" i="41" l="1"/>
  <c r="G46" i="3"/>
  <c r="G64" i="3" s="1"/>
  <c r="BK28" i="41"/>
  <c r="E76" i="41" s="1"/>
  <c r="BK32" i="41"/>
  <c r="BK30" i="41"/>
  <c r="BK23" i="41"/>
  <c r="BK33" i="41"/>
  <c r="BK31" i="41"/>
  <c r="E75" i="41" s="1"/>
  <c r="BK29" i="41"/>
  <c r="BK25" i="41"/>
  <c r="BK24" i="41"/>
  <c r="BK22" i="41"/>
  <c r="BM29" i="41"/>
  <c r="BM32" i="41"/>
  <c r="BM24" i="41"/>
  <c r="BM26" i="41"/>
  <c r="BM33" i="41"/>
  <c r="BM30" i="41"/>
  <c r="BM23" i="41"/>
  <c r="BM31" i="41"/>
  <c r="E79" i="41" s="1"/>
  <c r="BK26" i="41"/>
  <c r="BL27" i="41"/>
  <c r="BM22" i="41"/>
  <c r="BM27" i="41"/>
  <c r="BM28" i="41"/>
  <c r="E80" i="41" s="1"/>
  <c r="BL24" i="41"/>
  <c r="BL26" i="41"/>
  <c r="BL31" i="41"/>
  <c r="E77" i="41" s="1"/>
  <c r="BL22" i="41"/>
  <c r="BL30" i="41"/>
  <c r="BL33" i="41"/>
  <c r="BL32" i="41"/>
  <c r="BL23" i="41"/>
  <c r="BL29" i="41"/>
  <c r="BM25" i="41"/>
  <c r="BL28" i="41"/>
  <c r="E78" i="41" s="1"/>
  <c r="G41" i="3"/>
  <c r="F54" i="41"/>
  <c r="D54" i="41"/>
  <c r="G62" i="41"/>
  <c r="G54" i="41"/>
  <c r="E54" i="41"/>
  <c r="G62" i="3"/>
  <c r="G54" i="3"/>
  <c r="F62" i="41"/>
  <c r="E62" i="41"/>
  <c r="D62" i="41"/>
  <c r="E46" i="41"/>
  <c r="E64" i="41" s="1"/>
  <c r="D46" i="41"/>
  <c r="D64" i="41" s="1"/>
  <c r="F46" i="41"/>
  <c r="F64" i="41" s="1"/>
  <c r="G46" i="41"/>
  <c r="G64" i="41" s="1"/>
  <c r="D41" i="41"/>
  <c r="F41" i="41"/>
  <c r="E41" i="41"/>
  <c r="E70" i="41" s="1"/>
  <c r="G41" i="41"/>
  <c r="E74" i="41"/>
  <c r="E73" i="41"/>
  <c r="E86" i="41" l="1"/>
  <c r="J16" i="15" s="1"/>
  <c r="D87" i="41"/>
  <c r="E84" i="41"/>
  <c r="E85" i="41"/>
  <c r="B9" i="35"/>
  <c r="B7" i="35"/>
  <c r="E6" i="35"/>
  <c r="B6" i="35"/>
  <c r="B5" i="35"/>
  <c r="B4" i="35"/>
  <c r="E3" i="35"/>
  <c r="B3" i="35"/>
  <c r="B2" i="35"/>
  <c r="E87" i="41" l="1"/>
  <c r="J20" i="15"/>
  <c r="J17" i="15"/>
  <c r="J19" i="15"/>
  <c r="J15" i="15"/>
  <c r="J14" i="15"/>
  <c r="J18" i="15"/>
  <c r="J13" i="15"/>
  <c r="B9" i="39"/>
  <c r="B7" i="39"/>
  <c r="E6" i="39"/>
  <c r="B6" i="39"/>
  <c r="B5" i="39"/>
  <c r="B4" i="39"/>
  <c r="E3" i="39"/>
  <c r="B3" i="39"/>
  <c r="B2" i="39"/>
  <c r="B9" i="38"/>
  <c r="B7" i="38"/>
  <c r="E6" i="38"/>
  <c r="B6" i="38"/>
  <c r="B5" i="38"/>
  <c r="B4" i="38"/>
  <c r="E3" i="38"/>
  <c r="B3" i="38"/>
  <c r="B2" i="38"/>
  <c r="B9" i="37"/>
  <c r="B7" i="37"/>
  <c r="E6" i="37"/>
  <c r="B6" i="37"/>
  <c r="B5" i="37"/>
  <c r="B4" i="37"/>
  <c r="E3" i="37"/>
  <c r="B3" i="37"/>
  <c r="B2" i="37"/>
  <c r="E90" i="41" l="1"/>
  <c r="E91" i="41" s="1"/>
  <c r="F24" i="3"/>
  <c r="D60" i="3" s="1"/>
  <c r="F22" i="3"/>
  <c r="D61" i="3"/>
  <c r="D45" i="3"/>
  <c r="C5" i="23"/>
  <c r="C4" i="23"/>
  <c r="D6" i="3"/>
  <c r="D3" i="3"/>
  <c r="B9" i="3"/>
  <c r="B7" i="3"/>
  <c r="B6" i="3"/>
  <c r="B5" i="3"/>
  <c r="B4" i="3"/>
  <c r="B3" i="3"/>
  <c r="B2" i="3"/>
  <c r="B4" i="6"/>
  <c r="B5" i="6"/>
  <c r="B6" i="6"/>
  <c r="B7" i="6"/>
  <c r="B9" i="6"/>
  <c r="C6" i="6"/>
  <c r="C3" i="6"/>
  <c r="B3" i="6"/>
  <c r="B2" i="6"/>
  <c r="B9" i="1"/>
  <c r="B7" i="1"/>
  <c r="C6" i="1"/>
  <c r="B6" i="1"/>
  <c r="B5" i="1"/>
  <c r="B4" i="1"/>
  <c r="C3" i="1"/>
  <c r="B3" i="1"/>
  <c r="B2" i="1"/>
  <c r="C6" i="20"/>
  <c r="C3" i="20"/>
  <c r="B9" i="20"/>
  <c r="B7" i="20"/>
  <c r="B6" i="20"/>
  <c r="B5" i="20"/>
  <c r="B4" i="20"/>
  <c r="B3" i="20"/>
  <c r="B2" i="20"/>
  <c r="B9" i="27"/>
  <c r="B7" i="27"/>
  <c r="C6" i="27"/>
  <c r="B6" i="27"/>
  <c r="B5" i="27"/>
  <c r="B4" i="27"/>
  <c r="C3" i="27"/>
  <c r="B3" i="27"/>
  <c r="B2" i="27"/>
  <c r="B9" i="17"/>
  <c r="B7" i="17"/>
  <c r="C6" i="17"/>
  <c r="B6" i="17"/>
  <c r="B5" i="17"/>
  <c r="B4" i="17"/>
  <c r="C3" i="17"/>
  <c r="B3" i="17"/>
  <c r="B2" i="17"/>
  <c r="B9" i="36"/>
  <c r="B7" i="36"/>
  <c r="E6" i="36"/>
  <c r="B6" i="36"/>
  <c r="B5" i="36"/>
  <c r="B4" i="36"/>
  <c r="E3" i="36"/>
  <c r="B3" i="36"/>
  <c r="B2" i="36"/>
  <c r="B9" i="25"/>
  <c r="B7" i="25"/>
  <c r="C6" i="25"/>
  <c r="B6" i="25"/>
  <c r="B5" i="25"/>
  <c r="B4" i="25"/>
  <c r="C3" i="25"/>
  <c r="B3" i="25"/>
  <c r="B2" i="25"/>
  <c r="B9" i="40"/>
  <c r="B7" i="40"/>
  <c r="C6" i="40"/>
  <c r="B6" i="40"/>
  <c r="B5" i="40"/>
  <c r="B4" i="40"/>
  <c r="C3" i="40"/>
  <c r="B3" i="40"/>
  <c r="B2" i="40"/>
  <c r="B9" i="29"/>
  <c r="B7" i="29"/>
  <c r="C6" i="29"/>
  <c r="B6" i="29"/>
  <c r="B5" i="29"/>
  <c r="B4" i="29"/>
  <c r="C3" i="29"/>
  <c r="B3" i="29"/>
  <c r="B2" i="29"/>
  <c r="B9" i="24"/>
  <c r="B7" i="24"/>
  <c r="C6" i="24"/>
  <c r="B6" i="24"/>
  <c r="B5" i="24"/>
  <c r="B4" i="24"/>
  <c r="C3" i="24"/>
  <c r="B3" i="24"/>
  <c r="B2" i="24"/>
  <c r="C8" i="40"/>
  <c r="F25" i="3"/>
  <c r="E40" i="3"/>
  <c r="F61" i="3"/>
  <c r="E61" i="3"/>
  <c r="F60" i="3"/>
  <c r="F27" i="3"/>
  <c r="E60" i="3" s="1"/>
  <c r="N34" i="3"/>
  <c r="C9" i="20"/>
  <c r="C7" i="23"/>
  <c r="C6" i="15"/>
  <c r="B9" i="15"/>
  <c r="B7" i="15"/>
  <c r="C6" i="23"/>
  <c r="D109" i="3"/>
  <c r="U34" i="3"/>
  <c r="B6" i="15"/>
  <c r="B5" i="15"/>
  <c r="B4" i="15"/>
  <c r="B3" i="15"/>
  <c r="B2" i="15"/>
  <c r="C3" i="15"/>
  <c r="F23" i="3"/>
  <c r="D52" i="3" s="1"/>
  <c r="F26" i="3"/>
  <c r="E52" i="3" s="1"/>
  <c r="F28" i="3"/>
  <c r="F29" i="3"/>
  <c r="F52" i="3" s="1"/>
  <c r="F40" i="3"/>
  <c r="D40" i="3"/>
  <c r="F45" i="3"/>
  <c r="F53" i="3"/>
  <c r="E53" i="3"/>
  <c r="D53" i="3"/>
  <c r="E45" i="3"/>
  <c r="C4" i="6" l="1"/>
  <c r="D4" i="41"/>
  <c r="C5" i="24"/>
  <c r="D5" i="41"/>
  <c r="E7" i="35"/>
  <c r="D7" i="41"/>
  <c r="D44" i="3"/>
  <c r="D62" i="3" s="1"/>
  <c r="D39" i="3"/>
  <c r="D41" i="3" s="1"/>
  <c r="E44" i="3"/>
  <c r="E54" i="3" s="1"/>
  <c r="E39" i="3"/>
  <c r="E41" i="3" s="1"/>
  <c r="F44" i="3"/>
  <c r="F62" i="3" s="1"/>
  <c r="F39" i="3"/>
  <c r="F41" i="3" s="1"/>
  <c r="AR34" i="3"/>
  <c r="AG34" i="3"/>
  <c r="BK22" i="3" s="1"/>
  <c r="E75" i="3" s="1"/>
  <c r="AN34" i="3"/>
  <c r="BL33" i="3" s="1"/>
  <c r="C9" i="17"/>
  <c r="C9" i="1"/>
  <c r="C8" i="1"/>
  <c r="E4" i="35"/>
  <c r="E4" i="39"/>
  <c r="E4" i="37"/>
  <c r="E4" i="38"/>
  <c r="C9" i="15"/>
  <c r="C9" i="29"/>
  <c r="E5" i="35"/>
  <c r="E5" i="39"/>
  <c r="E5" i="37"/>
  <c r="E5" i="38"/>
  <c r="C8" i="15"/>
  <c r="C9" i="27"/>
  <c r="M31" i="27" s="1"/>
  <c r="D9" i="3"/>
  <c r="E9" i="35"/>
  <c r="E9" i="39"/>
  <c r="E9" i="38"/>
  <c r="E9" i="37"/>
  <c r="D15" i="24"/>
  <c r="F33" i="1" s="1"/>
  <c r="C9" i="24"/>
  <c r="C9" i="40"/>
  <c r="C9" i="6"/>
  <c r="E9" i="36"/>
  <c r="C9" i="25"/>
  <c r="E8" i="35"/>
  <c r="E8" i="37"/>
  <c r="E8" i="39"/>
  <c r="E8" i="38"/>
  <c r="E7" i="38"/>
  <c r="E7" i="39"/>
  <c r="C7" i="6"/>
  <c r="E7" i="37"/>
  <c r="D5" i="3"/>
  <c r="C5" i="1"/>
  <c r="C5" i="6"/>
  <c r="C5" i="40"/>
  <c r="C5" i="27"/>
  <c r="C5" i="20"/>
  <c r="C5" i="15"/>
  <c r="C5" i="29"/>
  <c r="C5" i="25"/>
  <c r="E5" i="36"/>
  <c r="C5" i="17"/>
  <c r="C4" i="29"/>
  <c r="E4" i="36"/>
  <c r="C4" i="17"/>
  <c r="C8" i="24"/>
  <c r="C8" i="6"/>
  <c r="C4" i="24"/>
  <c r="C8" i="25"/>
  <c r="E8" i="36"/>
  <c r="C8" i="27"/>
  <c r="D8" i="3"/>
  <c r="C4" i="25"/>
  <c r="C4" i="20"/>
  <c r="C4" i="1"/>
  <c r="C4" i="15"/>
  <c r="C8" i="29"/>
  <c r="C8" i="17"/>
  <c r="C8" i="20"/>
  <c r="C4" i="40"/>
  <c r="C4" i="27"/>
  <c r="D4" i="3"/>
  <c r="C7" i="40"/>
  <c r="C7" i="1"/>
  <c r="C7" i="25"/>
  <c r="D7" i="3"/>
  <c r="C7" i="27"/>
  <c r="C7" i="15"/>
  <c r="C7" i="29"/>
  <c r="E7" i="36"/>
  <c r="C7" i="17"/>
  <c r="C7" i="20"/>
  <c r="C7" i="24"/>
  <c r="E74" i="3"/>
  <c r="E73" i="3"/>
  <c r="D46" i="3" l="1"/>
  <c r="D64" i="3" s="1"/>
  <c r="F46" i="3"/>
  <c r="F64" i="3" s="1"/>
  <c r="D54" i="3"/>
  <c r="F54" i="3"/>
  <c r="E62" i="3"/>
  <c r="BK30" i="3"/>
  <c r="BL25" i="3"/>
  <c r="BL32" i="3"/>
  <c r="BK33" i="3"/>
  <c r="BL30" i="3"/>
  <c r="E46" i="3"/>
  <c r="BK27" i="3"/>
  <c r="BK31" i="3"/>
  <c r="BL31" i="3"/>
  <c r="BM33" i="3"/>
  <c r="BM31" i="3"/>
  <c r="BM32" i="3"/>
  <c r="BM30" i="3"/>
  <c r="BK28" i="3"/>
  <c r="E76" i="3" s="1"/>
  <c r="E84" i="3" s="1"/>
  <c r="BK32" i="3"/>
  <c r="BM25" i="3"/>
  <c r="BM24" i="3"/>
  <c r="BM26" i="3"/>
  <c r="BM28" i="3"/>
  <c r="E80" i="3" s="1"/>
  <c r="BM27" i="3"/>
  <c r="BM23" i="3"/>
  <c r="BM29" i="3"/>
  <c r="BM22" i="3"/>
  <c r="E79" i="3" s="1"/>
  <c r="BL24" i="3"/>
  <c r="BL27" i="3"/>
  <c r="BL28" i="3"/>
  <c r="E78" i="3" s="1"/>
  <c r="BL26" i="3"/>
  <c r="BL23" i="3"/>
  <c r="BL29" i="3"/>
  <c r="BL22" i="3"/>
  <c r="E77" i="3" s="1"/>
  <c r="BK29" i="3"/>
  <c r="BK26" i="3"/>
  <c r="BK25" i="3"/>
  <c r="BK24" i="3"/>
  <c r="BK23" i="3"/>
  <c r="M19" i="27"/>
  <c r="M17" i="27"/>
  <c r="M22" i="27"/>
  <c r="M24" i="27"/>
  <c r="M25" i="27"/>
  <c r="M21" i="27"/>
  <c r="M20" i="27"/>
  <c r="M14" i="27"/>
  <c r="M30" i="27"/>
  <c r="M29" i="27"/>
  <c r="M27" i="27"/>
  <c r="M26" i="27"/>
  <c r="M23" i="27"/>
  <c r="M28" i="27"/>
  <c r="M18" i="27"/>
  <c r="M16" i="27"/>
  <c r="M15" i="27"/>
  <c r="L22" i="27"/>
  <c r="L21" i="27"/>
  <c r="L24" i="27"/>
  <c r="L27" i="27"/>
  <c r="L26" i="27"/>
  <c r="L28" i="27"/>
  <c r="L31" i="27"/>
  <c r="L15" i="27"/>
  <c r="L18" i="27"/>
  <c r="L17" i="27"/>
  <c r="L20" i="27"/>
  <c r="L23" i="27"/>
  <c r="L30" i="27"/>
  <c r="L29" i="27"/>
  <c r="L14" i="27"/>
  <c r="L16" i="27"/>
  <c r="L19" i="27"/>
  <c r="L25" i="27"/>
  <c r="E85" i="3" l="1"/>
  <c r="E86" i="3"/>
  <c r="I16" i="15" s="1"/>
  <c r="E64" i="3"/>
  <c r="E70" i="3" s="1"/>
  <c r="I15" i="15" l="1"/>
  <c r="I20" i="15"/>
  <c r="I14" i="15"/>
  <c r="I13" i="15"/>
  <c r="I19" i="15"/>
  <c r="I18" i="15"/>
  <c r="I17" i="15"/>
  <c r="D87" i="3" s="1"/>
  <c r="E87" i="3" l="1"/>
  <c r="E90" i="3"/>
  <c r="E91" i="3" s="1"/>
  <c r="F21" i="1" l="1"/>
  <c r="D107" i="3"/>
  <c r="D110" i="3" s="1"/>
  <c r="D111" i="3" s="1"/>
  <c r="F22" i="1" l="1"/>
  <c r="F24" i="1" s="1"/>
</calcChain>
</file>

<file path=xl/sharedStrings.xml><?xml version="1.0" encoding="utf-8"?>
<sst xmlns="http://schemas.openxmlformats.org/spreadsheetml/2006/main" count="1347" uniqueCount="643">
  <si>
    <t>Test Start Date:</t>
  </si>
  <si>
    <t>Reference Test Procedure</t>
  </si>
  <si>
    <t>Table of Contents</t>
  </si>
  <si>
    <t>Tab</t>
  </si>
  <si>
    <t>Contents</t>
  </si>
  <si>
    <t>Instructions</t>
  </si>
  <si>
    <t>Instructions and table of contents</t>
  </si>
  <si>
    <t>Volume Data</t>
  </si>
  <si>
    <t>Input of raw data from volume test</t>
  </si>
  <si>
    <t>ASH-OFF Data 1</t>
  </si>
  <si>
    <t>Input of raw data from Test 1 with ASH OFF</t>
  </si>
  <si>
    <t>ASH-OFF Data 2</t>
  </si>
  <si>
    <t>Input of raw data from Test 2 with ASH OFF</t>
  </si>
  <si>
    <t>ASH-ON Data 1</t>
  </si>
  <si>
    <t>Input of raw data from Test 1 with ASH ON</t>
  </si>
  <si>
    <t>ASH-ON Data 2</t>
  </si>
  <si>
    <t>Input of raw data from Test 2 with ASH ON</t>
  </si>
  <si>
    <t>General Info &amp; Test Results</t>
  </si>
  <si>
    <t>Lab information, product information, and test results</t>
  </si>
  <si>
    <t>Setup &amp; Instrumentation</t>
  </si>
  <si>
    <t>Instrumentation requirements and space for sensor placement descriptions</t>
  </si>
  <si>
    <t>Volume</t>
  </si>
  <si>
    <t>Volume measurement inputs and calculations</t>
  </si>
  <si>
    <t>Settings</t>
  </si>
  <si>
    <t>Input for test settings</t>
  </si>
  <si>
    <t>Test Conditions</t>
  </si>
  <si>
    <t>Table of test condition requirements for each test</t>
  </si>
  <si>
    <t>Energy Calcs (ASH Switch OFF)</t>
  </si>
  <si>
    <t>Measurement inputs and calculations (Anti-Sweat Heater OFF)</t>
  </si>
  <si>
    <t>Energy Calcs (ASH Switch ON)</t>
  </si>
  <si>
    <t>Measurement inputs and calculations (Anti-Sweat Heater ON)</t>
  </si>
  <si>
    <t>Photos</t>
  </si>
  <si>
    <t>Inputs for photographs</t>
  </si>
  <si>
    <t>Comments</t>
  </si>
  <si>
    <t>Inputs for report template user to provide comments</t>
  </si>
  <si>
    <t>Report Sign-Off Block</t>
  </si>
  <si>
    <t>Report review history</t>
  </si>
  <si>
    <t>Back-End</t>
  </si>
  <si>
    <t>Drop-downs used and tables referenced</t>
  </si>
  <si>
    <t>Version Control</t>
  </si>
  <si>
    <t>Revision history</t>
  </si>
  <si>
    <t>LEGEND</t>
  </si>
  <si>
    <t>Tabs</t>
  </si>
  <si>
    <t>Tabs with input cells</t>
  </si>
  <si>
    <t>Tabs with space to paste raw data</t>
  </si>
  <si>
    <t>Cells</t>
  </si>
  <si>
    <t>Input cell</t>
  </si>
  <si>
    <t>Auto-populated cell</t>
  </si>
  <si>
    <t>Provided data</t>
  </si>
  <si>
    <t>NOT USED</t>
  </si>
  <si>
    <t>Instructions for completing this Workbook</t>
  </si>
  <si>
    <t>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t>
  </si>
  <si>
    <r>
      <rPr>
        <b/>
        <sz val="11"/>
        <rFont val="Palatino Linotype"/>
        <family val="1"/>
      </rPr>
      <t xml:space="preserve">Note: </t>
    </r>
    <r>
      <rPr>
        <sz val="11"/>
        <rFont val="Palatino Linotype"/>
        <family val="1"/>
      </rPr>
      <t>This workbook does not currently include provisions for testing externally vented refrigerators or refrigerator-freezers. For non-compressor models, “compressor” and “compressor cycles” as used in Appendix A shall be interpreted to mean “refrigeration system” and “refrigeration system cycles,” respectively.</t>
    </r>
  </si>
  <si>
    <r>
      <rPr>
        <b/>
        <sz val="11"/>
        <rFont val="Palatino Linotype"/>
        <family val="1"/>
      </rPr>
      <t>Note:</t>
    </r>
    <r>
      <rPr>
        <sz val="11"/>
        <rFont val="Palatino Linotype"/>
        <family val="1"/>
      </rPr>
      <t xml:space="preserve"> The triangulation method is only used when completing the AUS/NZ test as referenced in 10 CFR 430 Subpart B Appendix A.</t>
    </r>
  </si>
  <si>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t>
    </r>
  </si>
  <si>
    <t>STEP:</t>
  </si>
  <si>
    <t>FILL IN INPUT CELLS IN THE CORRESPONDING TAB:</t>
  </si>
  <si>
    <t>Step 1</t>
  </si>
  <si>
    <t>Step 2</t>
  </si>
  <si>
    <t>Step 3</t>
  </si>
  <si>
    <t>Step 4</t>
  </si>
  <si>
    <t>Step 5</t>
  </si>
  <si>
    <t>Step 6</t>
  </si>
  <si>
    <t>Step 7</t>
  </si>
  <si>
    <t>Step 9</t>
  </si>
  <si>
    <t>Step 10</t>
  </si>
  <si>
    <t>Step 11</t>
  </si>
  <si>
    <t>For this step, import raw data into the appropriate data tabs (see instructions directly below)</t>
  </si>
  <si>
    <t>Raw Data Import Instructions</t>
  </si>
  <si>
    <t>Input raw data from the energy tests into this tab.</t>
  </si>
  <si>
    <t xml:space="preserve">     - Data from each energy test period should be placed in a separate section and annotated appropriately (e.g. "Mid Test Data")</t>
  </si>
  <si>
    <r>
      <t xml:space="preserve">Include the following as a function of time for at least the duration of the </t>
    </r>
    <r>
      <rPr>
        <b/>
        <sz val="11"/>
        <color theme="1"/>
        <rFont val="Palatino Linotype"/>
        <family val="1"/>
      </rPr>
      <t>stabilization periods</t>
    </r>
    <r>
      <rPr>
        <sz val="11"/>
        <color theme="1"/>
        <rFont val="Palatino Linotype"/>
        <family val="1"/>
      </rPr>
      <t xml:space="preserve"> and </t>
    </r>
    <r>
      <rPr>
        <b/>
        <sz val="11"/>
        <color theme="1"/>
        <rFont val="Palatino Linotype"/>
        <family val="1"/>
      </rPr>
      <t>all test periods</t>
    </r>
    <r>
      <rPr>
        <sz val="11"/>
        <color theme="1"/>
        <rFont val="Palatino Linotype"/>
        <family val="1"/>
      </rPr>
      <t>:</t>
    </r>
  </si>
  <si>
    <t xml:space="preserve">     - Power (Watts)</t>
  </si>
  <si>
    <t xml:space="preserve">     - Energy (Watt-hours)</t>
  </si>
  <si>
    <t xml:space="preserve">     - Voltage (Volts)</t>
  </si>
  <si>
    <t xml:space="preserve">     - Current (Amps)</t>
  </si>
  <si>
    <t xml:space="preserve">     - Temperatures (°F) from Ambient thermocouples (2 or more) at regular intervals not to exceed 4 min</t>
  </si>
  <si>
    <t xml:space="preserve">          * For multiple compressor products, measurement intervals are not to exceed 1 min</t>
  </si>
  <si>
    <t xml:space="preserve">  If raw data are used to determine the defrost control type, include this raw data in this workbook. </t>
  </si>
  <si>
    <t>Abbreviations</t>
  </si>
  <si>
    <t>AEU</t>
  </si>
  <si>
    <t>Annual Energy Use (kWh/yr)</t>
  </si>
  <si>
    <t>Appendix A</t>
  </si>
  <si>
    <t>Appendix A to Subpart B of Title 10 Part 430</t>
  </si>
  <si>
    <t>ASH</t>
  </si>
  <si>
    <t>Anti-Sweat Heater</t>
  </si>
  <si>
    <t>CT</t>
  </si>
  <si>
    <t>Compressor Time</t>
  </si>
  <si>
    <t>CR</t>
  </si>
  <si>
    <t>Cooler</t>
  </si>
  <si>
    <t>FF</t>
  </si>
  <si>
    <t>Fresh Food</t>
  </si>
  <si>
    <t>FR</t>
  </si>
  <si>
    <t>Freezer</t>
  </si>
  <si>
    <t>TC</t>
  </si>
  <si>
    <t>Thermocouple</t>
  </si>
  <si>
    <t xml:space="preserve">In the case of products with automatic icemakers, the volume occupied by the automatic icemaker, including its ice storage bin, is to be included in the volume measurement. </t>
  </si>
  <si>
    <t>Back to Instructions tab</t>
  </si>
  <si>
    <t xml:space="preserve">1. Lab Information </t>
  </si>
  <si>
    <t>5. Test Results</t>
  </si>
  <si>
    <t>Lab Name:</t>
  </si>
  <si>
    <t>Variable</t>
  </si>
  <si>
    <t>Result</t>
  </si>
  <si>
    <t>Units</t>
  </si>
  <si>
    <t>Lab Location:</t>
  </si>
  <si>
    <t>Measured Volumes</t>
  </si>
  <si>
    <t xml:space="preserve">   Fresh Food</t>
  </si>
  <si>
    <r>
      <t>ft</t>
    </r>
    <r>
      <rPr>
        <vertAlign val="superscript"/>
        <sz val="11"/>
        <color theme="1"/>
        <rFont val="Palatino Linotype"/>
        <family val="1"/>
      </rPr>
      <t>3</t>
    </r>
  </si>
  <si>
    <t>2. Test Information</t>
  </si>
  <si>
    <t xml:space="preserve">   Freezer</t>
  </si>
  <si>
    <t>Date Test Started:</t>
  </si>
  <si>
    <t>[MM/DD/YYYY]</t>
  </si>
  <si>
    <t xml:space="preserve">   Cooler</t>
  </si>
  <si>
    <t>Date Test Finished:</t>
  </si>
  <si>
    <t xml:space="preserve">   Total Volume</t>
  </si>
  <si>
    <t xml:space="preserve">   Adjusted Volume</t>
  </si>
  <si>
    <t>3. Product Information</t>
  </si>
  <si>
    <t>Energy Use</t>
  </si>
  <si>
    <t xml:space="preserve">Brand: </t>
  </si>
  <si>
    <t xml:space="preserve">   Energy Use (with ASH Switch OFF, if unit has switch)</t>
  </si>
  <si>
    <t>kWh/yr</t>
  </si>
  <si>
    <t xml:space="preserve">Manufacturer: </t>
  </si>
  <si>
    <t xml:space="preserve">   Energy Use with ASH Switch ON*</t>
  </si>
  <si>
    <t>Manufacturer Model Number:</t>
  </si>
  <si>
    <t xml:space="preserve">   Energy Use with AUS/NZ Method</t>
  </si>
  <si>
    <t>Serial Number:</t>
  </si>
  <si>
    <t xml:space="preserve">   Overall Energy Use</t>
  </si>
  <si>
    <t>Date of Manufacture (if available):</t>
  </si>
  <si>
    <t xml:space="preserve">          * If necessary</t>
  </si>
  <si>
    <t>Product Class:</t>
  </si>
  <si>
    <t xml:space="preserve">Product Type: </t>
  </si>
  <si>
    <t>NOTE: Copy only; sign off is done in the Report Sign-Off Block tab</t>
  </si>
  <si>
    <t>Size:</t>
  </si>
  <si>
    <t>6. Test Report Sign-Off Block</t>
  </si>
  <si>
    <t>Received Date: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</si>
  <si>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</si>
  <si>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Received Condition:</t>
  </si>
  <si>
    <t>Anti-Sweat Heater (ASH) Switch:</t>
  </si>
  <si>
    <t>Default ASH Switch Position:</t>
  </si>
  <si>
    <t>Role</t>
  </si>
  <si>
    <t>Date</t>
  </si>
  <si>
    <t>Entity</t>
  </si>
  <si>
    <t>Number of Separate Compartments:</t>
  </si>
  <si>
    <t>Test Completion</t>
  </si>
  <si>
    <t>Variable ASH:</t>
  </si>
  <si>
    <t>Template Completion</t>
  </si>
  <si>
    <t>Demand-Response Capable:</t>
  </si>
  <si>
    <t>Report Review by Test Lab</t>
  </si>
  <si>
    <t>Automatic Icemaker:</t>
  </si>
  <si>
    <t>Number of Compressors:</t>
  </si>
  <si>
    <t>Defrost Control Type:</t>
  </si>
  <si>
    <t>AUS/NZ Triangulation Testing?</t>
  </si>
  <si>
    <t>Outer Dimensions (in.)</t>
  </si>
  <si>
    <t xml:space="preserve">     Height:</t>
  </si>
  <si>
    <t xml:space="preserve">     Width:</t>
  </si>
  <si>
    <t xml:space="preserve">     Depth:</t>
  </si>
  <si>
    <t>4. Explain how defrost control type was determined.</t>
  </si>
  <si>
    <t>Include necessary data on the raw data tabs if it is used to determine control type.</t>
  </si>
  <si>
    <t>Instrumentation Specifications</t>
  </si>
  <si>
    <t>Required Accuracy</t>
  </si>
  <si>
    <t>Required Resolution</t>
  </si>
  <si>
    <t>Temperature</t>
  </si>
  <si>
    <t>± 0.5°F (± 0.3°C)</t>
  </si>
  <si>
    <t>-</t>
  </si>
  <si>
    <t>Analog Watt-hour meter</t>
  </si>
  <si>
    <t>± 0.5% of reading</t>
  </si>
  <si>
    <t>0.01 kWh</t>
  </si>
  <si>
    <t>Digital Watt-hour meter</t>
  </si>
  <si>
    <t>0.001 kWh</t>
  </si>
  <si>
    <t>Analog Voltmeter</t>
  </si>
  <si>
    <t>1 V</t>
  </si>
  <si>
    <t>Digital Voltmeter</t>
  </si>
  <si>
    <t>0.1 V</t>
  </si>
  <si>
    <t>Microammeter</t>
  </si>
  <si>
    <t>± 0.5% at 0.5 mA</t>
  </si>
  <si>
    <t>Time</t>
  </si>
  <si>
    <t>1 minute / 24 hours</t>
  </si>
  <si>
    <t>Psychrometric Instrument</t>
  </si>
  <si>
    <t>± 0.5°F (0.3°C)</t>
  </si>
  <si>
    <t>Relative humidity sensor</t>
  </si>
  <si>
    <t>± 2% RH</t>
  </si>
  <si>
    <t>Hidden QC</t>
  </si>
  <si>
    <t>Weight</t>
  </si>
  <si>
    <t>± 0.01 lb (± 4.5 g)</t>
  </si>
  <si>
    <t>Last Calibration Check</t>
  </si>
  <si>
    <t>Next Calibration Check</t>
  </si>
  <si>
    <t>1. Setup (this table should include instrumentation, sensors, and all equipment used during testing)</t>
  </si>
  <si>
    <t>Instrument Type</t>
  </si>
  <si>
    <t>Brand</t>
  </si>
  <si>
    <t>Model Number</t>
  </si>
  <si>
    <t>Sensor Location</t>
  </si>
  <si>
    <t>Accuracy</t>
  </si>
  <si>
    <t>Resolution</t>
  </si>
  <si>
    <t>Date of Last Calibration</t>
  </si>
  <si>
    <t>Deadline for Next Calibration</t>
  </si>
  <si>
    <t>2. Sensor Layouts</t>
  </si>
  <si>
    <t>3. Rear Clearance</t>
  </si>
  <si>
    <t>Distance used (in.)</t>
  </si>
  <si>
    <t>Manufacturer's instructions (in.)</t>
  </si>
  <si>
    <t>Indicate the vertical heights of the ambient temperature sensors in inches.</t>
  </si>
  <si>
    <t>Top</t>
  </si>
  <si>
    <t>Middle</t>
  </si>
  <si>
    <t>Bottom</t>
  </si>
  <si>
    <t>Reference Point</t>
  </si>
  <si>
    <t>Horizontal distance from reference point (in.)</t>
  </si>
  <si>
    <t>7. Describe the placement of sensors used to measure separate auxiliary compartment temperatures (if necessary).</t>
  </si>
  <si>
    <t>Freezer Adjustment Factors (CR or CRF)</t>
  </si>
  <si>
    <t>Product Type*</t>
  </si>
  <si>
    <t>Factor</t>
  </si>
  <si>
    <t>Primary Compartments</t>
  </si>
  <si>
    <t>Refrigerator</t>
  </si>
  <si>
    <t xml:space="preserve">Separate Auxiliary Compartments </t>
  </si>
  <si>
    <t>Setting</t>
  </si>
  <si>
    <r>
      <t>Volume (ft</t>
    </r>
    <r>
      <rPr>
        <b/>
        <vertAlign val="superscript"/>
        <sz val="11"/>
        <color theme="1"/>
        <rFont val="Palatino Linotype"/>
        <family val="1"/>
      </rPr>
      <t>3</t>
    </r>
    <r>
      <rPr>
        <b/>
        <sz val="11"/>
        <color theme="1"/>
        <rFont val="Palatino Linotype"/>
        <family val="1"/>
      </rPr>
      <t>)</t>
    </r>
  </si>
  <si>
    <t xml:space="preserve">1st Separate Comp. </t>
  </si>
  <si>
    <t xml:space="preserve">2nd Separate Comp. </t>
  </si>
  <si>
    <t>Total Fresh Food</t>
  </si>
  <si>
    <t>Total Freezer</t>
  </si>
  <si>
    <t>Total Cooler</t>
  </si>
  <si>
    <t>Overall Total</t>
  </si>
  <si>
    <t xml:space="preserve">CR or CRF (adjustment factor) </t>
  </si>
  <si>
    <t>Adjusted Volume</t>
  </si>
  <si>
    <t>1. Control Settings</t>
  </si>
  <si>
    <t xml:space="preserve">Note: If compartment temperature is controlled by a dial, specify position of dial (e.g. warm/mid/cold). If compartment temperature is electronically controlled, specify the number (with units, if applicable) shown on the digital display. </t>
  </si>
  <si>
    <t>Tests with ASH OFF</t>
  </si>
  <si>
    <t>Tests with ASH ON*</t>
  </si>
  <si>
    <t>Test Period 1</t>
  </si>
  <si>
    <t>Test Period 2*</t>
  </si>
  <si>
    <t>Test Period 3*</t>
  </si>
  <si>
    <t>Fresh Food Setting:</t>
  </si>
  <si>
    <t>Freezer Setting:</t>
  </si>
  <si>
    <t>Cooler Setting:</t>
  </si>
  <si>
    <t xml:space="preserve">Line Frequency (Hz): </t>
  </si>
  <si>
    <t xml:space="preserve">Line Voltage (V): </t>
  </si>
  <si>
    <t xml:space="preserve">Anti-Sweat Heater Switch: (if applicable) </t>
  </si>
  <si>
    <t>Separate Compartment 1*:</t>
  </si>
  <si>
    <t>Separate Compartment 2*:</t>
  </si>
  <si>
    <t>Special-Purpose Compartment*:</t>
  </si>
  <si>
    <t xml:space="preserve">      *  If necessary</t>
  </si>
  <si>
    <t>2. Other Consumer Accessible Features</t>
  </si>
  <si>
    <t>Description (if necessary)</t>
  </si>
  <si>
    <t>Quick Cool or Quick Freeze:</t>
  </si>
  <si>
    <t>Wi-Fi Connection:</t>
  </si>
  <si>
    <t>Demand-Response:</t>
  </si>
  <si>
    <t>Lighting:</t>
  </si>
  <si>
    <t>Other Feature(s) (describe):</t>
  </si>
  <si>
    <t>3. Describe settings used for convertible or other temperature controllable compartments.</t>
  </si>
  <si>
    <t>The unit shall be given a "run-in" period sufficient to assure a thorough working-in of mechanical parts. Duration shall be at least 12 hours of compressor run-time. For non-compressor models, the duration shall be at least 12 hours of refrigeration system run-time.</t>
  </si>
  <si>
    <t>Date (MM/DD/YYYY)</t>
  </si>
  <si>
    <t>Time (hh:mm)</t>
  </si>
  <si>
    <t>Run-in Start:</t>
  </si>
  <si>
    <t>Run-in End:</t>
  </si>
  <si>
    <t>Elapsed Time (hours)</t>
  </si>
  <si>
    <t>Array formulas</t>
  </si>
  <si>
    <t>Approximate Duty Cycle (%)</t>
  </si>
  <si>
    <t>Approximate Compressor Run Time (hours)</t>
  </si>
  <si>
    <t>The ambient temperature shall be 90.0 ± 1 °F (32.3 ± 0.6 °C) during the stabilization period and during the test period.</t>
  </si>
  <si>
    <t xml:space="preserve">Test Period 1 </t>
  </si>
  <si>
    <t>Test Period 2</t>
  </si>
  <si>
    <t>Ambient Temperature (°F)</t>
  </si>
  <si>
    <t>Min</t>
  </si>
  <si>
    <t>Max</t>
  </si>
  <si>
    <t>Stabilization Period</t>
  </si>
  <si>
    <t>Test Period</t>
  </si>
  <si>
    <t xml:space="preserve">        * If Triangulation Approach was used</t>
  </si>
  <si>
    <t xml:space="preserve">Please include any raw data used to show that the vertical gradient was maintained on the provided tabs. </t>
  </si>
  <si>
    <t>Include raw data that shows the measurements on which these steady-state calculations are based.</t>
  </si>
  <si>
    <t xml:space="preserve">Start Time and End Time should be expressed in terms of overall time elapsed, in agreement with the time shown in the raw data. </t>
  </si>
  <si>
    <t>Steady-state Condition Used:</t>
  </si>
  <si>
    <t>(A or B)</t>
  </si>
  <si>
    <t>Checkpoint 1</t>
  </si>
  <si>
    <t xml:space="preserve">Checkpoint 2 </t>
  </si>
  <si>
    <t>Start Time (min)</t>
  </si>
  <si>
    <t>End Time (min)</t>
  </si>
  <si>
    <t>Duration (min)</t>
  </si>
  <si>
    <t>Elapsed Time Between Checkpoints (min)</t>
  </si>
  <si>
    <t>Elapsed Time Before Checkpoint 2 (min)</t>
  </si>
  <si>
    <t>Average Temperatures (°F)</t>
  </si>
  <si>
    <t>TC1 - FF</t>
  </si>
  <si>
    <t>TC2 - FF</t>
  </si>
  <si>
    <t>TC3 - FF</t>
  </si>
  <si>
    <t>TC1 - FR</t>
  </si>
  <si>
    <t>TC2 - FR</t>
  </si>
  <si>
    <t>TC3 - FR</t>
  </si>
  <si>
    <t>TC4 - FR*</t>
  </si>
  <si>
    <t>TC5 - FR*</t>
  </si>
  <si>
    <t>TC6 - FR*</t>
  </si>
  <si>
    <t>TC1 - CR</t>
  </si>
  <si>
    <t>TC2 - CR</t>
  </si>
  <si>
    <t>TC3 - CR</t>
  </si>
  <si>
    <t>Average FF</t>
  </si>
  <si>
    <t>Average FR</t>
  </si>
  <si>
    <t>Average CR</t>
  </si>
  <si>
    <t>Change in FF Temp (°F)</t>
  </si>
  <si>
    <t>Change in FR Temp (°F)</t>
  </si>
  <si>
    <t>Change in CR Temp (°F)</t>
  </si>
  <si>
    <t>Rate of Change in FF Temp (°F/hr)</t>
  </si>
  <si>
    <t>Rate of Change in FR Temp (°F/hr)</t>
  </si>
  <si>
    <t>Rate of Change in CR Temp (°F/hr)</t>
  </si>
  <si>
    <t>4A.  Separate Compartments (if necessary)</t>
  </si>
  <si>
    <t>1st Separate Compartment</t>
  </si>
  <si>
    <t>Checkpoint 2</t>
  </si>
  <si>
    <t>2nd Separate Compartment</t>
  </si>
  <si>
    <t>Calculations for Energy Tests with no ASH Switch or with ASH Switch in OFF Position</t>
  </si>
  <si>
    <t xml:space="preserve"> - Fill in blue cells below.</t>
  </si>
  <si>
    <t xml:space="preserve"> - This workbook does not currently include provisions for externally vented units covered by DOE waivers. Contact DOE to discuss test plan for any units believed to be externally vented.</t>
  </si>
  <si>
    <t xml:space="preserve"> - For units with no user operable control, enter the standard operation data as the temperature setting "No User Operable Control" and the short-circuited operation data as "Cold".</t>
  </si>
  <si>
    <r>
      <t xml:space="preserve"> - Start Time and Stop Time should be expressed in terms of overall </t>
    </r>
    <r>
      <rPr>
        <i/>
        <sz val="11"/>
        <color theme="1"/>
        <rFont val="Palatino Linotype"/>
        <family val="1"/>
      </rPr>
      <t>time elapsed,</t>
    </r>
    <r>
      <rPr>
        <sz val="11"/>
        <color theme="1"/>
        <rFont val="Palatino Linotype"/>
        <family val="1"/>
      </rPr>
      <t xml:space="preserve"> in agreement with the time shown in the raw data. </t>
    </r>
  </si>
  <si>
    <r>
      <t xml:space="preserve"> - Enter time in terms of number of minutes elapsed since start of test.  Do </t>
    </r>
    <r>
      <rPr>
        <b/>
        <sz val="11"/>
        <color theme="1"/>
        <rFont val="Palatino Linotype"/>
        <family val="1"/>
      </rPr>
      <t>not</t>
    </r>
    <r>
      <rPr>
        <sz val="11"/>
        <color theme="1"/>
        <rFont val="Palatino Linotype"/>
        <family val="1"/>
      </rPr>
      <t xml:space="preserve"> use clock format (00:00).</t>
    </r>
  </si>
  <si>
    <t>1. Measurements</t>
  </si>
  <si>
    <t>Separate Auxiliary Compartment 1</t>
  </si>
  <si>
    <t>Separate Auxiliary Compartment 2</t>
  </si>
  <si>
    <t>Weighted Average Compartment Temperatures</t>
  </si>
  <si>
    <t>Test Period (min)</t>
  </si>
  <si>
    <t>Energy Used (kWh)</t>
  </si>
  <si>
    <t>Compartment Temperature Period (min)</t>
  </si>
  <si>
    <t>Average Temperatures by Thermocouple (°F)</t>
  </si>
  <si>
    <t>Temperature Setting</t>
  </si>
  <si>
    <t>Test</t>
  </si>
  <si>
    <t xml:space="preserve">Start Time </t>
  </si>
  <si>
    <t xml:space="preserve">End Time </t>
  </si>
  <si>
    <t>Elapsed Time</t>
  </si>
  <si>
    <t>Start Time</t>
  </si>
  <si>
    <t>End Time</t>
  </si>
  <si>
    <t>FF Average</t>
  </si>
  <si>
    <t>TC3- FR</t>
  </si>
  <si>
    <t>TC5- FR*</t>
  </si>
  <si>
    <t>TC6- FR*</t>
  </si>
  <si>
    <t>FR Average</t>
  </si>
  <si>
    <t>CR Average</t>
  </si>
  <si>
    <t>Ambient 1</t>
  </si>
  <si>
    <t>Ambient 2</t>
  </si>
  <si>
    <t>Mid or Combination 1**</t>
  </si>
  <si>
    <t>Test Part 1</t>
  </si>
  <si>
    <t>Test Part 2*</t>
  </si>
  <si>
    <t>Test Part 3**</t>
  </si>
  <si>
    <t>Warm or Combination 2**</t>
  </si>
  <si>
    <t>Cold or Combination 3**</t>
  </si>
  <si>
    <t xml:space="preserve"> * If necessary; ** If Triangulation Method is applied</t>
  </si>
  <si>
    <t>FF Volume</t>
  </si>
  <si>
    <t>FR Volume</t>
  </si>
  <si>
    <t>CR Volume</t>
  </si>
  <si>
    <t>2. Calculation of ET: Test Cycle energy expended (kWh/day)</t>
  </si>
  <si>
    <t>For Non-Automatic and Automatic Defrost Models</t>
  </si>
  <si>
    <t>Mid or Combination 1</t>
  </si>
  <si>
    <t>Warm or Combination 2</t>
  </si>
  <si>
    <t>Cold or Combination 3</t>
  </si>
  <si>
    <t>No User Operable Control</t>
  </si>
  <si>
    <t>T</t>
  </si>
  <si>
    <t>Elapsed Time (min)</t>
  </si>
  <si>
    <t>Product Type</t>
  </si>
  <si>
    <t>EP</t>
  </si>
  <si>
    <t>Correction Factor</t>
  </si>
  <si>
    <t>ET</t>
  </si>
  <si>
    <t>Energy Consumption (kWh/day)</t>
  </si>
  <si>
    <t>For Long-time Automatic and Variable Defrost Models</t>
  </si>
  <si>
    <t>Part 1</t>
  </si>
  <si>
    <t>T1</t>
  </si>
  <si>
    <t>EP1</t>
  </si>
  <si>
    <t>Energy Used (kWh/day)</t>
  </si>
  <si>
    <t xml:space="preserve">                                             Part 2 ("Primary" Compressor OR "Primary" Defrost Frequency)</t>
  </si>
  <si>
    <r>
      <t>CT</t>
    </r>
    <r>
      <rPr>
        <vertAlign val="subscript"/>
        <sz val="11"/>
        <color theme="1"/>
        <rFont val="Palatino Linotype"/>
        <family val="1"/>
      </rPr>
      <t>L</t>
    </r>
  </si>
  <si>
    <t>Shortest time between defrosts (hrs)</t>
  </si>
  <si>
    <r>
      <t>6. Explanation of how CT was determined. If CT</t>
    </r>
    <r>
      <rPr>
        <b/>
        <vertAlign val="subscript"/>
        <sz val="12"/>
        <rFont val="Palatino Linotype"/>
        <family val="1"/>
      </rPr>
      <t>L</t>
    </r>
    <r>
      <rPr>
        <b/>
        <sz val="12"/>
        <rFont val="Palatino Linotype"/>
        <family val="1"/>
      </rPr>
      <t xml:space="preserve"> and CT</t>
    </r>
    <r>
      <rPr>
        <b/>
        <vertAlign val="subscript"/>
        <sz val="12"/>
        <rFont val="Palatino Linotype"/>
        <family val="1"/>
      </rPr>
      <t>M</t>
    </r>
    <r>
      <rPr>
        <b/>
        <sz val="12"/>
        <rFont val="Palatino Linotype"/>
        <family val="1"/>
      </rPr>
      <t xml:space="preserve"> were used, explain how they were obtained. If default values were used, state that below: </t>
    </r>
  </si>
  <si>
    <r>
      <t>CT</t>
    </r>
    <r>
      <rPr>
        <vertAlign val="subscript"/>
        <sz val="11"/>
        <color theme="1"/>
        <rFont val="Palatino Linotype"/>
        <family val="1"/>
      </rPr>
      <t>M</t>
    </r>
  </si>
  <si>
    <t>Maximum time between defrosts (hrs)</t>
  </si>
  <si>
    <r>
      <t>Note: use actual values for CT</t>
    </r>
    <r>
      <rPr>
        <i/>
        <vertAlign val="subscript"/>
        <sz val="11"/>
        <color rgb="FF000000"/>
        <rFont val="Palatino Linotype"/>
        <family val="1"/>
      </rPr>
      <t>L</t>
    </r>
    <r>
      <rPr>
        <i/>
        <sz val="11"/>
        <color indexed="8"/>
        <rFont val="Palatino Linotype"/>
        <family val="1"/>
      </rPr>
      <t xml:space="preserve"> and CT</t>
    </r>
    <r>
      <rPr>
        <i/>
        <vertAlign val="subscript"/>
        <sz val="11"/>
        <color rgb="FF000000"/>
        <rFont val="Palatino Linotype"/>
        <family val="1"/>
      </rPr>
      <t>M</t>
    </r>
    <r>
      <rPr>
        <i/>
        <sz val="11"/>
        <color indexed="8"/>
        <rFont val="Palatino Linotype"/>
        <family val="1"/>
      </rPr>
      <t xml:space="preserve"> if they can be obtained without contacting the manufacturer; otherwise use the default values of CT</t>
    </r>
    <r>
      <rPr>
        <i/>
        <vertAlign val="subscript"/>
        <sz val="11"/>
        <color rgb="FF000000"/>
        <rFont val="Palatino Linotype"/>
        <family val="1"/>
      </rPr>
      <t>L</t>
    </r>
    <r>
      <rPr>
        <i/>
        <sz val="11"/>
        <color indexed="8"/>
        <rFont val="Palatino Linotype"/>
        <family val="1"/>
      </rPr>
      <t xml:space="preserve"> = 6 and CT</t>
    </r>
    <r>
      <rPr>
        <i/>
        <vertAlign val="subscript"/>
        <sz val="11"/>
        <color rgb="FF000000"/>
        <rFont val="Palatino Linotype"/>
        <family val="1"/>
      </rPr>
      <t>M</t>
    </r>
    <r>
      <rPr>
        <i/>
        <sz val="11"/>
        <color indexed="8"/>
        <rFont val="Palatino Linotype"/>
        <family val="1"/>
      </rPr>
      <t xml:space="preserve"> = 96.</t>
    </r>
  </si>
  <si>
    <t>Defrost timer run-time for compete cycle (hrs)</t>
  </si>
  <si>
    <t>T2</t>
  </si>
  <si>
    <t>EP2</t>
  </si>
  <si>
    <t xml:space="preserve">                                             Part 3 ("Secondary" Compressor OR "Secondary" Defrost Frequency)</t>
  </si>
  <si>
    <t>Automatic Icemaker Adder</t>
  </si>
  <si>
    <t>IET</t>
  </si>
  <si>
    <t>T3</t>
  </si>
  <si>
    <t>EP3</t>
  </si>
  <si>
    <t>ET*</t>
  </si>
  <si>
    <t>Energy Consumption * (kWh/day)</t>
  </si>
  <si>
    <t xml:space="preserve">            *  Will be the same as row 41 if only 1 part was conducted</t>
  </si>
  <si>
    <t>3. Total Per-Cycle Energy Consumption (kWh/day)</t>
  </si>
  <si>
    <t>3. Triangulation Inputs</t>
  </si>
  <si>
    <t>Triangulation Check</t>
  </si>
  <si>
    <t>Temperature setting data used to calculate E:</t>
  </si>
  <si>
    <t>Temperature Settings</t>
  </si>
  <si>
    <t>Temperatures (°C)</t>
  </si>
  <si>
    <t>Energy Consumption Rate (Wh/day)</t>
  </si>
  <si>
    <t>Condition to be met</t>
  </si>
  <si>
    <t>Met?</t>
  </si>
  <si>
    <t>Issue</t>
  </si>
  <si>
    <t>Compartment A Temperatures</t>
  </si>
  <si>
    <t>Compartment B Temperature</t>
  </si>
  <si>
    <t>Compartment A Temperature</t>
  </si>
  <si>
    <t xml:space="preserve">tA4 &lt; txA &lt; tA2 or            </t>
  </si>
  <si>
    <t>E</t>
  </si>
  <si>
    <t>Per Cycle Energy Consumption (kWh/day)</t>
  </si>
  <si>
    <t>Combination 1</t>
  </si>
  <si>
    <t>tA4 &gt; txA &gt; tA2</t>
  </si>
  <si>
    <t>Combination 2</t>
  </si>
  <si>
    <t xml:space="preserve">tA1 &lt; tA4 &lt; tA3 or            </t>
  </si>
  <si>
    <t>Note: Numbers 1 and 2 indicate measurements taken during the first and second test periods as appropriate.</t>
  </si>
  <si>
    <t>Combination 3</t>
  </si>
  <si>
    <t>tA1 &gt; tA4 &gt; tA3</t>
  </si>
  <si>
    <t>ET1</t>
  </si>
  <si>
    <t>Energy Consumption in Test Period 1 (kWh/day)</t>
  </si>
  <si>
    <t>Point Q (at target temperatures)</t>
  </si>
  <si>
    <t>Temperatures Acceptable 
for Triangulation?</t>
  </si>
  <si>
    <t>ET2</t>
  </si>
  <si>
    <t>Energy Consumption in Test Period 2 (kWh/day)</t>
  </si>
  <si>
    <t>TR1</t>
  </si>
  <si>
    <t>FF Compartment temp in Test Period 1 (°F)</t>
  </si>
  <si>
    <t>3. Point 4 Calculation</t>
  </si>
  <si>
    <t>TR2</t>
  </si>
  <si>
    <t>FF Compartment temp in Test Period 2 (°F)</t>
  </si>
  <si>
    <t>TF1</t>
  </si>
  <si>
    <t>FR Compartment temp in Test Period 1 (°F)</t>
  </si>
  <si>
    <t>TF2</t>
  </si>
  <si>
    <t>FR Compartment temp in Test Period 2 (°F)</t>
  </si>
  <si>
    <t>Point 4</t>
  </si>
  <si>
    <t>TC1</t>
  </si>
  <si>
    <t>CR Compartment temp in Test Period 1 (°F)</t>
  </si>
  <si>
    <t>TC2</t>
  </si>
  <si>
    <t>CR Compartment temp in Test Period 2 (°F)</t>
  </si>
  <si>
    <t>Standardized Fresh Food Compartment Temperature (°F)</t>
  </si>
  <si>
    <t>k</t>
  </si>
  <si>
    <t>Standardized Freezer Compartment Temperature (°F)</t>
  </si>
  <si>
    <t>Standardized Cooler Compartment Temperature (°F)</t>
  </si>
  <si>
    <r>
      <t>E</t>
    </r>
    <r>
      <rPr>
        <vertAlign val="subscript"/>
        <sz val="11"/>
        <color theme="1"/>
        <rFont val="Palatino Linotype"/>
        <family val="1"/>
      </rPr>
      <t>FF</t>
    </r>
  </si>
  <si>
    <t>Fresh Food Interpolation</t>
  </si>
  <si>
    <r>
      <t>E</t>
    </r>
    <r>
      <rPr>
        <vertAlign val="subscript"/>
        <sz val="11"/>
        <color theme="1"/>
        <rFont val="Palatino Linotype"/>
        <family val="1"/>
      </rPr>
      <t>FR</t>
    </r>
  </si>
  <si>
    <t xml:space="preserve">Freezer Interpolation </t>
  </si>
  <si>
    <r>
      <t>E</t>
    </r>
    <r>
      <rPr>
        <vertAlign val="subscript"/>
        <sz val="11"/>
        <color theme="1"/>
        <rFont val="Palatino Linotype"/>
        <family val="1"/>
      </rPr>
      <t>CR</t>
    </r>
  </si>
  <si>
    <t xml:space="preserve">Cooler Interpolation </t>
  </si>
  <si>
    <t>4. Annual Energy Use (kWh/yr) without Variable Anti-Sweat Heaters</t>
  </si>
  <si>
    <t>Ex</t>
  </si>
  <si>
    <t>Energy Consumption (Wh/day)</t>
  </si>
  <si>
    <t>AEUx</t>
  </si>
  <si>
    <t>Annual Energy Usage (kWh/yr)</t>
  </si>
  <si>
    <t>5. Annual Energy Use for Units with Variable Anti-Sweat Heaters</t>
  </si>
  <si>
    <t>RH %</t>
  </si>
  <si>
    <t>Heater Watts (W)</t>
  </si>
  <si>
    <t>Weighing Factor</t>
  </si>
  <si>
    <t>Power-ASH</t>
  </si>
  <si>
    <t>Anti-Sweat Heater Power (W)</t>
  </si>
  <si>
    <t>CF</t>
  </si>
  <si>
    <t>Correction Factor (kWh/day)</t>
  </si>
  <si>
    <r>
      <t>E</t>
    </r>
    <r>
      <rPr>
        <vertAlign val="subscript"/>
        <sz val="11"/>
        <color theme="1"/>
        <rFont val="Palatino Linotype"/>
        <family val="1"/>
      </rPr>
      <t>std</t>
    </r>
  </si>
  <si>
    <t>Standard energy consumption with variable ASH (kWh/day)</t>
  </si>
  <si>
    <t>Calculations for Energy Tests with ASH Switch in ON Position</t>
  </si>
  <si>
    <r>
      <t>5. Explanation of how CT was determined. If CT</t>
    </r>
    <r>
      <rPr>
        <b/>
        <vertAlign val="subscript"/>
        <sz val="12"/>
        <rFont val="Palatino Linotype"/>
        <family val="1"/>
      </rPr>
      <t>L</t>
    </r>
    <r>
      <rPr>
        <b/>
        <sz val="12"/>
        <rFont val="Palatino Linotype"/>
        <family val="1"/>
      </rPr>
      <t xml:space="preserve"> and CT</t>
    </r>
    <r>
      <rPr>
        <b/>
        <vertAlign val="subscript"/>
        <sz val="12"/>
        <rFont val="Palatino Linotype"/>
        <family val="1"/>
      </rPr>
      <t>M</t>
    </r>
    <r>
      <rPr>
        <b/>
        <sz val="12"/>
        <rFont val="Palatino Linotype"/>
        <family val="1"/>
      </rPr>
      <t xml:space="preserve"> were used, explain how they were obtained. If default values were used, state that below: </t>
    </r>
  </si>
  <si>
    <t>4. Annual Energy Use (kWh/yr) with Anti-Sweat Heaters</t>
  </si>
  <si>
    <t>1. Nameplate showing model number and serial number (if applicable)</t>
  </si>
  <si>
    <t>2. FTC EnergyGuide label (if present)</t>
  </si>
  <si>
    <t>3. Exact placement of all sensors on, in, or around the device</t>
  </si>
  <si>
    <t>4. Ice maker set to full position (if applicable)</t>
  </si>
  <si>
    <t>5. Temperature settings during Mid Test or Combination 1</t>
  </si>
  <si>
    <t>6. Temperature settings during Warm Test (if applicable) or Combination 2</t>
  </si>
  <si>
    <t>7. Temperature settings during Cold Test (if applicable) or Combination 3</t>
  </si>
  <si>
    <t>8A. Minimum cooling setting available (if user operable temperature control)</t>
  </si>
  <si>
    <t>8B. Maximum cooling setting available (if user operable temperature control)</t>
  </si>
  <si>
    <t>9. Photos of test unit from all sides (including photo of control panels, if applicable)</t>
  </si>
  <si>
    <t>10A. Rear clearance during testing (photo)</t>
  </si>
  <si>
    <t>10B. User manual rear clearance instruction page (scan)</t>
  </si>
  <si>
    <t>11. Additional photos (if necessary)</t>
  </si>
  <si>
    <t>1. Comments</t>
  </si>
  <si>
    <t>a)</t>
  </si>
  <si>
    <t>b)</t>
  </si>
  <si>
    <t>c)</t>
  </si>
  <si>
    <t>d)</t>
  </si>
  <si>
    <t>e)</t>
  </si>
  <si>
    <t>f)</t>
  </si>
  <si>
    <t>g)</t>
  </si>
  <si>
    <t>h)</t>
  </si>
  <si>
    <t>2. If color-coding scheme for raw data sheets is used, explain here.</t>
  </si>
  <si>
    <t>1. 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</si>
  <si>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</si>
  <si>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[Test Lab Name]</t>
  </si>
  <si>
    <t>Product Class</t>
  </si>
  <si>
    <t>Size</t>
  </si>
  <si>
    <t>Automatic Icemaker</t>
  </si>
  <si>
    <t>FRZ Comp Temp</t>
  </si>
  <si>
    <t>ASH-OFF Interpolation</t>
  </si>
  <si>
    <t>ASH-ON Interpolation</t>
  </si>
  <si>
    <t>Ambients</t>
  </si>
  <si>
    <t>Center of the two sides of the unit</t>
  </si>
  <si>
    <t>1A</t>
  </si>
  <si>
    <t xml:space="preserve">All-refrigerator </t>
  </si>
  <si>
    <t>Other</t>
  </si>
  <si>
    <t>Refrigerator-Freezer</t>
  </si>
  <si>
    <t>RC_TC_Configs</t>
  </si>
  <si>
    <t>3-BI</t>
  </si>
  <si>
    <t>Cooler-all-refrigerator</t>
  </si>
  <si>
    <t>Type A</t>
  </si>
  <si>
    <t>3I</t>
  </si>
  <si>
    <t>Cooler-refrigerator</t>
  </si>
  <si>
    <t>Type B</t>
  </si>
  <si>
    <t>3I-BI</t>
  </si>
  <si>
    <t>Cooler-refrigerator-freezer</t>
  </si>
  <si>
    <t>Type C</t>
  </si>
  <si>
    <t>3A</t>
  </si>
  <si>
    <t>Cooler-freezer</t>
  </si>
  <si>
    <t>Type D</t>
  </si>
  <si>
    <t>3A-BI</t>
  </si>
  <si>
    <t>Type E</t>
  </si>
  <si>
    <t>Type F</t>
  </si>
  <si>
    <t>4-BI</t>
  </si>
  <si>
    <t>ASHOFF Data</t>
  </si>
  <si>
    <t>ET1 (LTA/VAR)</t>
  </si>
  <si>
    <t>ET2 (LTA/VAR)</t>
  </si>
  <si>
    <t>Type G</t>
  </si>
  <si>
    <t>4I</t>
  </si>
  <si>
    <t>Warm only</t>
  </si>
  <si>
    <t>OFF_Warm_ET_1TP</t>
  </si>
  <si>
    <t>OFF_Warm_ET_2TP</t>
  </si>
  <si>
    <t>Type H</t>
  </si>
  <si>
    <t>4I-BI</t>
  </si>
  <si>
    <t>Mid and Warm</t>
  </si>
  <si>
    <t>OFF_Mid_ET_1TP</t>
  </si>
  <si>
    <t>OFF_Mid_ET_2TP</t>
  </si>
  <si>
    <t>Mid and Cold</t>
  </si>
  <si>
    <t>OFF_Cold_ET_1TP</t>
  </si>
  <si>
    <t>OFF_Cold_ET_2TP</t>
  </si>
  <si>
    <t>5-BI</t>
  </si>
  <si>
    <t>Warm and Cold</t>
  </si>
  <si>
    <t>FRZ_TC_Configs</t>
  </si>
  <si>
    <t>5I</t>
  </si>
  <si>
    <t>OFF_NUOC_ET_1TP</t>
  </si>
  <si>
    <t>OFF_NUOC_ET_2TP</t>
  </si>
  <si>
    <t>Type 1</t>
  </si>
  <si>
    <t>5I-BI</t>
  </si>
  <si>
    <t>Type 2</t>
  </si>
  <si>
    <t>5A</t>
  </si>
  <si>
    <t>ASHON Data</t>
  </si>
  <si>
    <t>Type 2A</t>
  </si>
  <si>
    <t>5A-BI</t>
  </si>
  <si>
    <t>ON_Warm_ET_1TP</t>
  </si>
  <si>
    <t>ON_Warm_ET_2TP</t>
  </si>
  <si>
    <t>Type 3</t>
  </si>
  <si>
    <t>ON_Mid_ET_1TP</t>
  </si>
  <si>
    <t>ON_Mid_ET_2TP</t>
  </si>
  <si>
    <t>Type 4</t>
  </si>
  <si>
    <t>ON_Cold_ET_1TP</t>
  </si>
  <si>
    <t>ON_Cold_ET_2TP</t>
  </si>
  <si>
    <t>Type 5</t>
  </si>
  <si>
    <t>7-BI</t>
  </si>
  <si>
    <t>Type 6</t>
  </si>
  <si>
    <t>ON_NUOC_ET_1TP</t>
  </si>
  <si>
    <t>ON_NUOC_ET_2TP</t>
  </si>
  <si>
    <t>11A</t>
  </si>
  <si>
    <t>Defrost</t>
  </si>
  <si>
    <t>Aux_Comp</t>
  </si>
  <si>
    <t>Temp_Set</t>
  </si>
  <si>
    <t>Steady state Condition</t>
  </si>
  <si>
    <t>Non-automatic</t>
  </si>
  <si>
    <t>A</t>
  </si>
  <si>
    <t>13I</t>
  </si>
  <si>
    <t>Partial-automatic</t>
  </si>
  <si>
    <t>B</t>
  </si>
  <si>
    <t>13A</t>
  </si>
  <si>
    <t>Automatic (non-variable)</t>
  </si>
  <si>
    <t>Long-time automatic</t>
  </si>
  <si>
    <t>Other (describe in Comments)</t>
  </si>
  <si>
    <t>50% DC CT</t>
  </si>
  <si>
    <t>14I</t>
  </si>
  <si>
    <t>Comp_Num</t>
  </si>
  <si>
    <t>15I</t>
  </si>
  <si>
    <t>Compt_Type</t>
  </si>
  <si>
    <t>Cooler-1</t>
  </si>
  <si>
    <t>Standard-sized</t>
  </si>
  <si>
    <t>Cooler-2</t>
  </si>
  <si>
    <t>Compact</t>
  </si>
  <si>
    <t>Cooler-3</t>
  </si>
  <si>
    <t>Cooler-4</t>
  </si>
  <si>
    <t>ASH Switch</t>
  </si>
  <si>
    <t>Yes_no</t>
  </si>
  <si>
    <t>C-3A</t>
  </si>
  <si>
    <t>ON</t>
  </si>
  <si>
    <t>Yes</t>
  </si>
  <si>
    <t>Ice_Adder</t>
  </si>
  <si>
    <t>C-3A-BI</t>
  </si>
  <si>
    <t>OFF</t>
  </si>
  <si>
    <t>No</t>
  </si>
  <si>
    <t>C-9</t>
  </si>
  <si>
    <t>C-9-BI</t>
  </si>
  <si>
    <t>Cell Strings</t>
  </si>
  <si>
    <t>C-9I</t>
  </si>
  <si>
    <t>Features</t>
  </si>
  <si>
    <t>AUS/NZ</t>
  </si>
  <si>
    <t>C-9I-BI</t>
  </si>
  <si>
    <t>C-13A</t>
  </si>
  <si>
    <t>C-13A-BI</t>
  </si>
  <si>
    <t>QC_On?</t>
  </si>
  <si>
    <t>Title</t>
  </si>
  <si>
    <t>Test Report Template Name:</t>
  </si>
  <si>
    <t>Version Number:</t>
  </si>
  <si>
    <t xml:space="preserve">Latest Template Revision: </t>
  </si>
  <si>
    <t>Tab Name:</t>
  </si>
  <si>
    <t>File Name:</t>
  </si>
  <si>
    <t xml:space="preserve">Test Completion Date: </t>
  </si>
  <si>
    <t>Revisions List</t>
  </si>
  <si>
    <t>Version</t>
  </si>
  <si>
    <t>v1.0</t>
  </si>
  <si>
    <t>v1.2</t>
  </si>
  <si>
    <t>v1.3</t>
  </si>
  <si>
    <t>v1.4</t>
  </si>
  <si>
    <t>v1.5</t>
  </si>
  <si>
    <t>v2.0</t>
  </si>
  <si>
    <t>v2.1</t>
  </si>
  <si>
    <t>v2.2</t>
  </si>
  <si>
    <t>v2.3</t>
  </si>
  <si>
    <t>v2.4</t>
  </si>
  <si>
    <t>v2.5</t>
  </si>
  <si>
    <t xml:space="preserve">     - Temperatures (°F) from Fresh Food thermocouples (based on HRF-1-2019 configuration) at regular intervals not to exceed 4 min*</t>
  </si>
  <si>
    <t xml:space="preserve">     - Temperatures (°F) from Freezer thermocouples (based on HRF-1-2019 configuration) at regular intervals not to exceed 4 min*</t>
  </si>
  <si>
    <t xml:space="preserve">     - Temperatures (°F) from Cooler thermocouples (based on HRF-1-2019 configuration) at regular intervals not to exceed 4 min*</t>
  </si>
  <si>
    <t>HRF-1-2019</t>
  </si>
  <si>
    <t>AHAM Standard HRF-1-2019</t>
  </si>
  <si>
    <t>As noted in Appendix A Section 5.3, input raw data from the volume measurements in this tab. This could include diagrams from HRF-1-2019 with dimensions noted.</t>
  </si>
  <si>
    <r>
      <t xml:space="preserve">Number of Unique Defrost Frequencies:
</t>
    </r>
    <r>
      <rPr>
        <i/>
        <sz val="11"/>
        <color theme="1"/>
        <rFont val="Palatino Linotype"/>
        <family val="1"/>
      </rPr>
      <t>(e.g. as described in Appendix A Section 5.3)</t>
    </r>
  </si>
  <si>
    <t>Indicate which compartment sensor layout was used, according to HRF-1-2019, Figures 5-1 and 5-2 (i.e., Type A through Type H or Type 1 through Type 6). If "Other", describe the sensor layout in the Comments tab.</t>
  </si>
  <si>
    <t>Indicate how, according to Appendix A Section 5.1(b), the ambient temperature sensors were set up to determine the ambient temperature gradient.</t>
  </si>
  <si>
    <t>Indicate how, according to HRF-1-2019 Section 5.5.3, the rear clearance of the unit was determined. If the rear clearance is given in manufacturer's user instructions, insert a scan of that page on the Photos tab in box 9B.</t>
  </si>
  <si>
    <t>6. Confirm that the test floor or platform meets specifications in HRF-1-2019 Section 5.3.1</t>
  </si>
  <si>
    <t>4. Confirm that test setup complies with HRF-1-2019 Section 5.5.2(j).</t>
  </si>
  <si>
    <t>5. For freezer compartments with non-automatic or partial-automatic defrost, confirm that test setup complies with HRF-1-2019 Sections 5.5.2(d) and 5.5.2(w).</t>
  </si>
  <si>
    <t>Include raw data on the Volume Data tab to demonstrate how each compartment's volume was determined according to Appendix A Sections 4.1 and 4.2.</t>
  </si>
  <si>
    <t xml:space="preserve">     *  Refer to CFR 430.2 and HRF-1-2019 Sections 3.21, 3.24, and 3.25 for definitions of product types.</t>
  </si>
  <si>
    <t>Describe settings used for other consumer accessible features specified in HRF-1-2019 Section 5 (if applicable).</t>
  </si>
  <si>
    <t>1. Duration of “Run-In” Period
(in accordance with HRF-1-2019 Section 5.5.2)</t>
  </si>
  <si>
    <t>4. Steady-State Condition (in accordance with Appendix A Section 5.1).</t>
  </si>
  <si>
    <t>3. Vertical Gradient (in accordance with Appendix A Section 5.1).</t>
  </si>
  <si>
    <t>2. Ambient Temperature (in accordance with Appendix A Section 5.1).</t>
  </si>
  <si>
    <t>5. For multiple-compressor products with automatic defrost, indicate how steady-state was achieved in accordance with Appendix A Section 5.3.</t>
  </si>
  <si>
    <t>(Variable defrost only; Appendix A Section 5.3)</t>
  </si>
  <si>
    <t xml:space="preserve">If two test periods are used, E is calculated as follows (Appendix A Section 5.3): </t>
  </si>
  <si>
    <t>If the "Warm/Warm-Only" test is used, E is calculated as follows (Appendix A Section 5.3):</t>
  </si>
  <si>
    <t>As referenced in HRF-1-2019 Section 5.9.6.  - To be provided before testing if necessary</t>
  </si>
  <si>
    <t>4. Annual Energy Use (kWh/yr)  (Triangulation Method)</t>
  </si>
  <si>
    <t>4. Annual Energy Use (kWh/yr) (Triangulation Method)</t>
  </si>
  <si>
    <r>
      <t>1. Measured Compartment Volumes (ft</t>
    </r>
    <r>
      <rPr>
        <b/>
        <vertAlign val="superscript"/>
        <sz val="11"/>
        <rFont val="Palatino Linotype"/>
        <family val="1"/>
      </rPr>
      <t>3</t>
    </r>
    <r>
      <rPr>
        <b/>
        <sz val="11"/>
        <rFont val="Palatino Linotype"/>
        <family val="1"/>
      </rPr>
      <t>)</t>
    </r>
  </si>
  <si>
    <t xml:space="preserve">The vertical ambient temperature gradient shall not exceed 0.5 °F per foot (0.9 °C per meter).  Indicate how the vertical gradient was maintained in compliance with Appendix A Section 5.1. </t>
  </si>
  <si>
    <t>v2.6</t>
  </si>
  <si>
    <t>Consumer Refrigerators, Refrigerator-Freezers, and Miscellaneous Refrigeration Products</t>
  </si>
  <si>
    <t>Step 8</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</si>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</sst>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
    <numFmt numFmtId="167" formatCode="0.0000000"/>
  </numFmts>
  <fonts count="49"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i/>
      <sz val="11"/>
      <color theme="6" tint="-0.499984740745262"/>
      <name val="Palatino Linotype"/>
      <family val="1"/>
    </font>
    <font>
      <vertAlign val="superscript"/>
      <sz val="11"/>
      <color theme="1"/>
      <name val="Palatino Linotype"/>
      <family val="1"/>
    </font>
    <font>
      <sz val="12"/>
      <name val="Palatino Linotype"/>
      <family val="1"/>
    </font>
    <font>
      <u/>
      <sz val="11"/>
      <color theme="10"/>
      <name val="Palatino Linotype"/>
      <family val="1"/>
    </font>
    <font>
      <b/>
      <sz val="11"/>
      <name val="Palatino Linotype"/>
      <family val="1"/>
    </font>
    <font>
      <u/>
      <sz val="12"/>
      <color theme="10"/>
      <name val="Palatino Linotype"/>
      <family val="1"/>
    </font>
    <font>
      <i/>
      <sz val="11"/>
      <color rgb="FFFF0000"/>
      <name val="Palatino Linotype"/>
      <family val="1"/>
    </font>
    <font>
      <sz val="11"/>
      <color rgb="FF0070C0"/>
      <name val="Palatino Linotype"/>
      <family val="1"/>
    </font>
    <font>
      <i/>
      <sz val="11"/>
      <color theme="1"/>
      <name val="Palatino Linotype"/>
      <family val="1"/>
    </font>
    <font>
      <sz val="11"/>
      <color rgb="FF000000"/>
      <name val="Palatino Linotype"/>
      <family val="2"/>
    </font>
    <font>
      <b/>
      <sz val="11"/>
      <color theme="1"/>
      <name val="Palatino Linotype"/>
      <family val="2"/>
    </font>
    <font>
      <b/>
      <sz val="11"/>
      <color rgb="FF000000"/>
      <name val="Palatino Linotype"/>
      <family val="1"/>
    </font>
    <font>
      <b/>
      <sz val="14"/>
      <color theme="1"/>
      <name val="Palatino Linotype"/>
      <family val="1"/>
    </font>
    <font>
      <b/>
      <sz val="14"/>
      <name val="Palatino Linotype"/>
      <family val="2"/>
    </font>
    <font>
      <b/>
      <sz val="11"/>
      <color theme="0"/>
      <name val="Palatino Linotype"/>
      <family val="1"/>
    </font>
    <font>
      <sz val="11"/>
      <color theme="0"/>
      <name val="Palatino Linotype"/>
      <family val="2"/>
    </font>
    <font>
      <b/>
      <sz val="12"/>
      <name val="Palatino Linotype"/>
      <family val="1"/>
    </font>
    <font>
      <b/>
      <sz val="12"/>
      <color theme="1"/>
      <name val="Palatino Linotype"/>
      <family val="1"/>
    </font>
    <font>
      <i/>
      <sz val="14"/>
      <color theme="1"/>
      <name val="Palatino Linotype"/>
      <family val="1"/>
    </font>
    <font>
      <b/>
      <i/>
      <sz val="12"/>
      <color theme="1"/>
      <name val="Palatino Linotype"/>
      <family val="1"/>
    </font>
    <font>
      <b/>
      <sz val="22"/>
      <color theme="1"/>
      <name val="Palatino Linotype"/>
      <family val="1"/>
    </font>
    <font>
      <sz val="11"/>
      <name val="Arial"/>
      <family val="2"/>
    </font>
    <font>
      <i/>
      <sz val="11"/>
      <name val="Palatino Linotype"/>
      <family val="1"/>
    </font>
    <font>
      <b/>
      <vertAlign val="superscript"/>
      <sz val="11"/>
      <name val="Palatino Linotype"/>
      <family val="1"/>
    </font>
    <font>
      <b/>
      <vertAlign val="superscript"/>
      <sz val="11"/>
      <color theme="1"/>
      <name val="Palatino Linotype"/>
      <family val="1"/>
    </font>
    <font>
      <b/>
      <vertAlign val="subscript"/>
      <sz val="12"/>
      <name val="Palatino Linotype"/>
      <family val="1"/>
    </font>
    <font>
      <vertAlign val="subscript"/>
      <sz val="11"/>
      <color theme="1"/>
      <name val="Palatino Linotype"/>
      <family val="1"/>
    </font>
    <font>
      <i/>
      <sz val="11"/>
      <color indexed="8"/>
      <name val="Palatino Linotype"/>
      <family val="1"/>
    </font>
    <font>
      <i/>
      <vertAlign val="subscript"/>
      <sz val="11"/>
      <color rgb="FF000000"/>
      <name val="Palatino Linotype"/>
      <family val="1"/>
    </font>
  </fonts>
  <fills count="22">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theme="0" tint="-0.249977111117893"/>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rgb="FFCCFFCC"/>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1"/>
        <bgColor indexed="64"/>
      </patternFill>
    </fill>
  </fills>
  <borders count="25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theme="0" tint="-0.24994659260841701"/>
      </top>
      <bottom style="thin">
        <color theme="0" tint="-0.24994659260841701"/>
      </bottom>
      <diagonal/>
    </border>
    <border>
      <left style="medium">
        <color auto="1"/>
      </left>
      <right style="thin">
        <color indexed="64"/>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theme="0" tint="-0.24994659260841701"/>
      </top>
      <bottom/>
      <diagonal/>
    </border>
    <border>
      <left/>
      <right style="medium">
        <color indexed="64"/>
      </right>
      <top style="thin">
        <color theme="0" tint="-0.24994659260841701"/>
      </top>
      <bottom/>
      <diagonal/>
    </border>
    <border>
      <left style="medium">
        <color indexed="64"/>
      </left>
      <right/>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top style="medium">
        <color indexed="64"/>
      </top>
      <bottom style="thin">
        <color theme="0" tint="-0.24994659260841701"/>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theme="0" tint="-0.24994659260841701"/>
      </bottom>
      <diagonal/>
    </border>
    <border>
      <left style="medium">
        <color indexed="64"/>
      </left>
      <right style="thin">
        <color indexed="64"/>
      </right>
      <top style="thin">
        <color theme="0" tint="-0.24994659260841701"/>
      </top>
      <bottom/>
      <diagonal/>
    </border>
    <border>
      <left style="medium">
        <color indexed="64"/>
      </left>
      <right style="thin">
        <color indexed="64"/>
      </right>
      <top/>
      <bottom style="thin">
        <color indexed="64"/>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auto="1"/>
      </right>
      <top style="thin">
        <color theme="0" tint="-0.24994659260841701"/>
      </top>
      <bottom/>
      <diagonal/>
    </border>
    <border>
      <left/>
      <right style="thin">
        <color auto="1"/>
      </right>
      <top/>
      <bottom style="thin">
        <color theme="0" tint="-0.24994659260841701"/>
      </bottom>
      <diagonal/>
    </border>
    <border>
      <left style="thin">
        <color theme="0" tint="-0.24994659260841701"/>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right/>
      <top style="medium">
        <color indexed="64"/>
      </top>
      <bottom style="thin">
        <color theme="0" tint="-0.24994659260841701"/>
      </bottom>
      <diagonal/>
    </border>
    <border>
      <left style="medium">
        <color indexed="64"/>
      </left>
      <right/>
      <top style="thin">
        <color theme="0" tint="-0.14996795556505021"/>
      </top>
      <bottom style="medium">
        <color indexed="64"/>
      </bottom>
      <diagonal/>
    </border>
    <border>
      <left/>
      <right/>
      <top style="thin">
        <color theme="0" tint="-0.14996795556505021"/>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auto="1"/>
      </right>
      <top style="medium">
        <color indexed="64"/>
      </top>
      <bottom style="thin">
        <color auto="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style="thin">
        <color theme="0" tint="-0.24994659260841701"/>
      </bottom>
      <diagonal/>
    </border>
    <border>
      <left style="thin">
        <color theme="0" tint="-0.24994659260841701"/>
      </left>
      <right/>
      <top style="medium">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theme="0" tint="-0.24994659260841701"/>
      </left>
      <right style="thin">
        <color indexed="64"/>
      </right>
      <top/>
      <bottom style="medium">
        <color indexed="64"/>
      </bottom>
      <diagonal/>
    </border>
    <border>
      <left/>
      <right/>
      <top style="double">
        <color indexed="64"/>
      </top>
      <bottom/>
      <diagonal/>
    </border>
    <border>
      <left style="medium">
        <color indexed="64"/>
      </left>
      <right/>
      <top style="medium">
        <color indexed="64"/>
      </top>
      <bottom style="thin">
        <color theme="0" tint="-0.14996795556505021"/>
      </bottom>
      <diagonal/>
    </border>
    <border>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right style="medium">
        <color indexed="64"/>
      </right>
      <top style="thin">
        <color theme="0" tint="-0.14996795556505021"/>
      </top>
      <bottom style="thin">
        <color theme="0" tint="-0.14996795556505021"/>
      </bottom>
      <diagonal/>
    </border>
    <border>
      <left/>
      <right style="medium">
        <color indexed="64"/>
      </right>
      <top style="thin">
        <color theme="0" tint="-0.14996795556505021"/>
      </top>
      <bottom style="medium">
        <color indexed="64"/>
      </bottom>
      <diagonal/>
    </border>
    <border>
      <left style="medium">
        <color indexed="64"/>
      </left>
      <right/>
      <top style="double">
        <color indexed="64"/>
      </top>
      <bottom style="thin">
        <color theme="0" tint="-0.24994659260841701"/>
      </bottom>
      <diagonal/>
    </border>
    <border>
      <left/>
      <right style="thin">
        <color auto="1"/>
      </right>
      <top style="double">
        <color indexed="64"/>
      </top>
      <bottom style="thin">
        <color theme="0" tint="-0.24994659260841701"/>
      </bottom>
      <diagonal/>
    </border>
    <border>
      <left style="medium">
        <color indexed="64"/>
      </left>
      <right/>
      <top style="double">
        <color indexed="64"/>
      </top>
      <bottom/>
      <diagonal/>
    </border>
    <border>
      <left/>
      <right style="thin">
        <color indexed="64"/>
      </right>
      <top/>
      <bottom style="medium">
        <color indexed="64"/>
      </bottom>
      <diagonal/>
    </border>
    <border>
      <left/>
      <right style="thin">
        <color theme="0" tint="-0.24994659260841701"/>
      </right>
      <top/>
      <bottom/>
      <diagonal/>
    </border>
    <border>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style="thin">
        <color theme="0" tint="-0.24994659260841701"/>
      </top>
      <bottom/>
      <diagonal/>
    </border>
    <border>
      <left style="thin">
        <color auto="1"/>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theme="0" tint="-0.24994659260841701"/>
      </left>
      <right/>
      <top style="medium">
        <color indexed="64"/>
      </top>
      <bottom style="medium">
        <color indexed="64"/>
      </bottom>
      <diagonal/>
    </border>
    <border>
      <left style="thin">
        <color auto="1"/>
      </left>
      <right/>
      <top style="medium">
        <color indexed="64"/>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theme="0" tint="-0.24994659260841701"/>
      </right>
      <top style="medium">
        <color indexed="64"/>
      </top>
      <bottom/>
      <diagonal/>
    </border>
    <border>
      <left style="thin">
        <color theme="0" tint="-0.24994659260841701"/>
      </left>
      <right/>
      <top style="medium">
        <color indexed="64"/>
      </top>
      <bottom/>
      <diagonal/>
    </border>
    <border>
      <left style="thin">
        <color auto="1"/>
      </left>
      <right/>
      <top/>
      <bottom style="medium">
        <color indexed="64"/>
      </bottom>
      <diagonal/>
    </border>
    <border>
      <left style="medium">
        <color indexed="64"/>
      </left>
      <right style="thin">
        <color theme="0" tint="-0.14996795556505021"/>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medium">
        <color indexed="64"/>
      </left>
      <right style="thin">
        <color theme="0" tint="-0.14996795556505021"/>
      </right>
      <top style="thin">
        <color theme="0" tint="-0.14996795556505021"/>
      </top>
      <bottom style="medium">
        <color indexed="64"/>
      </bottom>
      <diagonal/>
    </border>
    <border>
      <left style="thin">
        <color indexed="64"/>
      </left>
      <right style="medium">
        <color indexed="64"/>
      </right>
      <top style="thin">
        <color theme="0" tint="-0.24994659260841701"/>
      </top>
      <bottom style="thin">
        <color theme="0" tint="-0.14996795556505021"/>
      </bottom>
      <diagonal/>
    </border>
    <border>
      <left style="thin">
        <color indexed="64"/>
      </left>
      <right style="medium">
        <color indexed="64"/>
      </right>
      <top style="thin">
        <color theme="0" tint="-0.14996795556505021"/>
      </top>
      <bottom style="thin">
        <color auto="1"/>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medium">
        <color indexed="64"/>
      </left>
      <right/>
      <top/>
      <bottom style="thin">
        <color theme="0" tint="-0.14999847407452621"/>
      </bottom>
      <diagonal/>
    </border>
    <border>
      <left/>
      <right style="medium">
        <color indexed="64"/>
      </right>
      <top/>
      <bottom style="thin">
        <color theme="0" tint="-0.14999847407452621"/>
      </bottom>
      <diagonal/>
    </border>
    <border>
      <left style="medium">
        <color indexed="64"/>
      </left>
      <right/>
      <top style="thin">
        <color theme="0" tint="-0.14999847407452621"/>
      </top>
      <bottom/>
      <diagonal/>
    </border>
    <border>
      <left/>
      <right style="medium">
        <color indexed="64"/>
      </right>
      <top style="thin">
        <color theme="0" tint="-0.14999847407452621"/>
      </top>
      <bottom/>
      <diagonal/>
    </border>
    <border>
      <left style="medium">
        <color indexed="64"/>
      </left>
      <right/>
      <top style="thin">
        <color theme="0" tint="-0.14999847407452621"/>
      </top>
      <bottom style="medium">
        <color indexed="64"/>
      </bottom>
      <diagonal/>
    </border>
    <border>
      <left/>
      <right style="medium">
        <color indexed="64"/>
      </right>
      <top style="thin">
        <color theme="0" tint="-0.14999847407452621"/>
      </top>
      <bottom style="medium">
        <color indexed="64"/>
      </bottom>
      <diagonal/>
    </border>
    <border>
      <left style="medium">
        <color indexed="64"/>
      </left>
      <right/>
      <top/>
      <bottom style="thin">
        <color theme="0" tint="-0.14990691854609822"/>
      </bottom>
      <diagonal/>
    </border>
    <border>
      <left/>
      <right/>
      <top/>
      <bottom style="thin">
        <color theme="0" tint="-0.14990691854609822"/>
      </bottom>
      <diagonal/>
    </border>
    <border>
      <left/>
      <right style="medium">
        <color indexed="64"/>
      </right>
      <top/>
      <bottom style="thin">
        <color theme="0" tint="-0.14990691854609822"/>
      </bottom>
      <diagonal/>
    </border>
    <border>
      <left style="medium">
        <color indexed="64"/>
      </left>
      <right/>
      <top style="thin">
        <color theme="0" tint="-0.14990691854609822"/>
      </top>
      <bottom/>
      <diagonal/>
    </border>
    <border>
      <left/>
      <right/>
      <top style="thin">
        <color theme="0" tint="-0.14990691854609822"/>
      </top>
      <bottom/>
      <diagonal/>
    </border>
    <border>
      <left/>
      <right style="medium">
        <color indexed="64"/>
      </right>
      <top style="thin">
        <color theme="0" tint="-0.14990691854609822"/>
      </top>
      <bottom/>
      <diagonal/>
    </border>
    <border>
      <left style="medium">
        <color indexed="64"/>
      </left>
      <right style="thin">
        <color theme="0" tint="-0.14990691854609822"/>
      </right>
      <top style="thin">
        <color indexed="64"/>
      </top>
      <bottom style="thin">
        <color theme="0" tint="-0.14990691854609822"/>
      </bottom>
      <diagonal/>
    </border>
    <border>
      <left style="thin">
        <color theme="0" tint="-0.14990691854609822"/>
      </left>
      <right/>
      <top style="thin">
        <color indexed="64"/>
      </top>
      <bottom style="thin">
        <color theme="0" tint="-0.14990691854609822"/>
      </bottom>
      <diagonal/>
    </border>
    <border>
      <left style="thin">
        <color theme="0" tint="-0.14999847407452621"/>
      </left>
      <right style="medium">
        <color indexed="64"/>
      </right>
      <top style="thin">
        <color indexed="64"/>
      </top>
      <bottom style="thin">
        <color theme="0" tint="-0.14990691854609822"/>
      </bottom>
      <diagonal/>
    </border>
    <border>
      <left style="medium">
        <color indexed="64"/>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9847407452621"/>
      </right>
      <top style="thin">
        <color theme="0" tint="-0.14990691854609822"/>
      </top>
      <bottom/>
      <diagonal/>
    </border>
    <border>
      <left/>
      <right style="medium">
        <color indexed="64"/>
      </right>
      <top style="thin">
        <color theme="0" tint="-0.14990691854609822"/>
      </top>
      <bottom style="thin">
        <color theme="0" tint="-0.14990691854609822"/>
      </bottom>
      <diagonal/>
    </border>
    <border>
      <left style="thin">
        <color theme="0" tint="-0.14999847407452621"/>
      </left>
      <right style="medium">
        <color indexed="64"/>
      </right>
      <top style="thin">
        <color theme="0" tint="-0.14990691854609822"/>
      </top>
      <bottom style="thin">
        <color theme="0" tint="-0.14990691854609822"/>
      </bottom>
      <diagonal/>
    </border>
    <border>
      <left style="medium">
        <color indexed="64"/>
      </left>
      <right style="thin">
        <color theme="0" tint="-0.14990691854609822"/>
      </right>
      <top style="thin">
        <color theme="0" tint="-0.14990691854609822"/>
      </top>
      <bottom/>
      <diagonal/>
    </border>
    <border>
      <left style="medium">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style="thin">
        <color theme="0" tint="-0.14999847407452621"/>
      </right>
      <top style="thin">
        <color theme="0" tint="-0.14999847407452621"/>
      </top>
      <bottom style="medium">
        <color indexed="64"/>
      </bottom>
      <diagonal/>
    </border>
    <border>
      <left style="thin">
        <color theme="0" tint="-0.14999847407452621"/>
      </left>
      <right style="thin">
        <color theme="0" tint="-0.14999847407452621"/>
      </right>
      <top style="thin">
        <color theme="0" tint="-0.14999847407452621"/>
      </top>
      <bottom style="medium">
        <color indexed="64"/>
      </bottom>
      <diagonal/>
    </border>
    <border>
      <left style="thin">
        <color theme="0" tint="-0.14999847407452621"/>
      </left>
      <right style="medium">
        <color indexed="64"/>
      </right>
      <top style="thin">
        <color theme="0" tint="-0.14999847407452621"/>
      </top>
      <bottom style="medium">
        <color indexed="64"/>
      </bottom>
      <diagonal/>
    </border>
    <border>
      <left style="medium">
        <color theme="1"/>
      </left>
      <right style="medium">
        <color theme="1"/>
      </right>
      <top style="medium">
        <color theme="1"/>
      </top>
      <bottom style="medium">
        <color theme="1"/>
      </bottom>
      <diagonal/>
    </border>
    <border>
      <left style="medium">
        <color indexed="64"/>
      </left>
      <right style="medium">
        <color theme="1"/>
      </right>
      <top style="medium">
        <color indexed="64"/>
      </top>
      <bottom style="thin">
        <color indexed="64"/>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theme="0" tint="-0.249977111117893"/>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medium">
        <color indexed="64"/>
      </left>
      <right/>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diagonal/>
    </border>
    <border>
      <left/>
      <right style="medium">
        <color indexed="64"/>
      </right>
      <top style="thin">
        <color theme="0" tint="-0.249977111117893"/>
      </top>
      <bottom/>
      <diagonal/>
    </border>
    <border>
      <left style="medium">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style="thin">
        <color indexed="64"/>
      </right>
      <top style="thin">
        <color indexed="64"/>
      </top>
      <bottom style="thin">
        <color theme="0" tint="-0.249977111117893"/>
      </bottom>
      <diagonal/>
    </border>
    <border>
      <left style="medium">
        <color indexed="64"/>
      </left>
      <right style="thin">
        <color indexed="64"/>
      </right>
      <top style="thin">
        <color theme="0" tint="-0.14999847407452621"/>
      </top>
      <bottom/>
      <diagonal/>
    </border>
    <border>
      <left style="medium">
        <color indexed="64"/>
      </left>
      <right style="thin">
        <color indexed="64"/>
      </right>
      <top style="thin">
        <color theme="0" tint="-0.14999847407452621"/>
      </top>
      <bottom style="thin">
        <color theme="0" tint="-0.14999847407452621"/>
      </bottom>
      <diagonal/>
    </border>
    <border>
      <left/>
      <right/>
      <top style="thin">
        <color theme="0" tint="-0.14999847407452621"/>
      </top>
      <bottom/>
      <diagonal/>
    </border>
    <border>
      <left/>
      <right style="thin">
        <color theme="0" tint="-0.24994659260841701"/>
      </right>
      <top style="thin">
        <color theme="0" tint="-0.14999847407452621"/>
      </top>
      <bottom/>
      <diagonal/>
    </border>
    <border>
      <left style="medium">
        <color indexed="64"/>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24994659260841701"/>
      </right>
      <top style="thin">
        <color theme="0" tint="-0.14999847407452621"/>
      </top>
      <bottom style="thin">
        <color theme="0" tint="-0.14999847407452621"/>
      </bottom>
      <diagonal/>
    </border>
    <border>
      <left style="thin">
        <color theme="0" tint="-0.24994659260841701"/>
      </left>
      <right/>
      <top style="medium">
        <color indexed="64"/>
      </top>
      <bottom style="thin">
        <color theme="0" tint="-0.14999847407452621"/>
      </bottom>
      <diagonal/>
    </border>
    <border>
      <left/>
      <right/>
      <top style="medium">
        <color indexed="64"/>
      </top>
      <bottom style="thin">
        <color theme="0" tint="-0.14999847407452621"/>
      </bottom>
      <diagonal/>
    </border>
    <border>
      <left/>
      <right style="medium">
        <color indexed="64"/>
      </right>
      <top style="medium">
        <color indexed="64"/>
      </top>
      <bottom style="thin">
        <color theme="0" tint="-0.14999847407452621"/>
      </bottom>
      <diagonal/>
    </border>
    <border>
      <left style="thin">
        <color theme="0" tint="-0.24994659260841701"/>
      </left>
      <right/>
      <top style="thin">
        <color theme="0" tint="-0.14999847407452621"/>
      </top>
      <bottom/>
      <diagonal/>
    </border>
    <border>
      <left style="thin">
        <color theme="0" tint="-0.24994659260841701"/>
      </left>
      <right/>
      <top style="thin">
        <color theme="0" tint="-0.14999847407452621"/>
      </top>
      <bottom style="thin">
        <color theme="0" tint="-0.14999847407452621"/>
      </bottom>
      <diagonal/>
    </border>
    <border>
      <left/>
      <right style="medium">
        <color indexed="64"/>
      </right>
      <top style="thin">
        <color theme="0" tint="-0.14999847407452621"/>
      </top>
      <bottom style="thin">
        <color theme="0" tint="-0.14999847407452621"/>
      </bottom>
      <diagonal/>
    </border>
    <border>
      <left/>
      <right/>
      <top style="thin">
        <color theme="0" tint="-0.14999847407452621"/>
      </top>
      <bottom style="medium">
        <color indexed="64"/>
      </bottom>
      <diagonal/>
    </border>
    <border>
      <left/>
      <right style="thin">
        <color theme="0" tint="-0.24994659260841701"/>
      </right>
      <top style="thin">
        <color theme="0" tint="-0.14999847407452621"/>
      </top>
      <bottom style="medium">
        <color indexed="64"/>
      </bottom>
      <diagonal/>
    </border>
    <border>
      <left style="thin">
        <color theme="0" tint="-0.24994659260841701"/>
      </left>
      <right/>
      <top style="thin">
        <color theme="0" tint="-0.14999847407452621"/>
      </top>
      <bottom style="medium">
        <color indexed="64"/>
      </bottom>
      <diagonal/>
    </border>
    <border>
      <left/>
      <right style="thin">
        <color indexed="64"/>
      </right>
      <top style="thin">
        <color theme="0" tint="-0.14999847407452621"/>
      </top>
      <bottom/>
      <diagonal/>
    </border>
    <border>
      <left/>
      <right style="thin">
        <color indexed="64"/>
      </right>
      <top style="thin">
        <color theme="0" tint="-0.14999847407452621"/>
      </top>
      <bottom style="thin">
        <color theme="0" tint="-0.14999847407452621"/>
      </bottom>
      <diagonal/>
    </border>
    <border>
      <left style="medium">
        <color indexed="64"/>
      </left>
      <right style="thin">
        <color indexed="64"/>
      </right>
      <top style="thin">
        <color theme="0" tint="-0.14999847407452621"/>
      </top>
      <bottom style="medium">
        <color indexed="64"/>
      </bottom>
      <diagonal/>
    </border>
    <border>
      <left style="medium">
        <color indexed="64"/>
      </left>
      <right style="thin">
        <color indexed="64"/>
      </right>
      <top style="thin">
        <color theme="0" tint="-0.14999847407452621"/>
      </top>
      <bottom style="thin">
        <color indexed="64"/>
      </bottom>
      <diagonal/>
    </border>
    <border>
      <left/>
      <right style="thin">
        <color indexed="64"/>
      </right>
      <top style="thin">
        <color theme="0" tint="-0.14999847407452621"/>
      </top>
      <bottom style="medium">
        <color indexed="64"/>
      </bottom>
      <diagonal/>
    </border>
    <border>
      <left style="medium">
        <color indexed="64"/>
      </left>
      <right style="thin">
        <color theme="0" tint="-0.24994659260841701"/>
      </right>
      <top style="thin">
        <color theme="0" tint="-0.24994659260841701"/>
      </top>
      <bottom/>
      <diagonal/>
    </border>
    <border>
      <left style="medium">
        <color indexed="64"/>
      </left>
      <right style="thin">
        <color indexed="64"/>
      </right>
      <top style="thin">
        <color theme="0" tint="-0.24994659260841701"/>
      </top>
      <bottom style="thin">
        <color theme="0" tint="-0.14999847407452621"/>
      </bottom>
      <diagonal/>
    </border>
    <border>
      <left/>
      <right/>
      <top style="thin">
        <color indexed="64"/>
      </top>
      <bottom style="thin">
        <color theme="0" tint="-0.14999847407452621"/>
      </bottom>
      <diagonal/>
    </border>
    <border>
      <left style="medium">
        <color indexed="64"/>
      </left>
      <right/>
      <top style="thin">
        <color theme="0" tint="-0.14999847407452621"/>
      </top>
      <bottom style="thin">
        <color theme="0" tint="-0.24994659260841701"/>
      </bottom>
      <diagonal/>
    </border>
    <border>
      <left style="thin">
        <color theme="0" tint="-0.24994659260841701"/>
      </left>
      <right style="medium">
        <color indexed="64"/>
      </right>
      <top style="thin">
        <color theme="0" tint="-0.249977111117893"/>
      </top>
      <bottom style="medium">
        <color indexed="64"/>
      </bottom>
      <diagonal/>
    </border>
    <border>
      <left style="thin">
        <color theme="0" tint="-0.14999847407452621"/>
      </left>
      <right/>
      <top style="thin">
        <color theme="0" tint="-0.14999847407452621"/>
      </top>
      <bottom style="thin">
        <color theme="0" tint="-0.14999847407452621"/>
      </bottom>
      <diagonal/>
    </border>
    <border>
      <left style="thin">
        <color theme="0" tint="-0.14996795556505021"/>
      </left>
      <right/>
      <top style="medium">
        <color indexed="64"/>
      </top>
      <bottom/>
      <diagonal/>
    </border>
    <border>
      <left style="thin">
        <color theme="0" tint="-0.14996795556505021"/>
      </left>
      <right/>
      <top/>
      <bottom/>
      <diagonal/>
    </border>
    <border>
      <left style="thin">
        <color theme="0" tint="-0.14996795556505021"/>
      </left>
      <right/>
      <top style="thin">
        <color theme="0" tint="-0.14999847407452621"/>
      </top>
      <bottom/>
      <diagonal/>
    </border>
    <border>
      <left style="thin">
        <color theme="0" tint="-0.14996795556505021"/>
      </left>
      <right/>
      <top style="thin">
        <color theme="0" tint="-0.14999847407452621"/>
      </top>
      <bottom style="thin">
        <color theme="0" tint="-0.14999847407452621"/>
      </bottom>
      <diagonal/>
    </border>
    <border>
      <left style="thin">
        <color theme="0" tint="-0.14996795556505021"/>
      </left>
      <right/>
      <top style="thin">
        <color theme="0" tint="-0.14999847407452621"/>
      </top>
      <bottom style="medium">
        <color indexed="64"/>
      </bottom>
      <diagonal/>
    </border>
    <border>
      <left style="thin">
        <color theme="0" tint="-0.24994659260841701"/>
      </left>
      <right style="medium">
        <color indexed="64"/>
      </right>
      <top style="thin">
        <color theme="0" tint="-0.14999847407452621"/>
      </top>
      <bottom style="medium">
        <color indexed="64"/>
      </bottom>
      <diagonal/>
    </border>
    <border>
      <left/>
      <right style="medium">
        <color indexed="64"/>
      </right>
      <top style="double">
        <color indexed="64"/>
      </top>
      <bottom/>
      <diagonal/>
    </border>
    <border>
      <left style="medium">
        <color theme="1"/>
      </left>
      <right style="medium">
        <color theme="1"/>
      </right>
      <top style="medium">
        <color indexed="64"/>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medium">
        <color theme="1"/>
      </top>
      <bottom style="double">
        <color indexed="64"/>
      </bottom>
      <diagonal/>
    </border>
    <border>
      <left style="thin">
        <color indexed="64"/>
      </left>
      <right style="medium">
        <color theme="1"/>
      </right>
      <top style="thin">
        <color indexed="64"/>
      </top>
      <bottom style="thin">
        <color indexed="64"/>
      </bottom>
      <diagonal/>
    </border>
    <border>
      <left style="thin">
        <color theme="0" tint="-0.24994659260841701"/>
      </left>
      <right style="thin">
        <color indexed="64"/>
      </right>
      <top style="thin">
        <color theme="0" tint="-0.24994659260841701"/>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theme="0" tint="-0.249977111117893"/>
      </left>
      <right style="thin">
        <color indexed="64"/>
      </right>
      <top style="thin">
        <color theme="0" tint="-0.24994659260841701"/>
      </top>
      <bottom style="medium">
        <color indexed="64"/>
      </bottom>
      <diagonal/>
    </border>
    <border>
      <left style="thin">
        <color theme="0" tint="-0.249977111117893"/>
      </left>
      <right/>
      <top/>
      <bottom style="medium">
        <color indexed="64"/>
      </bottom>
      <diagonal/>
    </border>
    <border>
      <left style="thin">
        <color theme="0" tint="-0.24994659260841701"/>
      </left>
      <right/>
      <top style="medium">
        <color indexed="64"/>
      </top>
      <bottom style="thin">
        <color theme="0" tint="-0.249977111117893"/>
      </bottom>
      <diagonal/>
    </border>
    <border>
      <left/>
      <right style="thin">
        <color indexed="64"/>
      </right>
      <top style="medium">
        <color indexed="64"/>
      </top>
      <bottom style="thin">
        <color theme="0" tint="-0.249977111117893"/>
      </bottom>
      <diagonal/>
    </border>
    <border>
      <left style="thin">
        <color auto="1"/>
      </left>
      <right/>
      <top style="thin">
        <color theme="0" tint="-0.249977111117893"/>
      </top>
      <bottom/>
      <diagonal/>
    </border>
    <border>
      <left style="thin">
        <color auto="1"/>
      </left>
      <right/>
      <top style="thin">
        <color theme="0" tint="-0.249977111117893"/>
      </top>
      <bottom style="thin">
        <color indexed="64"/>
      </bottom>
      <diagonal/>
    </border>
    <border>
      <left/>
      <right/>
      <top style="thin">
        <color theme="0" tint="-0.249977111117893"/>
      </top>
      <bottom style="thin">
        <color indexed="64"/>
      </bottom>
      <diagonal/>
    </border>
    <border>
      <left style="thin">
        <color auto="1"/>
      </left>
      <right/>
      <top style="thin">
        <color theme="0" tint="-0.249977111117893"/>
      </top>
      <bottom style="thin">
        <color theme="0" tint="-0.249977111117893"/>
      </bottom>
      <diagonal/>
    </border>
    <border>
      <left style="medium">
        <color indexed="64"/>
      </left>
      <right style="thin">
        <color indexed="64"/>
      </right>
      <top style="medium">
        <color theme="1"/>
      </top>
      <bottom style="double">
        <color indexed="64"/>
      </bottom>
      <diagonal/>
    </border>
    <border>
      <left style="thin">
        <color indexed="64"/>
      </left>
      <right style="medium">
        <color indexed="64"/>
      </right>
      <top style="medium">
        <color theme="1"/>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theme="1"/>
      </bottom>
      <diagonal/>
    </border>
    <border>
      <left/>
      <right style="medium">
        <color indexed="64"/>
      </right>
      <top style="thin">
        <color theme="0" tint="-0.249977111117893"/>
      </top>
      <bottom style="thin">
        <color indexed="64"/>
      </bottom>
      <diagonal/>
    </border>
    <border>
      <left style="medium">
        <color indexed="64"/>
      </left>
      <right/>
      <top style="thin">
        <color theme="0" tint="-0.24994659260841701"/>
      </top>
      <bottom style="medium">
        <color theme="1"/>
      </bottom>
      <diagonal/>
    </border>
    <border>
      <left style="thin">
        <color indexed="64"/>
      </left>
      <right style="medium">
        <color indexed="64"/>
      </right>
      <top style="thin">
        <color indexed="64"/>
      </top>
      <bottom style="medium">
        <color theme="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theme="0" tint="-0.24994659260841701"/>
      </left>
      <right style="medium">
        <color indexed="64"/>
      </right>
      <top style="thin">
        <color theme="0" tint="-0.24994659260841701"/>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thin">
        <color theme="0" tint="-0.249977111117893"/>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top style="thin">
        <color theme="0" tint="-0.14999847407452621"/>
      </top>
      <bottom style="thin">
        <color theme="0" tint="-0.24994659260841701"/>
      </bottom>
      <diagonal/>
    </border>
    <border>
      <left/>
      <right style="thin">
        <color theme="0" tint="-0.24994659260841701"/>
      </right>
      <top style="thin">
        <color theme="0" tint="-0.14999847407452621"/>
      </top>
      <bottom style="thin">
        <color theme="0" tint="-0.24994659260841701"/>
      </bottom>
      <diagonal/>
    </border>
  </borders>
  <cellStyleXfs count="28">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5" fillId="4" borderId="0" applyNumberFormat="0" applyBorder="0" applyAlignment="0" applyProtection="0"/>
    <xf numFmtId="0" fontId="6" fillId="0" borderId="0"/>
    <xf numFmtId="0" fontId="7" fillId="6" borderId="0" applyNumberFormat="0" applyBorder="0" applyProtection="0">
      <alignment horizontal="left" vertical="center"/>
    </xf>
    <xf numFmtId="0" fontId="11" fillId="7" borderId="1">
      <alignment horizontal="center" vertical="center"/>
    </xf>
    <xf numFmtId="0" fontId="12" fillId="8" borderId="1" applyNumberFormat="0" applyAlignment="0" applyProtection="0"/>
    <xf numFmtId="0" fontId="8" fillId="0" borderId="1">
      <alignment horizontal="center"/>
    </xf>
    <xf numFmtId="0" fontId="13" fillId="9" borderId="0" applyNumberFormat="0" applyAlignment="0" applyProtection="0"/>
    <xf numFmtId="0" fontId="8" fillId="0" borderId="1">
      <alignment horizontal="center" vertical="center"/>
    </xf>
    <xf numFmtId="0" fontId="14" fillId="10" borderId="1" applyNumberFormat="0" applyProtection="0">
      <alignment horizontal="center" vertical="center"/>
    </xf>
    <xf numFmtId="0" fontId="15" fillId="11" borderId="1" applyNumberFormat="0" applyProtection="0">
      <alignment horizontal="center" vertical="center"/>
    </xf>
    <xf numFmtId="0" fontId="16" fillId="5" borderId="0"/>
    <xf numFmtId="0" fontId="10" fillId="0" borderId="0"/>
    <xf numFmtId="0" fontId="10" fillId="0" borderId="27">
      <alignment horizontal="center" vertical="center" wrapText="1"/>
    </xf>
    <xf numFmtId="0" fontId="12" fillId="10"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9" fontId="4" fillId="0" borderId="0" applyFont="0" applyFill="0" applyBorder="0" applyAlignment="0" applyProtection="0"/>
    <xf numFmtId="0" fontId="8" fillId="20" borderId="129">
      <alignment vertical="center" wrapText="1"/>
    </xf>
    <xf numFmtId="0" fontId="28" fillId="0" borderId="156">
      <alignment horizontal="left" vertical="center" wrapText="1"/>
    </xf>
    <xf numFmtId="0" fontId="17" fillId="14" borderId="1">
      <alignment horizontal="center" vertical="center" wrapText="1"/>
      <protection locked="0"/>
    </xf>
    <xf numFmtId="0" fontId="32" fillId="18" borderId="161">
      <alignment horizontal="center" vertical="center"/>
    </xf>
  </cellStyleXfs>
  <cellXfs count="1051">
    <xf numFmtId="0" fontId="0" fillId="0" borderId="0" xfId="0"/>
    <xf numFmtId="0" fontId="8" fillId="0" borderId="0" xfId="0" applyFont="1"/>
    <xf numFmtId="14" fontId="6" fillId="0" borderId="0" xfId="6" applyNumberFormat="1"/>
    <xf numFmtId="0" fontId="6" fillId="0" borderId="0" xfId="6"/>
    <xf numFmtId="0" fontId="8" fillId="0" borderId="0" xfId="6" applyFont="1"/>
    <xf numFmtId="0" fontId="8" fillId="0" borderId="0" xfId="0" applyFont="1" applyAlignment="1">
      <alignment vertical="center"/>
    </xf>
    <xf numFmtId="0" fontId="8" fillId="5" borderId="0" xfId="6" applyFont="1" applyFill="1"/>
    <xf numFmtId="14" fontId="12" fillId="14" borderId="1" xfId="18" applyNumberFormat="1" applyFill="1" applyProtection="1">
      <alignment horizontal="center" vertical="center"/>
      <protection locked="0"/>
    </xf>
    <xf numFmtId="14" fontId="35" fillId="15" borderId="1" xfId="18" applyNumberFormat="1" applyFont="1" applyFill="1" applyProtection="1">
      <alignment horizontal="center" vertical="center"/>
    </xf>
    <xf numFmtId="0" fontId="8" fillId="14" borderId="1" xfId="0" applyFont="1" applyFill="1" applyBorder="1" applyAlignment="1" applyProtection="1">
      <alignment horizontal="center"/>
      <protection locked="0"/>
    </xf>
    <xf numFmtId="0" fontId="8" fillId="14" borderId="26" xfId="0" applyFont="1" applyFill="1" applyBorder="1" applyAlignment="1" applyProtection="1">
      <alignment horizontal="center"/>
      <protection locked="0"/>
    </xf>
    <xf numFmtId="14" fontId="8" fillId="14" borderId="1" xfId="0" applyNumberFormat="1" applyFont="1" applyFill="1" applyBorder="1" applyAlignment="1" applyProtection="1">
      <alignment horizontal="center"/>
      <protection locked="0"/>
    </xf>
    <xf numFmtId="0" fontId="8" fillId="5" borderId="0" xfId="0" applyFont="1" applyFill="1"/>
    <xf numFmtId="0" fontId="8" fillId="0" borderId="15" xfId="0" applyFont="1" applyBorder="1"/>
    <xf numFmtId="0" fontId="24" fillId="6" borderId="40" xfId="7" applyFont="1" applyBorder="1" applyAlignment="1" applyProtection="1">
      <alignment vertical="center"/>
    </xf>
    <xf numFmtId="0" fontId="24" fillId="6" borderId="41" xfId="7" applyFont="1" applyBorder="1" applyAlignment="1" applyProtection="1">
      <alignment vertical="center"/>
    </xf>
    <xf numFmtId="0" fontId="24" fillId="6" borderId="42" xfId="7" applyFont="1" applyBorder="1" applyAlignment="1" applyProtection="1">
      <alignment vertical="center"/>
    </xf>
    <xf numFmtId="0" fontId="8" fillId="5" borderId="0" xfId="0" applyFont="1" applyFill="1" applyAlignment="1">
      <alignment wrapText="1"/>
    </xf>
    <xf numFmtId="0" fontId="8" fillId="5" borderId="0" xfId="0" applyFont="1" applyFill="1" applyAlignment="1">
      <alignment vertical="top" wrapText="1"/>
    </xf>
    <xf numFmtId="0" fontId="8" fillId="14" borderId="11" xfId="0" applyFont="1" applyFill="1" applyBorder="1" applyAlignment="1" applyProtection="1">
      <alignment horizontal="center"/>
      <protection locked="0"/>
    </xf>
    <xf numFmtId="0" fontId="24" fillId="6" borderId="40" xfId="7" applyFont="1" applyBorder="1" applyProtection="1">
      <alignment horizontal="left" vertical="center"/>
    </xf>
    <xf numFmtId="0" fontId="24" fillId="6" borderId="42" xfId="7" applyFont="1" applyBorder="1" applyProtection="1">
      <alignment horizontal="left" vertical="center"/>
    </xf>
    <xf numFmtId="0" fontId="17" fillId="0" borderId="0" xfId="6" applyFont="1" applyAlignment="1">
      <alignment vertical="center"/>
    </xf>
    <xf numFmtId="0" fontId="17" fillId="5" borderId="0" xfId="6" applyFont="1" applyFill="1" applyAlignment="1">
      <alignment vertical="center"/>
    </xf>
    <xf numFmtId="0" fontId="8" fillId="0" borderId="0" xfId="6" applyFont="1" applyAlignment="1">
      <alignment vertical="center"/>
    </xf>
    <xf numFmtId="0" fontId="8" fillId="5" borderId="0" xfId="6" applyFont="1" applyFill="1" applyAlignment="1">
      <alignment vertical="center"/>
    </xf>
    <xf numFmtId="0" fontId="8" fillId="0" borderId="47" xfId="6" applyFont="1" applyBorder="1" applyAlignment="1">
      <alignment vertical="center"/>
    </xf>
    <xf numFmtId="0" fontId="17" fillId="0" borderId="47" xfId="6" applyFont="1" applyBorder="1" applyAlignment="1">
      <alignment vertical="center"/>
    </xf>
    <xf numFmtId="0" fontId="17" fillId="0" borderId="63" xfId="6" applyFont="1" applyBorder="1" applyAlignment="1">
      <alignment vertical="center"/>
    </xf>
    <xf numFmtId="0" fontId="23" fillId="0" borderId="61" xfId="1" applyFont="1" applyBorder="1" applyAlignment="1" applyProtection="1">
      <alignment vertical="center"/>
      <protection locked="0"/>
    </xf>
    <xf numFmtId="0" fontId="23" fillId="0" borderId="64" xfId="1" applyFont="1" applyBorder="1" applyAlignment="1" applyProtection="1">
      <alignment vertical="center"/>
      <protection locked="0"/>
    </xf>
    <xf numFmtId="0" fontId="8" fillId="0" borderId="19" xfId="0" applyFont="1" applyBorder="1" applyAlignment="1">
      <alignment vertical="center"/>
    </xf>
    <xf numFmtId="0" fontId="17" fillId="0" borderId="46" xfId="6" applyFont="1" applyBorder="1" applyAlignment="1">
      <alignment vertical="center"/>
    </xf>
    <xf numFmtId="0" fontId="17" fillId="0" borderId="71" xfId="6" applyFont="1" applyBorder="1" applyAlignment="1">
      <alignment vertical="center"/>
    </xf>
    <xf numFmtId="0" fontId="8" fillId="5" borderId="0" xfId="0" applyFont="1" applyFill="1" applyAlignment="1">
      <alignment vertical="center"/>
    </xf>
    <xf numFmtId="0" fontId="8" fillId="0" borderId="70" xfId="6" applyFont="1" applyBorder="1" applyAlignment="1">
      <alignment vertical="center"/>
    </xf>
    <xf numFmtId="0" fontId="10" fillId="0" borderId="51" xfId="17" applyBorder="1">
      <alignment horizontal="center" vertical="center" wrapText="1"/>
    </xf>
    <xf numFmtId="0" fontId="10" fillId="0" borderId="52" xfId="17" applyBorder="1">
      <alignment horizontal="center" vertical="center" wrapText="1"/>
    </xf>
    <xf numFmtId="0" fontId="8" fillId="0" borderId="71" xfId="6" applyFont="1" applyBorder="1" applyAlignment="1">
      <alignment vertical="center"/>
    </xf>
    <xf numFmtId="2" fontId="34" fillId="15" borderId="10" xfId="14" quotePrefix="1" applyNumberFormat="1" applyFont="1" applyFill="1" applyBorder="1" applyProtection="1">
      <alignment horizontal="center" vertical="center"/>
    </xf>
    <xf numFmtId="0" fontId="8" fillId="0" borderId="15" xfId="0" applyFont="1" applyBorder="1" applyAlignment="1">
      <alignment vertical="center"/>
    </xf>
    <xf numFmtId="1" fontId="34" fillId="15" borderId="10" xfId="14" quotePrefix="1" applyNumberFormat="1" applyFont="1" applyFill="1" applyBorder="1" applyProtection="1">
      <alignment horizontal="center" vertical="center"/>
    </xf>
    <xf numFmtId="0" fontId="17" fillId="14" borderId="26" xfId="18" applyFont="1" applyFill="1" applyBorder="1" applyProtection="1">
      <alignment horizontal="center" vertical="center"/>
      <protection locked="0"/>
    </xf>
    <xf numFmtId="0" fontId="8" fillId="0" borderId="47" xfId="6" applyFont="1" applyBorder="1" applyAlignment="1">
      <alignment vertical="center" wrapText="1"/>
    </xf>
    <xf numFmtId="14" fontId="11" fillId="15" borderId="1" xfId="18" applyNumberFormat="1" applyFont="1" applyFill="1" applyProtection="1">
      <alignment horizontal="center" vertical="center"/>
    </xf>
    <xf numFmtId="0" fontId="17" fillId="14" borderId="25" xfId="18" applyFont="1" applyFill="1" applyBorder="1" applyProtection="1">
      <alignment horizontal="center" vertical="center"/>
      <protection locked="0"/>
    </xf>
    <xf numFmtId="0" fontId="8" fillId="0" borderId="0" xfId="0" applyFont="1" applyAlignment="1">
      <alignment vertical="center" wrapText="1"/>
    </xf>
    <xf numFmtId="0" fontId="10" fillId="0" borderId="51" xfId="6" applyFont="1" applyBorder="1" applyAlignment="1">
      <alignment horizontal="center" vertical="center"/>
    </xf>
    <xf numFmtId="0" fontId="10" fillId="0" borderId="52" xfId="6" applyFont="1" applyBorder="1" applyAlignment="1">
      <alignment horizontal="center" vertical="center"/>
    </xf>
    <xf numFmtId="14" fontId="11" fillId="15" borderId="33" xfId="18" applyNumberFormat="1" applyFont="1" applyFill="1" applyBorder="1" applyProtection="1">
      <alignment horizontal="center" vertical="center"/>
    </xf>
    <xf numFmtId="0" fontId="10" fillId="0" borderId="28" xfId="17" applyBorder="1">
      <alignment horizontal="center" vertical="center" wrapText="1"/>
    </xf>
    <xf numFmtId="0" fontId="8" fillId="0" borderId="30" xfId="6" applyFont="1" applyBorder="1" applyAlignment="1">
      <alignment vertical="center"/>
    </xf>
    <xf numFmtId="0" fontId="8" fillId="0" borderId="61" xfId="0" applyFont="1" applyBorder="1" applyAlignment="1">
      <alignment horizontal="center" vertical="center"/>
    </xf>
    <xf numFmtId="0" fontId="8" fillId="0" borderId="47" xfId="0" applyFont="1" applyBorder="1" applyAlignment="1">
      <alignment vertical="center"/>
    </xf>
    <xf numFmtId="0" fontId="8" fillId="0" borderId="63" xfId="0" applyFont="1" applyBorder="1" applyAlignment="1">
      <alignment vertical="center"/>
    </xf>
    <xf numFmtId="0" fontId="8" fillId="14" borderId="1" xfId="0" applyFont="1" applyFill="1" applyBorder="1" applyAlignment="1" applyProtection="1">
      <alignment horizontal="center" vertical="center"/>
      <protection locked="0"/>
    </xf>
    <xf numFmtId="0" fontId="8" fillId="14" borderId="26" xfId="0" applyFont="1" applyFill="1" applyBorder="1" applyAlignment="1" applyProtection="1">
      <alignment horizontal="center" vertical="center"/>
      <protection locked="0"/>
    </xf>
    <xf numFmtId="2" fontId="8" fillId="0" borderId="61" xfId="0" applyNumberFormat="1" applyFont="1" applyBorder="1" applyAlignment="1">
      <alignment horizontal="center" vertical="center"/>
    </xf>
    <xf numFmtId="0" fontId="8" fillId="0" borderId="59" xfId="6" applyFont="1" applyBorder="1" applyAlignment="1">
      <alignment vertical="center"/>
    </xf>
    <xf numFmtId="0" fontId="28" fillId="0" borderId="15" xfId="0" applyFont="1" applyBorder="1" applyAlignment="1">
      <alignment horizontal="left" vertical="center" wrapText="1"/>
    </xf>
    <xf numFmtId="0" fontId="10" fillId="0" borderId="9" xfId="0" applyFont="1" applyBorder="1" applyAlignment="1">
      <alignment horizontal="center" vertical="center" wrapText="1"/>
    </xf>
    <xf numFmtId="0" fontId="10" fillId="0" borderId="55" xfId="0" applyFont="1" applyBorder="1" applyAlignment="1">
      <alignment horizontal="center" vertical="center" wrapText="1"/>
    </xf>
    <xf numFmtId="20" fontId="8" fillId="14" borderId="26" xfId="0" applyNumberFormat="1" applyFont="1" applyFill="1" applyBorder="1" applyAlignment="1" applyProtection="1">
      <alignment vertical="center"/>
      <protection locked="0"/>
    </xf>
    <xf numFmtId="0" fontId="10" fillId="0" borderId="1" xfId="0" applyFont="1" applyBorder="1" applyAlignment="1">
      <alignment horizontal="center" vertical="center" wrapText="1"/>
    </xf>
    <xf numFmtId="0" fontId="10" fillId="0" borderId="26" xfId="0" applyFont="1" applyBorder="1" applyAlignment="1">
      <alignment horizontal="center" vertical="center" wrapText="1"/>
    </xf>
    <xf numFmtId="0" fontId="8" fillId="0" borderId="46" xfId="0" applyFont="1" applyBorder="1" applyAlignment="1">
      <alignment horizontal="left" vertical="center"/>
    </xf>
    <xf numFmtId="0" fontId="11" fillId="15" borderId="1" xfId="0" applyFont="1" applyFill="1" applyBorder="1" applyAlignment="1">
      <alignment horizontal="center" vertical="center"/>
    </xf>
    <xf numFmtId="0" fontId="28" fillId="0" borderId="15" xfId="0" applyFont="1" applyBorder="1" applyAlignment="1">
      <alignment vertical="center" wrapText="1"/>
    </xf>
    <xf numFmtId="0" fontId="11" fillId="15" borderId="11" xfId="0" applyFont="1" applyFill="1" applyBorder="1" applyAlignment="1">
      <alignment horizontal="center" vertical="center"/>
    </xf>
    <xf numFmtId="0" fontId="28" fillId="0" borderId="15" xfId="0" applyFont="1" applyBorder="1" applyAlignment="1">
      <alignment vertical="center"/>
    </xf>
    <xf numFmtId="0" fontId="8" fillId="0" borderId="75" xfId="0" applyFont="1" applyBorder="1" applyAlignment="1">
      <alignment horizontal="center" vertical="center"/>
    </xf>
    <xf numFmtId="0" fontId="8" fillId="0" borderId="45" xfId="0" applyFont="1" applyBorder="1" applyAlignment="1">
      <alignment horizontal="center" vertical="center"/>
    </xf>
    <xf numFmtId="164" fontId="11" fillId="15" borderId="11" xfId="0" applyNumberFormat="1" applyFont="1" applyFill="1" applyBorder="1" applyAlignment="1">
      <alignment horizontal="center" vertical="center"/>
    </xf>
    <xf numFmtId="164" fontId="34" fillId="15" borderId="11" xfId="0" applyNumberFormat="1" applyFont="1" applyFill="1" applyBorder="1" applyAlignment="1">
      <alignment horizontal="center" vertical="center"/>
    </xf>
    <xf numFmtId="0" fontId="11" fillId="15" borderId="26" xfId="0" applyFont="1" applyFill="1" applyBorder="1" applyAlignment="1">
      <alignment horizontal="center" vertical="center"/>
    </xf>
    <xf numFmtId="2" fontId="11" fillId="15" borderId="26" xfId="0" applyNumberFormat="1" applyFont="1" applyFill="1" applyBorder="1" applyAlignment="1">
      <alignment horizontal="center" vertical="center"/>
    </xf>
    <xf numFmtId="164" fontId="34" fillId="15" borderId="73" xfId="0" applyNumberFormat="1" applyFont="1" applyFill="1" applyBorder="1" applyAlignment="1">
      <alignment horizontal="center" vertical="center"/>
    </xf>
    <xf numFmtId="0" fontId="38" fillId="0" borderId="0" xfId="0" applyFont="1" applyAlignment="1">
      <alignment horizontal="left" vertical="center" wrapText="1"/>
    </xf>
    <xf numFmtId="0" fontId="8" fillId="14" borderId="11" xfId="0" applyFont="1" applyFill="1" applyBorder="1" applyAlignment="1" applyProtection="1">
      <alignment horizontal="left" vertical="center" wrapText="1"/>
      <protection locked="0"/>
    </xf>
    <xf numFmtId="14" fontId="8" fillId="14" borderId="11" xfId="0" applyNumberFormat="1" applyFont="1" applyFill="1" applyBorder="1" applyAlignment="1" applyProtection="1">
      <alignment horizontal="center"/>
      <protection locked="0"/>
    </xf>
    <xf numFmtId="165" fontId="11" fillId="15" borderId="1" xfId="0" applyNumberFormat="1" applyFont="1" applyFill="1" applyBorder="1" applyAlignment="1">
      <alignment horizontal="center" vertical="center"/>
    </xf>
    <xf numFmtId="166" fontId="11" fillId="15" borderId="1" xfId="0" applyNumberFormat="1" applyFont="1" applyFill="1" applyBorder="1" applyAlignment="1">
      <alignment horizontal="center" vertical="center"/>
    </xf>
    <xf numFmtId="166" fontId="11" fillId="15" borderId="8" xfId="0" applyNumberFormat="1" applyFont="1" applyFill="1" applyBorder="1" applyAlignment="1">
      <alignment horizontal="center" vertical="center"/>
    </xf>
    <xf numFmtId="2" fontId="11" fillId="15" borderId="27" xfId="0" applyNumberFormat="1" applyFont="1" applyFill="1" applyBorder="1" applyAlignment="1">
      <alignment horizontal="center" vertical="center"/>
    </xf>
    <xf numFmtId="0" fontId="17" fillId="0" borderId="15" xfId="0" applyFont="1" applyBorder="1" applyAlignment="1">
      <alignment vertical="center"/>
    </xf>
    <xf numFmtId="0" fontId="10" fillId="0" borderId="30" xfId="0" applyFont="1" applyBorder="1" applyAlignment="1">
      <alignment horizontal="center" vertical="center" wrapText="1"/>
    </xf>
    <xf numFmtId="165" fontId="11" fillId="15" borderId="26" xfId="0" applyNumberFormat="1" applyFont="1" applyFill="1" applyBorder="1" applyAlignment="1">
      <alignment horizontal="center" vertical="center"/>
    </xf>
    <xf numFmtId="0" fontId="10" fillId="0" borderId="10" xfId="0" applyFont="1" applyBorder="1" applyAlignment="1">
      <alignment horizontal="center" vertical="center" wrapText="1"/>
    </xf>
    <xf numFmtId="0" fontId="17" fillId="0" borderId="93" xfId="0" applyFont="1" applyBorder="1" applyAlignment="1">
      <alignment vertical="center"/>
    </xf>
    <xf numFmtId="0" fontId="10" fillId="0" borderId="23" xfId="0" applyFont="1" applyBorder="1" applyAlignment="1">
      <alignment horizontal="center" vertical="center" wrapText="1"/>
    </xf>
    <xf numFmtId="0" fontId="8" fillId="0" borderId="57" xfId="0" applyFont="1" applyBorder="1" applyAlignment="1">
      <alignment vertical="center"/>
    </xf>
    <xf numFmtId="0" fontId="8" fillId="0" borderId="59" xfId="0" applyFont="1" applyBorder="1" applyAlignment="1">
      <alignment vertical="center"/>
    </xf>
    <xf numFmtId="165" fontId="11" fillId="15" borderId="11" xfId="0" applyNumberFormat="1" applyFont="1" applyFill="1" applyBorder="1" applyAlignment="1">
      <alignment horizontal="center" vertical="center"/>
    </xf>
    <xf numFmtId="0" fontId="8" fillId="0" borderId="89" xfId="0" applyFont="1" applyBorder="1" applyAlignment="1">
      <alignment vertical="center"/>
    </xf>
    <xf numFmtId="0" fontId="8" fillId="0" borderId="47" xfId="0" applyFont="1" applyBorder="1" applyAlignment="1">
      <alignment horizontal="left" vertical="center"/>
    </xf>
    <xf numFmtId="165" fontId="11" fillId="15" borderId="14" xfId="0" applyNumberFormat="1" applyFont="1" applyFill="1" applyBorder="1" applyAlignment="1">
      <alignment horizontal="center" vertical="center"/>
    </xf>
    <xf numFmtId="166" fontId="34" fillId="15" borderId="73" xfId="0" applyNumberFormat="1" applyFont="1" applyFill="1" applyBorder="1" applyAlignment="1">
      <alignment horizontal="center" vertical="center"/>
    </xf>
    <xf numFmtId="0" fontId="6" fillId="5" borderId="0" xfId="6" applyFill="1"/>
    <xf numFmtId="0" fontId="10" fillId="0" borderId="9" xfId="6" applyFont="1" applyBorder="1" applyAlignment="1">
      <alignment horizontal="center"/>
    </xf>
    <xf numFmtId="0" fontId="10" fillId="0" borderId="55" xfId="6" applyFont="1" applyBorder="1" applyAlignment="1">
      <alignment horizontal="center"/>
    </xf>
    <xf numFmtId="14" fontId="6" fillId="5" borderId="0" xfId="6" applyNumberFormat="1" applyFill="1"/>
    <xf numFmtId="14" fontId="9" fillId="0" borderId="61" xfId="6" applyNumberFormat="1" applyFont="1" applyBorder="1" applyAlignment="1">
      <alignment horizontal="left"/>
    </xf>
    <xf numFmtId="0" fontId="8" fillId="0" borderId="47" xfId="6" applyFont="1" applyBorder="1"/>
    <xf numFmtId="0" fontId="8" fillId="0" borderId="63" xfId="6" applyFont="1" applyBorder="1"/>
    <xf numFmtId="0" fontId="8" fillId="0" borderId="59" xfId="6" applyFont="1" applyBorder="1"/>
    <xf numFmtId="0" fontId="9" fillId="0" borderId="62" xfId="6" applyFont="1" applyBorder="1"/>
    <xf numFmtId="2" fontId="11" fillId="15" borderId="55" xfId="0" applyNumberFormat="1" applyFont="1" applyFill="1" applyBorder="1" applyAlignment="1">
      <alignment horizontal="center" vertical="center"/>
    </xf>
    <xf numFmtId="0" fontId="8" fillId="14" borderId="9" xfId="0" applyFont="1" applyFill="1" applyBorder="1" applyAlignment="1" applyProtection="1">
      <alignment horizontal="center" vertical="center"/>
      <protection locked="0"/>
    </xf>
    <xf numFmtId="0" fontId="8" fillId="14" borderId="8" xfId="0" applyFont="1" applyFill="1" applyBorder="1" applyAlignment="1" applyProtection="1">
      <alignment horizontal="center" vertical="center"/>
      <protection locked="0"/>
    </xf>
    <xf numFmtId="0" fontId="17" fillId="0" borderId="61" xfId="1" quotePrefix="1" applyFont="1" applyBorder="1" applyAlignment="1" applyProtection="1">
      <alignment vertical="center"/>
    </xf>
    <xf numFmtId="0" fontId="0" fillId="0" borderId="0" xfId="0" applyProtection="1">
      <protection locked="0"/>
    </xf>
    <xf numFmtId="0" fontId="11" fillId="15" borderId="26" xfId="18" applyFont="1" applyFill="1" applyBorder="1" applyAlignment="1" applyProtection="1">
      <alignment horizontal="left" vertical="center"/>
    </xf>
    <xf numFmtId="0" fontId="11" fillId="15" borderId="25" xfId="18" applyFont="1" applyFill="1" applyBorder="1" applyAlignment="1" applyProtection="1">
      <alignment horizontal="left" vertical="center"/>
    </xf>
    <xf numFmtId="0" fontId="8" fillId="0" borderId="61" xfId="6" applyFont="1" applyBorder="1" applyAlignment="1">
      <alignment vertical="center"/>
    </xf>
    <xf numFmtId="0" fontId="17" fillId="0" borderId="61" xfId="6" applyFont="1" applyBorder="1" applyAlignment="1">
      <alignment vertical="center"/>
    </xf>
    <xf numFmtId="0" fontId="17" fillId="0" borderId="64" xfId="6" applyFont="1" applyBorder="1" applyAlignment="1">
      <alignment vertical="center"/>
    </xf>
    <xf numFmtId="0" fontId="6" fillId="0" borderId="63" xfId="6" applyBorder="1" applyAlignment="1">
      <alignment horizontal="center" vertical="center" wrapText="1"/>
    </xf>
    <xf numFmtId="14" fontId="6" fillId="0" borderId="64" xfId="6" applyNumberFormat="1" applyBorder="1" applyAlignment="1">
      <alignment horizontal="center" vertical="center" wrapText="1"/>
    </xf>
    <xf numFmtId="0" fontId="8" fillId="14" borderId="55" xfId="0" applyFont="1" applyFill="1" applyBorder="1" applyProtection="1">
      <protection locked="0"/>
    </xf>
    <xf numFmtId="0" fontId="17" fillId="0" borderId="59" xfId="6" applyFont="1" applyBorder="1" applyAlignment="1">
      <alignment vertical="center"/>
    </xf>
    <xf numFmtId="0" fontId="23" fillId="0" borderId="62" xfId="1" applyFont="1" applyBorder="1" applyAlignment="1" applyProtection="1">
      <alignment vertical="center"/>
      <protection locked="0"/>
    </xf>
    <xf numFmtId="14" fontId="12" fillId="14" borderId="33" xfId="18" applyNumberFormat="1" applyFill="1" applyBorder="1" applyProtection="1">
      <alignment horizontal="center" vertical="center"/>
      <protection locked="0"/>
    </xf>
    <xf numFmtId="0" fontId="12" fillId="14" borderId="26" xfId="18" applyFill="1" applyBorder="1" applyAlignment="1" applyProtection="1">
      <alignment horizontal="left" vertical="center"/>
      <protection locked="0"/>
    </xf>
    <xf numFmtId="0" fontId="41" fillId="0" borderId="0" xfId="0" applyFont="1" applyAlignment="1" applyProtection="1">
      <alignment horizontal="center" vertical="center" wrapText="1"/>
      <protection locked="0"/>
    </xf>
    <xf numFmtId="165" fontId="8" fillId="14" borderId="19" xfId="4" applyNumberFormat="1" applyFont="1" applyFill="1" applyBorder="1" applyAlignment="1" applyProtection="1">
      <alignment horizontal="center" vertical="center"/>
    </xf>
    <xf numFmtId="0" fontId="11" fillId="15" borderId="19" xfId="5" applyFont="1" applyFill="1" applyBorder="1" applyAlignment="1" applyProtection="1">
      <alignment horizontal="center" vertical="center"/>
    </xf>
    <xf numFmtId="0" fontId="17" fillId="0" borderId="19" xfId="6" applyFont="1" applyBorder="1" applyAlignment="1">
      <alignment horizontal="center" vertical="center"/>
    </xf>
    <xf numFmtId="0" fontId="32" fillId="16" borderId="22" xfId="0" applyFont="1" applyFill="1" applyBorder="1" applyAlignment="1">
      <alignment horizontal="center" vertical="center"/>
    </xf>
    <xf numFmtId="0" fontId="6" fillId="0" borderId="59" xfId="6" applyBorder="1" applyAlignment="1">
      <alignment horizontal="center" wrapText="1"/>
    </xf>
    <xf numFmtId="14" fontId="6" fillId="0" borderId="62" xfId="6" applyNumberFormat="1" applyBorder="1" applyAlignment="1">
      <alignment horizontal="center" wrapText="1"/>
    </xf>
    <xf numFmtId="0" fontId="9" fillId="0" borderId="61" xfId="6" applyFont="1" applyBorder="1" applyAlignment="1">
      <alignment horizontal="left"/>
    </xf>
    <xf numFmtId="0" fontId="9" fillId="0" borderId="61" xfId="6" applyFont="1" applyBorder="1" applyAlignment="1">
      <alignment horizontal="left" vertical="center" wrapText="1"/>
    </xf>
    <xf numFmtId="14" fontId="8" fillId="14" borderId="11" xfId="0" applyNumberFormat="1" applyFont="1" applyFill="1" applyBorder="1" applyAlignment="1" applyProtection="1">
      <alignment horizontal="center" vertical="center"/>
      <protection locked="0"/>
    </xf>
    <xf numFmtId="0" fontId="11" fillId="13" borderId="18" xfId="6" applyFont="1" applyFill="1" applyBorder="1" applyAlignment="1">
      <alignment horizontal="center" vertical="center"/>
    </xf>
    <xf numFmtId="0" fontId="17" fillId="5" borderId="38" xfId="6" applyFont="1" applyFill="1" applyBorder="1" applyAlignment="1">
      <alignment horizontal="center" vertical="center"/>
    </xf>
    <xf numFmtId="0" fontId="17" fillId="14" borderId="69" xfId="18" applyFont="1" applyFill="1" applyBorder="1" applyAlignment="1" applyProtection="1">
      <alignment horizontal="left" vertical="top"/>
      <protection locked="0"/>
    </xf>
    <xf numFmtId="0" fontId="17" fillId="14" borderId="9" xfId="18" applyFont="1" applyFill="1" applyBorder="1" applyAlignment="1" applyProtection="1">
      <alignment horizontal="left" vertical="top"/>
      <protection locked="0"/>
    </xf>
    <xf numFmtId="0" fontId="17" fillId="14" borderId="23" xfId="18" applyFont="1" applyFill="1" applyBorder="1" applyAlignment="1" applyProtection="1">
      <alignment horizontal="left" vertical="top"/>
      <protection locked="0"/>
    </xf>
    <xf numFmtId="0" fontId="17" fillId="14" borderId="1" xfId="18" applyFont="1" applyFill="1" applyAlignment="1" applyProtection="1">
      <alignment horizontal="left" vertical="top"/>
      <protection locked="0"/>
    </xf>
    <xf numFmtId="0" fontId="17" fillId="14" borderId="24" xfId="18" applyFont="1" applyFill="1" applyBorder="1" applyAlignment="1" applyProtection="1">
      <alignment horizontal="left" vertical="top"/>
      <protection locked="0"/>
    </xf>
    <xf numFmtId="0" fontId="17" fillId="14" borderId="33" xfId="18" applyFont="1" applyFill="1" applyBorder="1" applyAlignment="1" applyProtection="1">
      <alignment horizontal="left" vertical="top"/>
      <protection locked="0"/>
    </xf>
    <xf numFmtId="9" fontId="8" fillId="14" borderId="14" xfId="23" applyFont="1" applyFill="1" applyBorder="1" applyAlignment="1" applyProtection="1">
      <alignment horizontal="center" vertical="center"/>
      <protection locked="0"/>
    </xf>
    <xf numFmtId="0" fontId="8" fillId="0" borderId="62" xfId="6" applyFont="1" applyBorder="1" applyAlignment="1">
      <alignment vertical="center"/>
    </xf>
    <xf numFmtId="0" fontId="8" fillId="0" borderId="68" xfId="0" applyFont="1" applyBorder="1" applyAlignment="1">
      <alignment vertical="center"/>
    </xf>
    <xf numFmtId="166" fontId="11" fillId="15" borderId="11" xfId="0" applyNumberFormat="1" applyFont="1" applyFill="1" applyBorder="1" applyAlignment="1">
      <alignment horizontal="center" vertical="center"/>
    </xf>
    <xf numFmtId="0" fontId="11" fillId="0" borderId="0" xfId="6" applyFont="1"/>
    <xf numFmtId="165" fontId="11" fillId="15" borderId="110" xfId="0" applyNumberFormat="1" applyFont="1" applyFill="1" applyBorder="1" applyAlignment="1">
      <alignment horizontal="center" vertical="center"/>
    </xf>
    <xf numFmtId="0" fontId="8" fillId="0" borderId="89" xfId="0" applyFont="1" applyBorder="1" applyAlignment="1">
      <alignment vertical="center" wrapText="1"/>
    </xf>
    <xf numFmtId="0" fontId="16" fillId="0" borderId="0" xfId="6" applyFont="1"/>
    <xf numFmtId="166" fontId="34" fillId="15" borderId="10" xfId="14" quotePrefix="1" applyNumberFormat="1" applyFont="1" applyFill="1" applyBorder="1" applyProtection="1">
      <alignment horizontal="center" vertical="center"/>
    </xf>
    <xf numFmtId="2" fontId="11" fillId="15" borderId="113" xfId="0" applyNumberFormat="1" applyFont="1" applyFill="1" applyBorder="1" applyAlignment="1">
      <alignment horizontal="center" vertical="center"/>
    </xf>
    <xf numFmtId="0" fontId="8" fillId="0" borderId="65" xfId="6" applyFont="1" applyBorder="1" applyAlignment="1">
      <alignment vertical="center"/>
    </xf>
    <xf numFmtId="0" fontId="8" fillId="0" borderId="65" xfId="6" applyFont="1" applyBorder="1"/>
    <xf numFmtId="14" fontId="9" fillId="0" borderId="108" xfId="6" applyNumberFormat="1" applyFont="1" applyBorder="1" applyAlignment="1">
      <alignment horizontal="left"/>
    </xf>
    <xf numFmtId="14" fontId="9" fillId="0" borderId="119" xfId="6" applyNumberFormat="1" applyFont="1" applyBorder="1" applyAlignment="1">
      <alignment horizontal="left"/>
    </xf>
    <xf numFmtId="0" fontId="30" fillId="0" borderId="37" xfId="6" applyFont="1" applyBorder="1" applyAlignment="1">
      <alignment horizontal="center"/>
    </xf>
    <xf numFmtId="0" fontId="17" fillId="0" borderId="0" xfId="0" applyFont="1"/>
    <xf numFmtId="0" fontId="16" fillId="0" borderId="0" xfId="0" applyFont="1" applyAlignment="1">
      <alignment horizontal="left"/>
    </xf>
    <xf numFmtId="0" fontId="24" fillId="12" borderId="40" xfId="7" applyFont="1" applyFill="1" applyBorder="1" applyAlignment="1">
      <alignment vertical="center"/>
    </xf>
    <xf numFmtId="0" fontId="24" fillId="12" borderId="42" xfId="7" applyFont="1" applyFill="1" applyBorder="1" applyAlignment="1">
      <alignment vertical="center"/>
    </xf>
    <xf numFmtId="0" fontId="8" fillId="0" borderId="46" xfId="6" applyFont="1" applyBorder="1" applyAlignment="1">
      <alignment vertical="center"/>
    </xf>
    <xf numFmtId="0" fontId="8" fillId="0" borderId="68" xfId="6" applyFont="1" applyBorder="1" applyAlignment="1">
      <alignment vertical="center"/>
    </xf>
    <xf numFmtId="0" fontId="8" fillId="0" borderId="62" xfId="0" applyFont="1" applyBorder="1" applyAlignment="1">
      <alignment horizontal="center" vertical="center"/>
    </xf>
    <xf numFmtId="0" fontId="17" fillId="2" borderId="0" xfId="6" applyFont="1" applyFill="1" applyAlignment="1">
      <alignment vertical="center"/>
    </xf>
    <xf numFmtId="0" fontId="8" fillId="2" borderId="0" xfId="6" applyFont="1" applyFill="1" applyAlignment="1">
      <alignment vertical="center"/>
    </xf>
    <xf numFmtId="0" fontId="16" fillId="2" borderId="0" xfId="6" applyFont="1" applyFill="1" applyAlignment="1">
      <alignment vertical="center"/>
    </xf>
    <xf numFmtId="0" fontId="20" fillId="2" borderId="0" xfId="20" applyFont="1" applyFill="1" applyAlignment="1" applyProtection="1">
      <alignment vertical="center"/>
    </xf>
    <xf numFmtId="0" fontId="17" fillId="2" borderId="0" xfId="0" applyFont="1" applyFill="1" applyAlignment="1">
      <alignment vertical="center"/>
    </xf>
    <xf numFmtId="0" fontId="8" fillId="2" borderId="0" xfId="6" applyFont="1" applyFill="1" applyAlignment="1">
      <alignment vertical="center" wrapText="1"/>
    </xf>
    <xf numFmtId="0" fontId="6" fillId="2" borderId="0" xfId="6" applyFill="1"/>
    <xf numFmtId="14" fontId="6" fillId="2" borderId="0" xfId="6" applyNumberFormat="1" applyFill="1"/>
    <xf numFmtId="0" fontId="25" fillId="2" borderId="0" xfId="1" applyFont="1" applyFill="1" applyAlignment="1" applyProtection="1">
      <protection locked="0"/>
    </xf>
    <xf numFmtId="0" fontId="8" fillId="2" borderId="0" xfId="0" applyFont="1" applyFill="1"/>
    <xf numFmtId="0" fontId="8" fillId="2" borderId="0" xfId="0" applyFont="1" applyFill="1" applyAlignment="1">
      <alignment vertical="center"/>
    </xf>
    <xf numFmtId="0" fontId="16" fillId="2" borderId="0" xfId="0" applyFont="1" applyFill="1" applyAlignment="1">
      <alignment vertical="center"/>
    </xf>
    <xf numFmtId="0" fontId="24" fillId="2" borderId="0" xfId="7" applyFont="1" applyFill="1" applyBorder="1" applyAlignment="1" applyProtection="1">
      <alignment vertical="center"/>
    </xf>
    <xf numFmtId="0" fontId="8" fillId="2" borderId="0" xfId="6" applyFont="1" applyFill="1"/>
    <xf numFmtId="0" fontId="16" fillId="2" borderId="0" xfId="6" applyFont="1" applyFill="1"/>
    <xf numFmtId="0" fontId="0" fillId="2" borderId="0" xfId="0" applyFill="1"/>
    <xf numFmtId="0" fontId="8" fillId="0" borderId="46" xfId="0" applyFont="1" applyBorder="1" applyAlignment="1">
      <alignment horizontal="left" vertical="center" wrapText="1"/>
    </xf>
    <xf numFmtId="0" fontId="8" fillId="0" borderId="49" xfId="0" applyFont="1" applyBorder="1" applyAlignment="1">
      <alignment vertical="center"/>
    </xf>
    <xf numFmtId="2" fontId="11" fillId="15" borderId="14" xfId="0" applyNumberFormat="1" applyFont="1" applyFill="1" applyBorder="1" applyAlignment="1">
      <alignment horizontal="center" vertical="center"/>
    </xf>
    <xf numFmtId="0" fontId="8" fillId="0" borderId="46" xfId="0" applyFont="1" applyBorder="1" applyAlignment="1">
      <alignment vertical="center"/>
    </xf>
    <xf numFmtId="0" fontId="8" fillId="0" borderId="71" xfId="0" applyFont="1" applyBorder="1" applyAlignment="1">
      <alignment vertical="center" wrapText="1"/>
    </xf>
    <xf numFmtId="0" fontId="8" fillId="2" borderId="0" xfId="6" applyFont="1" applyFill="1" applyAlignment="1">
      <alignment horizontal="left" vertical="center"/>
    </xf>
    <xf numFmtId="14" fontId="11" fillId="2" borderId="0" xfId="18" applyNumberFormat="1" applyFont="1" applyFill="1" applyBorder="1" applyProtection="1">
      <alignment horizontal="center" vertical="center"/>
    </xf>
    <xf numFmtId="0" fontId="8" fillId="2" borderId="0" xfId="0" quotePrefix="1" applyFont="1" applyFill="1" applyAlignment="1">
      <alignment vertical="center"/>
    </xf>
    <xf numFmtId="0" fontId="26" fillId="2" borderId="0" xfId="6" applyFont="1" applyFill="1" applyAlignment="1">
      <alignment vertical="center"/>
    </xf>
    <xf numFmtId="0" fontId="17" fillId="2" borderId="0" xfId="0" quotePrefix="1" applyFont="1" applyFill="1" applyAlignment="1">
      <alignment horizontal="left" vertical="center"/>
    </xf>
    <xf numFmtId="166" fontId="11" fillId="15" borderId="26" xfId="0" applyNumberFormat="1" applyFont="1" applyFill="1" applyBorder="1" applyAlignment="1">
      <alignment horizontal="center" vertical="center"/>
    </xf>
    <xf numFmtId="0" fontId="8" fillId="0" borderId="46" xfId="0" applyFont="1" applyBorder="1"/>
    <xf numFmtId="0" fontId="8" fillId="0" borderId="117" xfId="0" applyFont="1" applyBorder="1" applyAlignment="1">
      <alignment horizontal="left" vertical="center" wrapText="1"/>
    </xf>
    <xf numFmtId="0" fontId="8" fillId="0" borderId="91" xfId="0" applyFont="1" applyBorder="1" applyAlignment="1">
      <alignment vertical="center" wrapText="1"/>
    </xf>
    <xf numFmtId="0" fontId="10" fillId="0" borderId="90" xfId="0" applyFont="1" applyBorder="1" applyAlignment="1">
      <alignment vertical="center"/>
    </xf>
    <xf numFmtId="0" fontId="8" fillId="0" borderId="89" xfId="0" applyFont="1" applyBorder="1" applyAlignment="1">
      <alignment horizontal="left" vertical="center"/>
    </xf>
    <xf numFmtId="0" fontId="17" fillId="0" borderId="89" xfId="0" applyFont="1" applyBorder="1" applyAlignment="1">
      <alignment vertical="center"/>
    </xf>
    <xf numFmtId="0" fontId="17" fillId="0" borderId="55" xfId="0" applyFont="1" applyBorder="1" applyAlignment="1">
      <alignment horizontal="center" vertical="center"/>
    </xf>
    <xf numFmtId="0" fontId="17" fillId="0" borderId="26" xfId="0" applyFont="1" applyBorder="1" applyAlignment="1">
      <alignment horizontal="center" vertical="center"/>
    </xf>
    <xf numFmtId="0" fontId="17" fillId="0" borderId="54" xfId="0" applyFont="1" applyBorder="1" applyAlignment="1">
      <alignment horizontal="center" vertical="center"/>
    </xf>
    <xf numFmtId="0" fontId="17" fillId="0" borderId="69" xfId="0" applyFont="1" applyBorder="1" applyAlignment="1">
      <alignment horizontal="center" vertical="center"/>
    </xf>
    <xf numFmtId="0" fontId="17" fillId="0" borderId="23" xfId="0" applyFont="1" applyBorder="1" applyAlignment="1">
      <alignment horizontal="center" vertical="center"/>
    </xf>
    <xf numFmtId="0" fontId="17" fillId="0" borderId="53" xfId="0" applyFont="1" applyBorder="1" applyAlignment="1">
      <alignment horizontal="center" vertical="center"/>
    </xf>
    <xf numFmtId="0" fontId="17" fillId="0" borderId="47" xfId="0" applyFont="1" applyBorder="1" applyAlignment="1">
      <alignment horizontal="left" vertical="center"/>
    </xf>
    <xf numFmtId="0" fontId="8" fillId="2" borderId="0" xfId="0" applyFont="1" applyFill="1" applyAlignment="1">
      <alignment vertical="center" wrapText="1"/>
    </xf>
    <xf numFmtId="0" fontId="40" fillId="2" borderId="0" xfId="0" applyFont="1" applyFill="1" applyAlignment="1">
      <alignment vertical="center" wrapText="1"/>
    </xf>
    <xf numFmtId="0" fontId="8" fillId="2" borderId="0" xfId="0" applyFont="1" applyFill="1" applyAlignment="1">
      <alignment horizontal="center" vertical="center"/>
    </xf>
    <xf numFmtId="0" fontId="24" fillId="2" borderId="15" xfId="7" applyFont="1" applyFill="1" applyBorder="1" applyAlignment="1" applyProtection="1">
      <alignment vertical="center"/>
    </xf>
    <xf numFmtId="0" fontId="8" fillId="2" borderId="15" xfId="0" applyFont="1" applyFill="1" applyBorder="1" applyAlignment="1">
      <alignment vertical="center"/>
    </xf>
    <xf numFmtId="0" fontId="10" fillId="2" borderId="0" xfId="0" applyFont="1" applyFill="1" applyAlignment="1">
      <alignment vertical="center"/>
    </xf>
    <xf numFmtId="0" fontId="10" fillId="2" borderId="0" xfId="0" applyFont="1" applyFill="1" applyAlignment="1">
      <alignment horizontal="left" vertical="center" wrapText="1"/>
    </xf>
    <xf numFmtId="2" fontId="10" fillId="2" borderId="0" xfId="0" applyNumberFormat="1" applyFont="1" applyFill="1" applyAlignment="1">
      <alignment vertical="center"/>
    </xf>
    <xf numFmtId="0" fontId="17" fillId="2" borderId="0" xfId="0" applyFont="1" applyFill="1" applyAlignment="1">
      <alignment vertical="top" wrapText="1"/>
    </xf>
    <xf numFmtId="0" fontId="8" fillId="2" borderId="0" xfId="0" applyFont="1" applyFill="1" applyAlignment="1">
      <alignment horizontal="right" vertical="center"/>
    </xf>
    <xf numFmtId="166" fontId="8" fillId="2" borderId="0" xfId="0" applyNumberFormat="1" applyFont="1" applyFill="1" applyAlignment="1">
      <alignment vertical="center"/>
    </xf>
    <xf numFmtId="166" fontId="8" fillId="2" borderId="0" xfId="0" applyNumberFormat="1" applyFont="1" applyFill="1" applyAlignment="1">
      <alignment vertical="center" wrapText="1"/>
    </xf>
    <xf numFmtId="0" fontId="17" fillId="2" borderId="0" xfId="0" applyFont="1" applyFill="1" applyAlignment="1">
      <alignment horizontal="left" vertical="top" wrapText="1"/>
    </xf>
    <xf numFmtId="0" fontId="28" fillId="2" borderId="0" xfId="0" applyFont="1" applyFill="1" applyAlignment="1">
      <alignment vertical="center" wrapText="1"/>
    </xf>
    <xf numFmtId="0" fontId="28" fillId="2" borderId="0" xfId="0" applyFont="1" applyFill="1" applyAlignment="1">
      <alignment horizontal="left" vertical="center" wrapText="1"/>
    </xf>
    <xf numFmtId="46" fontId="8" fillId="2" borderId="0" xfId="0" applyNumberFormat="1" applyFont="1" applyFill="1" applyAlignment="1">
      <alignment vertical="center"/>
    </xf>
    <xf numFmtId="46" fontId="28" fillId="2" borderId="0" xfId="0" applyNumberFormat="1" applyFont="1" applyFill="1" applyAlignment="1">
      <alignment vertical="center" wrapText="1"/>
    </xf>
    <xf numFmtId="0" fontId="27" fillId="2" borderId="0" xfId="0" applyFont="1" applyFill="1" applyAlignment="1">
      <alignment vertical="center"/>
    </xf>
    <xf numFmtId="0" fontId="10" fillId="0" borderId="94" xfId="0" applyFont="1" applyBorder="1" applyAlignment="1">
      <alignment vertical="center" wrapText="1"/>
    </xf>
    <xf numFmtId="0" fontId="25" fillId="2" borderId="0" xfId="1" applyFont="1" applyFill="1" applyAlignment="1" applyProtection="1"/>
    <xf numFmtId="0" fontId="6" fillId="0" borderId="57" xfId="6" applyBorder="1" applyAlignment="1">
      <alignment horizontal="center" wrapText="1"/>
    </xf>
    <xf numFmtId="14" fontId="6" fillId="0" borderId="108" xfId="6" applyNumberFormat="1" applyBorder="1" applyAlignment="1">
      <alignment horizontal="center" wrapText="1"/>
    </xf>
    <xf numFmtId="0" fontId="12" fillId="14" borderId="25" xfId="18" applyFill="1" applyBorder="1" applyAlignment="1" applyProtection="1">
      <alignment horizontal="left" vertical="center"/>
      <protection locked="0"/>
    </xf>
    <xf numFmtId="0" fontId="8" fillId="14" borderId="11" xfId="0" applyFont="1" applyFill="1" applyBorder="1" applyAlignment="1" applyProtection="1">
      <alignment horizontal="center" vertical="center"/>
      <protection locked="0"/>
    </xf>
    <xf numFmtId="0" fontId="8" fillId="14" borderId="1" xfId="0" applyFont="1" applyFill="1" applyBorder="1" applyAlignment="1" applyProtection="1">
      <alignment vertical="center"/>
      <protection locked="0"/>
    </xf>
    <xf numFmtId="0" fontId="8" fillId="14" borderId="26" xfId="0" applyFont="1" applyFill="1" applyBorder="1" applyAlignment="1" applyProtection="1">
      <alignment vertical="center"/>
      <protection locked="0"/>
    </xf>
    <xf numFmtId="0" fontId="8" fillId="14" borderId="23" xfId="0" applyFont="1" applyFill="1" applyBorder="1" applyAlignment="1" applyProtection="1">
      <alignment horizontal="center" vertical="center"/>
      <protection locked="0"/>
    </xf>
    <xf numFmtId="0" fontId="8" fillId="14" borderId="115" xfId="0" applyFont="1" applyFill="1" applyBorder="1" applyAlignment="1" applyProtection="1">
      <alignment horizontal="center" vertical="center"/>
      <protection locked="0"/>
    </xf>
    <xf numFmtId="0" fontId="8" fillId="14" borderId="72" xfId="0" applyFont="1" applyFill="1" applyBorder="1" applyAlignment="1" applyProtection="1">
      <alignment horizontal="center" vertical="center"/>
      <protection locked="0"/>
    </xf>
    <xf numFmtId="0" fontId="8" fillId="14" borderId="66" xfId="0" applyFont="1" applyFill="1" applyBorder="1" applyAlignment="1" applyProtection="1">
      <alignment horizontal="center" vertical="center"/>
      <protection locked="0"/>
    </xf>
    <xf numFmtId="0" fontId="8" fillId="14" borderId="116" xfId="0" applyFont="1" applyFill="1" applyBorder="1" applyAlignment="1" applyProtection="1">
      <alignment horizontal="center" vertical="center"/>
      <protection locked="0"/>
    </xf>
    <xf numFmtId="0" fontId="8" fillId="14" borderId="12" xfId="0" applyFont="1" applyFill="1" applyBorder="1" applyAlignment="1" applyProtection="1">
      <alignment horizontal="center" vertical="center"/>
      <protection locked="0"/>
    </xf>
    <xf numFmtId="0" fontId="8" fillId="14" borderId="55" xfId="0" applyFont="1" applyFill="1" applyBorder="1" applyAlignment="1" applyProtection="1">
      <alignment horizontal="center" vertical="center"/>
      <protection locked="0"/>
    </xf>
    <xf numFmtId="0" fontId="8" fillId="14" borderId="13" xfId="0" applyFont="1" applyFill="1" applyBorder="1" applyAlignment="1" applyProtection="1">
      <alignment horizontal="center" vertical="center"/>
      <protection locked="0"/>
    </xf>
    <xf numFmtId="0" fontId="24" fillId="12" borderId="40" xfId="7" applyFont="1" applyFill="1" applyBorder="1" applyAlignment="1" applyProtection="1">
      <alignment vertical="center"/>
    </xf>
    <xf numFmtId="0" fontId="24" fillId="12" borderId="41" xfId="7" applyFont="1" applyFill="1" applyBorder="1" applyAlignment="1" applyProtection="1">
      <alignment vertical="center"/>
    </xf>
    <xf numFmtId="0" fontId="24" fillId="12" borderId="42" xfId="7" applyFont="1" applyFill="1" applyBorder="1" applyAlignment="1" applyProtection="1">
      <alignment vertical="center"/>
    </xf>
    <xf numFmtId="0" fontId="24" fillId="12" borderId="40" xfId="6" applyFont="1" applyFill="1" applyBorder="1" applyAlignment="1">
      <alignment vertical="top"/>
    </xf>
    <xf numFmtId="0" fontId="24" fillId="12" borderId="41" xfId="6" applyFont="1" applyFill="1" applyBorder="1" applyAlignment="1">
      <alignment vertical="top"/>
    </xf>
    <xf numFmtId="0" fontId="24" fillId="12" borderId="42" xfId="6" applyFont="1" applyFill="1" applyBorder="1" applyAlignment="1">
      <alignment vertical="top"/>
    </xf>
    <xf numFmtId="0" fontId="25" fillId="2" borderId="0" xfId="1" applyFont="1" applyFill="1" applyAlignment="1" applyProtection="1">
      <alignment vertical="center"/>
      <protection locked="0"/>
    </xf>
    <xf numFmtId="0" fontId="8" fillId="0" borderId="26" xfId="0" applyFont="1" applyBorder="1" applyAlignment="1">
      <alignment horizontal="center" vertical="center"/>
    </xf>
    <xf numFmtId="14" fontId="9" fillId="0" borderId="64" xfId="6" applyNumberFormat="1" applyFont="1" applyBorder="1" applyAlignment="1">
      <alignment horizontal="left"/>
    </xf>
    <xf numFmtId="0" fontId="17" fillId="0" borderId="127" xfId="0" applyFont="1" applyBorder="1" applyAlignment="1">
      <alignment vertical="center"/>
    </xf>
    <xf numFmtId="0" fontId="17" fillId="0" borderId="128" xfId="0" applyFont="1" applyBorder="1" applyAlignment="1">
      <alignment vertical="center"/>
    </xf>
    <xf numFmtId="0" fontId="25" fillId="0" borderId="0" xfId="1" applyFont="1" applyAlignment="1" applyProtection="1">
      <alignment horizontal="left" vertical="center"/>
      <protection locked="0"/>
    </xf>
    <xf numFmtId="0" fontId="24" fillId="12" borderId="17" xfId="7" applyFont="1" applyFill="1" applyBorder="1" applyProtection="1">
      <alignment horizontal="left" vertical="center"/>
    </xf>
    <xf numFmtId="0" fontId="24" fillId="12" borderId="18" xfId="7" applyFont="1" applyFill="1" applyBorder="1" applyProtection="1">
      <alignment horizontal="left" vertical="center"/>
    </xf>
    <xf numFmtId="0" fontId="17" fillId="2" borderId="16" xfId="6" applyFont="1" applyFill="1" applyBorder="1" applyAlignment="1">
      <alignment vertical="center"/>
    </xf>
    <xf numFmtId="0" fontId="8" fillId="2" borderId="17" xfId="24" applyFill="1" applyBorder="1">
      <alignment vertical="center" wrapText="1"/>
    </xf>
    <xf numFmtId="0" fontId="8" fillId="2" borderId="18" xfId="24" applyFill="1" applyBorder="1">
      <alignment vertical="center" wrapText="1"/>
    </xf>
    <xf numFmtId="0" fontId="17" fillId="2" borderId="130" xfId="6" applyFont="1" applyFill="1" applyBorder="1" applyAlignment="1">
      <alignment vertical="center"/>
    </xf>
    <xf numFmtId="0" fontId="17" fillId="2" borderId="132" xfId="6" applyFont="1" applyFill="1" applyBorder="1" applyAlignment="1">
      <alignment vertical="center"/>
    </xf>
    <xf numFmtId="0" fontId="17" fillId="2" borderId="15" xfId="6" applyFont="1" applyFill="1" applyBorder="1" applyAlignment="1">
      <alignment vertical="center"/>
    </xf>
    <xf numFmtId="0" fontId="8" fillId="2" borderId="0" xfId="24" applyFill="1" applyBorder="1">
      <alignment vertical="center" wrapText="1"/>
    </xf>
    <xf numFmtId="0" fontId="8" fillId="2" borderId="19" xfId="24" applyFill="1" applyBorder="1">
      <alignment vertical="center" wrapText="1"/>
    </xf>
    <xf numFmtId="0" fontId="17" fillId="2" borderId="134" xfId="6" applyFont="1" applyFill="1" applyBorder="1" applyAlignment="1">
      <alignment vertical="center"/>
    </xf>
    <xf numFmtId="0" fontId="8" fillId="0" borderId="16" xfId="6" applyFont="1" applyBorder="1"/>
    <xf numFmtId="0" fontId="8" fillId="20" borderId="142" xfId="24" applyBorder="1">
      <alignment vertical="center" wrapText="1"/>
    </xf>
    <xf numFmtId="0" fontId="8" fillId="20" borderId="143" xfId="24" applyBorder="1">
      <alignment vertical="center" wrapText="1"/>
    </xf>
    <xf numFmtId="0" fontId="8" fillId="20" borderId="144" xfId="24" quotePrefix="1" applyBorder="1">
      <alignment vertical="center" wrapText="1"/>
    </xf>
    <xf numFmtId="0" fontId="8" fillId="20" borderId="145" xfId="24" applyBorder="1">
      <alignment vertical="center" wrapText="1"/>
    </xf>
    <xf numFmtId="0" fontId="8" fillId="20" borderId="146" xfId="24" applyBorder="1">
      <alignment vertical="center" wrapText="1"/>
    </xf>
    <xf numFmtId="0" fontId="8" fillId="20" borderId="147" xfId="24" applyBorder="1">
      <alignment vertical="center" wrapText="1"/>
    </xf>
    <xf numFmtId="0" fontId="8" fillId="20" borderId="148" xfId="24" applyBorder="1">
      <alignment vertical="center" wrapText="1"/>
    </xf>
    <xf numFmtId="0" fontId="8" fillId="20" borderId="149" xfId="24" applyBorder="1">
      <alignment vertical="center" wrapText="1"/>
    </xf>
    <xf numFmtId="0" fontId="8" fillId="20" borderId="141" xfId="24" quotePrefix="1" applyBorder="1">
      <alignment vertical="center" wrapText="1"/>
    </xf>
    <xf numFmtId="0" fontId="8" fillId="20" borderId="150" xfId="24" applyBorder="1">
      <alignment vertical="center" wrapText="1"/>
    </xf>
    <xf numFmtId="0" fontId="8" fillId="20" borderId="151" xfId="24" applyBorder="1">
      <alignment vertical="center" wrapText="1"/>
    </xf>
    <xf numFmtId="0" fontId="8" fillId="20" borderId="152" xfId="24" quotePrefix="1" applyBorder="1">
      <alignment vertical="center" wrapText="1"/>
    </xf>
    <xf numFmtId="0" fontId="8" fillId="20" borderId="153" xfId="24" applyBorder="1">
      <alignment vertical="center" wrapText="1"/>
    </xf>
    <xf numFmtId="0" fontId="8" fillId="20" borderId="154" xfId="24" applyBorder="1">
      <alignment vertical="center" wrapText="1"/>
    </xf>
    <xf numFmtId="0" fontId="8" fillId="20" borderId="155" xfId="24" quotePrefix="1" applyBorder="1">
      <alignment vertical="center" wrapText="1"/>
    </xf>
    <xf numFmtId="0" fontId="10" fillId="0" borderId="50" xfId="6" applyFont="1" applyBorder="1" applyAlignment="1">
      <alignment horizontal="center" vertical="center"/>
    </xf>
    <xf numFmtId="0" fontId="10" fillId="0" borderId="51" xfId="6" applyFont="1" applyBorder="1" applyAlignment="1">
      <alignment horizontal="center" vertical="center" wrapText="1"/>
    </xf>
    <xf numFmtId="0" fontId="10" fillId="0" borderId="52" xfId="6" applyFont="1" applyBorder="1" applyAlignment="1">
      <alignment horizontal="center" vertical="center" wrapText="1"/>
    </xf>
    <xf numFmtId="0" fontId="17" fillId="14" borderId="55" xfId="26" applyBorder="1">
      <alignment horizontal="center" vertical="center" wrapText="1"/>
      <protection locked="0"/>
    </xf>
    <xf numFmtId="0" fontId="17" fillId="14" borderId="26" xfId="26" applyBorder="1">
      <alignment horizontal="center" vertical="center" wrapText="1"/>
      <protection locked="0"/>
    </xf>
    <xf numFmtId="0" fontId="17" fillId="14" borderId="54" xfId="26" applyBorder="1">
      <alignment horizontal="center" vertical="center" wrapText="1"/>
      <protection locked="0"/>
    </xf>
    <xf numFmtId="0" fontId="17" fillId="14" borderId="25" xfId="26" applyBorder="1">
      <alignment horizontal="center" vertical="center" wrapText="1"/>
      <protection locked="0"/>
    </xf>
    <xf numFmtId="0" fontId="8" fillId="14" borderId="1" xfId="0" applyFont="1" applyFill="1" applyBorder="1" applyAlignment="1" applyProtection="1">
      <alignment horizontal="left" vertical="center" wrapText="1"/>
      <protection locked="0"/>
    </xf>
    <xf numFmtId="0" fontId="8" fillId="2" borderId="5" xfId="0" applyFont="1" applyFill="1" applyBorder="1" applyAlignment="1">
      <alignment horizontal="center" vertical="center"/>
    </xf>
    <xf numFmtId="0" fontId="8" fillId="2" borderId="16" xfId="0" applyFont="1" applyFill="1" applyBorder="1"/>
    <xf numFmtId="0" fontId="8" fillId="2" borderId="17" xfId="0" applyFont="1" applyFill="1" applyBorder="1"/>
    <xf numFmtId="0" fontId="8" fillId="2" borderId="18" xfId="0" applyFont="1" applyFill="1" applyBorder="1"/>
    <xf numFmtId="0" fontId="8" fillId="2" borderId="15" xfId="0" applyFont="1" applyFill="1" applyBorder="1" applyAlignment="1">
      <alignment wrapText="1"/>
    </xf>
    <xf numFmtId="0" fontId="10" fillId="0" borderId="9" xfId="0" applyFont="1" applyBorder="1" applyAlignment="1">
      <alignment horizontal="center" wrapText="1"/>
    </xf>
    <xf numFmtId="0" fontId="10" fillId="0" borderId="55" xfId="0" applyFont="1" applyBorder="1" applyAlignment="1">
      <alignment horizontal="center" wrapText="1"/>
    </xf>
    <xf numFmtId="0" fontId="8" fillId="0" borderId="68" xfId="0" applyFont="1" applyBorder="1"/>
    <xf numFmtId="0" fontId="24" fillId="12" borderId="16" xfId="7" applyFont="1" applyFill="1" applyBorder="1" applyAlignment="1" applyProtection="1">
      <alignment vertical="center"/>
    </xf>
    <xf numFmtId="0" fontId="24" fillId="12" borderId="17" xfId="7" applyFont="1" applyFill="1" applyBorder="1" applyAlignment="1" applyProtection="1">
      <alignment vertical="center"/>
    </xf>
    <xf numFmtId="0" fontId="24" fillId="12" borderId="18" xfId="7" applyFont="1" applyFill="1" applyBorder="1" applyAlignment="1" applyProtection="1">
      <alignment vertical="center"/>
    </xf>
    <xf numFmtId="0" fontId="17" fillId="2" borderId="18" xfId="6" applyFont="1" applyFill="1" applyBorder="1" applyAlignment="1">
      <alignment vertical="center"/>
    </xf>
    <xf numFmtId="0" fontId="17" fillId="2" borderId="131" xfId="6" applyFont="1" applyFill="1" applyBorder="1" applyAlignment="1">
      <alignment vertical="center"/>
    </xf>
    <xf numFmtId="0" fontId="17" fillId="2" borderId="133" xfId="6" applyFont="1" applyFill="1" applyBorder="1" applyAlignment="1">
      <alignment vertical="center" wrapText="1"/>
    </xf>
    <xf numFmtId="0" fontId="17" fillId="2" borderId="19" xfId="6" applyFont="1" applyFill="1" applyBorder="1" applyAlignment="1">
      <alignment vertical="center" wrapText="1"/>
    </xf>
    <xf numFmtId="0" fontId="17" fillId="2" borderId="131" xfId="6" applyFont="1" applyFill="1" applyBorder="1" applyAlignment="1">
      <alignment vertical="center" wrapText="1"/>
    </xf>
    <xf numFmtId="0" fontId="17" fillId="2" borderId="135" xfId="6" applyFont="1" applyFill="1" applyBorder="1" applyAlignment="1">
      <alignment vertical="center"/>
    </xf>
    <xf numFmtId="0" fontId="24" fillId="6" borderId="16" xfId="7" applyFont="1" applyBorder="1" applyAlignment="1" applyProtection="1">
      <alignment vertical="center"/>
    </xf>
    <xf numFmtId="0" fontId="17" fillId="2" borderId="20" xfId="6" applyFont="1" applyFill="1" applyBorder="1" applyAlignment="1">
      <alignment vertical="center"/>
    </xf>
    <xf numFmtId="0" fontId="17" fillId="2" borderId="21" xfId="6" applyFont="1" applyFill="1" applyBorder="1" applyAlignment="1">
      <alignment vertical="center"/>
    </xf>
    <xf numFmtId="0" fontId="8" fillId="2" borderId="163" xfId="24" applyFill="1" applyBorder="1">
      <alignment vertical="center" wrapText="1"/>
    </xf>
    <xf numFmtId="0" fontId="8" fillId="2" borderId="164" xfId="24" applyFill="1" applyBorder="1">
      <alignment vertical="center" wrapText="1"/>
    </xf>
    <xf numFmtId="0" fontId="17" fillId="2" borderId="165" xfId="6" applyFont="1" applyFill="1" applyBorder="1" applyAlignment="1">
      <alignment vertical="center" wrapText="1"/>
    </xf>
    <xf numFmtId="0" fontId="8" fillId="2" borderId="165" xfId="24" applyFill="1" applyBorder="1">
      <alignment vertical="center" wrapText="1"/>
    </xf>
    <xf numFmtId="0" fontId="17" fillId="2" borderId="166" xfId="6" applyFont="1" applyFill="1" applyBorder="1" applyAlignment="1">
      <alignment vertical="center"/>
    </xf>
    <xf numFmtId="0" fontId="8" fillId="2" borderId="167" xfId="24" applyFill="1" applyBorder="1">
      <alignment vertical="center" wrapText="1"/>
    </xf>
    <xf numFmtId="0" fontId="17" fillId="2" borderId="168" xfId="6" applyFont="1" applyFill="1" applyBorder="1" applyAlignment="1">
      <alignment vertical="center"/>
    </xf>
    <xf numFmtId="0" fontId="8" fillId="2" borderId="169" xfId="24" applyFill="1" applyBorder="1">
      <alignment vertical="center" wrapText="1"/>
    </xf>
    <xf numFmtId="0" fontId="17" fillId="2" borderId="170" xfId="6" applyFont="1" applyFill="1" applyBorder="1" applyAlignment="1">
      <alignment vertical="center"/>
    </xf>
    <xf numFmtId="0" fontId="8" fillId="2" borderId="171" xfId="24" applyFill="1" applyBorder="1">
      <alignment vertical="center" wrapText="1"/>
    </xf>
    <xf numFmtId="0" fontId="10" fillId="0" borderId="29" xfId="0" applyFont="1" applyBorder="1" applyAlignment="1">
      <alignment horizontal="center" vertical="center"/>
    </xf>
    <xf numFmtId="0" fontId="8" fillId="0" borderId="172" xfId="0" applyFont="1" applyBorder="1"/>
    <xf numFmtId="0" fontId="8" fillId="2" borderId="15" xfId="6" applyFont="1" applyFill="1" applyBorder="1"/>
    <xf numFmtId="0" fontId="8" fillId="2" borderId="19" xfId="6" applyFont="1" applyFill="1" applyBorder="1"/>
    <xf numFmtId="0" fontId="8" fillId="0" borderId="15" xfId="6" applyFont="1" applyBorder="1"/>
    <xf numFmtId="0" fontId="10" fillId="0" borderId="1" xfId="0" applyFont="1" applyBorder="1" applyAlignment="1">
      <alignment horizontal="center" wrapText="1"/>
    </xf>
    <xf numFmtId="0" fontId="8" fillId="0" borderId="173" xfId="0" applyFont="1" applyBorder="1"/>
    <xf numFmtId="0" fontId="8" fillId="0" borderId="174" xfId="0" applyFont="1" applyBorder="1"/>
    <xf numFmtId="0" fontId="6" fillId="0" borderId="0" xfId="21"/>
    <xf numFmtId="0" fontId="17" fillId="2" borderId="0" xfId="0" applyFont="1" applyFill="1"/>
    <xf numFmtId="0" fontId="10" fillId="12" borderId="40" xfId="0" applyFont="1" applyFill="1" applyBorder="1" applyAlignment="1">
      <alignment vertical="center"/>
    </xf>
    <xf numFmtId="0" fontId="10" fillId="12" borderId="41" xfId="0" applyFont="1" applyFill="1" applyBorder="1" applyAlignment="1">
      <alignment vertical="center"/>
    </xf>
    <xf numFmtId="0" fontId="10" fillId="12" borderId="42" xfId="0" applyFont="1" applyFill="1" applyBorder="1" applyAlignment="1">
      <alignment vertical="center"/>
    </xf>
    <xf numFmtId="0" fontId="8" fillId="14" borderId="33" xfId="0" applyFont="1" applyFill="1" applyBorder="1" applyAlignment="1" applyProtection="1">
      <alignment horizontal="center" vertical="center"/>
      <protection locked="0"/>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24" fillId="12" borderId="40" xfId="7" applyFont="1" applyFill="1" applyBorder="1" applyAlignment="1" applyProtection="1">
      <alignment vertical="top"/>
    </xf>
    <xf numFmtId="0" fontId="24" fillId="12" borderId="41" xfId="7" applyFont="1" applyFill="1" applyBorder="1" applyAlignment="1" applyProtection="1">
      <alignment vertical="top"/>
    </xf>
    <xf numFmtId="0" fontId="24" fillId="12" borderId="42" xfId="7" applyFont="1" applyFill="1" applyBorder="1" applyAlignment="1" applyProtection="1">
      <alignment vertical="top"/>
    </xf>
    <xf numFmtId="0" fontId="7" fillId="12" borderId="40" xfId="7" applyFill="1" applyBorder="1" applyAlignment="1" applyProtection="1">
      <alignment vertical="center"/>
    </xf>
    <xf numFmtId="0" fontId="7" fillId="12" borderId="41" xfId="7" applyFill="1" applyBorder="1" applyAlignment="1" applyProtection="1">
      <alignment vertical="center"/>
    </xf>
    <xf numFmtId="0" fontId="7" fillId="12" borderId="42" xfId="7" applyFill="1" applyBorder="1" applyAlignment="1" applyProtection="1">
      <alignment vertical="center"/>
    </xf>
    <xf numFmtId="0" fontId="7" fillId="6" borderId="40" xfId="7" applyBorder="1" applyAlignment="1" applyProtection="1">
      <alignment vertical="center"/>
    </xf>
    <xf numFmtId="0" fontId="7" fillId="6" borderId="42" xfId="7" applyBorder="1" applyAlignment="1" applyProtection="1">
      <alignment vertical="center"/>
    </xf>
    <xf numFmtId="0" fontId="10" fillId="12" borderId="40" xfId="6" applyFont="1" applyFill="1" applyBorder="1"/>
    <xf numFmtId="0" fontId="10" fillId="12" borderId="41" xfId="6" applyFont="1" applyFill="1" applyBorder="1"/>
    <xf numFmtId="0" fontId="10" fillId="12" borderId="42" xfId="6" applyFont="1" applyFill="1" applyBorder="1"/>
    <xf numFmtId="0" fontId="24" fillId="6" borderId="16" xfId="7" applyFont="1" applyBorder="1" applyAlignment="1" applyProtection="1">
      <alignment vertical="center" wrapText="1"/>
    </xf>
    <xf numFmtId="0" fontId="24" fillId="6" borderId="18" xfId="7" applyFont="1" applyBorder="1" applyAlignment="1" applyProtection="1">
      <alignment vertical="center" wrapText="1"/>
    </xf>
    <xf numFmtId="0" fontId="24" fillId="6" borderId="17" xfId="7" applyFont="1" applyBorder="1" applyAlignment="1" applyProtection="1">
      <alignment vertical="center" wrapText="1"/>
    </xf>
    <xf numFmtId="0" fontId="31" fillId="12" borderId="41" xfId="0" applyFont="1" applyFill="1" applyBorder="1" applyAlignment="1">
      <alignment wrapText="1"/>
    </xf>
    <xf numFmtId="0" fontId="31" fillId="12" borderId="42" xfId="0" applyFont="1" applyFill="1" applyBorder="1" applyAlignment="1">
      <alignment wrapText="1"/>
    </xf>
    <xf numFmtId="0" fontId="31" fillId="12" borderId="40" xfId="0" applyFont="1" applyFill="1" applyBorder="1" applyAlignment="1">
      <alignment horizontal="left"/>
    </xf>
    <xf numFmtId="0" fontId="31" fillId="12" borderId="40" xfId="0" applyFont="1" applyFill="1" applyBorder="1"/>
    <xf numFmtId="0" fontId="31" fillId="12" borderId="41" xfId="0" applyFont="1" applyFill="1" applyBorder="1"/>
    <xf numFmtId="0" fontId="31" fillId="12" borderId="42" xfId="0" applyFont="1" applyFill="1" applyBorder="1"/>
    <xf numFmtId="0" fontId="8" fillId="2" borderId="15" xfId="6" applyFont="1" applyFill="1" applyBorder="1" applyAlignment="1">
      <alignment vertical="center"/>
    </xf>
    <xf numFmtId="0" fontId="8" fillId="2" borderId="19" xfId="0" applyFont="1" applyFill="1" applyBorder="1" applyAlignment="1">
      <alignment vertical="center"/>
    </xf>
    <xf numFmtId="0" fontId="8" fillId="2" borderId="15" xfId="0" applyFont="1" applyFill="1" applyBorder="1" applyAlignment="1">
      <alignment horizontal="left" vertical="center"/>
    </xf>
    <xf numFmtId="0" fontId="8" fillId="2" borderId="57" xfId="0" applyFont="1" applyFill="1" applyBorder="1" applyAlignment="1">
      <alignment vertical="center"/>
    </xf>
    <xf numFmtId="0" fontId="8" fillId="14" borderId="54" xfId="0" applyFont="1" applyFill="1" applyBorder="1" applyProtection="1">
      <protection locked="0"/>
    </xf>
    <xf numFmtId="0" fontId="8" fillId="0" borderId="114" xfId="0" applyFont="1" applyBorder="1"/>
    <xf numFmtId="0" fontId="8" fillId="0" borderId="192" xfId="0" applyFont="1" applyBorder="1"/>
    <xf numFmtId="0" fontId="10" fillId="0" borderId="50" xfId="0" applyFont="1" applyBorder="1" applyAlignment="1">
      <alignment horizontal="center" vertical="center"/>
    </xf>
    <xf numFmtId="0" fontId="8" fillId="0" borderId="194" xfId="0" applyFont="1" applyBorder="1" applyAlignment="1">
      <alignment vertical="center"/>
    </xf>
    <xf numFmtId="2" fontId="8" fillId="0" borderId="108" xfId="0" applyNumberFormat="1" applyFont="1" applyBorder="1" applyAlignment="1">
      <alignment horizontal="center" vertical="center"/>
    </xf>
    <xf numFmtId="0" fontId="8" fillId="2" borderId="31" xfId="0" applyFont="1" applyFill="1" applyBorder="1" applyAlignment="1">
      <alignment horizontal="left" vertical="center"/>
    </xf>
    <xf numFmtId="0" fontId="8" fillId="2" borderId="17" xfId="0" applyFont="1" applyFill="1" applyBorder="1" applyAlignment="1">
      <alignment vertical="center"/>
    </xf>
    <xf numFmtId="0" fontId="28" fillId="2" borderId="15" xfId="0" applyFont="1" applyFill="1" applyBorder="1" applyAlignment="1">
      <alignment horizontal="left" vertical="center" wrapText="1"/>
    </xf>
    <xf numFmtId="0" fontId="8" fillId="2" borderId="41" xfId="0" applyFont="1" applyFill="1" applyBorder="1" applyAlignment="1">
      <alignment vertical="center"/>
    </xf>
    <xf numFmtId="20" fontId="11" fillId="2" borderId="19" xfId="0" applyNumberFormat="1" applyFont="1" applyFill="1" applyBorder="1" applyAlignment="1">
      <alignment vertical="center"/>
    </xf>
    <xf numFmtId="20" fontId="8" fillId="2" borderId="19" xfId="0" applyNumberFormat="1" applyFont="1" applyFill="1" applyBorder="1" applyAlignment="1">
      <alignment vertical="center"/>
    </xf>
    <xf numFmtId="0" fontId="11" fillId="2" borderId="22" xfId="0" applyFont="1" applyFill="1" applyBorder="1" applyAlignment="1">
      <alignment vertical="center"/>
    </xf>
    <xf numFmtId="0" fontId="28" fillId="2" borderId="17" xfId="0" applyFont="1" applyFill="1" applyBorder="1" applyAlignment="1">
      <alignment horizontal="left" vertical="center" wrapText="1"/>
    </xf>
    <xf numFmtId="0" fontId="8" fillId="2" borderId="18" xfId="0" applyFont="1" applyFill="1" applyBorder="1" applyAlignment="1">
      <alignment vertical="center"/>
    </xf>
    <xf numFmtId="0" fontId="38" fillId="2" borderId="15" xfId="0" applyFont="1" applyFill="1" applyBorder="1" applyAlignment="1">
      <alignment vertical="center" wrapText="1"/>
    </xf>
    <xf numFmtId="0" fontId="10" fillId="2" borderId="15" xfId="0" applyFont="1" applyFill="1" applyBorder="1" applyAlignment="1">
      <alignment horizontal="center" vertical="center"/>
    </xf>
    <xf numFmtId="0" fontId="10" fillId="2" borderId="0" xfId="0" applyFont="1" applyFill="1" applyAlignment="1">
      <alignment horizontal="center" vertical="center"/>
    </xf>
    <xf numFmtId="0" fontId="10" fillId="2" borderId="19" xfId="0" applyFont="1" applyFill="1" applyBorder="1" applyAlignment="1">
      <alignment horizontal="center" vertical="center"/>
    </xf>
    <xf numFmtId="0" fontId="8" fillId="2" borderId="0" xfId="0" applyFont="1" applyFill="1" applyAlignment="1">
      <alignment horizontal="left" vertical="center" wrapText="1"/>
    </xf>
    <xf numFmtId="0" fontId="28" fillId="2" borderId="19" xfId="0" applyFont="1" applyFill="1" applyBorder="1" applyAlignment="1">
      <alignment horizontal="left" vertical="center" wrapText="1"/>
    </xf>
    <xf numFmtId="0" fontId="28" fillId="2" borderId="15" xfId="0" applyFont="1" applyFill="1" applyBorder="1" applyAlignment="1">
      <alignment vertical="center" wrapText="1"/>
    </xf>
    <xf numFmtId="0" fontId="28" fillId="2" borderId="19" xfId="0" applyFont="1" applyFill="1" applyBorder="1" applyAlignment="1">
      <alignment vertical="center" wrapText="1"/>
    </xf>
    <xf numFmtId="0" fontId="8" fillId="2" borderId="15" xfId="0" applyFont="1" applyFill="1" applyBorder="1" applyAlignment="1">
      <alignment vertical="center" wrapText="1"/>
    </xf>
    <xf numFmtId="0" fontId="8" fillId="2" borderId="0" xfId="0" quotePrefix="1" applyFont="1" applyFill="1" applyAlignment="1">
      <alignment horizontal="center" vertical="center"/>
    </xf>
    <xf numFmtId="0" fontId="8" fillId="2" borderId="19" xfId="0" applyFont="1" applyFill="1" applyBorder="1" applyAlignment="1">
      <alignment horizontal="center" vertical="center"/>
    </xf>
    <xf numFmtId="164" fontId="8" fillId="2" borderId="0" xfId="0" applyNumberFormat="1" applyFont="1" applyFill="1" applyAlignment="1">
      <alignment horizontal="center" vertical="center"/>
    </xf>
    <xf numFmtId="164" fontId="8" fillId="2" borderId="21" xfId="0" applyNumberFormat="1" applyFont="1" applyFill="1" applyBorder="1" applyAlignment="1">
      <alignment horizontal="center" vertical="center"/>
    </xf>
    <xf numFmtId="0" fontId="8" fillId="2" borderId="104" xfId="0" applyFont="1" applyFill="1" applyBorder="1" applyAlignment="1">
      <alignment horizontal="center" vertical="center"/>
    </xf>
    <xf numFmtId="164" fontId="8" fillId="2" borderId="12" xfId="0" applyNumberFormat="1" applyFont="1" applyFill="1" applyBorder="1" applyAlignment="1">
      <alignment horizontal="center" vertical="center"/>
    </xf>
    <xf numFmtId="164" fontId="8" fillId="2" borderId="72" xfId="0" applyNumberFormat="1" applyFont="1" applyFill="1" applyBorder="1" applyAlignment="1">
      <alignment horizontal="center" vertical="center"/>
    </xf>
    <xf numFmtId="0" fontId="8" fillId="0" borderId="195" xfId="0" applyFont="1" applyBorder="1" applyAlignment="1">
      <alignment vertical="center"/>
    </xf>
    <xf numFmtId="0" fontId="8" fillId="2" borderId="49" xfId="0" applyFont="1" applyFill="1" applyBorder="1" applyAlignment="1">
      <alignment vertical="center"/>
    </xf>
    <xf numFmtId="0" fontId="8" fillId="2" borderId="83" xfId="0" applyFont="1" applyFill="1" applyBorder="1" applyAlignment="1">
      <alignment vertical="center"/>
    </xf>
    <xf numFmtId="0" fontId="8" fillId="2" borderId="196" xfId="0" applyFont="1" applyFill="1" applyBorder="1" applyAlignment="1">
      <alignment horizontal="center" vertical="center"/>
    </xf>
    <xf numFmtId="0" fontId="8" fillId="2" borderId="189" xfId="0" applyFont="1" applyFill="1" applyBorder="1" applyAlignment="1">
      <alignment horizontal="center" vertical="center"/>
    </xf>
    <xf numFmtId="0" fontId="8" fillId="2" borderId="190" xfId="0" applyFont="1" applyFill="1" applyBorder="1" applyAlignment="1">
      <alignment horizontal="center" vertical="center"/>
    </xf>
    <xf numFmtId="0" fontId="38" fillId="2" borderId="0" xfId="0" applyFont="1" applyFill="1" applyAlignment="1">
      <alignment horizontal="left" vertical="center" wrapText="1"/>
    </xf>
    <xf numFmtId="0" fontId="8" fillId="2" borderId="21" xfId="0" applyFont="1" applyFill="1" applyBorder="1" applyAlignment="1">
      <alignment vertical="center"/>
    </xf>
    <xf numFmtId="0" fontId="8" fillId="2" borderId="175" xfId="0" applyFont="1" applyFill="1" applyBorder="1" applyAlignment="1">
      <alignment vertical="center"/>
    </xf>
    <xf numFmtId="0" fontId="8" fillId="2" borderId="193" xfId="0" applyFont="1" applyFill="1" applyBorder="1" applyAlignment="1">
      <alignment horizontal="center" vertical="center"/>
    </xf>
    <xf numFmtId="0" fontId="38" fillId="2" borderId="16" xfId="0" applyFont="1" applyFill="1" applyBorder="1" applyAlignment="1">
      <alignment vertical="center"/>
    </xf>
    <xf numFmtId="0" fontId="8" fillId="2" borderId="3" xfId="0" applyFont="1" applyFill="1" applyBorder="1" applyAlignment="1">
      <alignment horizontal="center" vertical="center"/>
    </xf>
    <xf numFmtId="0" fontId="28" fillId="2" borderId="114" xfId="0" applyFont="1" applyFill="1" applyBorder="1" applyAlignment="1">
      <alignment vertical="center" wrapText="1"/>
    </xf>
    <xf numFmtId="0" fontId="8" fillId="2" borderId="114" xfId="0" applyFont="1" applyFill="1" applyBorder="1" applyAlignment="1">
      <alignment vertical="center"/>
    </xf>
    <xf numFmtId="164" fontId="11" fillId="15" borderId="31" xfId="0" applyNumberFormat="1" applyFont="1" applyFill="1" applyBorder="1" applyAlignment="1">
      <alignment horizontal="center" vertical="center"/>
    </xf>
    <xf numFmtId="164" fontId="34" fillId="15" borderId="31" xfId="0" applyNumberFormat="1" applyFont="1" applyFill="1" applyBorder="1" applyAlignment="1">
      <alignment horizontal="center" vertical="center"/>
    </xf>
    <xf numFmtId="164" fontId="34" fillId="15" borderId="44" xfId="0" applyNumberFormat="1" applyFont="1" applyFill="1" applyBorder="1" applyAlignment="1">
      <alignment horizontal="center" vertical="center"/>
    </xf>
    <xf numFmtId="0" fontId="8" fillId="2" borderId="197" xfId="0" applyFont="1" applyFill="1" applyBorder="1" applyAlignment="1">
      <alignment vertical="center"/>
    </xf>
    <xf numFmtId="0" fontId="8" fillId="2" borderId="42" xfId="0" applyFont="1" applyFill="1" applyBorder="1" applyAlignment="1">
      <alignment horizontal="right" vertical="center"/>
    </xf>
    <xf numFmtId="0" fontId="8" fillId="2" borderId="40" xfId="0" applyFont="1" applyFill="1" applyBorder="1" applyAlignment="1">
      <alignment vertical="center"/>
    </xf>
    <xf numFmtId="0" fontId="8" fillId="2" borderId="20" xfId="0" applyFont="1" applyFill="1" applyBorder="1" applyAlignment="1">
      <alignment vertical="center"/>
    </xf>
    <xf numFmtId="0" fontId="8" fillId="2" borderId="21" xfId="0" applyFont="1" applyFill="1" applyBorder="1" applyAlignment="1">
      <alignment horizontal="right" vertical="center"/>
    </xf>
    <xf numFmtId="0" fontId="8" fillId="2" borderId="41" xfId="0" applyFont="1" applyFill="1" applyBorder="1" applyAlignment="1">
      <alignment horizontal="right" vertical="center"/>
    </xf>
    <xf numFmtId="0" fontId="8" fillId="2" borderId="30" xfId="0" applyFont="1" applyFill="1" applyBorder="1" applyAlignment="1">
      <alignment vertical="center"/>
    </xf>
    <xf numFmtId="0" fontId="8" fillId="2" borderId="13" xfId="0" applyFont="1" applyFill="1" applyBorder="1" applyAlignment="1">
      <alignment vertical="center"/>
    </xf>
    <xf numFmtId="0" fontId="8" fillId="2" borderId="31" xfId="0" applyFont="1" applyFill="1" applyBorder="1" applyAlignment="1">
      <alignment vertical="center"/>
    </xf>
    <xf numFmtId="0" fontId="34" fillId="15" borderId="44" xfId="0" applyFont="1" applyFill="1" applyBorder="1" applyAlignment="1">
      <alignment horizontal="center" vertical="center"/>
    </xf>
    <xf numFmtId="0" fontId="10" fillId="0" borderId="38" xfId="6" applyFont="1" applyBorder="1" applyAlignment="1">
      <alignment horizontal="center" vertical="center"/>
    </xf>
    <xf numFmtId="14" fontId="9" fillId="0" borderId="198" xfId="6" applyNumberFormat="1" applyFont="1" applyBorder="1" applyAlignment="1">
      <alignment horizontal="left"/>
    </xf>
    <xf numFmtId="0" fontId="11" fillId="15" borderId="26" xfId="12" applyFont="1" applyFill="1" applyBorder="1">
      <alignment horizontal="center" vertical="center"/>
    </xf>
    <xf numFmtId="0" fontId="8" fillId="0" borderId="125" xfId="6" applyFont="1" applyBorder="1"/>
    <xf numFmtId="0" fontId="8" fillId="0" borderId="125" xfId="6" applyFont="1" applyBorder="1" applyAlignment="1">
      <alignment vertical="center"/>
    </xf>
    <xf numFmtId="0" fontId="8" fillId="0" borderId="126" xfId="6" applyFont="1" applyBorder="1"/>
    <xf numFmtId="0" fontId="8" fillId="0" borderId="174" xfId="0" applyFont="1" applyBorder="1" applyAlignment="1">
      <alignment vertical="center"/>
    </xf>
    <xf numFmtId="14" fontId="9" fillId="0" borderId="205" xfId="6" applyNumberFormat="1" applyFont="1" applyBorder="1" applyAlignment="1">
      <alignment horizontal="left"/>
    </xf>
    <xf numFmtId="0" fontId="8" fillId="0" borderId="191" xfId="0" applyFont="1" applyBorder="1" applyAlignment="1">
      <alignment horizontal="left" vertical="center" wrapText="1"/>
    </xf>
    <xf numFmtId="0" fontId="8" fillId="0" borderId="50" xfId="0" applyFont="1" applyBorder="1" applyAlignment="1">
      <alignment vertical="center"/>
    </xf>
    <xf numFmtId="0" fontId="8" fillId="0" borderId="24" xfId="0" applyFont="1" applyBorder="1" applyAlignment="1">
      <alignment vertical="center"/>
    </xf>
    <xf numFmtId="0" fontId="8" fillId="14" borderId="1" xfId="0" applyFont="1" applyFill="1" applyBorder="1" applyAlignment="1" applyProtection="1">
      <alignment horizontal="center" vertical="top" wrapText="1"/>
      <protection locked="0"/>
    </xf>
    <xf numFmtId="0" fontId="8" fillId="0" borderId="52" xfId="0" applyFont="1" applyBorder="1" applyAlignment="1">
      <alignment vertical="center"/>
    </xf>
    <xf numFmtId="0" fontId="8" fillId="0" borderId="55" xfId="0" applyFont="1" applyBorder="1" applyAlignment="1">
      <alignment horizontal="center" vertical="center"/>
    </xf>
    <xf numFmtId="2" fontId="34" fillId="15" borderId="52" xfId="0" applyNumberFormat="1" applyFont="1" applyFill="1" applyBorder="1" applyAlignment="1">
      <alignment horizontal="center" vertical="center"/>
    </xf>
    <xf numFmtId="166" fontId="34" fillId="15" borderId="110" xfId="0" applyNumberFormat="1" applyFont="1" applyFill="1" applyBorder="1" applyAlignment="1">
      <alignment horizontal="center" vertical="center"/>
    </xf>
    <xf numFmtId="0" fontId="10" fillId="0" borderId="31" xfId="0" applyFont="1" applyBorder="1" applyAlignment="1">
      <alignment horizontal="center" vertical="center"/>
    </xf>
    <xf numFmtId="2" fontId="11" fillId="15" borderId="31" xfId="0" applyNumberFormat="1" applyFont="1" applyFill="1" applyBorder="1" applyAlignment="1">
      <alignment horizontal="center" vertical="center"/>
    </xf>
    <xf numFmtId="0" fontId="11" fillId="15" borderId="25" xfId="0" applyFont="1" applyFill="1" applyBorder="1" applyAlignment="1">
      <alignment horizontal="center" vertical="center"/>
    </xf>
    <xf numFmtId="0" fontId="10" fillId="0" borderId="1" xfId="0" applyFont="1" applyBorder="1" applyAlignment="1">
      <alignment horizontal="center" vertical="center"/>
    </xf>
    <xf numFmtId="166" fontId="34" fillId="15" borderId="19" xfId="0" applyNumberFormat="1" applyFont="1" applyFill="1" applyBorder="1" applyAlignment="1">
      <alignment horizontal="center" vertical="center"/>
    </xf>
    <xf numFmtId="1" fontId="11" fillId="15" borderId="31" xfId="0" applyNumberFormat="1" applyFont="1" applyFill="1" applyBorder="1" applyAlignment="1">
      <alignment horizontal="center" vertical="center"/>
    </xf>
    <xf numFmtId="2" fontId="34" fillId="15" borderId="33" xfId="0" applyNumberFormat="1" applyFont="1" applyFill="1" applyBorder="1" applyAlignment="1">
      <alignment horizontal="center" vertical="center"/>
    </xf>
    <xf numFmtId="0" fontId="8" fillId="0" borderId="65" xfId="0" applyFont="1" applyBorder="1" applyAlignment="1">
      <alignment vertical="center"/>
    </xf>
    <xf numFmtId="0" fontId="8" fillId="0" borderId="40" xfId="0" applyFont="1" applyBorder="1" applyAlignment="1">
      <alignment horizontal="left" vertical="center"/>
    </xf>
    <xf numFmtId="0" fontId="8" fillId="2" borderId="47" xfId="0" applyFont="1" applyFill="1" applyBorder="1" applyAlignment="1">
      <alignment vertical="center"/>
    </xf>
    <xf numFmtId="2" fontId="8" fillId="2" borderId="61" xfId="0" applyNumberFormat="1" applyFont="1" applyFill="1" applyBorder="1" applyAlignment="1">
      <alignment horizontal="center" vertical="center"/>
    </xf>
    <xf numFmtId="0" fontId="10" fillId="0" borderId="63" xfId="0" applyFont="1" applyBorder="1" applyAlignment="1">
      <alignment vertical="center" wrapText="1"/>
    </xf>
    <xf numFmtId="0" fontId="8" fillId="0" borderId="90" xfId="0" applyFont="1" applyBorder="1" applyAlignment="1">
      <alignment horizontal="left" vertical="center"/>
    </xf>
    <xf numFmtId="165" fontId="11" fillId="15" borderId="208" xfId="0" applyNumberFormat="1" applyFont="1" applyFill="1" applyBorder="1" applyAlignment="1">
      <alignment horizontal="center" vertical="center"/>
    </xf>
    <xf numFmtId="166" fontId="11" fillId="15" borderId="208" xfId="0" applyNumberFormat="1" applyFont="1" applyFill="1" applyBorder="1" applyAlignment="1">
      <alignment horizontal="center" vertical="center"/>
    </xf>
    <xf numFmtId="0" fontId="8" fillId="0" borderId="91" xfId="0" applyFont="1" applyBorder="1" applyAlignment="1">
      <alignment vertical="center"/>
    </xf>
    <xf numFmtId="0" fontId="8" fillId="14" borderId="209" xfId="0" applyFont="1" applyFill="1" applyBorder="1" applyAlignment="1" applyProtection="1">
      <alignment horizontal="center" vertical="center"/>
      <protection locked="0"/>
    </xf>
    <xf numFmtId="166" fontId="11" fillId="15" borderId="211" xfId="0" applyNumberFormat="1" applyFont="1" applyFill="1" applyBorder="1" applyAlignment="1">
      <alignment horizontal="center" vertical="center"/>
    </xf>
    <xf numFmtId="0" fontId="10" fillId="0" borderId="212" xfId="0" applyFont="1" applyBorder="1" applyAlignment="1">
      <alignment vertical="center"/>
    </xf>
    <xf numFmtId="0" fontId="8" fillId="14" borderId="51" xfId="4" applyFont="1" applyFill="1" applyBorder="1" applyAlignment="1" applyProtection="1">
      <alignment horizontal="center" vertical="center" wrapText="1"/>
      <protection locked="0"/>
    </xf>
    <xf numFmtId="2" fontId="11" fillId="15" borderId="156" xfId="0" applyNumberFormat="1" applyFont="1" applyFill="1" applyBorder="1" applyAlignment="1">
      <alignment horizontal="center" vertical="center"/>
    </xf>
    <xf numFmtId="0" fontId="10" fillId="0" borderId="220" xfId="0" applyFont="1" applyBorder="1" applyAlignment="1">
      <alignment horizontal="center" vertical="center" wrapText="1"/>
    </xf>
    <xf numFmtId="0" fontId="10" fillId="0" borderId="221" xfId="0" applyFont="1" applyBorder="1" applyAlignment="1">
      <alignment horizontal="center" vertical="center" wrapText="1"/>
    </xf>
    <xf numFmtId="166" fontId="11" fillId="15" borderId="222" xfId="0" applyNumberFormat="1" applyFont="1" applyFill="1" applyBorder="1" applyAlignment="1">
      <alignment horizontal="center" vertical="center"/>
    </xf>
    <xf numFmtId="166" fontId="11" fillId="15" borderId="223" xfId="0" applyNumberFormat="1" applyFont="1" applyFill="1" applyBorder="1" applyAlignment="1">
      <alignment horizontal="center" vertical="center"/>
    </xf>
    <xf numFmtId="166" fontId="11" fillId="15" borderId="213" xfId="0" applyNumberFormat="1" applyFont="1" applyFill="1" applyBorder="1" applyAlignment="1">
      <alignment horizontal="center" vertical="center"/>
    </xf>
    <xf numFmtId="166" fontId="11" fillId="15" borderId="214" xfId="0" applyNumberFormat="1" applyFont="1" applyFill="1" applyBorder="1" applyAlignment="1">
      <alignment horizontal="center" vertical="center"/>
    </xf>
    <xf numFmtId="0" fontId="10" fillId="0" borderId="224" xfId="0" applyFont="1" applyBorder="1" applyAlignment="1">
      <alignment vertical="center" wrapText="1"/>
    </xf>
    <xf numFmtId="0" fontId="24" fillId="12" borderId="40" xfId="7" applyFont="1" applyFill="1" applyBorder="1" applyProtection="1">
      <alignment horizontal="left" vertical="center"/>
    </xf>
    <xf numFmtId="0" fontId="24" fillId="12" borderId="42" xfId="7" applyFont="1" applyFill="1" applyBorder="1" applyProtection="1">
      <alignment horizontal="left" vertical="center"/>
    </xf>
    <xf numFmtId="0" fontId="9" fillId="2" borderId="61" xfId="6" applyFont="1" applyFill="1" applyBorder="1" applyAlignment="1">
      <alignment horizontal="left"/>
    </xf>
    <xf numFmtId="14" fontId="9" fillId="2" borderId="61" xfId="6" applyNumberFormat="1" applyFont="1" applyFill="1" applyBorder="1" applyAlignment="1">
      <alignment horizontal="left"/>
    </xf>
    <xf numFmtId="0" fontId="9" fillId="2" borderId="61" xfId="6" applyFont="1" applyFill="1" applyBorder="1" applyAlignment="1">
      <alignment horizontal="left" vertical="center" wrapText="1"/>
    </xf>
    <xf numFmtId="14" fontId="9" fillId="2" borderId="119" xfId="6" applyNumberFormat="1" applyFont="1" applyFill="1" applyBorder="1" applyAlignment="1">
      <alignment horizontal="left"/>
    </xf>
    <xf numFmtId="0" fontId="8" fillId="2" borderId="1" xfId="0" applyFont="1" applyFill="1" applyBorder="1" applyAlignment="1">
      <alignment horizontal="left"/>
    </xf>
    <xf numFmtId="0" fontId="8" fillId="2" borderId="0" xfId="0" applyFont="1" applyFill="1" applyAlignment="1">
      <alignment horizontal="left"/>
    </xf>
    <xf numFmtId="0" fontId="24" fillId="2" borderId="15" xfId="7" applyFont="1" applyFill="1" applyBorder="1" applyProtection="1">
      <alignment horizontal="left" vertical="center"/>
    </xf>
    <xf numFmtId="0" fontId="24" fillId="2" borderId="0" xfId="7" applyFont="1" applyFill="1" applyBorder="1" applyProtection="1">
      <alignment horizontal="left" vertical="center"/>
    </xf>
    <xf numFmtId="0" fontId="9" fillId="2" borderId="0" xfId="6" applyFont="1" applyFill="1" applyAlignment="1">
      <alignment horizontal="left"/>
    </xf>
    <xf numFmtId="0" fontId="8" fillId="2" borderId="15" xfId="0" applyFont="1" applyFill="1" applyBorder="1" applyAlignment="1">
      <alignment horizontal="left"/>
    </xf>
    <xf numFmtId="0" fontId="8" fillId="2" borderId="47" xfId="6" applyFont="1" applyFill="1" applyBorder="1" applyAlignment="1">
      <alignment horizontal="left"/>
    </xf>
    <xf numFmtId="0" fontId="8" fillId="2" borderId="47" xfId="6" applyFont="1" applyFill="1" applyBorder="1" applyAlignment="1">
      <alignment horizontal="left" vertical="center"/>
    </xf>
    <xf numFmtId="0" fontId="8" fillId="2" borderId="63" xfId="6" applyFont="1" applyFill="1" applyBorder="1" applyAlignment="1">
      <alignment horizontal="left"/>
    </xf>
    <xf numFmtId="0" fontId="8" fillId="12" borderId="1" xfId="0" applyFont="1" applyFill="1" applyBorder="1" applyAlignment="1">
      <alignment horizontal="left"/>
    </xf>
    <xf numFmtId="0" fontId="8" fillId="12" borderId="8" xfId="0" applyFont="1" applyFill="1" applyBorder="1" applyAlignment="1">
      <alignment horizontal="left"/>
    </xf>
    <xf numFmtId="0" fontId="8" fillId="2" borderId="1" xfId="0" applyFont="1" applyFill="1" applyBorder="1" applyAlignment="1">
      <alignment horizontal="left" vertical="center"/>
    </xf>
    <xf numFmtId="165" fontId="11" fillId="15" borderId="213" xfId="0" applyNumberFormat="1" applyFont="1" applyFill="1" applyBorder="1" applyAlignment="1">
      <alignment horizontal="center" vertical="center"/>
    </xf>
    <xf numFmtId="0" fontId="36" fillId="6" borderId="16" xfId="7" applyFont="1" applyBorder="1" applyAlignment="1" applyProtection="1">
      <alignment vertical="center"/>
    </xf>
    <xf numFmtId="0" fontId="36" fillId="6" borderId="17" xfId="7" applyFont="1" applyBorder="1" applyAlignment="1" applyProtection="1">
      <alignment vertical="center"/>
    </xf>
    <xf numFmtId="0" fontId="36" fillId="6" borderId="18" xfId="7" applyFont="1" applyBorder="1" applyAlignment="1" applyProtection="1">
      <alignment vertical="center"/>
    </xf>
    <xf numFmtId="0" fontId="10" fillId="0" borderId="57" xfId="0" applyFont="1" applyBorder="1" applyAlignment="1">
      <alignment vertical="center"/>
    </xf>
    <xf numFmtId="0" fontId="17" fillId="0" borderId="57" xfId="0" applyFont="1" applyBorder="1" applyAlignment="1">
      <alignment horizontal="left" vertical="center"/>
    </xf>
    <xf numFmtId="166" fontId="11" fillId="15" borderId="235" xfId="0" applyNumberFormat="1" applyFont="1" applyFill="1" applyBorder="1" applyAlignment="1">
      <alignment horizontal="center" vertical="center"/>
    </xf>
    <xf numFmtId="0" fontId="10" fillId="0" borderId="237" xfId="0" applyFont="1" applyBorder="1" applyAlignment="1">
      <alignment vertical="center"/>
    </xf>
    <xf numFmtId="165" fontId="11" fillId="15" borderId="238" xfId="0" applyNumberFormat="1" applyFont="1" applyFill="1" applyBorder="1" applyAlignment="1">
      <alignment horizontal="center" vertical="center"/>
    </xf>
    <xf numFmtId="14" fontId="9" fillId="0" borderId="242" xfId="6" applyNumberFormat="1" applyFont="1" applyBorder="1" applyAlignment="1">
      <alignment horizontal="left"/>
    </xf>
    <xf numFmtId="14" fontId="9" fillId="0" borderId="119" xfId="6" applyNumberFormat="1" applyFont="1" applyBorder="1" applyAlignment="1">
      <alignment horizontal="left" vertical="center"/>
    </xf>
    <xf numFmtId="14" fontId="9" fillId="0" borderId="242" xfId="6" applyNumberFormat="1" applyFont="1" applyBorder="1" applyAlignment="1">
      <alignment horizontal="left" vertical="center"/>
    </xf>
    <xf numFmtId="0" fontId="10" fillId="12" borderId="40" xfId="0" applyFont="1" applyFill="1" applyBorder="1"/>
    <xf numFmtId="0" fontId="8" fillId="12" borderId="42" xfId="0" applyFont="1" applyFill="1" applyBorder="1"/>
    <xf numFmtId="0" fontId="17" fillId="0" borderId="62" xfId="1" quotePrefix="1" applyFont="1" applyBorder="1" applyAlignment="1" applyProtection="1">
      <alignment vertical="center"/>
    </xf>
    <xf numFmtId="0" fontId="17" fillId="0" borderId="64" xfId="1" quotePrefix="1" applyFont="1" applyBorder="1" applyAlignment="1" applyProtection="1">
      <alignment vertical="center"/>
    </xf>
    <xf numFmtId="2" fontId="8" fillId="2" borderId="1" xfId="0" applyNumberFormat="1" applyFont="1" applyFill="1" applyBorder="1" applyAlignment="1">
      <alignment horizontal="left"/>
    </xf>
    <xf numFmtId="0" fontId="6" fillId="0" borderId="245" xfId="6" applyBorder="1"/>
    <xf numFmtId="0" fontId="6" fillId="0" borderId="246" xfId="6" applyBorder="1" applyAlignment="1">
      <alignment horizontal="left"/>
    </xf>
    <xf numFmtId="14" fontId="6" fillId="0" borderId="246" xfId="6" applyNumberFormat="1" applyBorder="1" applyAlignment="1">
      <alignment horizontal="left"/>
    </xf>
    <xf numFmtId="0" fontId="29" fillId="0" borderId="246" xfId="6" applyFont="1" applyBorder="1" applyAlignment="1">
      <alignment horizontal="left"/>
    </xf>
    <xf numFmtId="0" fontId="6" fillId="0" borderId="245" xfId="6" applyBorder="1" applyAlignment="1">
      <alignment horizontal="left" vertical="center"/>
    </xf>
    <xf numFmtId="0" fontId="6" fillId="0" borderId="246" xfId="6" applyBorder="1" applyAlignment="1">
      <alignment horizontal="left" vertical="center" wrapText="1"/>
    </xf>
    <xf numFmtId="0" fontId="6" fillId="0" borderId="247" xfId="6" applyBorder="1"/>
    <xf numFmtId="14" fontId="6" fillId="0" borderId="248" xfId="6" applyNumberFormat="1" applyBorder="1" applyAlignment="1">
      <alignment horizontal="left"/>
    </xf>
    <xf numFmtId="0" fontId="30" fillId="0" borderId="249" xfId="6" applyFont="1" applyBorder="1" applyAlignment="1">
      <alignment horizontal="center"/>
    </xf>
    <xf numFmtId="14" fontId="9" fillId="2" borderId="242" xfId="6" applyNumberFormat="1" applyFont="1" applyFill="1" applyBorder="1" applyAlignment="1">
      <alignment horizontal="left"/>
    </xf>
    <xf numFmtId="0" fontId="0" fillId="2" borderId="21" xfId="0" applyFill="1" applyBorder="1"/>
    <xf numFmtId="0" fontId="0" fillId="2" borderId="22" xfId="0" applyFill="1" applyBorder="1"/>
    <xf numFmtId="14" fontId="17" fillId="14" borderId="9" xfId="18" applyNumberFormat="1" applyFont="1" applyFill="1" applyBorder="1" applyProtection="1">
      <alignment horizontal="center" vertical="center"/>
      <protection locked="0"/>
    </xf>
    <xf numFmtId="14" fontId="17" fillId="14" borderId="55" xfId="18" applyNumberFormat="1" applyFont="1" applyFill="1" applyBorder="1" applyProtection="1">
      <alignment horizontal="center" vertical="center"/>
      <protection locked="0"/>
    </xf>
    <xf numFmtId="14" fontId="17" fillId="14" borderId="72" xfId="18" applyNumberFormat="1" applyFont="1" applyFill="1" applyBorder="1" applyProtection="1">
      <alignment horizontal="center" vertical="center"/>
      <protection locked="0"/>
    </xf>
    <xf numFmtId="14" fontId="17" fillId="14" borderId="110" xfId="18" applyNumberFormat="1" applyFont="1" applyFill="1" applyBorder="1" applyProtection="1">
      <alignment horizontal="center" vertical="center"/>
      <protection locked="0"/>
    </xf>
    <xf numFmtId="0" fontId="10" fillId="0" borderId="28" xfId="6" applyFont="1" applyBorder="1" applyAlignment="1">
      <alignment vertical="center"/>
    </xf>
    <xf numFmtId="0" fontId="8" fillId="0" borderId="43" xfId="6" applyFont="1" applyBorder="1" applyAlignment="1">
      <alignment vertical="center"/>
    </xf>
    <xf numFmtId="0" fontId="24" fillId="0" borderId="0" xfId="7" applyFont="1" applyFill="1" applyBorder="1" applyAlignment="1" applyProtection="1">
      <alignment vertical="center"/>
    </xf>
    <xf numFmtId="0" fontId="24" fillId="0" borderId="0" xfId="7" applyFont="1" applyFill="1" applyBorder="1" applyAlignment="1" applyProtection="1">
      <alignment vertical="center" wrapText="1"/>
    </xf>
    <xf numFmtId="0" fontId="10" fillId="0" borderId="0" xfId="6" applyFont="1" applyAlignment="1">
      <alignment horizontal="center" vertical="center"/>
    </xf>
    <xf numFmtId="0" fontId="11" fillId="0" borderId="0" xfId="18" applyFont="1" applyFill="1" applyBorder="1" applyAlignment="1" applyProtection="1">
      <alignment horizontal="left" vertical="center"/>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8" fillId="2" borderId="20"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66" xfId="0" applyFont="1" applyFill="1" applyBorder="1" applyAlignment="1">
      <alignment horizontal="center" vertical="center"/>
    </xf>
    <xf numFmtId="0" fontId="8" fillId="2" borderId="116" xfId="0" applyFont="1" applyFill="1" applyBorder="1" applyAlignment="1">
      <alignment vertical="center" wrapText="1"/>
    </xf>
    <xf numFmtId="0" fontId="8" fillId="2" borderId="250" xfId="0" applyFont="1" applyFill="1" applyBorder="1" applyAlignment="1">
      <alignment vertical="center" wrapText="1"/>
    </xf>
    <xf numFmtId="0" fontId="10" fillId="0" borderId="73" xfId="0" applyFont="1" applyBorder="1" applyAlignment="1">
      <alignment horizontal="center" vertical="center" wrapText="1"/>
    </xf>
    <xf numFmtId="0" fontId="10" fillId="0" borderId="22" xfId="0" applyFont="1" applyBorder="1" applyAlignment="1">
      <alignment horizontal="center" vertical="center" wrapText="1"/>
    </xf>
    <xf numFmtId="0" fontId="8" fillId="2" borderId="56" xfId="0" applyFont="1" applyFill="1" applyBorder="1" applyAlignment="1">
      <alignment horizontal="center" vertical="center" wrapText="1"/>
    </xf>
    <xf numFmtId="0" fontId="10" fillId="0" borderId="34"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0" fontId="11" fillId="15" borderId="7" xfId="0" applyFont="1" applyFill="1" applyBorder="1" applyAlignment="1">
      <alignment horizontal="center" vertical="center"/>
    </xf>
    <xf numFmtId="0" fontId="11" fillId="15" borderId="73" xfId="0" applyFont="1" applyFill="1" applyBorder="1" applyAlignment="1">
      <alignment horizontal="center" vertical="center"/>
    </xf>
    <xf numFmtId="1" fontId="11" fillId="15" borderId="56" xfId="0" applyNumberFormat="1" applyFont="1" applyFill="1" applyBorder="1" applyAlignment="1">
      <alignment horizontal="center" vertical="center"/>
    </xf>
    <xf numFmtId="0" fontId="11" fillId="15" borderId="50" xfId="0" applyFont="1" applyFill="1" applyBorder="1" applyAlignment="1">
      <alignment horizontal="center" vertical="center"/>
    </xf>
    <xf numFmtId="0" fontId="11" fillId="15" borderId="52" xfId="0" applyFont="1" applyFill="1" applyBorder="1" applyAlignment="1">
      <alignment horizontal="center" vertical="center"/>
    </xf>
    <xf numFmtId="1" fontId="11" fillId="15" borderId="116" xfId="0" applyNumberFormat="1" applyFont="1" applyFill="1" applyBorder="1" applyAlignment="1">
      <alignment horizontal="center" vertical="center"/>
    </xf>
    <xf numFmtId="0" fontId="8" fillId="2" borderId="251" xfId="0" applyFont="1" applyFill="1" applyBorder="1" applyAlignment="1">
      <alignment vertical="center" wrapText="1"/>
    </xf>
    <xf numFmtId="0" fontId="11" fillId="15" borderId="53" xfId="0" applyFont="1" applyFill="1" applyBorder="1" applyAlignment="1">
      <alignment horizontal="center" vertical="center"/>
    </xf>
    <xf numFmtId="0" fontId="11" fillId="15" borderId="54" xfId="0" applyFont="1" applyFill="1" applyBorder="1" applyAlignment="1">
      <alignment horizontal="center" vertical="center"/>
    </xf>
    <xf numFmtId="167" fontId="11" fillId="15" borderId="115" xfId="0" applyNumberFormat="1" applyFont="1" applyFill="1" applyBorder="1" applyAlignment="1">
      <alignment horizontal="center" vertical="center"/>
    </xf>
    <xf numFmtId="0" fontId="8" fillId="0" borderId="68" xfId="0" applyFont="1" applyBorder="1" applyAlignment="1">
      <alignment horizontal="left" vertical="center"/>
    </xf>
    <xf numFmtId="0" fontId="28" fillId="2" borderId="6" xfId="0" applyFont="1" applyFill="1" applyBorder="1" applyAlignment="1">
      <alignment horizontal="center" vertical="center"/>
    </xf>
    <xf numFmtId="0" fontId="28" fillId="2" borderId="38" xfId="0" applyFont="1" applyFill="1" applyBorder="1" applyAlignment="1">
      <alignment horizontal="center" vertical="center"/>
    </xf>
    <xf numFmtId="0" fontId="10" fillId="0" borderId="26"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wrapText="1"/>
    </xf>
    <xf numFmtId="0" fontId="8" fillId="2" borderId="36" xfId="0" applyFont="1" applyFill="1" applyBorder="1" applyAlignment="1">
      <alignment vertical="center" wrapText="1"/>
    </xf>
    <xf numFmtId="0" fontId="28" fillId="2" borderId="0" xfId="0" applyFont="1" applyFill="1" applyAlignment="1">
      <alignment horizontal="center" vertical="center"/>
    </xf>
    <xf numFmtId="0" fontId="8" fillId="2" borderId="21" xfId="0" applyFont="1" applyFill="1" applyBorder="1" applyAlignment="1">
      <alignment horizontal="center" vertical="center"/>
    </xf>
    <xf numFmtId="164" fontId="34" fillId="15" borderId="1" xfId="0" applyNumberFormat="1" applyFont="1" applyFill="1" applyBorder="1" applyAlignment="1">
      <alignment horizontal="center" vertical="center"/>
    </xf>
    <xf numFmtId="164" fontId="11" fillId="15" borderId="1" xfId="0" applyNumberFormat="1" applyFont="1" applyFill="1" applyBorder="1" applyAlignment="1">
      <alignment horizontal="center" vertical="center"/>
    </xf>
    <xf numFmtId="0" fontId="10" fillId="2" borderId="3" xfId="0" applyFont="1" applyFill="1" applyBorder="1" applyAlignment="1">
      <alignment horizontal="center" vertical="center"/>
    </xf>
    <xf numFmtId="0" fontId="28" fillId="2" borderId="6" xfId="0" applyFont="1" applyFill="1" applyBorder="1" applyAlignment="1">
      <alignment vertical="center" wrapText="1"/>
    </xf>
    <xf numFmtId="0" fontId="8" fillId="2" borderId="6" xfId="0" applyFont="1" applyFill="1" applyBorder="1" applyAlignment="1">
      <alignment vertical="center"/>
    </xf>
    <xf numFmtId="164" fontId="11" fillId="15" borderId="26" xfId="0" applyNumberFormat="1" applyFont="1" applyFill="1" applyBorder="1" applyAlignment="1">
      <alignment horizontal="center" vertical="center"/>
    </xf>
    <xf numFmtId="164" fontId="34" fillId="15" borderId="26" xfId="0" applyNumberFormat="1" applyFont="1" applyFill="1" applyBorder="1" applyAlignment="1">
      <alignment horizontal="center" vertical="center"/>
    </xf>
    <xf numFmtId="164" fontId="34" fillId="15" borderId="33" xfId="0" applyNumberFormat="1" applyFont="1" applyFill="1" applyBorder="1" applyAlignment="1">
      <alignment horizontal="center" vertical="center"/>
    </xf>
    <xf numFmtId="164" fontId="34" fillId="15" borderId="25" xfId="0" applyNumberFormat="1" applyFont="1" applyFill="1" applyBorder="1" applyAlignment="1">
      <alignment horizontal="center" vertical="center"/>
    </xf>
    <xf numFmtId="0" fontId="8" fillId="0" borderId="13" xfId="0" applyFont="1" applyBorder="1" applyAlignment="1">
      <alignment vertical="center"/>
    </xf>
    <xf numFmtId="0" fontId="8" fillId="14" borderId="33" xfId="0" applyFont="1" applyFill="1" applyBorder="1" applyAlignment="1" applyProtection="1">
      <alignment horizontal="center"/>
      <protection locked="0"/>
    </xf>
    <xf numFmtId="0" fontId="22" fillId="14" borderId="38" xfId="18" applyFont="1" applyFill="1" applyBorder="1" applyProtection="1">
      <alignment horizontal="center" vertical="center"/>
      <protection locked="0"/>
    </xf>
    <xf numFmtId="0" fontId="22" fillId="14" borderId="44" xfId="18" applyFont="1" applyFill="1" applyBorder="1" applyProtection="1">
      <alignment horizontal="center" vertical="center"/>
      <protection locked="0"/>
    </xf>
    <xf numFmtId="14" fontId="17" fillId="14" borderId="52" xfId="18" applyNumberFormat="1" applyFont="1" applyFill="1" applyBorder="1" applyProtection="1">
      <alignment horizontal="center" vertical="center"/>
      <protection locked="0"/>
    </xf>
    <xf numFmtId="14" fontId="17" fillId="14" borderId="22" xfId="18" applyNumberFormat="1" applyFont="1" applyFill="1" applyBorder="1" applyProtection="1">
      <alignment horizontal="center" vertical="center"/>
      <protection locked="0"/>
    </xf>
    <xf numFmtId="0" fontId="17" fillId="14" borderId="52" xfId="18" applyFont="1" applyFill="1" applyBorder="1" applyProtection="1">
      <alignment horizontal="center" vertical="center"/>
      <protection locked="0"/>
    </xf>
    <xf numFmtId="0" fontId="17" fillId="14" borderId="26" xfId="18" applyNumberFormat="1" applyFont="1" applyFill="1" applyBorder="1" applyProtection="1">
      <alignment horizontal="center" vertical="center"/>
      <protection locked="0"/>
    </xf>
    <xf numFmtId="14" fontId="17" fillId="14" borderId="26" xfId="18" applyNumberFormat="1" applyFont="1" applyFill="1" applyBorder="1" applyProtection="1">
      <alignment horizontal="center" vertical="center"/>
      <protection locked="0"/>
    </xf>
    <xf numFmtId="0" fontId="8" fillId="14" borderId="8" xfId="0" applyFont="1" applyFill="1" applyBorder="1" applyAlignment="1" applyProtection="1">
      <alignment vertical="center"/>
      <protection locked="0"/>
    </xf>
    <xf numFmtId="165" fontId="34" fillId="15" borderId="10" xfId="14" quotePrefix="1" applyNumberFormat="1" applyFont="1" applyFill="1" applyBorder="1" applyProtection="1">
      <alignment horizontal="center" vertical="center"/>
    </xf>
    <xf numFmtId="0" fontId="8" fillId="14" borderId="54" xfId="0" applyFont="1" applyFill="1" applyBorder="1" applyAlignment="1" applyProtection="1">
      <alignment vertical="center"/>
      <protection locked="0"/>
    </xf>
    <xf numFmtId="0" fontId="8" fillId="14" borderId="50" xfId="0" applyFont="1" applyFill="1" applyBorder="1" applyAlignment="1" applyProtection="1">
      <alignment horizontal="center" vertical="center"/>
      <protection locked="0"/>
    </xf>
    <xf numFmtId="0" fontId="8" fillId="14" borderId="38" xfId="0" applyFont="1" applyFill="1" applyBorder="1" applyAlignment="1" applyProtection="1">
      <alignment horizontal="center" vertical="center"/>
      <protection locked="0"/>
    </xf>
    <xf numFmtId="0" fontId="8" fillId="14" borderId="31" xfId="0" applyFont="1" applyFill="1" applyBorder="1" applyAlignment="1" applyProtection="1">
      <alignment horizontal="center" vertical="center"/>
      <protection locked="0"/>
    </xf>
    <xf numFmtId="0" fontId="8" fillId="14" borderId="24" xfId="0" applyFont="1" applyFill="1" applyBorder="1" applyAlignment="1" applyProtection="1">
      <alignment horizontal="center" vertical="center" wrapText="1"/>
      <protection locked="0"/>
    </xf>
    <xf numFmtId="0" fontId="8" fillId="14" borderId="25" xfId="0" applyFont="1" applyFill="1" applyBorder="1" applyAlignment="1" applyProtection="1">
      <alignment horizontal="center" vertical="center" wrapText="1"/>
      <protection locked="0"/>
    </xf>
    <xf numFmtId="0" fontId="29" fillId="0" borderId="244" xfId="6" applyFont="1" applyBorder="1" applyAlignment="1">
      <alignment horizontal="left" wrapText="1"/>
    </xf>
    <xf numFmtId="0" fontId="6" fillId="0" borderId="243" xfId="6" applyBorder="1" applyAlignment="1">
      <alignment vertical="center"/>
    </xf>
    <xf numFmtId="0" fontId="9" fillId="2" borderId="62" xfId="6" applyFont="1" applyFill="1" applyBorder="1" applyAlignment="1">
      <alignment horizontal="left" wrapText="1"/>
    </xf>
    <xf numFmtId="0" fontId="8" fillId="2" borderId="59" xfId="6" applyFont="1" applyFill="1" applyBorder="1" applyAlignment="1">
      <alignment horizontal="left" vertical="center"/>
    </xf>
    <xf numFmtId="0" fontId="9" fillId="0" borderId="62" xfId="6" applyFont="1" applyBorder="1" applyAlignment="1">
      <alignment wrapText="1"/>
    </xf>
    <xf numFmtId="0" fontId="8" fillId="0" borderId="124" xfId="6" applyFont="1" applyBorder="1" applyAlignment="1">
      <alignment vertical="center"/>
    </xf>
    <xf numFmtId="0" fontId="8" fillId="5" borderId="0" xfId="0" applyFont="1" applyFill="1" applyAlignment="1">
      <alignment vertical="center" wrapText="1"/>
    </xf>
    <xf numFmtId="0" fontId="8" fillId="14" borderId="25" xfId="0" applyFont="1" applyFill="1" applyBorder="1" applyAlignment="1" applyProtection="1">
      <alignment horizontal="center"/>
      <protection locked="0"/>
    </xf>
    <xf numFmtId="14" fontId="8" fillId="14" borderId="26" xfId="0" applyNumberFormat="1" applyFont="1" applyFill="1" applyBorder="1" applyAlignment="1" applyProtection="1">
      <alignment horizontal="center"/>
      <protection locked="0"/>
    </xf>
    <xf numFmtId="0" fontId="8" fillId="21" borderId="72" xfId="0" applyFont="1" applyFill="1" applyBorder="1" applyAlignment="1">
      <alignment horizontal="center" vertical="center"/>
    </xf>
    <xf numFmtId="0" fontId="17" fillId="0" borderId="0" xfId="0" applyFont="1" applyAlignment="1">
      <alignment horizontal="center" vertical="center"/>
    </xf>
    <xf numFmtId="166" fontId="11" fillId="0" borderId="0" xfId="0" applyNumberFormat="1" applyFont="1" applyAlignment="1">
      <alignment horizontal="center" vertical="center"/>
    </xf>
    <xf numFmtId="166" fontId="8" fillId="0" borderId="0" xfId="0" applyNumberFormat="1" applyFont="1" applyAlignment="1">
      <alignment vertical="center"/>
    </xf>
    <xf numFmtId="166" fontId="17" fillId="2" borderId="50" xfId="0" applyNumberFormat="1" applyFont="1" applyFill="1" applyBorder="1" applyAlignment="1">
      <alignment horizontal="center" vertical="center" wrapText="1"/>
    </xf>
    <xf numFmtId="1" fontId="11" fillId="15" borderId="52" xfId="0" applyNumberFormat="1" applyFont="1" applyFill="1" applyBorder="1" applyAlignment="1">
      <alignment horizontal="center" vertical="center"/>
    </xf>
    <xf numFmtId="0" fontId="10" fillId="2" borderId="116" xfId="0" applyFont="1" applyFill="1" applyBorder="1" applyAlignment="1">
      <alignment horizontal="center" vertical="center"/>
    </xf>
    <xf numFmtId="0" fontId="24" fillId="2" borderId="73" xfId="0" applyFont="1" applyFill="1" applyBorder="1" applyAlignment="1">
      <alignment horizontal="center" vertical="center" wrapText="1"/>
    </xf>
    <xf numFmtId="166" fontId="34" fillId="15" borderId="25" xfId="0" applyNumberFormat="1" applyFont="1" applyFill="1" applyBorder="1" applyAlignment="1">
      <alignment horizontal="center" vertical="center"/>
    </xf>
    <xf numFmtId="0" fontId="33" fillId="2" borderId="120" xfId="7" applyFont="1" applyFill="1" applyBorder="1" applyAlignment="1" applyProtection="1">
      <alignment horizontal="center" vertical="center"/>
    </xf>
    <xf numFmtId="0" fontId="33" fillId="2" borderId="114" xfId="7" applyFont="1" applyFill="1" applyBorder="1" applyAlignment="1" applyProtection="1">
      <alignment horizontal="center" vertical="center"/>
    </xf>
    <xf numFmtId="0" fontId="33" fillId="2" borderId="115" xfId="7" applyFont="1" applyFill="1" applyBorder="1" applyAlignment="1" applyProtection="1">
      <alignment horizontal="center" vertical="center"/>
    </xf>
    <xf numFmtId="0" fontId="33" fillId="2" borderId="109" xfId="7" applyFont="1" applyFill="1" applyBorder="1" applyAlignment="1" applyProtection="1">
      <alignment horizontal="center" vertical="center"/>
    </xf>
    <xf numFmtId="0" fontId="33" fillId="2" borderId="39" xfId="7" applyFont="1" applyFill="1" applyBorder="1" applyAlignment="1" applyProtection="1">
      <alignment horizontal="center" vertical="center"/>
    </xf>
    <xf numFmtId="0" fontId="33" fillId="2" borderId="110" xfId="7" applyFont="1" applyFill="1" applyBorder="1" applyAlignment="1" applyProtection="1">
      <alignment horizontal="center" vertical="center"/>
    </xf>
    <xf numFmtId="0" fontId="23" fillId="0" borderId="40" xfId="1" applyFont="1" applyBorder="1" applyAlignment="1" applyProtection="1">
      <alignment vertical="center"/>
      <protection locked="0"/>
    </xf>
    <xf numFmtId="0" fontId="23" fillId="0" borderId="42" xfId="1" applyFont="1" applyBorder="1" applyAlignment="1" applyProtection="1">
      <alignment vertical="center"/>
      <protection locked="0"/>
    </xf>
    <xf numFmtId="0" fontId="10" fillId="12" borderId="36" xfId="0" applyFont="1" applyFill="1" applyBorder="1" applyAlignment="1">
      <alignment horizontal="center" vertical="center"/>
    </xf>
    <xf numFmtId="0" fontId="10" fillId="12" borderId="66" xfId="0" applyFont="1" applyFill="1" applyBorder="1" applyAlignment="1">
      <alignment horizontal="center" vertical="center"/>
    </xf>
    <xf numFmtId="0" fontId="10" fillId="12" borderId="56" xfId="0" applyFont="1" applyFill="1" applyBorder="1" applyAlignment="1">
      <alignment horizontal="center" vertical="center"/>
    </xf>
    <xf numFmtId="0" fontId="17" fillId="17" borderId="16" xfId="7" applyFont="1" applyFill="1" applyBorder="1" applyAlignment="1" applyProtection="1">
      <alignment vertical="center" wrapText="1"/>
    </xf>
    <xf numFmtId="0" fontId="17" fillId="17" borderId="18" xfId="7" applyFont="1" applyFill="1" applyBorder="1" applyAlignment="1" applyProtection="1">
      <alignment vertical="center" wrapText="1"/>
    </xf>
    <xf numFmtId="0" fontId="17" fillId="17" borderId="40" xfId="7" applyFont="1" applyFill="1" applyBorder="1" applyAlignment="1" applyProtection="1">
      <alignment horizontal="left" vertical="center" wrapText="1"/>
    </xf>
    <xf numFmtId="0" fontId="17" fillId="17" borderId="42" xfId="7" applyFont="1" applyFill="1" applyBorder="1" applyAlignment="1" applyProtection="1">
      <alignment horizontal="left" vertical="center" wrapText="1"/>
    </xf>
    <xf numFmtId="0" fontId="10" fillId="12" borderId="40" xfId="0" applyFont="1" applyFill="1" applyBorder="1" applyAlignment="1">
      <alignment horizontal="center"/>
    </xf>
    <xf numFmtId="0" fontId="10" fillId="12" borderId="42" xfId="0" applyFont="1" applyFill="1" applyBorder="1" applyAlignment="1">
      <alignment horizontal="center"/>
    </xf>
    <xf numFmtId="0" fontId="8" fillId="0" borderId="20" xfId="6" applyFont="1" applyBorder="1" applyAlignment="1">
      <alignment horizontal="left"/>
    </xf>
    <xf numFmtId="0" fontId="8" fillId="0" borderId="21" xfId="6" applyFont="1" applyBorder="1" applyAlignment="1">
      <alignment horizontal="left"/>
    </xf>
    <xf numFmtId="0" fontId="8" fillId="0" borderId="106" xfId="6" applyFont="1" applyBorder="1" applyAlignment="1">
      <alignment horizontal="left"/>
    </xf>
    <xf numFmtId="0" fontId="8" fillId="0" borderId="177" xfId="6" applyFont="1" applyBorder="1" applyAlignment="1">
      <alignment horizontal="left" vertical="center"/>
    </xf>
    <xf numFmtId="0" fontId="8" fillId="0" borderId="178" xfId="6" applyFont="1" applyBorder="1" applyAlignment="1">
      <alignment horizontal="left" vertical="center"/>
    </xf>
    <xf numFmtId="0" fontId="8" fillId="0" borderId="179" xfId="6" applyFont="1" applyBorder="1" applyAlignment="1">
      <alignment horizontal="left" vertical="center"/>
    </xf>
    <xf numFmtId="14" fontId="9" fillId="0" borderId="76" xfId="6" applyNumberFormat="1" applyFont="1" applyBorder="1" applyAlignment="1">
      <alignment horizontal="left"/>
    </xf>
    <xf numFmtId="14" fontId="9" fillId="0" borderId="0" xfId="6" applyNumberFormat="1" applyFont="1" applyAlignment="1">
      <alignment horizontal="left"/>
    </xf>
    <xf numFmtId="14" fontId="9" fillId="0" borderId="19" xfId="6" applyNumberFormat="1" applyFont="1" applyBorder="1" applyAlignment="1">
      <alignment horizontal="left"/>
    </xf>
    <xf numFmtId="14" fontId="9" fillId="0" borderId="188" xfId="6" applyNumberFormat="1" applyFont="1" applyBorder="1" applyAlignment="1">
      <alignment horizontal="left"/>
    </xf>
    <xf numFmtId="14" fontId="9" fillId="0" borderId="186" xfId="6" applyNumberFormat="1" applyFont="1" applyBorder="1" applyAlignment="1">
      <alignment horizontal="left"/>
    </xf>
    <xf numFmtId="14" fontId="9" fillId="0" borderId="135" xfId="6" applyNumberFormat="1" applyFont="1" applyBorder="1" applyAlignment="1">
      <alignment horizontal="left"/>
    </xf>
    <xf numFmtId="0" fontId="8" fillId="20" borderId="16" xfId="24" applyBorder="1">
      <alignment vertical="center" wrapText="1"/>
    </xf>
    <xf numFmtId="0" fontId="8" fillId="20" borderId="17" xfId="24" applyBorder="1">
      <alignment vertical="center" wrapText="1"/>
    </xf>
    <xf numFmtId="0" fontId="8" fillId="20" borderId="18" xfId="24" applyBorder="1">
      <alignment vertical="center" wrapText="1"/>
    </xf>
    <xf numFmtId="0" fontId="8" fillId="20" borderId="15" xfId="24" applyBorder="1">
      <alignment vertical="center" wrapText="1"/>
    </xf>
    <xf numFmtId="0" fontId="8" fillId="20" borderId="0" xfId="24" applyBorder="1">
      <alignment vertical="center" wrapText="1"/>
    </xf>
    <xf numFmtId="0" fontId="8" fillId="20" borderId="19" xfId="24" applyBorder="1">
      <alignment vertical="center" wrapText="1"/>
    </xf>
    <xf numFmtId="0" fontId="8" fillId="20" borderId="136" xfId="24" applyBorder="1">
      <alignment vertical="center" wrapText="1"/>
    </xf>
    <xf numFmtId="0" fontId="8" fillId="20" borderId="137" xfId="24" applyBorder="1">
      <alignment vertical="center" wrapText="1"/>
    </xf>
    <xf numFmtId="0" fontId="8" fillId="20" borderId="138" xfId="24" applyBorder="1">
      <alignment vertical="center" wrapText="1"/>
    </xf>
    <xf numFmtId="0" fontId="8" fillId="20" borderId="139" xfId="24" applyBorder="1">
      <alignment vertical="center" wrapText="1"/>
    </xf>
    <xf numFmtId="0" fontId="8" fillId="20" borderId="140" xfId="24" applyBorder="1">
      <alignment vertical="center" wrapText="1"/>
    </xf>
    <xf numFmtId="0" fontId="8" fillId="20" borderId="141" xfId="24" applyBorder="1">
      <alignment vertical="center" wrapText="1"/>
    </xf>
    <xf numFmtId="0" fontId="8" fillId="20" borderId="20" xfId="24" applyBorder="1">
      <alignment vertical="center" wrapText="1"/>
    </xf>
    <xf numFmtId="0" fontId="8" fillId="20" borderId="21" xfId="24" applyBorder="1">
      <alignment vertical="center" wrapText="1"/>
    </xf>
    <xf numFmtId="0" fontId="8" fillId="20" borderId="22" xfId="24" applyBorder="1">
      <alignment vertical="center" wrapText="1"/>
    </xf>
    <xf numFmtId="0" fontId="8" fillId="0" borderId="177" xfId="6" applyFont="1" applyBorder="1" applyAlignment="1">
      <alignment horizontal="left"/>
    </xf>
    <xf numFmtId="0" fontId="8" fillId="0" borderId="178" xfId="6" applyFont="1" applyBorder="1" applyAlignment="1">
      <alignment horizontal="left"/>
    </xf>
    <xf numFmtId="0" fontId="8" fillId="0" borderId="179" xfId="6" applyFont="1" applyBorder="1" applyAlignment="1">
      <alignment horizontal="left"/>
    </xf>
    <xf numFmtId="0" fontId="8" fillId="0" borderId="16" xfId="6" applyFont="1" applyBorder="1" applyAlignment="1">
      <alignment horizontal="left" vertical="center"/>
    </xf>
    <xf numFmtId="0" fontId="8" fillId="0" borderId="17" xfId="6" applyFont="1" applyBorder="1" applyAlignment="1">
      <alignment horizontal="left" vertical="center"/>
    </xf>
    <xf numFmtId="0" fontId="8" fillId="0" borderId="121" xfId="6" applyFont="1" applyBorder="1" applyAlignment="1">
      <alignment horizontal="left" vertical="center"/>
    </xf>
    <xf numFmtId="0" fontId="9" fillId="0" borderId="180" xfId="6" applyFont="1" applyBorder="1" applyAlignment="1">
      <alignment horizontal="left" wrapText="1"/>
    </xf>
    <xf numFmtId="0" fontId="9" fillId="0" borderId="181" xfId="6" applyFont="1" applyBorder="1" applyAlignment="1">
      <alignment horizontal="left" wrapText="1"/>
    </xf>
    <xf numFmtId="0" fontId="9" fillId="0" borderId="182" xfId="6" applyFont="1" applyBorder="1" applyAlignment="1">
      <alignment horizontal="left" wrapText="1"/>
    </xf>
    <xf numFmtId="0" fontId="9" fillId="0" borderId="76" xfId="6" applyFont="1" applyBorder="1" applyAlignment="1">
      <alignment horizontal="left"/>
    </xf>
    <xf numFmtId="0" fontId="9" fillId="0" borderId="0" xfId="6" applyFont="1" applyAlignment="1">
      <alignment horizontal="left"/>
    </xf>
    <xf numFmtId="0" fontId="9" fillId="0" borderId="19" xfId="6" applyFont="1" applyBorder="1" applyAlignment="1">
      <alignment horizontal="left"/>
    </xf>
    <xf numFmtId="14" fontId="9" fillId="0" borderId="183" xfId="6" applyNumberFormat="1" applyFont="1" applyBorder="1" applyAlignment="1">
      <alignment horizontal="left"/>
    </xf>
    <xf numFmtId="14" fontId="9" fillId="0" borderId="175" xfId="6" applyNumberFormat="1" applyFont="1" applyBorder="1" applyAlignment="1">
      <alignment horizontal="left"/>
    </xf>
    <xf numFmtId="14" fontId="9" fillId="0" borderId="133" xfId="6" applyNumberFormat="1" applyFont="1" applyBorder="1" applyAlignment="1">
      <alignment horizontal="left"/>
    </xf>
    <xf numFmtId="0" fontId="9" fillId="0" borderId="183" xfId="6" applyFont="1" applyBorder="1" applyAlignment="1">
      <alignment horizontal="left"/>
    </xf>
    <xf numFmtId="0" fontId="9" fillId="0" borderId="175" xfId="6" applyFont="1" applyBorder="1" applyAlignment="1">
      <alignment horizontal="left"/>
    </xf>
    <xf numFmtId="0" fontId="9" fillId="0" borderId="133" xfId="6" applyFont="1" applyBorder="1" applyAlignment="1">
      <alignment horizontal="left"/>
    </xf>
    <xf numFmtId="0" fontId="9" fillId="0" borderId="184" xfId="6" applyFont="1" applyBorder="1" applyAlignment="1">
      <alignment horizontal="left" vertical="center" wrapText="1"/>
    </xf>
    <xf numFmtId="0" fontId="9" fillId="0" borderId="178" xfId="6" applyFont="1" applyBorder="1" applyAlignment="1">
      <alignment horizontal="left" vertical="center" wrapText="1"/>
    </xf>
    <xf numFmtId="0" fontId="9" fillId="0" borderId="185" xfId="6" applyFont="1" applyBorder="1" applyAlignment="1">
      <alignment horizontal="left" vertical="center" wrapText="1"/>
    </xf>
    <xf numFmtId="0" fontId="9" fillId="0" borderId="122" xfId="6" applyFont="1" applyBorder="1" applyAlignment="1">
      <alignment horizontal="left" wrapText="1"/>
    </xf>
    <xf numFmtId="0" fontId="9" fillId="0" borderId="17" xfId="6" applyFont="1" applyBorder="1" applyAlignment="1">
      <alignment horizontal="left" wrapText="1"/>
    </xf>
    <xf numFmtId="0" fontId="9" fillId="0" borderId="18" xfId="6" applyFont="1" applyBorder="1" applyAlignment="1">
      <alignment horizontal="left" wrapText="1"/>
    </xf>
    <xf numFmtId="0" fontId="8" fillId="0" borderId="134" xfId="6" applyFont="1" applyBorder="1" applyAlignment="1">
      <alignment horizontal="left"/>
    </xf>
    <xf numFmtId="0" fontId="8" fillId="0" borderId="186" xfId="6" applyFont="1" applyBorder="1" applyAlignment="1">
      <alignment horizontal="left"/>
    </xf>
    <xf numFmtId="0" fontId="8" fillId="0" borderId="187" xfId="6" applyFont="1" applyBorder="1" applyAlignment="1">
      <alignment horizontal="left"/>
    </xf>
    <xf numFmtId="0" fontId="8" fillId="0" borderId="15" xfId="6" applyFont="1" applyBorder="1" applyAlignment="1">
      <alignment horizontal="left"/>
    </xf>
    <xf numFmtId="0" fontId="8" fillId="0" borderId="0" xfId="6" applyFont="1" applyAlignment="1">
      <alignment horizontal="left"/>
    </xf>
    <xf numFmtId="0" fontId="8" fillId="0" borderId="105" xfId="6" applyFont="1" applyBorder="1" applyAlignment="1">
      <alignment horizontal="left"/>
    </xf>
    <xf numFmtId="14" fontId="9" fillId="0" borderId="184" xfId="6" applyNumberFormat="1" applyFont="1" applyBorder="1" applyAlignment="1">
      <alignment horizontal="left"/>
    </xf>
    <xf numFmtId="14" fontId="9" fillId="0" borderId="178" xfId="6" applyNumberFormat="1" applyFont="1" applyBorder="1" applyAlignment="1">
      <alignment horizontal="left"/>
    </xf>
    <xf numFmtId="14" fontId="9" fillId="0" borderId="185" xfId="6" applyNumberFormat="1" applyFont="1" applyBorder="1" applyAlignment="1">
      <alignment horizontal="left"/>
    </xf>
    <xf numFmtId="14" fontId="9" fillId="0" borderId="107" xfId="6" applyNumberFormat="1" applyFont="1" applyBorder="1" applyAlignment="1">
      <alignment horizontal="left"/>
    </xf>
    <xf numFmtId="14" fontId="9" fillId="0" borderId="21" xfId="6" applyNumberFormat="1" applyFont="1" applyBorder="1" applyAlignment="1">
      <alignment horizontal="left"/>
    </xf>
    <xf numFmtId="14" fontId="9" fillId="0" borderId="22" xfId="6" applyNumberFormat="1" applyFont="1" applyBorder="1" applyAlignment="1">
      <alignment horizontal="left"/>
    </xf>
    <xf numFmtId="0" fontId="9" fillId="0" borderId="76" xfId="6" applyFont="1" applyBorder="1" applyAlignment="1">
      <alignment horizontal="left" wrapText="1"/>
    </xf>
    <xf numFmtId="0" fontId="9" fillId="0" borderId="0" xfId="6" applyFont="1" applyAlignment="1">
      <alignment horizontal="left" wrapText="1"/>
    </xf>
    <xf numFmtId="0" fontId="9" fillId="0" borderId="19" xfId="6" applyFont="1" applyBorder="1" applyAlignment="1">
      <alignment horizontal="left" wrapText="1"/>
    </xf>
    <xf numFmtId="0" fontId="8" fillId="0" borderId="132" xfId="6" applyFont="1" applyBorder="1" applyAlignment="1">
      <alignment horizontal="left"/>
    </xf>
    <xf numFmtId="0" fontId="8" fillId="0" borderId="175" xfId="6" applyFont="1" applyBorder="1" applyAlignment="1">
      <alignment horizontal="left"/>
    </xf>
    <xf numFmtId="0" fontId="8" fillId="0" borderId="176" xfId="6" applyFont="1" applyBorder="1" applyAlignment="1">
      <alignment horizontal="left"/>
    </xf>
    <xf numFmtId="0" fontId="8" fillId="0" borderId="197" xfId="6" applyFont="1" applyBorder="1" applyAlignment="1">
      <alignment horizontal="left"/>
    </xf>
    <xf numFmtId="0" fontId="8" fillId="0" borderId="253" xfId="6" applyFont="1" applyBorder="1" applyAlignment="1">
      <alignment horizontal="left"/>
    </xf>
    <xf numFmtId="0" fontId="8" fillId="0" borderId="254" xfId="6" applyFont="1" applyBorder="1" applyAlignment="1">
      <alignment horizontal="left"/>
    </xf>
    <xf numFmtId="0" fontId="8" fillId="0" borderId="132" xfId="6" applyFont="1" applyBorder="1" applyAlignment="1">
      <alignment horizontal="left" vertical="center"/>
    </xf>
    <xf numFmtId="0" fontId="8" fillId="0" borderId="175" xfId="6" applyFont="1" applyBorder="1" applyAlignment="1">
      <alignment horizontal="left" vertical="center"/>
    </xf>
    <xf numFmtId="0" fontId="8" fillId="0" borderId="176" xfId="6" applyFont="1" applyBorder="1" applyAlignment="1">
      <alignment horizontal="left" vertical="center"/>
    </xf>
    <xf numFmtId="0" fontId="9" fillId="0" borderId="183" xfId="6" applyFont="1" applyBorder="1" applyAlignment="1">
      <alignment horizontal="left" vertical="center" wrapText="1"/>
    </xf>
    <xf numFmtId="0" fontId="9" fillId="0" borderId="175" xfId="6" applyFont="1" applyBorder="1" applyAlignment="1">
      <alignment horizontal="left" vertical="center" wrapText="1"/>
    </xf>
    <xf numFmtId="0" fontId="9" fillId="0" borderId="133" xfId="6" applyFont="1" applyBorder="1" applyAlignment="1">
      <alignment horizontal="left" vertical="center" wrapText="1"/>
    </xf>
    <xf numFmtId="0" fontId="9" fillId="0" borderId="184" xfId="6" applyFont="1" applyBorder="1" applyAlignment="1">
      <alignment horizontal="left"/>
    </xf>
    <xf numFmtId="0" fontId="9" fillId="0" borderId="178" xfId="6" applyFont="1" applyBorder="1" applyAlignment="1">
      <alignment horizontal="left"/>
    </xf>
    <xf numFmtId="0" fontId="9" fillId="0" borderId="185" xfId="6" applyFont="1" applyBorder="1" applyAlignment="1">
      <alignment horizontal="left"/>
    </xf>
    <xf numFmtId="0" fontId="9" fillId="0" borderId="199" xfId="6" applyFont="1" applyBorder="1" applyAlignment="1">
      <alignment horizontal="left"/>
    </xf>
    <xf numFmtId="0" fontId="8" fillId="0" borderId="20" xfId="6" applyFont="1" applyBorder="1" applyAlignment="1">
      <alignment horizontal="left" vertical="center"/>
    </xf>
    <xf numFmtId="0" fontId="8" fillId="0" borderId="21" xfId="6" applyFont="1" applyBorder="1" applyAlignment="1">
      <alignment horizontal="left" vertical="center"/>
    </xf>
    <xf numFmtId="0" fontId="8" fillId="0" borderId="22" xfId="6" applyFont="1" applyBorder="1" applyAlignment="1">
      <alignment horizontal="left" vertical="center"/>
    </xf>
    <xf numFmtId="0" fontId="10" fillId="0" borderId="34" xfId="0" applyFont="1" applyBorder="1" applyAlignment="1">
      <alignment horizontal="left" vertical="center"/>
    </xf>
    <xf numFmtId="0" fontId="10" fillId="0" borderId="3" xfId="0" applyFont="1" applyBorder="1" applyAlignment="1">
      <alignment horizontal="left" vertical="center"/>
    </xf>
    <xf numFmtId="0" fontId="10" fillId="0" borderId="35" xfId="0" applyFont="1" applyBorder="1" applyAlignment="1">
      <alignment horizontal="left" vertical="center"/>
    </xf>
    <xf numFmtId="0" fontId="10" fillId="0" borderId="15" xfId="0" applyFont="1" applyBorder="1" applyAlignment="1">
      <alignment horizontal="left" vertical="center"/>
    </xf>
    <xf numFmtId="0" fontId="10" fillId="0" borderId="0" xfId="0" applyFont="1" applyAlignment="1">
      <alignment horizontal="left" vertical="center"/>
    </xf>
    <xf numFmtId="0" fontId="10" fillId="0" borderId="19" xfId="0" applyFont="1" applyBorder="1" applyAlignment="1">
      <alignment horizontal="left" vertical="center"/>
    </xf>
    <xf numFmtId="0" fontId="28" fillId="0" borderId="28" xfId="0" applyFont="1" applyBorder="1" applyAlignment="1">
      <alignment horizontal="left" vertical="center"/>
    </xf>
    <xf numFmtId="0" fontId="28" fillId="0" borderId="29" xfId="0" applyFont="1" applyBorder="1" applyAlignment="1">
      <alignment horizontal="left" vertical="center"/>
    </xf>
    <xf numFmtId="0" fontId="8" fillId="14" borderId="34" xfId="0" applyFont="1" applyFill="1" applyBorder="1" applyAlignment="1" applyProtection="1">
      <alignment horizontal="left" vertical="top" wrapText="1"/>
      <protection locked="0"/>
    </xf>
    <xf numFmtId="0" fontId="8" fillId="14" borderId="35" xfId="0" applyFont="1" applyFill="1" applyBorder="1" applyAlignment="1" applyProtection="1">
      <alignment horizontal="left" vertical="top" wrapText="1"/>
      <protection locked="0"/>
    </xf>
    <xf numFmtId="0" fontId="8" fillId="14" borderId="15" xfId="0" applyFont="1" applyFill="1" applyBorder="1" applyAlignment="1" applyProtection="1">
      <alignment horizontal="left" vertical="top" wrapText="1"/>
      <protection locked="0"/>
    </xf>
    <xf numFmtId="0" fontId="8" fillId="14" borderId="19" xfId="0" applyFont="1" applyFill="1" applyBorder="1" applyAlignment="1" applyProtection="1">
      <alignment horizontal="left" vertical="top" wrapText="1"/>
      <protection locked="0"/>
    </xf>
    <xf numFmtId="0" fontId="8" fillId="14" borderId="20" xfId="0" applyFont="1" applyFill="1" applyBorder="1" applyAlignment="1" applyProtection="1">
      <alignment horizontal="left" vertical="top" wrapText="1"/>
      <protection locked="0"/>
    </xf>
    <xf numFmtId="0" fontId="8" fillId="14" borderId="22" xfId="0" applyFont="1" applyFill="1" applyBorder="1" applyAlignment="1" applyProtection="1">
      <alignment horizontal="left" vertical="top" wrapText="1"/>
      <protection locked="0"/>
    </xf>
    <xf numFmtId="0" fontId="24" fillId="18" borderId="16" xfId="7" applyFont="1" applyFill="1" applyBorder="1" applyAlignment="1" applyProtection="1">
      <alignment horizontal="left" vertical="center" wrapText="1"/>
    </xf>
    <xf numFmtId="0" fontId="24" fillId="18" borderId="17" xfId="7" applyFont="1" applyFill="1" applyBorder="1" applyAlignment="1" applyProtection="1">
      <alignment horizontal="left" vertical="center" wrapText="1"/>
    </xf>
    <xf numFmtId="0" fontId="24" fillId="18" borderId="18" xfId="7" applyFont="1" applyFill="1" applyBorder="1" applyAlignment="1" applyProtection="1">
      <alignment horizontal="left" vertical="center" wrapText="1"/>
    </xf>
    <xf numFmtId="0" fontId="24" fillId="18" borderId="15" xfId="7" applyFont="1" applyFill="1" applyBorder="1" applyAlignment="1" applyProtection="1">
      <alignment horizontal="left" vertical="center" wrapText="1"/>
    </xf>
    <xf numFmtId="0" fontId="24" fillId="18" borderId="0" xfId="7" applyFont="1" applyFill="1" applyBorder="1" applyAlignment="1" applyProtection="1">
      <alignment horizontal="left" vertical="center" wrapText="1"/>
    </xf>
    <xf numFmtId="0" fontId="24" fillId="18" borderId="19" xfId="7" applyFont="1" applyFill="1" applyBorder="1" applyAlignment="1" applyProtection="1">
      <alignment horizontal="left" vertical="center" wrapText="1"/>
    </xf>
    <xf numFmtId="0" fontId="24" fillId="18" borderId="20" xfId="7" applyFont="1" applyFill="1" applyBorder="1" applyAlignment="1" applyProtection="1">
      <alignment horizontal="left" vertical="center" wrapText="1"/>
    </xf>
    <xf numFmtId="0" fontId="24" fillId="18" borderId="21" xfId="7" applyFont="1" applyFill="1" applyBorder="1" applyAlignment="1" applyProtection="1">
      <alignment horizontal="left" vertical="center" wrapText="1"/>
    </xf>
    <xf numFmtId="0" fontId="24" fillId="18" borderId="22" xfId="7" applyFont="1" applyFill="1" applyBorder="1" applyAlignment="1" applyProtection="1">
      <alignment horizontal="left" vertical="center" wrapText="1"/>
    </xf>
    <xf numFmtId="0" fontId="8" fillId="14" borderId="16" xfId="0" applyFont="1" applyFill="1" applyBorder="1" applyAlignment="1" applyProtection="1">
      <alignment horizontal="left" vertical="top" wrapText="1"/>
      <protection locked="0"/>
    </xf>
    <xf numFmtId="0" fontId="8" fillId="14" borderId="17" xfId="0" applyFont="1" applyFill="1" applyBorder="1" applyAlignment="1" applyProtection="1">
      <alignment horizontal="left" vertical="top" wrapText="1"/>
      <protection locked="0"/>
    </xf>
    <xf numFmtId="0" fontId="8" fillId="14" borderId="18" xfId="0" applyFont="1" applyFill="1" applyBorder="1" applyAlignment="1" applyProtection="1">
      <alignment horizontal="left" vertical="top" wrapText="1"/>
      <protection locked="0"/>
    </xf>
    <xf numFmtId="0" fontId="8" fillId="14" borderId="0" xfId="0" applyFont="1" applyFill="1" applyAlignment="1" applyProtection="1">
      <alignment horizontal="left" vertical="top" wrapText="1"/>
      <protection locked="0"/>
    </xf>
    <xf numFmtId="0" fontId="8" fillId="14" borderId="21" xfId="0" applyFont="1" applyFill="1" applyBorder="1" applyAlignment="1" applyProtection="1">
      <alignment horizontal="left" vertical="top" wrapText="1"/>
      <protection locked="0"/>
    </xf>
    <xf numFmtId="0" fontId="28" fillId="0" borderId="157" xfId="25" applyBorder="1">
      <alignment horizontal="left" vertical="center" wrapText="1"/>
    </xf>
    <xf numFmtId="0" fontId="28" fillId="0" borderId="158" xfId="25" applyBorder="1">
      <alignment horizontal="left" vertical="center" wrapText="1"/>
    </xf>
    <xf numFmtId="0" fontId="28" fillId="0" borderId="159" xfId="25" applyBorder="1">
      <alignment horizontal="left" vertical="center" wrapText="1"/>
    </xf>
    <xf numFmtId="0" fontId="28" fillId="0" borderId="160" xfId="25" applyBorder="1">
      <alignment horizontal="left" vertical="center" wrapText="1"/>
    </xf>
    <xf numFmtId="0" fontId="8" fillId="0" borderId="53" xfId="0" applyFont="1" applyBorder="1"/>
    <xf numFmtId="0" fontId="8" fillId="0" borderId="8" xfId="0" applyFont="1" applyBorder="1"/>
    <xf numFmtId="0" fontId="8" fillId="0" borderId="134" xfId="0" applyFont="1" applyBorder="1"/>
    <xf numFmtId="0" fontId="8" fillId="0" borderId="193" xfId="0" applyFont="1" applyBorder="1"/>
    <xf numFmtId="0" fontId="28" fillId="0" borderId="23" xfId="25" applyBorder="1">
      <alignment horizontal="left" vertical="center" wrapText="1"/>
    </xf>
    <xf numFmtId="0" fontId="28" fillId="0" borderId="1" xfId="25" applyBorder="1">
      <alignment horizontal="left" vertical="center" wrapText="1"/>
    </xf>
    <xf numFmtId="0" fontId="28" fillId="0" borderId="26" xfId="25" applyBorder="1">
      <alignment horizontal="left"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2" xfId="0" applyFont="1" applyFill="1" applyBorder="1" applyAlignment="1">
      <alignment horizontal="left" vertical="center" wrapText="1"/>
    </xf>
    <xf numFmtId="2" fontId="11" fillId="15" borderId="1" xfId="0" applyNumberFormat="1" applyFont="1" applyFill="1" applyBorder="1" applyAlignment="1">
      <alignment horizontal="center" vertical="center"/>
    </xf>
    <xf numFmtId="2" fontId="11" fillId="15" borderId="26" xfId="0" applyNumberFormat="1" applyFont="1" applyFill="1" applyBorder="1" applyAlignment="1">
      <alignment horizontal="center" vertical="center"/>
    </xf>
    <xf numFmtId="0" fontId="28" fillId="0" borderId="207" xfId="25" applyBorder="1">
      <alignment horizontal="left" vertical="center" wrapText="1"/>
    </xf>
    <xf numFmtId="0" fontId="11" fillId="15" borderId="33" xfId="0" applyFont="1" applyFill="1" applyBorder="1" applyAlignment="1">
      <alignment horizontal="center" vertical="center"/>
    </xf>
    <xf numFmtId="0" fontId="11" fillId="15" borderId="25" xfId="0" applyFont="1" applyFill="1" applyBorder="1" applyAlignment="1">
      <alignment horizontal="center" vertical="center"/>
    </xf>
    <xf numFmtId="0" fontId="10" fillId="0" borderId="13" xfId="0" applyFont="1" applyBorder="1" applyAlignment="1">
      <alignment horizontal="center" vertical="center"/>
    </xf>
    <xf numFmtId="0" fontId="10" fillId="0" borderId="31" xfId="0" applyFont="1" applyBorder="1" applyAlignment="1">
      <alignment horizontal="center" vertical="center"/>
    </xf>
    <xf numFmtId="0" fontId="10" fillId="0" borderId="6" xfId="0" applyFont="1" applyBorder="1" applyAlignment="1">
      <alignment horizontal="center" vertical="center"/>
    </xf>
    <xf numFmtId="0" fontId="10" fillId="0" borderId="38" xfId="0" applyFont="1" applyBorder="1" applyAlignment="1">
      <alignment horizontal="center" vertical="center"/>
    </xf>
    <xf numFmtId="0" fontId="8" fillId="14" borderId="1" xfId="0" applyFont="1" applyFill="1" applyBorder="1" applyAlignment="1" applyProtection="1">
      <alignment horizontal="center" vertical="center"/>
      <protection locked="0"/>
    </xf>
    <xf numFmtId="0" fontId="8" fillId="14" borderId="26" xfId="0" applyFont="1" applyFill="1" applyBorder="1" applyAlignment="1" applyProtection="1">
      <alignment horizontal="center" vertical="center"/>
      <protection locked="0"/>
    </xf>
    <xf numFmtId="0" fontId="11" fillId="15" borderId="1" xfId="0" applyFont="1" applyFill="1" applyBorder="1" applyAlignment="1">
      <alignment horizontal="center" vertical="center"/>
    </xf>
    <xf numFmtId="0" fontId="11" fillId="15" borderId="26" xfId="0" applyFont="1" applyFill="1" applyBorder="1" applyAlignment="1">
      <alignment horizontal="center" vertical="center"/>
    </xf>
    <xf numFmtId="0" fontId="11" fillId="15" borderId="10" xfId="0" applyFont="1" applyFill="1" applyBorder="1" applyAlignment="1">
      <alignment horizontal="center" vertical="center"/>
    </xf>
    <xf numFmtId="0" fontId="11" fillId="15" borderId="31" xfId="0" applyFont="1" applyFill="1" applyBorder="1" applyAlignment="1">
      <alignment horizontal="center" vertical="center"/>
    </xf>
    <xf numFmtId="0" fontId="8" fillId="14" borderId="10" xfId="0" applyFont="1" applyFill="1" applyBorder="1" applyAlignment="1" applyProtection="1">
      <alignment horizontal="left" vertical="top" wrapText="1"/>
      <protection locked="0"/>
    </xf>
    <xf numFmtId="0" fontId="8" fillId="14" borderId="13" xfId="0" applyFont="1" applyFill="1" applyBorder="1" applyAlignment="1" applyProtection="1">
      <alignment horizontal="left" vertical="top" wrapText="1"/>
      <protection locked="0"/>
    </xf>
    <xf numFmtId="0" fontId="8" fillId="14" borderId="31" xfId="0" applyFont="1" applyFill="1" applyBorder="1" applyAlignment="1" applyProtection="1">
      <alignment horizontal="left" vertical="top" wrapText="1"/>
      <protection locked="0"/>
    </xf>
    <xf numFmtId="0" fontId="8" fillId="0" borderId="68" xfId="0" applyFont="1" applyBorder="1" applyAlignment="1">
      <alignment horizontal="left" vertical="center"/>
    </xf>
    <xf numFmtId="0" fontId="8" fillId="0" borderId="114" xfId="0" applyFont="1" applyBorder="1" applyAlignment="1">
      <alignment horizontal="left" vertical="center"/>
    </xf>
    <xf numFmtId="0" fontId="8" fillId="0" borderId="115" xfId="0" applyFont="1" applyBorder="1" applyAlignment="1">
      <alignment horizontal="left" vertical="center"/>
    </xf>
    <xf numFmtId="0" fontId="8" fillId="14" borderId="2" xfId="0" applyFont="1" applyFill="1" applyBorder="1" applyAlignment="1" applyProtection="1">
      <alignment horizontal="left" vertical="top" wrapText="1"/>
      <protection locked="0"/>
    </xf>
    <xf numFmtId="0" fontId="8" fillId="14" borderId="3" xfId="0" applyFont="1" applyFill="1" applyBorder="1" applyAlignment="1" applyProtection="1">
      <alignment horizontal="left" vertical="top" wrapText="1"/>
      <protection locked="0"/>
    </xf>
    <xf numFmtId="0" fontId="8" fillId="14" borderId="4" xfId="0" applyFont="1" applyFill="1" applyBorder="1" applyAlignment="1" applyProtection="1">
      <alignment horizontal="left" vertical="top" wrapText="1"/>
      <protection locked="0"/>
    </xf>
    <xf numFmtId="0" fontId="8" fillId="14" borderId="123" xfId="0" applyFont="1" applyFill="1" applyBorder="1" applyAlignment="1" applyProtection="1">
      <alignment horizontal="left" vertical="top" wrapText="1"/>
      <protection locked="0"/>
    </xf>
    <xf numFmtId="0" fontId="24" fillId="12" borderId="40" xfId="7" applyFont="1" applyFill="1" applyBorder="1" applyProtection="1">
      <alignment horizontal="left" vertical="center"/>
    </xf>
    <xf numFmtId="0" fontId="24" fillId="12" borderId="41" xfId="7" applyFont="1" applyFill="1" applyBorder="1" applyProtection="1">
      <alignment horizontal="left" vertical="center"/>
    </xf>
    <xf numFmtId="0" fontId="24" fillId="12" borderId="42" xfId="7" applyFont="1" applyFill="1" applyBorder="1" applyProtection="1">
      <alignment horizontal="left" vertical="center"/>
    </xf>
    <xf numFmtId="0" fontId="9" fillId="0" borderId="92" xfId="6" applyFont="1" applyBorder="1" applyAlignment="1">
      <alignment horizontal="left"/>
    </xf>
    <xf numFmtId="0" fontId="9" fillId="0" borderId="82" xfId="6" applyFont="1" applyBorder="1" applyAlignment="1">
      <alignment horizontal="left"/>
    </xf>
    <xf numFmtId="0" fontId="9" fillId="0" borderId="67" xfId="6" applyFont="1" applyBorder="1" applyAlignment="1">
      <alignment horizontal="left"/>
    </xf>
    <xf numFmtId="0" fontId="9" fillId="0" borderId="79" xfId="6" applyFont="1" applyBorder="1" applyAlignment="1">
      <alignment horizontal="left"/>
    </xf>
    <xf numFmtId="0" fontId="9" fillId="0" borderId="80" xfId="6" applyFont="1" applyBorder="1" applyAlignment="1">
      <alignment horizontal="left"/>
    </xf>
    <xf numFmtId="0" fontId="9" fillId="0" borderId="60" xfId="6" applyFont="1" applyBorder="1" applyAlignment="1">
      <alignment horizontal="left"/>
    </xf>
    <xf numFmtId="14" fontId="9" fillId="0" borderId="79" xfId="6" applyNumberFormat="1" applyFont="1" applyBorder="1" applyAlignment="1">
      <alignment horizontal="left"/>
    </xf>
    <xf numFmtId="14" fontId="9" fillId="0" borderId="80" xfId="6" applyNumberFormat="1" applyFont="1" applyBorder="1" applyAlignment="1">
      <alignment horizontal="left"/>
    </xf>
    <xf numFmtId="14" fontId="9" fillId="0" borderId="60" xfId="6" applyNumberFormat="1" applyFont="1" applyBorder="1" applyAlignment="1">
      <alignment horizontal="left"/>
    </xf>
    <xf numFmtId="0" fontId="9" fillId="0" borderId="79" xfId="6" applyFont="1" applyBorder="1" applyAlignment="1">
      <alignment horizontal="left" vertical="center" wrapText="1"/>
    </xf>
    <xf numFmtId="0" fontId="9" fillId="0" borderId="80" xfId="6" applyFont="1" applyBorder="1" applyAlignment="1">
      <alignment horizontal="left" vertical="center" wrapText="1"/>
    </xf>
    <xf numFmtId="0" fontId="9" fillId="0" borderId="60" xfId="6" applyFont="1" applyBorder="1" applyAlignment="1">
      <alignment horizontal="left" vertical="center" wrapText="1"/>
    </xf>
    <xf numFmtId="14" fontId="9" fillId="0" borderId="77" xfId="6" applyNumberFormat="1" applyFont="1" applyBorder="1" applyAlignment="1">
      <alignment horizontal="left"/>
    </xf>
    <xf numFmtId="14" fontId="9" fillId="0" borderId="78" xfId="6" applyNumberFormat="1" applyFont="1" applyBorder="1" applyAlignment="1">
      <alignment horizontal="left"/>
    </xf>
    <xf numFmtId="14" fontId="9" fillId="0" borderId="58" xfId="6" applyNumberFormat="1" applyFont="1" applyBorder="1" applyAlignment="1">
      <alignment horizontal="left"/>
    </xf>
    <xf numFmtId="0" fontId="8" fillId="0" borderId="40" xfId="0" applyFont="1" applyBorder="1" applyAlignment="1">
      <alignment horizontal="left"/>
    </xf>
    <xf numFmtId="0" fontId="8" fillId="0" borderId="21" xfId="0" applyFont="1" applyBorder="1" applyAlignment="1">
      <alignment horizontal="left"/>
    </xf>
    <xf numFmtId="0" fontId="8" fillId="0" borderId="41" xfId="0" applyFont="1" applyBorder="1" applyAlignment="1">
      <alignment horizontal="left"/>
    </xf>
    <xf numFmtId="0" fontId="8" fillId="0" borderId="22" xfId="0" applyFont="1" applyBorder="1" applyAlignment="1">
      <alignment horizontal="left"/>
    </xf>
    <xf numFmtId="0" fontId="28" fillId="0" borderId="16" xfId="0" applyFont="1" applyBorder="1" applyAlignment="1">
      <alignment vertical="top" wrapText="1"/>
    </xf>
    <xf numFmtId="0" fontId="28" fillId="0" borderId="17" xfId="0" applyFont="1" applyBorder="1" applyAlignment="1">
      <alignment vertical="top" wrapText="1"/>
    </xf>
    <xf numFmtId="0" fontId="28" fillId="0" borderId="18" xfId="0" applyFont="1" applyBorder="1" applyAlignment="1">
      <alignment vertical="top" wrapText="1"/>
    </xf>
    <xf numFmtId="0" fontId="10" fillId="18" borderId="161" xfId="27" applyFont="1">
      <alignment horizontal="center" vertical="center"/>
    </xf>
    <xf numFmtId="0" fontId="10" fillId="18" borderId="162" xfId="27" applyFont="1" applyBorder="1">
      <alignment horizontal="center" vertical="center"/>
    </xf>
    <xf numFmtId="0" fontId="28" fillId="0" borderId="23" xfId="6" applyFont="1" applyBorder="1" applyAlignment="1">
      <alignment horizontal="left" vertical="center"/>
    </xf>
    <xf numFmtId="0" fontId="28" fillId="0" borderId="1" xfId="6" applyFont="1" applyBorder="1" applyAlignment="1">
      <alignment horizontal="left" vertical="center"/>
    </xf>
    <xf numFmtId="0" fontId="28" fillId="0" borderId="26" xfId="6" applyFont="1" applyBorder="1" applyAlignment="1">
      <alignment horizontal="left" vertical="center"/>
    </xf>
    <xf numFmtId="0" fontId="10" fillId="0" borderId="1" xfId="0" applyFont="1" applyBorder="1" applyAlignment="1">
      <alignment horizontal="center" wrapText="1"/>
    </xf>
    <xf numFmtId="0" fontId="10" fillId="0" borderId="26" xfId="0" applyFont="1" applyBorder="1" applyAlignment="1">
      <alignment horizontal="center" wrapText="1"/>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24" fillId="6" borderId="16" xfId="7" applyFont="1" applyBorder="1" applyProtection="1">
      <alignment horizontal="left" vertical="center"/>
    </xf>
    <xf numFmtId="0" fontId="24" fillId="6" borderId="17" xfId="7" applyFont="1" applyBorder="1" applyProtection="1">
      <alignment horizontal="left" vertical="center"/>
    </xf>
    <xf numFmtId="0" fontId="24" fillId="6" borderId="18" xfId="7" applyFont="1" applyBorder="1" applyProtection="1">
      <alignment horizontal="left" vertical="center"/>
    </xf>
    <xf numFmtId="0" fontId="28" fillId="2" borderId="15" xfId="0" applyFont="1" applyFill="1" applyBorder="1" applyAlignment="1">
      <alignment horizontal="left" vertical="center"/>
    </xf>
    <xf numFmtId="0" fontId="28" fillId="2" borderId="0" xfId="0" applyFont="1" applyFill="1" applyAlignment="1">
      <alignment horizontal="left" vertical="center"/>
    </xf>
    <xf numFmtId="0" fontId="28" fillId="2" borderId="19" xfId="0" applyFont="1" applyFill="1" applyBorder="1" applyAlignment="1">
      <alignment horizontal="left" vertical="center"/>
    </xf>
    <xf numFmtId="0" fontId="28" fillId="2" borderId="37" xfId="0" applyFont="1" applyFill="1" applyBorder="1" applyAlignment="1">
      <alignment horizontal="left" vertical="center"/>
    </xf>
    <xf numFmtId="0" fontId="28" fillId="2" borderId="6" xfId="0" applyFont="1" applyFill="1" applyBorder="1" applyAlignment="1">
      <alignment horizontal="left" vertical="center"/>
    </xf>
    <xf numFmtId="0" fontId="28" fillId="2" borderId="38" xfId="0" applyFont="1" applyFill="1" applyBorder="1" applyAlignment="1">
      <alignment horizontal="left" vertical="center"/>
    </xf>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12" borderId="16" xfId="7" applyFont="1" applyFill="1" applyBorder="1" applyAlignment="1" applyProtection="1">
      <alignment horizontal="left" vertical="center" wrapText="1"/>
    </xf>
    <xf numFmtId="0" fontId="24" fillId="12" borderId="17" xfId="7" applyFont="1" applyFill="1" applyBorder="1" applyAlignment="1" applyProtection="1">
      <alignment horizontal="left" vertical="center" wrapText="1"/>
    </xf>
    <xf numFmtId="0" fontId="24" fillId="12" borderId="18" xfId="7" applyFont="1" applyFill="1" applyBorder="1" applyAlignment="1" applyProtection="1">
      <alignment horizontal="left" vertical="center" wrapText="1"/>
    </xf>
    <xf numFmtId="0" fontId="28" fillId="2" borderId="0" xfId="0" applyFont="1" applyFill="1" applyAlignment="1">
      <alignment horizontal="center" vertical="center"/>
    </xf>
    <xf numFmtId="0" fontId="28" fillId="2" borderId="6" xfId="0" applyFont="1" applyFill="1" applyBorder="1" applyAlignment="1">
      <alignment horizontal="center" vertical="center"/>
    </xf>
    <xf numFmtId="0" fontId="10" fillId="18" borderId="10" xfId="27" applyFont="1" applyBorder="1">
      <alignment horizontal="center" vertical="center"/>
    </xf>
    <xf numFmtId="0" fontId="10" fillId="18" borderId="13" xfId="27" applyFont="1" applyBorder="1">
      <alignment horizontal="center" vertical="center"/>
    </xf>
    <xf numFmtId="0" fontId="10" fillId="18" borderId="11" xfId="27" applyFont="1" applyBorder="1">
      <alignment horizontal="center" vertical="center"/>
    </xf>
    <xf numFmtId="0" fontId="10" fillId="18" borderId="252" xfId="27" applyFont="1" applyBorder="1">
      <alignment horizontal="center" vertical="center"/>
    </xf>
    <xf numFmtId="0" fontId="10" fillId="18" borderId="6" xfId="27" applyFont="1" applyBorder="1">
      <alignment horizontal="center" vertical="center"/>
    </xf>
    <xf numFmtId="0" fontId="10" fillId="18" borderId="38" xfId="27" applyFont="1" applyBorder="1">
      <alignment horizontal="center" vertical="center"/>
    </xf>
    <xf numFmtId="0" fontId="28" fillId="0" borderId="30" xfId="25" applyBorder="1">
      <alignment horizontal="left" vertical="center" wrapText="1"/>
    </xf>
    <xf numFmtId="0" fontId="28" fillId="0" borderId="13" xfId="25" applyBorder="1">
      <alignment horizontal="left" vertical="center" wrapText="1"/>
    </xf>
    <xf numFmtId="0" fontId="28" fillId="0" borderId="31" xfId="25" applyBorder="1">
      <alignment horizontal="left" vertical="center" wrapText="1"/>
    </xf>
    <xf numFmtId="0" fontId="28" fillId="0" borderId="23" xfId="0" applyFont="1" applyBorder="1" applyAlignment="1">
      <alignment vertical="center" wrapText="1"/>
    </xf>
    <xf numFmtId="0" fontId="28" fillId="0" borderId="1" xfId="0" applyFont="1" applyBorder="1" applyAlignment="1">
      <alignment vertical="center" wrapText="1"/>
    </xf>
    <xf numFmtId="0" fontId="28" fillId="0" borderId="26" xfId="0" applyFont="1" applyBorder="1" applyAlignment="1">
      <alignment vertical="center" wrapText="1"/>
    </xf>
    <xf numFmtId="0" fontId="24" fillId="12" borderId="28" xfId="7" applyFont="1" applyFill="1" applyBorder="1" applyProtection="1">
      <alignment horizontal="left" vertical="center"/>
    </xf>
    <xf numFmtId="0" fontId="24" fillId="12" borderId="32" xfId="7" applyFont="1" applyFill="1" applyBorder="1" applyProtection="1">
      <alignment horizontal="left" vertical="center"/>
    </xf>
    <xf numFmtId="0" fontId="24" fillId="12" borderId="29" xfId="7" applyFont="1" applyFill="1" applyBorder="1" applyProtection="1">
      <alignment horizontal="left" vertical="center"/>
    </xf>
    <xf numFmtId="14" fontId="9" fillId="0" borderId="201" xfId="6" applyNumberFormat="1" applyFont="1" applyBorder="1" applyAlignment="1">
      <alignment horizontal="left"/>
    </xf>
    <xf numFmtId="14" fontId="9" fillId="0" borderId="204" xfId="6" applyNumberFormat="1" applyFont="1" applyBorder="1" applyAlignment="1">
      <alignment horizontal="left"/>
    </xf>
    <xf numFmtId="0" fontId="24" fillId="12" borderId="40" xfId="7" applyFont="1" applyFill="1" applyBorder="1">
      <alignment horizontal="left" vertical="center"/>
    </xf>
    <xf numFmtId="0" fontId="24" fillId="12" borderId="41" xfId="7" applyFont="1" applyFill="1" applyBorder="1">
      <alignment horizontal="left" vertical="center"/>
    </xf>
    <xf numFmtId="0" fontId="24" fillId="12" borderId="42" xfId="7" applyFont="1" applyFill="1" applyBorder="1">
      <alignment horizontal="left" vertical="center"/>
    </xf>
    <xf numFmtId="0" fontId="9" fillId="0" borderId="200" xfId="6" applyFont="1" applyBorder="1" applyAlignment="1">
      <alignment horizontal="left" wrapText="1"/>
    </xf>
    <xf numFmtId="0" fontId="9" fillId="0" borderId="202" xfId="6" applyFont="1" applyBorder="1" applyAlignment="1">
      <alignment horizontal="left"/>
    </xf>
    <xf numFmtId="14" fontId="9" fillId="0" borderId="202" xfId="6" applyNumberFormat="1" applyFont="1" applyBorder="1" applyAlignment="1">
      <alignment horizontal="left"/>
    </xf>
    <xf numFmtId="0" fontId="9" fillId="0" borderId="203" xfId="6" applyFont="1" applyBorder="1" applyAlignment="1">
      <alignment horizontal="left" vertical="center" wrapText="1"/>
    </xf>
    <xf numFmtId="0" fontId="42" fillId="2" borderId="37" xfId="0" applyFont="1" applyFill="1" applyBorder="1" applyAlignment="1">
      <alignment horizontal="left" vertical="center" wrapText="1"/>
    </xf>
    <xf numFmtId="0" fontId="42" fillId="2" borderId="6" xfId="0" applyFont="1" applyFill="1" applyBorder="1" applyAlignment="1">
      <alignment horizontal="left" vertical="center" wrapText="1"/>
    </xf>
    <xf numFmtId="0" fontId="42" fillId="2" borderId="38" xfId="0" applyFont="1" applyFill="1" applyBorder="1" applyAlignment="1">
      <alignment horizontal="left" vertical="center" wrapText="1"/>
    </xf>
    <xf numFmtId="0" fontId="42" fillId="2" borderId="15" xfId="0" applyFont="1" applyFill="1" applyBorder="1" applyAlignment="1">
      <alignment horizontal="left" vertical="center" wrapText="1"/>
    </xf>
    <xf numFmtId="0" fontId="42" fillId="2" borderId="0" xfId="0" applyFont="1" applyFill="1" applyAlignment="1">
      <alignment horizontal="left" vertical="center" wrapText="1"/>
    </xf>
    <xf numFmtId="0" fontId="42" fillId="2" borderId="19" xfId="0" applyFont="1" applyFill="1" applyBorder="1" applyAlignment="1">
      <alignment horizontal="left" vertical="center" wrapText="1"/>
    </xf>
    <xf numFmtId="0" fontId="8" fillId="2" borderId="40" xfId="0" applyFont="1" applyFill="1" applyBorder="1" applyAlignment="1">
      <alignment horizontal="left" vertical="center"/>
    </xf>
    <xf numFmtId="0" fontId="8" fillId="2" borderId="41" xfId="0" applyFont="1" applyFill="1" applyBorder="1" applyAlignment="1">
      <alignment horizontal="left" vertical="center"/>
    </xf>
    <xf numFmtId="0" fontId="8" fillId="2" borderId="42" xfId="0" applyFont="1" applyFill="1" applyBorder="1" applyAlignment="1">
      <alignment horizontal="left" vertical="center"/>
    </xf>
    <xf numFmtId="0" fontId="8" fillId="2" borderId="20" xfId="0" applyFont="1" applyFill="1" applyBorder="1" applyAlignment="1">
      <alignment horizontal="left" vertical="center"/>
    </xf>
    <xf numFmtId="0" fontId="8" fillId="2" borderId="21" xfId="0" applyFont="1" applyFill="1" applyBorder="1" applyAlignment="1">
      <alignment horizontal="left" vertical="center"/>
    </xf>
    <xf numFmtId="0" fontId="8" fillId="2" borderId="22" xfId="0" applyFont="1" applyFill="1" applyBorder="1" applyAlignment="1">
      <alignment horizontal="left" vertical="center"/>
    </xf>
    <xf numFmtId="0" fontId="8" fillId="14" borderId="15" xfId="0" quotePrefix="1" applyFont="1" applyFill="1" applyBorder="1" applyAlignment="1" applyProtection="1">
      <alignment horizontal="left" vertical="top" wrapText="1"/>
      <protection locked="0"/>
    </xf>
    <xf numFmtId="0" fontId="8" fillId="14" borderId="0" xfId="0" quotePrefix="1" applyFont="1" applyFill="1" applyAlignment="1" applyProtection="1">
      <alignment horizontal="left" vertical="top" wrapText="1"/>
      <protection locked="0"/>
    </xf>
    <xf numFmtId="0" fontId="8" fillId="14" borderId="19" xfId="0" quotePrefix="1" applyFont="1" applyFill="1" applyBorder="1" applyAlignment="1" applyProtection="1">
      <alignment horizontal="left" vertical="top" wrapText="1"/>
      <protection locked="0"/>
    </xf>
    <xf numFmtId="0" fontId="8" fillId="14" borderId="20" xfId="0" quotePrefix="1" applyFont="1" applyFill="1" applyBorder="1" applyAlignment="1" applyProtection="1">
      <alignment horizontal="left" vertical="top" wrapText="1"/>
      <protection locked="0"/>
    </xf>
    <xf numFmtId="0" fontId="8" fillId="14" borderId="21" xfId="0" quotePrefix="1" applyFont="1" applyFill="1" applyBorder="1" applyAlignment="1" applyProtection="1">
      <alignment horizontal="left" vertical="top" wrapText="1"/>
      <protection locked="0"/>
    </xf>
    <xf numFmtId="0" fontId="8" fillId="14" borderId="22" xfId="0" quotePrefix="1" applyFont="1" applyFill="1" applyBorder="1" applyAlignment="1" applyProtection="1">
      <alignment horizontal="left" vertical="top" wrapText="1"/>
      <protection locked="0"/>
    </xf>
    <xf numFmtId="0" fontId="10" fillId="18" borderId="1" xfId="27" applyFont="1" applyBorder="1">
      <alignment horizontal="center" vertical="center"/>
    </xf>
    <xf numFmtId="0" fontId="10" fillId="18" borderId="26" xfId="27" applyFont="1" applyBorder="1">
      <alignment horizontal="center" vertical="center"/>
    </xf>
    <xf numFmtId="0" fontId="10" fillId="0" borderId="26" xfId="0" applyFont="1" applyBorder="1" applyAlignment="1">
      <alignment horizontal="center" vertical="center" wrapText="1"/>
    </xf>
    <xf numFmtId="0" fontId="11" fillId="15" borderId="40" xfId="0" applyFont="1" applyFill="1" applyBorder="1" applyAlignment="1">
      <alignment horizontal="center" vertical="center"/>
    </xf>
    <xf numFmtId="0" fontId="11" fillId="15" borderId="42" xfId="0" applyFont="1" applyFill="1" applyBorder="1" applyAlignment="1">
      <alignment horizontal="center" vertical="center"/>
    </xf>
    <xf numFmtId="0" fontId="10" fillId="0" borderId="16" xfId="0" applyFont="1" applyBorder="1" applyAlignment="1">
      <alignment horizontal="center" vertical="center" wrapText="1"/>
    </xf>
    <xf numFmtId="0" fontId="10" fillId="0" borderId="20" xfId="0" applyFont="1" applyBorder="1" applyAlignment="1">
      <alignment horizontal="center" vertical="center" wrapText="1"/>
    </xf>
    <xf numFmtId="0" fontId="24" fillId="2" borderId="28" xfId="7" applyFont="1" applyFill="1" applyBorder="1" applyAlignment="1" applyProtection="1">
      <alignment horizontal="center" vertical="center"/>
    </xf>
    <xf numFmtId="0" fontId="24" fillId="2" borderId="29" xfId="7" applyFont="1" applyFill="1" applyBorder="1" applyAlignment="1" applyProtection="1">
      <alignment horizontal="center" vertical="center"/>
    </xf>
    <xf numFmtId="0" fontId="10" fillId="0" borderId="18" xfId="0" applyFont="1" applyBorder="1" applyAlignment="1">
      <alignment horizontal="center" vertical="center" wrapText="1"/>
    </xf>
    <xf numFmtId="0" fontId="10" fillId="0" borderId="22" xfId="0" applyFont="1" applyBorder="1" applyAlignment="1">
      <alignment horizontal="center" vertical="center" wrapText="1"/>
    </xf>
    <xf numFmtId="0" fontId="24" fillId="12" borderId="40" xfId="7" applyFont="1" applyFill="1" applyBorder="1" applyAlignment="1" applyProtection="1">
      <alignment horizontal="left" vertical="center" wrapText="1"/>
    </xf>
    <xf numFmtId="0" fontId="24" fillId="12" borderId="41" xfId="7" applyFont="1" applyFill="1" applyBorder="1" applyAlignment="1" applyProtection="1">
      <alignment horizontal="left" vertical="center" wrapText="1"/>
    </xf>
    <xf numFmtId="0" fontId="24" fillId="12" borderId="42" xfId="7" applyFont="1" applyFill="1" applyBorder="1" applyAlignment="1" applyProtection="1">
      <alignment horizontal="left" vertical="center" wrapText="1"/>
    </xf>
    <xf numFmtId="0" fontId="37" fillId="18" borderId="234" xfId="27" applyFont="1" applyBorder="1">
      <alignment horizontal="center" vertical="center"/>
    </xf>
    <xf numFmtId="0" fontId="37" fillId="18" borderId="161" xfId="27" applyFont="1">
      <alignment horizontal="center" vertical="center"/>
    </xf>
    <xf numFmtId="0" fontId="37" fillId="18" borderId="162" xfId="27" applyFont="1" applyBorder="1">
      <alignment horizontal="center" vertical="center"/>
    </xf>
    <xf numFmtId="0" fontId="39" fillId="19" borderId="166" xfId="0" applyFont="1" applyFill="1" applyBorder="1" applyAlignment="1">
      <alignment horizontal="left" vertical="center"/>
    </xf>
    <xf numFmtId="0" fontId="39" fillId="19" borderId="164" xfId="0" applyFont="1" applyFill="1" applyBorder="1" applyAlignment="1">
      <alignment horizontal="left" vertical="center"/>
    </xf>
    <xf numFmtId="0" fontId="39" fillId="19" borderId="0" xfId="0" applyFont="1" applyFill="1" applyAlignment="1">
      <alignment horizontal="left" vertical="center"/>
    </xf>
    <xf numFmtId="0" fontId="39" fillId="19" borderId="167" xfId="0" applyFont="1" applyFill="1" applyBorder="1" applyAlignment="1">
      <alignment horizontal="left" vertical="center"/>
    </xf>
    <xf numFmtId="0" fontId="28" fillId="0" borderId="231" xfId="0" applyFont="1" applyBorder="1" applyAlignment="1">
      <alignment horizontal="center" vertical="center" wrapText="1"/>
    </xf>
    <xf numFmtId="0" fontId="28" fillId="0" borderId="165" xfId="0" applyFont="1" applyBorder="1" applyAlignment="1">
      <alignment horizontal="center" vertical="center" wrapText="1"/>
    </xf>
    <xf numFmtId="0" fontId="28" fillId="0" borderId="171"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164" fontId="8" fillId="0" borderId="229" xfId="0" applyNumberFormat="1" applyFont="1" applyBorder="1" applyAlignment="1">
      <alignment horizontal="center" vertical="center"/>
    </xf>
    <xf numFmtId="164" fontId="8" fillId="0" borderId="230" xfId="0" applyNumberFormat="1" applyFont="1" applyBorder="1" applyAlignment="1">
      <alignment horizontal="center" vertical="center"/>
    </xf>
    <xf numFmtId="164" fontId="8" fillId="0" borderId="236" xfId="0" applyNumberFormat="1" applyFont="1" applyBorder="1" applyAlignment="1">
      <alignment horizontal="center" vertical="center"/>
    </xf>
    <xf numFmtId="0" fontId="39" fillId="19" borderId="170" xfId="0" applyFont="1" applyFill="1" applyBorder="1" applyAlignment="1">
      <alignment horizontal="left" vertical="center"/>
    </xf>
    <xf numFmtId="0" fontId="39" fillId="19" borderId="165" xfId="0" applyFont="1" applyFill="1" applyBorder="1" applyAlignment="1">
      <alignment horizontal="left" vertical="center"/>
    </xf>
    <xf numFmtId="0" fontId="8" fillId="0" borderId="79" xfId="0" applyFont="1" applyBorder="1" applyAlignment="1">
      <alignment horizontal="left" vertical="center" wrapText="1"/>
    </xf>
    <xf numFmtId="0" fontId="8" fillId="0" borderId="45" xfId="0" applyFont="1" applyBorder="1" applyAlignment="1">
      <alignment horizontal="left" vertical="center" wrapText="1"/>
    </xf>
    <xf numFmtId="0" fontId="10" fillId="0" borderId="250" xfId="0" applyFont="1" applyBorder="1" applyAlignment="1">
      <alignment horizontal="center" vertical="center" wrapText="1"/>
    </xf>
    <xf numFmtId="0" fontId="10" fillId="0" borderId="116"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7" xfId="0" applyFont="1" applyBorder="1" applyAlignment="1">
      <alignment horizontal="center" vertical="center"/>
    </xf>
    <xf numFmtId="0" fontId="8" fillId="0" borderId="45" xfId="0" applyFont="1" applyBorder="1" applyAlignment="1">
      <alignment horizontal="center" vertical="center"/>
    </xf>
    <xf numFmtId="0" fontId="8" fillId="2" borderId="53" xfId="0" applyFont="1" applyFill="1" applyBorder="1" applyAlignment="1">
      <alignment horizontal="left" vertical="center" wrapText="1"/>
    </xf>
    <xf numFmtId="0" fontId="8" fillId="2" borderId="114" xfId="0" applyFont="1" applyFill="1" applyBorder="1" applyAlignment="1">
      <alignment horizontal="left" vertical="center" wrapText="1"/>
    </xf>
    <xf numFmtId="0" fontId="8" fillId="2" borderId="69" xfId="0" applyFont="1" applyFill="1" applyBorder="1" applyAlignment="1">
      <alignment horizontal="left" vertical="center" wrapText="1"/>
    </xf>
    <xf numFmtId="0" fontId="36" fillId="12" borderId="40" xfId="7" applyFont="1" applyFill="1" applyBorder="1" applyAlignment="1" applyProtection="1">
      <alignment horizontal="left" vertical="center" wrapText="1"/>
    </xf>
    <xf numFmtId="0" fontId="36" fillId="12" borderId="41" xfId="7" applyFont="1" applyFill="1" applyBorder="1" applyAlignment="1" applyProtection="1">
      <alignment horizontal="left" vertical="center" wrapText="1"/>
    </xf>
    <xf numFmtId="0" fontId="36" fillId="12" borderId="42" xfId="7" applyFont="1" applyFill="1" applyBorder="1" applyAlignment="1" applyProtection="1">
      <alignment horizontal="left" vertical="center" wrapText="1"/>
    </xf>
    <xf numFmtId="0" fontId="47" fillId="0" borderId="16" xfId="0" applyFont="1" applyBorder="1" applyAlignment="1">
      <alignment horizontal="left" vertical="center" wrapText="1"/>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17" fillId="14" borderId="16" xfId="0" applyFont="1" applyFill="1" applyBorder="1" applyAlignment="1" applyProtection="1">
      <alignment horizontal="left" vertical="top" wrapText="1"/>
      <protection locked="0"/>
    </xf>
    <xf numFmtId="0" fontId="17" fillId="14" borderId="17" xfId="0" applyFont="1" applyFill="1" applyBorder="1" applyAlignment="1" applyProtection="1">
      <alignment horizontal="left" vertical="top" wrapText="1"/>
      <protection locked="0"/>
    </xf>
    <xf numFmtId="0" fontId="17" fillId="14" borderId="18" xfId="0" applyFont="1" applyFill="1" applyBorder="1" applyAlignment="1" applyProtection="1">
      <alignment horizontal="left" vertical="top" wrapText="1"/>
      <protection locked="0"/>
    </xf>
    <xf numFmtId="0" fontId="17" fillId="14" borderId="15" xfId="0" applyFont="1" applyFill="1" applyBorder="1" applyAlignment="1" applyProtection="1">
      <alignment horizontal="left" vertical="top" wrapText="1"/>
      <protection locked="0"/>
    </xf>
    <xf numFmtId="0" fontId="17" fillId="14" borderId="0" xfId="0" applyFont="1" applyFill="1" applyAlignment="1" applyProtection="1">
      <alignment horizontal="left" vertical="top" wrapText="1"/>
      <protection locked="0"/>
    </xf>
    <xf numFmtId="0" fontId="17" fillId="14" borderId="19" xfId="0" applyFont="1" applyFill="1" applyBorder="1" applyAlignment="1" applyProtection="1">
      <alignment horizontal="left" vertical="top" wrapText="1"/>
      <protection locked="0"/>
    </xf>
    <xf numFmtId="0" fontId="17" fillId="14" borderId="20" xfId="0" applyFont="1" applyFill="1" applyBorder="1" applyAlignment="1" applyProtection="1">
      <alignment horizontal="left" vertical="top" wrapText="1"/>
      <protection locked="0"/>
    </xf>
    <xf numFmtId="0" fontId="17" fillId="14" borderId="21" xfId="0" applyFont="1" applyFill="1" applyBorder="1" applyAlignment="1" applyProtection="1">
      <alignment horizontal="left" vertical="top" wrapText="1"/>
      <protection locked="0"/>
    </xf>
    <xf numFmtId="0" fontId="17" fillId="14" borderId="22" xfId="0" applyFont="1" applyFill="1" applyBorder="1" applyAlignment="1" applyProtection="1">
      <alignment horizontal="left" vertical="top" wrapText="1"/>
      <protection locked="0"/>
    </xf>
    <xf numFmtId="0" fontId="8" fillId="0" borderId="118"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24" fillId="6" borderId="40" xfId="7" applyFont="1" applyBorder="1" applyAlignment="1" applyProtection="1">
      <alignment horizontal="center" vertical="center"/>
    </xf>
    <xf numFmtId="0" fontId="24" fillId="6" borderId="41" xfId="7" applyFont="1" applyBorder="1" applyAlignment="1" applyProtection="1">
      <alignment horizontal="center" vertical="center"/>
    </xf>
    <xf numFmtId="0" fontId="24" fillId="6" borderId="42" xfId="7" applyFont="1" applyBorder="1" applyAlignment="1" applyProtection="1">
      <alignment horizontal="center" vertical="center"/>
    </xf>
    <xf numFmtId="0" fontId="28" fillId="0" borderId="228" xfId="0" applyFont="1" applyBorder="1" applyAlignment="1">
      <alignment horizontal="center" vertical="center" wrapText="1"/>
    </xf>
    <xf numFmtId="0" fontId="28" fillId="0" borderId="163" xfId="0" applyFont="1" applyBorder="1" applyAlignment="1">
      <alignment horizontal="center" vertical="center" wrapText="1"/>
    </xf>
    <xf numFmtId="0" fontId="28" fillId="0" borderId="169" xfId="0" applyFont="1" applyBorder="1" applyAlignment="1">
      <alignment horizontal="center" vertical="center" wrapText="1"/>
    </xf>
    <xf numFmtId="0" fontId="28" fillId="0" borderId="40" xfId="0" applyFont="1" applyBorder="1" applyAlignment="1">
      <alignment horizontal="left" vertical="center" wrapText="1"/>
    </xf>
    <xf numFmtId="0" fontId="28" fillId="0" borderId="41" xfId="0" applyFont="1" applyBorder="1" applyAlignment="1">
      <alignment horizontal="left" vertical="center" wrapText="1"/>
    </xf>
    <xf numFmtId="0" fontId="28" fillId="0" borderId="42" xfId="0" applyFont="1" applyBorder="1" applyAlignment="1">
      <alignment horizontal="left" vertical="center" wrapText="1"/>
    </xf>
    <xf numFmtId="0" fontId="8" fillId="0" borderId="74" xfId="0" applyFont="1" applyBorder="1" applyAlignment="1">
      <alignment horizontal="left" vertical="center" wrapText="1"/>
    </xf>
    <xf numFmtId="0" fontId="8" fillId="0" borderId="226" xfId="0" applyFont="1" applyBorder="1" applyAlignment="1">
      <alignment horizontal="left" vertical="center" wrapText="1"/>
    </xf>
    <xf numFmtId="0" fontId="8" fillId="0" borderId="227" xfId="0" applyFont="1" applyBorder="1" applyAlignment="1">
      <alignment horizontal="left" vertical="center" wrapText="1"/>
    </xf>
    <xf numFmtId="0" fontId="8" fillId="0" borderId="77" xfId="0" applyFont="1" applyBorder="1" applyAlignment="1">
      <alignment horizontal="left" vertical="center" wrapText="1"/>
    </xf>
    <xf numFmtId="0" fontId="10" fillId="0" borderId="225" xfId="0" applyFont="1" applyBorder="1" applyAlignment="1">
      <alignment horizontal="left" vertical="center" wrapText="1"/>
    </xf>
    <xf numFmtId="0" fontId="10" fillId="0" borderId="104" xfId="0" applyFont="1" applyBorder="1" applyAlignment="1">
      <alignment horizontal="left" vertical="center" wrapText="1"/>
    </xf>
    <xf numFmtId="0" fontId="24" fillId="0" borderId="76" xfId="0" applyFont="1" applyBorder="1" applyAlignment="1">
      <alignment horizontal="left" vertical="center" wrapText="1"/>
    </xf>
    <xf numFmtId="0" fontId="24" fillId="0" borderId="5" xfId="0" applyFont="1" applyBorder="1" applyAlignment="1">
      <alignment horizontal="left" vertical="center" wrapText="1"/>
    </xf>
    <xf numFmtId="0" fontId="8" fillId="0" borderId="28" xfId="0" applyFont="1" applyBorder="1" applyAlignment="1">
      <alignment horizontal="left" vertical="center" wrapText="1"/>
    </xf>
    <xf numFmtId="0" fontId="8" fillId="0" borderId="88" xfId="0" applyFont="1" applyBorder="1" applyAlignment="1">
      <alignment horizontal="left" vertical="center" wrapText="1"/>
    </xf>
    <xf numFmtId="0" fontId="24" fillId="18" borderId="85" xfId="0" applyFont="1" applyFill="1" applyBorder="1" applyAlignment="1">
      <alignment horizontal="center" vertical="center" wrapText="1"/>
    </xf>
    <xf numFmtId="0" fontId="24" fillId="18" borderId="86" xfId="0" applyFont="1" applyFill="1" applyBorder="1" applyAlignment="1">
      <alignment horizontal="center" vertical="center" wrapText="1"/>
    </xf>
    <xf numFmtId="0" fontId="24" fillId="18" borderId="87" xfId="0" applyFont="1" applyFill="1" applyBorder="1" applyAlignment="1">
      <alignment horizontal="center" vertical="center" wrapText="1"/>
    </xf>
    <xf numFmtId="0" fontId="10" fillId="18" borderId="85" xfId="0" applyFont="1" applyFill="1" applyBorder="1" applyAlignment="1">
      <alignment horizontal="center" vertical="center" wrapText="1"/>
    </xf>
    <xf numFmtId="0" fontId="10" fillId="18" borderId="86" xfId="0" applyFont="1" applyFill="1" applyBorder="1" applyAlignment="1">
      <alignment horizontal="center" vertical="center" wrapText="1"/>
    </xf>
    <xf numFmtId="0" fontId="10" fillId="18" borderId="87" xfId="0" applyFont="1" applyFill="1" applyBorder="1" applyAlignment="1">
      <alignment horizontal="center" vertical="center" wrapText="1"/>
    </xf>
    <xf numFmtId="0" fontId="28" fillId="0" borderId="103" xfId="0" applyFont="1" applyBorder="1" applyAlignment="1">
      <alignment horizontal="left" vertical="center" wrapText="1"/>
    </xf>
    <xf numFmtId="0" fontId="28" fillId="0" borderId="95" xfId="0" applyFont="1" applyBorder="1" applyAlignment="1">
      <alignment horizontal="left" vertical="center" wrapText="1"/>
    </xf>
    <xf numFmtId="0" fontId="28" fillId="0" borderId="206" xfId="0" applyFont="1" applyBorder="1" applyAlignment="1">
      <alignment horizontal="left" vertical="center" wrapText="1"/>
    </xf>
    <xf numFmtId="0" fontId="25" fillId="2" borderId="0" xfId="1" applyFont="1" applyFill="1" applyAlignment="1" applyProtection="1">
      <alignment horizontal="left" vertical="center"/>
      <protection locked="0"/>
    </xf>
    <xf numFmtId="0" fontId="8" fillId="0" borderId="63" xfId="6" applyFont="1" applyBorder="1" applyAlignment="1">
      <alignment horizontal="left"/>
    </xf>
    <xf numFmtId="0" fontId="8" fillId="0" borderId="81" xfId="6" applyFont="1" applyBorder="1" applyAlignment="1">
      <alignment horizontal="left"/>
    </xf>
    <xf numFmtId="0" fontId="8" fillId="0" borderId="65" xfId="6" applyFont="1" applyBorder="1" applyAlignment="1">
      <alignment horizontal="left" vertical="center"/>
    </xf>
    <xf numFmtId="0" fontId="8" fillId="0" borderId="111" xfId="6" applyFont="1" applyBorder="1" applyAlignment="1">
      <alignment horizontal="left" vertical="center"/>
    </xf>
    <xf numFmtId="0" fontId="8" fillId="0" borderId="47" xfId="6" applyFont="1" applyBorder="1" applyAlignment="1">
      <alignment horizontal="left"/>
    </xf>
    <xf numFmtId="0" fontId="8" fillId="0" borderId="112" xfId="6" applyFont="1" applyBorder="1" applyAlignment="1">
      <alignment horizontal="left"/>
    </xf>
    <xf numFmtId="0" fontId="8" fillId="0" borderId="47" xfId="6" applyFont="1" applyBorder="1" applyAlignment="1">
      <alignment horizontal="left" vertical="center"/>
    </xf>
    <xf numFmtId="0" fontId="8" fillId="0" borderId="112" xfId="6" applyFont="1" applyBorder="1" applyAlignment="1">
      <alignment horizontal="left" vertical="center"/>
    </xf>
    <xf numFmtId="0" fontId="9" fillId="0" borderId="92" xfId="6" applyFont="1" applyBorder="1" applyAlignment="1">
      <alignment horizontal="left" wrapText="1"/>
    </xf>
    <xf numFmtId="0" fontId="9" fillId="0" borderId="82" xfId="6" applyFont="1" applyBorder="1" applyAlignment="1">
      <alignment horizontal="left" wrapText="1"/>
    </xf>
    <xf numFmtId="0" fontId="9" fillId="0" borderId="67" xfId="6" applyFont="1" applyBorder="1" applyAlignment="1">
      <alignment horizontal="left" wrapText="1"/>
    </xf>
    <xf numFmtId="0" fontId="8" fillId="0" borderId="96" xfId="0" applyFont="1" applyBorder="1" applyAlignment="1">
      <alignment horizontal="left" vertical="center"/>
    </xf>
    <xf numFmtId="0" fontId="8" fillId="0" borderId="97" xfId="0" applyFont="1" applyBorder="1" applyAlignment="1">
      <alignment horizontal="left" vertical="center"/>
    </xf>
    <xf numFmtId="0" fontId="8" fillId="0" borderId="98" xfId="0" applyFont="1" applyBorder="1" applyAlignment="1">
      <alignment horizontal="left" vertical="center"/>
    </xf>
    <xf numFmtId="0" fontId="8" fillId="0" borderId="83" xfId="0" applyFont="1" applyBorder="1" applyAlignment="1">
      <alignment horizontal="left" vertical="center"/>
    </xf>
    <xf numFmtId="0" fontId="8" fillId="0" borderId="84" xfId="0" applyFont="1" applyBorder="1" applyAlignment="1">
      <alignment horizontal="left" vertical="center"/>
    </xf>
    <xf numFmtId="0" fontId="8" fillId="0" borderId="100" xfId="0" applyFont="1" applyBorder="1" applyAlignment="1">
      <alignment horizontal="left" vertical="center"/>
    </xf>
    <xf numFmtId="0" fontId="8" fillId="0" borderId="49" xfId="0" applyFont="1" applyBorder="1" applyAlignment="1">
      <alignment horizontal="left" vertical="center"/>
    </xf>
    <xf numFmtId="0" fontId="8" fillId="0" borderId="48" xfId="0" applyFont="1" applyBorder="1" applyAlignment="1">
      <alignment horizontal="left" vertical="center"/>
    </xf>
    <xf numFmtId="0" fontId="8" fillId="0" borderId="99" xfId="0" applyFont="1" applyBorder="1" applyAlignment="1">
      <alignment horizontal="left" vertical="center"/>
    </xf>
    <xf numFmtId="0" fontId="8" fillId="0" borderId="49" xfId="0" applyFont="1" applyBorder="1" applyAlignment="1">
      <alignment horizontal="left" vertical="center" wrapText="1"/>
    </xf>
    <xf numFmtId="0" fontId="8" fillId="0" borderId="48" xfId="0" applyFont="1" applyBorder="1" applyAlignment="1">
      <alignment horizontal="left" vertical="center" wrapText="1"/>
    </xf>
    <xf numFmtId="0" fontId="8" fillId="0" borderId="99" xfId="0" applyFont="1" applyBorder="1" applyAlignment="1">
      <alignment horizontal="left" vertical="center" wrapText="1"/>
    </xf>
    <xf numFmtId="0" fontId="10" fillId="0" borderId="28" xfId="0" applyFont="1" applyBorder="1" applyAlignment="1">
      <alignment horizontal="center" vertical="center"/>
    </xf>
    <xf numFmtId="0" fontId="10" fillId="0" borderId="32" xfId="0" applyFont="1" applyBorder="1" applyAlignment="1">
      <alignment horizontal="center" vertical="center"/>
    </xf>
    <xf numFmtId="0" fontId="10" fillId="0" borderId="29" xfId="0" applyFont="1" applyBorder="1" applyAlignment="1">
      <alignment horizontal="center" vertical="center"/>
    </xf>
    <xf numFmtId="0" fontId="10" fillId="12" borderId="215" xfId="0" applyFont="1" applyFill="1" applyBorder="1" applyAlignment="1">
      <alignment horizontal="center" vertical="center" wrapText="1"/>
    </xf>
    <xf numFmtId="0" fontId="10" fillId="12" borderId="216" xfId="0" applyFont="1" applyFill="1" applyBorder="1" applyAlignment="1">
      <alignment horizontal="center" vertical="center" wrapText="1"/>
    </xf>
    <xf numFmtId="0" fontId="10" fillId="12" borderId="217" xfId="0" applyFont="1" applyFill="1" applyBorder="1" applyAlignment="1">
      <alignment horizontal="center" vertical="center" wrapText="1"/>
    </xf>
    <xf numFmtId="0" fontId="10" fillId="12" borderId="218" xfId="0" applyFont="1" applyFill="1" applyBorder="1" applyAlignment="1">
      <alignment horizontal="center" vertical="center" wrapText="1"/>
    </xf>
    <xf numFmtId="0" fontId="10" fillId="12" borderId="21" xfId="0" applyFont="1" applyFill="1" applyBorder="1" applyAlignment="1">
      <alignment horizontal="center" vertical="center" wrapText="1"/>
    </xf>
    <xf numFmtId="0" fontId="10" fillId="12" borderId="219" xfId="0" applyFont="1" applyFill="1" applyBorder="1" applyAlignment="1">
      <alignment horizontal="center" vertical="center" wrapText="1"/>
    </xf>
    <xf numFmtId="0" fontId="10" fillId="0" borderId="30" xfId="0" applyFont="1" applyBorder="1" applyAlignment="1">
      <alignment horizontal="center" vertical="center" wrapText="1"/>
    </xf>
    <xf numFmtId="166" fontId="11" fillId="15" borderId="34" xfId="0" applyNumberFormat="1" applyFont="1" applyFill="1" applyBorder="1" applyAlignment="1">
      <alignment horizontal="center" vertical="center"/>
    </xf>
    <xf numFmtId="166" fontId="11" fillId="15" borderId="3" xfId="0" applyNumberFormat="1" applyFont="1" applyFill="1" applyBorder="1" applyAlignment="1">
      <alignment horizontal="center" vertical="center"/>
    </xf>
    <xf numFmtId="166" fontId="11" fillId="15" borderId="15" xfId="0" applyNumberFormat="1" applyFont="1" applyFill="1" applyBorder="1" applyAlignment="1">
      <alignment horizontal="center" vertical="center"/>
    </xf>
    <xf numFmtId="166" fontId="11" fillId="15" borderId="0" xfId="0" applyNumberFormat="1" applyFont="1" applyFill="1" applyAlignment="1">
      <alignment horizontal="center" vertical="center"/>
    </xf>
    <xf numFmtId="166" fontId="11" fillId="15" borderId="37" xfId="0" applyNumberFormat="1" applyFont="1" applyFill="1" applyBorder="1" applyAlignment="1">
      <alignment horizontal="center" vertical="center"/>
    </xf>
    <xf numFmtId="166" fontId="11" fillId="15" borderId="6" xfId="0" applyNumberFormat="1" applyFont="1" applyFill="1" applyBorder="1" applyAlignment="1">
      <alignment horizontal="center" vertical="center"/>
    </xf>
    <xf numFmtId="166" fontId="8" fillId="0" borderId="34" xfId="0" applyNumberFormat="1" applyFont="1" applyBorder="1" applyAlignment="1">
      <alignment horizontal="center" vertical="center"/>
    </xf>
    <xf numFmtId="166" fontId="8" fillId="0" borderId="3" xfId="0" applyNumberFormat="1" applyFont="1" applyBorder="1" applyAlignment="1">
      <alignment horizontal="center" vertical="center"/>
    </xf>
    <xf numFmtId="166" fontId="8" fillId="0" borderId="15" xfId="0" applyNumberFormat="1" applyFont="1" applyBorder="1" applyAlignment="1">
      <alignment horizontal="center" vertical="center"/>
    </xf>
    <xf numFmtId="166" fontId="8" fillId="0" borderId="0" xfId="0" applyNumberFormat="1" applyFont="1" applyAlignment="1">
      <alignment horizontal="center" vertical="center"/>
    </xf>
    <xf numFmtId="166" fontId="8" fillId="0" borderId="37" xfId="0" applyNumberFormat="1" applyFont="1" applyBorder="1" applyAlignment="1">
      <alignment horizontal="center" vertical="center"/>
    </xf>
    <xf numFmtId="166" fontId="8" fillId="0" borderId="6" xfId="0" applyNumberFormat="1" applyFont="1" applyBorder="1" applyAlignment="1">
      <alignment horizontal="center" vertical="center"/>
    </xf>
    <xf numFmtId="0" fontId="39" fillId="19" borderId="101" xfId="0" applyFont="1" applyFill="1" applyBorder="1" applyAlignment="1">
      <alignment horizontal="center" vertical="center"/>
    </xf>
    <xf numFmtId="0" fontId="39" fillId="19" borderId="102" xfId="0" applyFont="1" applyFill="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11" fillId="15" borderId="51" xfId="0" applyFont="1" applyFill="1" applyBorder="1" applyAlignment="1">
      <alignment horizontal="center" vertical="center"/>
    </xf>
    <xf numFmtId="0" fontId="11" fillId="15" borderId="52" xfId="0" applyFont="1" applyFill="1" applyBorder="1" applyAlignment="1">
      <alignment horizontal="center" vertical="center"/>
    </xf>
    <xf numFmtId="2" fontId="11" fillId="15" borderId="33" xfId="0" applyNumberFormat="1" applyFont="1" applyFill="1" applyBorder="1" applyAlignment="1">
      <alignment horizontal="center" vertical="center"/>
    </xf>
    <xf numFmtId="2" fontId="11" fillId="15" borderId="25" xfId="0" applyNumberFormat="1" applyFont="1" applyFill="1" applyBorder="1" applyAlignment="1">
      <alignment horizontal="center" vertical="center"/>
    </xf>
    <xf numFmtId="0" fontId="10" fillId="0" borderId="36" xfId="0" applyFont="1" applyBorder="1" applyAlignment="1">
      <alignment horizontal="center" vertical="center" wrapText="1"/>
    </xf>
    <xf numFmtId="0" fontId="10" fillId="0" borderId="66" xfId="0" applyFont="1" applyBorder="1" applyAlignment="1">
      <alignment horizontal="center" vertical="center" wrapText="1"/>
    </xf>
    <xf numFmtId="0" fontId="8" fillId="0" borderId="101" xfId="0" applyFont="1" applyBorder="1" applyAlignment="1">
      <alignment horizontal="center" vertical="center"/>
    </xf>
    <xf numFmtId="0" fontId="8" fillId="0" borderId="102" xfId="0" applyFont="1" applyBorder="1" applyAlignment="1">
      <alignment horizontal="center" vertical="center"/>
    </xf>
    <xf numFmtId="166" fontId="11" fillId="15" borderId="14" xfId="0" applyNumberFormat="1" applyFont="1" applyFill="1" applyBorder="1" applyAlignment="1">
      <alignment horizontal="center" vertical="center"/>
    </xf>
    <xf numFmtId="166" fontId="11" fillId="15" borderId="5" xfId="0" applyNumberFormat="1" applyFont="1" applyFill="1" applyBorder="1" applyAlignment="1">
      <alignment horizontal="center" vertical="center"/>
    </xf>
    <xf numFmtId="166" fontId="11" fillId="15" borderId="20" xfId="0" applyNumberFormat="1" applyFont="1" applyFill="1" applyBorder="1" applyAlignment="1">
      <alignment horizontal="center" vertical="center"/>
    </xf>
    <xf numFmtId="166" fontId="11" fillId="15" borderId="104" xfId="0" applyNumberFormat="1" applyFont="1" applyFill="1" applyBorder="1" applyAlignment="1">
      <alignment horizontal="center" vertical="center"/>
    </xf>
    <xf numFmtId="0" fontId="37" fillId="18" borderId="239" xfId="27" applyFont="1" applyBorder="1">
      <alignment horizontal="center" vertical="center"/>
    </xf>
    <xf numFmtId="0" fontId="37" fillId="18" borderId="240" xfId="27" applyFont="1" applyBorder="1">
      <alignment horizontal="center" vertical="center"/>
    </xf>
    <xf numFmtId="0" fontId="37" fillId="18" borderId="241" xfId="27" applyFont="1" applyBorder="1">
      <alignment horizontal="center" vertical="center"/>
    </xf>
    <xf numFmtId="0" fontId="37" fillId="18" borderId="232" xfId="27" applyFont="1" applyBorder="1">
      <alignment horizontal="center" vertical="center"/>
    </xf>
    <xf numFmtId="0" fontId="37" fillId="18" borderId="210" xfId="27" applyFont="1" applyBorder="1">
      <alignment horizontal="center" vertical="center"/>
    </xf>
    <xf numFmtId="0" fontId="37" fillId="18" borderId="233" xfId="27" applyFont="1" applyBorder="1">
      <alignment horizontal="center" vertical="center"/>
    </xf>
    <xf numFmtId="0" fontId="25" fillId="2" borderId="0" xfId="1" applyFont="1" applyFill="1" applyAlignment="1" applyProtection="1">
      <alignment horizontal="left"/>
      <protection locked="0"/>
    </xf>
    <xf numFmtId="0" fontId="8" fillId="14" borderId="15" xfId="0" applyFont="1" applyFill="1" applyBorder="1" applyAlignment="1" applyProtection="1">
      <alignment horizontal="center" vertical="center"/>
      <protection locked="0"/>
    </xf>
    <xf numFmtId="0" fontId="8" fillId="14" borderId="0" xfId="0" applyFont="1" applyFill="1" applyAlignment="1" applyProtection="1">
      <alignment horizontal="center" vertical="center"/>
      <protection locked="0"/>
    </xf>
    <xf numFmtId="0" fontId="8" fillId="14" borderId="19" xfId="0" applyFont="1" applyFill="1" applyBorder="1" applyAlignment="1" applyProtection="1">
      <alignment horizontal="center" vertical="center"/>
      <protection locked="0"/>
    </xf>
    <xf numFmtId="0" fontId="8" fillId="14" borderId="20" xfId="0" applyFont="1" applyFill="1" applyBorder="1" applyAlignment="1" applyProtection="1">
      <alignment horizontal="center" vertical="center"/>
      <protection locked="0"/>
    </xf>
    <xf numFmtId="0" fontId="8" fillId="14" borderId="21" xfId="0" applyFont="1" applyFill="1" applyBorder="1" applyAlignment="1" applyProtection="1">
      <alignment horizontal="center" vertical="center"/>
      <protection locked="0"/>
    </xf>
    <xf numFmtId="0" fontId="8" fillId="14" borderId="22" xfId="0" applyFont="1" applyFill="1" applyBorder="1" applyAlignment="1" applyProtection="1">
      <alignment horizontal="center" vertical="center"/>
      <protection locked="0"/>
    </xf>
    <xf numFmtId="0" fontId="8" fillId="14" borderId="16" xfId="0" applyFont="1" applyFill="1" applyBorder="1" applyAlignment="1" applyProtection="1">
      <alignment horizontal="center" vertical="center"/>
      <protection locked="0"/>
    </xf>
    <xf numFmtId="0" fontId="8" fillId="14" borderId="17" xfId="0" applyFont="1" applyFill="1" applyBorder="1" applyAlignment="1" applyProtection="1">
      <alignment horizontal="center" vertical="center"/>
      <protection locked="0"/>
    </xf>
    <xf numFmtId="0" fontId="8" fillId="14" borderId="18" xfId="0" applyFont="1" applyFill="1" applyBorder="1" applyAlignment="1" applyProtection="1">
      <alignment horizontal="center" vertical="center"/>
      <protection locked="0"/>
    </xf>
    <xf numFmtId="0" fontId="8" fillId="14" borderId="37" xfId="0" applyFont="1" applyFill="1" applyBorder="1" applyAlignment="1" applyProtection="1">
      <alignment horizontal="left" vertical="top" wrapText="1"/>
      <protection locked="0"/>
    </xf>
    <xf numFmtId="0" fontId="8" fillId="14" borderId="6" xfId="0" applyFont="1" applyFill="1" applyBorder="1" applyAlignment="1" applyProtection="1">
      <alignment horizontal="left" vertical="top" wrapText="1"/>
      <protection locked="0"/>
    </xf>
    <xf numFmtId="0" fontId="8" fillId="14" borderId="38" xfId="0" applyFont="1" applyFill="1" applyBorder="1" applyAlignment="1" applyProtection="1">
      <alignment horizontal="left" vertical="top" wrapText="1"/>
      <protection locked="0"/>
    </xf>
    <xf numFmtId="0" fontId="8" fillId="0" borderId="28" xfId="0" quotePrefix="1" applyFont="1" applyBorder="1" applyAlignment="1">
      <alignment vertical="top" wrapText="1"/>
    </xf>
    <xf numFmtId="0" fontId="8" fillId="0" borderId="32" xfId="0" quotePrefix="1" applyFont="1" applyBorder="1" applyAlignment="1">
      <alignment vertical="top" wrapText="1"/>
    </xf>
    <xf numFmtId="0" fontId="8" fillId="0" borderId="29" xfId="0" quotePrefix="1" applyFont="1" applyBorder="1" applyAlignment="1">
      <alignment vertical="top" wrapText="1"/>
    </xf>
    <xf numFmtId="0" fontId="8" fillId="0" borderId="30" xfId="0" quotePrefix="1" applyFont="1" applyBorder="1" applyAlignment="1">
      <alignment vertical="top" wrapText="1"/>
    </xf>
    <xf numFmtId="0" fontId="8" fillId="0" borderId="13" xfId="0" quotePrefix="1" applyFont="1" applyBorder="1" applyAlignment="1">
      <alignment vertical="top" wrapText="1"/>
    </xf>
    <xf numFmtId="0" fontId="8" fillId="0" borderId="31" xfId="0" quotePrefix="1" applyFont="1" applyBorder="1" applyAlignment="1">
      <alignment vertical="top" wrapText="1"/>
    </xf>
    <xf numFmtId="0" fontId="8" fillId="14" borderId="16" xfId="0" quotePrefix="1" applyFont="1" applyFill="1" applyBorder="1" applyAlignment="1" applyProtection="1">
      <alignment horizontal="left" vertical="top" wrapText="1"/>
      <protection locked="0"/>
    </xf>
    <xf numFmtId="0" fontId="8" fillId="14" borderId="17" xfId="0" quotePrefix="1" applyFont="1" applyFill="1" applyBorder="1" applyAlignment="1" applyProtection="1">
      <alignment horizontal="left" vertical="top" wrapText="1"/>
      <protection locked="0"/>
    </xf>
    <xf numFmtId="0" fontId="8" fillId="14" borderId="18" xfId="0" quotePrefix="1" applyFont="1" applyFill="1" applyBorder="1" applyAlignment="1" applyProtection="1">
      <alignment horizontal="left" vertical="top" wrapText="1"/>
      <protection locked="0"/>
    </xf>
    <xf numFmtId="0" fontId="17" fillId="18" borderId="40" xfId="7" applyFont="1" applyFill="1" applyBorder="1" applyAlignment="1" applyProtection="1">
      <alignment vertical="center" wrapText="1"/>
    </xf>
    <xf numFmtId="0" fontId="17" fillId="18" borderId="41" xfId="7" applyFont="1" applyFill="1" applyBorder="1" applyAlignment="1" applyProtection="1">
      <alignment vertical="center" wrapText="1"/>
    </xf>
    <xf numFmtId="0" fontId="17" fillId="18" borderId="42" xfId="7" applyFont="1" applyFill="1" applyBorder="1" applyAlignment="1" applyProtection="1">
      <alignment vertical="center" wrapText="1"/>
    </xf>
    <xf numFmtId="0" fontId="6" fillId="0" borderId="43" xfId="6" applyBorder="1" applyAlignment="1">
      <alignment horizontal="left" vertical="center"/>
    </xf>
    <xf numFmtId="0" fontId="6" fillId="0" borderId="73" xfId="6" applyBorder="1" applyAlignment="1">
      <alignment horizontal="left" vertical="center"/>
    </xf>
    <xf numFmtId="0" fontId="10" fillId="0" borderId="37" xfId="6" applyFont="1" applyBorder="1" applyAlignment="1">
      <alignment horizontal="center"/>
    </xf>
    <xf numFmtId="0" fontId="10" fillId="0" borderId="7" xfId="6" applyFont="1" applyBorder="1" applyAlignment="1">
      <alignment horizontal="center"/>
    </xf>
    <xf numFmtId="0" fontId="6" fillId="0" borderId="30" xfId="6" applyBorder="1" applyAlignment="1">
      <alignment horizontal="left" vertical="center"/>
    </xf>
    <xf numFmtId="0" fontId="6" fillId="0" borderId="11" xfId="6" applyBorder="1" applyAlignment="1">
      <alignment horizontal="left" vertical="center"/>
    </xf>
    <xf numFmtId="0" fontId="7" fillId="12" borderId="40" xfId="7" applyFill="1" applyBorder="1">
      <alignment horizontal="left" vertical="center"/>
    </xf>
    <xf numFmtId="0" fontId="7" fillId="12" borderId="42" xfId="7" applyFill="1" applyBorder="1">
      <alignment horizontal="left" vertical="center"/>
    </xf>
  </cellXfs>
  <cellStyles count="28">
    <cellStyle name="2019 Guidance" xfId="25" xr:uid="{51474383-B3BB-437D-B70E-D03E60D89664}"/>
    <cellStyle name="2019 Input Cell" xfId="26" xr:uid="{F9E6C87D-6A88-4158-99FF-61C9725A3DEE}"/>
    <cellStyle name="2019 Normal" xfId="24" xr:uid="{315E1E82-7D07-4F88-A512-EF429C7AB70F}"/>
    <cellStyle name="2019 Section" xfId="27" xr:uid="{5F01042D-F675-4917-9B42-08103559427C}"/>
    <cellStyle name="40% - Accent1" xfId="4" builtinId="31"/>
    <cellStyle name="60% - Accent2" xfId="5" builtinId="36"/>
    <cellStyle name="Auto Populated Cells" xfId="8" xr:uid="{00000000-0005-0000-0000-000002000000}"/>
    <cellStyle name="Calculation 2" xfId="9" xr:uid="{00000000-0005-0000-0000-000003000000}"/>
    <cellStyle name="Conditional Cell" xfId="10" xr:uid="{00000000-0005-0000-0000-000004000000}"/>
    <cellStyle name="Explanatory Text 2" xfId="11" xr:uid="{00000000-0005-0000-0000-000005000000}"/>
    <cellStyle name="Explanatory Text 3" xfId="20" xr:uid="{00000000-0005-0000-0000-000006000000}"/>
    <cellStyle name="Fixed Values" xfId="12" xr:uid="{00000000-0005-0000-0000-000007000000}"/>
    <cellStyle name="Heading 4 2" xfId="7" xr:uid="{00000000-0005-0000-0000-000008000000}"/>
    <cellStyle name="Hyperlink" xfId="1" builtinId="8"/>
    <cellStyle name="Hyperlink 2" xfId="19" xr:uid="{00000000-0005-0000-0000-00000A000000}"/>
    <cellStyle name="Input 2" xfId="13" xr:uid="{00000000-0005-0000-0000-00000B000000}"/>
    <cellStyle name="Input 3" xfId="18" xr:uid="{00000000-0005-0000-0000-00000C000000}"/>
    <cellStyle name="Normal" xfId="0" builtinId="0"/>
    <cellStyle name="Normal 2" xfId="2" xr:uid="{00000000-0005-0000-0000-00000E000000}"/>
    <cellStyle name="Normal 2 2" xfId="21" xr:uid="{00000000-0005-0000-0000-00000F000000}"/>
    <cellStyle name="Normal 3" xfId="3" xr:uid="{00000000-0005-0000-0000-000010000000}"/>
    <cellStyle name="Normal 3 2" xfId="22" xr:uid="{00000000-0005-0000-0000-000011000000}"/>
    <cellStyle name="Normal 4" xfId="6" xr:uid="{00000000-0005-0000-0000-000012000000}"/>
    <cellStyle name="Output 2" xfId="14" xr:uid="{00000000-0005-0000-0000-000013000000}"/>
    <cellStyle name="Percent" xfId="23" builtinId="5"/>
    <cellStyle name="Revision Needed" xfId="15" xr:uid="{00000000-0005-0000-0000-000015000000}"/>
    <cellStyle name="Tab Header" xfId="16" xr:uid="{00000000-0005-0000-0000-000016000000}"/>
    <cellStyle name="Table Header" xfId="17" xr:uid="{00000000-0005-0000-0000-000017000000}"/>
  </cellStyles>
  <dxfs count="93">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0"/>
        </patternFill>
      </fill>
    </dxf>
    <dxf>
      <font>
        <color auto="1"/>
      </font>
      <fill>
        <patternFill patternType="lightUp">
          <bgColor auto="1"/>
        </patternFill>
      </fill>
    </dxf>
    <dxf>
      <fill>
        <patternFill patternType="lightUp"/>
      </fill>
    </dxf>
    <dxf>
      <font>
        <color auto="1"/>
      </font>
      <fill>
        <patternFill patternType="lightUp">
          <bgColor auto="1"/>
        </patternFill>
      </fill>
    </dxf>
    <dxf>
      <font>
        <color auto="1"/>
      </font>
      <fill>
        <patternFill patternType="lightUp">
          <bgColor auto="1"/>
        </patternFill>
      </fill>
    </dxf>
    <dxf>
      <fill>
        <patternFill patternType="lightUp"/>
      </fill>
    </dxf>
    <dxf>
      <fill>
        <patternFill patternType="lightUp"/>
      </fill>
    </dxf>
    <dxf>
      <fill>
        <patternFill patternType="lightUp"/>
      </fill>
    </dxf>
    <dxf>
      <fill>
        <patternFill patternType="lightUp"/>
      </fill>
    </dxf>
    <dxf>
      <font>
        <color auto="1"/>
      </font>
      <fill>
        <patternFill patternType="lightUp">
          <bgColor auto="1"/>
        </patternFill>
      </fill>
    </dxf>
    <dxf>
      <fill>
        <patternFill patternType="lightUp"/>
      </fill>
    </dxf>
    <dxf>
      <font>
        <color auto="1"/>
      </font>
      <fill>
        <patternFill patternType="lightUp">
          <bgColor auto="1"/>
        </patternFill>
      </fill>
    </dxf>
    <dxf>
      <font>
        <color auto="1"/>
      </font>
      <fill>
        <patternFill patternType="lightUp">
          <bgColor auto="1"/>
        </patternFill>
      </fill>
    </dxf>
    <dxf>
      <fill>
        <patternFill patternType="lightUp"/>
      </fill>
    </dxf>
    <dxf>
      <fill>
        <patternFill patternType="lightUp"/>
      </fill>
    </dxf>
    <dxf>
      <font>
        <color auto="1"/>
      </font>
      <fill>
        <patternFill patternType="lightUp">
          <bgColor auto="1"/>
        </patternFill>
      </fill>
    </dxf>
    <dxf>
      <font>
        <color auto="1"/>
      </font>
      <fill>
        <patternFill patternType="lightUp">
          <bgColor auto="1"/>
        </patternFill>
      </fill>
    </dxf>
    <dxf>
      <font>
        <color auto="1"/>
      </font>
      <fill>
        <patternFill patternType="lightUp">
          <bgColor auto="1"/>
        </patternFill>
      </fill>
    </dxf>
    <dxf>
      <font>
        <color auto="1"/>
      </font>
      <fill>
        <patternFill patternType="lightUp">
          <bgColor auto="1"/>
        </patternFill>
      </fill>
    </dxf>
    <dxf>
      <font>
        <color auto="1"/>
      </font>
      <fill>
        <patternFill patternType="lightUp">
          <bgColor auto="1"/>
        </patternFill>
      </fill>
    </dxf>
    <dxf>
      <font>
        <color auto="1"/>
      </font>
      <fill>
        <patternFill patternType="lightUp">
          <bgColor auto="1"/>
        </patternFill>
      </fill>
    </dxf>
    <dxf>
      <font>
        <color auto="1"/>
      </font>
      <fill>
        <patternFill patternType="lightUp">
          <bgColor auto="1"/>
        </patternFill>
      </fill>
    </dxf>
    <dxf>
      <font>
        <color auto="1"/>
      </font>
      <fill>
        <patternFill patternType="lightUp">
          <bgColor auto="1"/>
        </patternFill>
      </fill>
    </dxf>
    <dxf>
      <font>
        <color auto="1"/>
      </font>
      <fill>
        <patternFill patternType="lightUp">
          <bgColor auto="1"/>
        </patternFill>
      </fill>
    </dxf>
    <dxf>
      <font>
        <color auto="1"/>
      </font>
      <fill>
        <patternFill patternType="lightUp">
          <bgColor auto="1"/>
        </patternFill>
      </fill>
    </dxf>
    <dxf>
      <font>
        <color auto="1"/>
      </font>
      <fill>
        <patternFill patternType="lightUp">
          <bgColor auto="1"/>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auto="1"/>
      </font>
      <fill>
        <patternFill patternType="lightUp">
          <bgColor auto="1"/>
        </patternFill>
      </fill>
    </dxf>
    <dxf>
      <fill>
        <patternFill patternType="lightUp"/>
      </fill>
    </dxf>
    <dxf>
      <fill>
        <patternFill patternType="lightUp"/>
      </fill>
    </dxf>
    <dxf>
      <fill>
        <patternFill patternType="lightUp">
          <bgColor auto="1"/>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bgColor theme="0"/>
        </patternFill>
      </fill>
    </dxf>
    <dxf>
      <font>
        <color auto="1"/>
      </font>
      <fill>
        <patternFill patternType="lightUp">
          <bgColor auto="1"/>
        </patternFill>
      </fill>
    </dxf>
    <dxf>
      <fill>
        <patternFill patternType="lightUp">
          <bgColor theme="0"/>
        </patternFill>
      </fill>
    </dxf>
    <dxf>
      <font>
        <color auto="1"/>
      </font>
      <fill>
        <patternFill patternType="lightUp">
          <bgColor auto="1"/>
        </patternFill>
      </fill>
    </dxf>
    <dxf>
      <fill>
        <patternFill patternType="lightUp"/>
      </fill>
    </dxf>
    <dxf>
      <font>
        <color auto="1"/>
      </font>
      <fill>
        <patternFill patternType="lightUp">
          <bgColor auto="1"/>
        </patternFill>
      </fill>
    </dxf>
    <dxf>
      <font>
        <color auto="1"/>
      </font>
      <fill>
        <patternFill patternType="lightUp">
          <bgColor auto="1"/>
        </patternFill>
      </fill>
    </dxf>
    <dxf>
      <font>
        <color auto="1"/>
      </font>
      <fill>
        <patternFill patternType="lightUp">
          <bgColor auto="1"/>
        </patternFill>
      </fill>
    </dxf>
    <dxf>
      <fill>
        <patternFill patternType="lightUp"/>
      </fill>
    </dxf>
    <dxf>
      <font>
        <color auto="1"/>
      </font>
      <fill>
        <patternFill patternType="lightUp">
          <bgColor auto="1"/>
        </patternFill>
      </fill>
    </dxf>
    <dxf>
      <font>
        <color auto="1"/>
      </font>
      <fill>
        <patternFill patternType="lightUp">
          <bgColor auto="1"/>
        </patternFill>
      </fill>
    </dxf>
    <dxf>
      <font>
        <color auto="1"/>
      </font>
      <fill>
        <patternFill patternType="lightUp">
          <bgColor auto="1"/>
        </patternFill>
      </fill>
    </dxf>
    <dxf>
      <font>
        <color auto="1"/>
      </font>
      <fill>
        <patternFill patternType="lightUp">
          <fgColor auto="1"/>
          <bgColor auto="1"/>
        </patternFill>
      </fill>
    </dxf>
    <dxf>
      <font>
        <color auto="1"/>
      </font>
      <numFmt numFmtId="0" formatCode="General"/>
      <fill>
        <patternFill patternType="lightUp">
          <bgColor auto="1"/>
        </patternFill>
      </fill>
    </dxf>
    <dxf>
      <fill>
        <patternFill patternType="lightUp">
          <bgColor auto="1"/>
        </patternFill>
      </fill>
    </dxf>
    <dxf>
      <fill>
        <patternFill patternType="lightUp"/>
      </fill>
    </dxf>
    <dxf>
      <fill>
        <patternFill patternType="lightUp"/>
      </fill>
    </dxf>
    <dxf>
      <fill>
        <patternFill patternType="lightUp"/>
      </fill>
    </dxf>
    <dxf>
      <fill>
        <patternFill patternType="lightUp">
          <bgColor theme="0"/>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color rgb="FF9C0006"/>
      </font>
      <fill>
        <patternFill>
          <bgColor rgb="FFFFC7CE"/>
        </patternFill>
      </fill>
    </dxf>
    <dxf>
      <font>
        <color rgb="FF9C0006"/>
      </font>
      <fill>
        <patternFill>
          <bgColor rgb="FFFFC7CE"/>
        </patternFill>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9" defaultPivotStyle="PivotStyleLight16"/>
  <colors>
    <mruColors>
      <color rgb="FF0066CC"/>
      <color rgb="FF99CCFF"/>
      <color rgb="FF9C0000"/>
      <color rgb="FF800000"/>
      <color rgb="FF9C0006"/>
      <color rgb="FFFFC7CE"/>
      <color rgb="FFCE0006"/>
      <color rgb="FFFFFF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Palatino Linotype" panose="02040502050505030304" pitchFamily="18" charset="0"/>
                <a:ea typeface="+mn-ea"/>
                <a:cs typeface="+mn-cs"/>
              </a:defRPr>
            </a:pPr>
            <a:r>
              <a:rPr lang="en-US"/>
              <a:t>Temperatures vs. Target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Palatino Linotype" panose="02040502050505030304" pitchFamily="18" charset="0"/>
              <a:ea typeface="+mn-ea"/>
              <a:cs typeface="+mn-cs"/>
            </a:defRPr>
          </a:pPr>
          <a:endParaRPr lang="en-US"/>
        </a:p>
      </c:txPr>
    </c:title>
    <c:autoTitleDeleted val="0"/>
    <c:plotArea>
      <c:layout/>
      <c:scatterChart>
        <c:scatterStyle val="lineMarker"/>
        <c:varyColors val="0"/>
        <c:ser>
          <c:idx val="0"/>
          <c:order val="0"/>
          <c:tx>
            <c:v>Triangle Around Test Points</c:v>
          </c:tx>
          <c:spPr>
            <a:ln w="19050" cap="rnd">
              <a:solidFill>
                <a:srgbClr val="9C0000"/>
              </a:solidFill>
              <a:round/>
            </a:ln>
            <a:effectLst/>
          </c:spPr>
          <c:marker>
            <c:symbol val="circle"/>
            <c:size val="5"/>
            <c:spPr>
              <a:solidFill>
                <a:srgbClr val="9C0000"/>
              </a:solidFill>
              <a:ln w="9525">
                <a:noFill/>
              </a:ln>
              <a:effectLst/>
            </c:spPr>
          </c:marker>
          <c:xVal>
            <c:numRef>
              <c:f>'Energy Calcs (ASH Switch OFF)'!$H$70:$H$72</c:f>
              <c:numCache>
                <c:formatCode>General</c:formatCode>
                <c:ptCount val="3"/>
              </c:numCache>
            </c:numRef>
          </c:xVal>
          <c:yVal>
            <c:numRef>
              <c:f>'Energy Calcs (ASH Switch OFF)'!$I$70:$I$72</c:f>
              <c:numCache>
                <c:formatCode>General</c:formatCode>
                <c:ptCount val="3"/>
              </c:numCache>
            </c:numRef>
          </c:yVal>
          <c:smooth val="0"/>
          <c:extLst>
            <c:ext xmlns:c16="http://schemas.microsoft.com/office/drawing/2014/chart" uri="{C3380CC4-5D6E-409C-BE32-E72D297353CC}">
              <c16:uniqueId val="{00000000-8BCF-421F-A9E0-8E31627B7DCE}"/>
            </c:ext>
          </c:extLst>
        </c:ser>
        <c:ser>
          <c:idx val="1"/>
          <c:order val="1"/>
          <c:spPr>
            <a:ln w="19050" cap="rnd">
              <a:solidFill>
                <a:srgbClr val="9C0000"/>
              </a:solidFill>
              <a:round/>
            </a:ln>
            <a:effectLst/>
          </c:spPr>
          <c:marker>
            <c:symbol val="circle"/>
            <c:size val="5"/>
            <c:spPr>
              <a:solidFill>
                <a:srgbClr val="9C0000"/>
              </a:solidFill>
              <a:ln w="9525">
                <a:noFill/>
              </a:ln>
              <a:effectLst/>
            </c:spPr>
          </c:marker>
          <c:xVal>
            <c:numRef>
              <c:f>('Energy Calcs (ASH Switch OFF)'!$H$70,'Energy Calcs (ASH Switch OFF)'!$H$72)</c:f>
              <c:numCache>
                <c:formatCode>General</c:formatCode>
                <c:ptCount val="2"/>
              </c:numCache>
            </c:numRef>
          </c:xVal>
          <c:yVal>
            <c:numRef>
              <c:f>('Energy Calcs (ASH Switch OFF)'!$I$70,'Energy Calcs (ASH Switch OFF)'!$I$72)</c:f>
              <c:numCache>
                <c:formatCode>General</c:formatCode>
                <c:ptCount val="2"/>
              </c:numCache>
            </c:numRef>
          </c:yVal>
          <c:smooth val="0"/>
          <c:extLst>
            <c:ext xmlns:c16="http://schemas.microsoft.com/office/drawing/2014/chart" uri="{C3380CC4-5D6E-409C-BE32-E72D297353CC}">
              <c16:uniqueId val="{00000001-8BCF-421F-A9E0-8E31627B7DCE}"/>
            </c:ext>
          </c:extLst>
        </c:ser>
        <c:ser>
          <c:idx val="2"/>
          <c:order val="2"/>
          <c:tx>
            <c:v>Target Temperatures</c:v>
          </c:tx>
          <c:spPr>
            <a:ln w="25400" cap="rnd">
              <a:noFill/>
              <a:round/>
            </a:ln>
            <a:effectLst/>
          </c:spPr>
          <c:marker>
            <c:symbol val="triangle"/>
            <c:size val="10"/>
            <c:spPr>
              <a:solidFill>
                <a:srgbClr val="0066CC"/>
              </a:solidFill>
              <a:ln w="9525">
                <a:noFill/>
              </a:ln>
              <a:effectLst/>
            </c:spPr>
          </c:marker>
          <c:xVal>
            <c:numRef>
              <c:f>'Energy Calcs (ASH Switch OFF)'!$H$73</c:f>
              <c:numCache>
                <c:formatCode>General</c:formatCode>
                <c:ptCount val="1"/>
              </c:numCache>
            </c:numRef>
          </c:xVal>
          <c:yVal>
            <c:numRef>
              <c:f>'Energy Calcs (ASH Switch OFF)'!$I$73</c:f>
              <c:numCache>
                <c:formatCode>General</c:formatCode>
                <c:ptCount val="1"/>
              </c:numCache>
            </c:numRef>
          </c:yVal>
          <c:smooth val="0"/>
          <c:extLst>
            <c:ext xmlns:c16="http://schemas.microsoft.com/office/drawing/2014/chart" uri="{C3380CC4-5D6E-409C-BE32-E72D297353CC}">
              <c16:uniqueId val="{00000002-8BCF-421F-A9E0-8E31627B7DCE}"/>
            </c:ext>
          </c:extLst>
        </c:ser>
        <c:dLbls>
          <c:showLegendKey val="0"/>
          <c:showVal val="0"/>
          <c:showCatName val="0"/>
          <c:showSerName val="0"/>
          <c:showPercent val="0"/>
          <c:showBubbleSize val="0"/>
        </c:dLbls>
        <c:axId val="759233951"/>
        <c:axId val="759235615"/>
      </c:scatterChart>
      <c:valAx>
        <c:axId val="7592339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Palatino Linotype" panose="02040502050505030304" pitchFamily="18" charset="0"/>
                    <a:ea typeface="+mn-ea"/>
                    <a:cs typeface="+mn-cs"/>
                  </a:defRPr>
                </a:pPr>
                <a:r>
                  <a:rPr lang="en-US"/>
                  <a:t>Compartment A</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Palatino Linotype" panose="02040502050505030304" pitchFamily="18"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Palatino Linotype" panose="02040502050505030304" pitchFamily="18" charset="0"/>
                <a:ea typeface="+mn-ea"/>
                <a:cs typeface="+mn-cs"/>
              </a:defRPr>
            </a:pPr>
            <a:endParaRPr lang="en-US"/>
          </a:p>
        </c:txPr>
        <c:crossAx val="759235615"/>
        <c:crosses val="autoZero"/>
        <c:crossBetween val="midCat"/>
      </c:valAx>
      <c:valAx>
        <c:axId val="7592356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alatino Linotype" panose="02040502050505030304" pitchFamily="18" charset="0"/>
                    <a:ea typeface="+mn-ea"/>
                    <a:cs typeface="+mn-cs"/>
                  </a:defRPr>
                </a:pPr>
                <a:r>
                  <a:rPr lang="en-US"/>
                  <a:t>Compartment B</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alatino Linotype" panose="02040502050505030304" pitchFamily="18"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Palatino Linotype" panose="02040502050505030304" pitchFamily="18" charset="0"/>
                <a:ea typeface="+mn-ea"/>
                <a:cs typeface="+mn-cs"/>
              </a:defRPr>
            </a:pPr>
            <a:endParaRPr lang="en-US"/>
          </a:p>
        </c:txPr>
        <c:crossAx val="759233951"/>
        <c:crosses val="autoZero"/>
        <c:crossBetween val="midCat"/>
      </c:valAx>
      <c:spPr>
        <a:noFill/>
        <a:ln>
          <a:noFill/>
        </a:ln>
        <a:effectLst/>
      </c:spPr>
    </c:plotArea>
    <c:legend>
      <c:legendPos val="r"/>
      <c:legendEntry>
        <c:idx val="1"/>
        <c:delete val="1"/>
      </c:legendEntry>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Palatino Linotype" panose="02040502050505030304" pitchFamily="18"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latin typeface="Palatino Linotype" panose="0204050205050503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Palatino Linotype" panose="02040502050505030304" pitchFamily="18" charset="0"/>
                <a:ea typeface="+mn-ea"/>
                <a:cs typeface="+mn-cs"/>
              </a:defRPr>
            </a:pPr>
            <a:r>
              <a:rPr lang="en-US"/>
              <a:t>Temperatures vs. Target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Palatino Linotype" panose="02040502050505030304" pitchFamily="18" charset="0"/>
              <a:ea typeface="+mn-ea"/>
              <a:cs typeface="+mn-cs"/>
            </a:defRPr>
          </a:pPr>
          <a:endParaRPr lang="en-US"/>
        </a:p>
      </c:txPr>
    </c:title>
    <c:autoTitleDeleted val="0"/>
    <c:plotArea>
      <c:layout/>
      <c:scatterChart>
        <c:scatterStyle val="lineMarker"/>
        <c:varyColors val="0"/>
        <c:ser>
          <c:idx val="0"/>
          <c:order val="0"/>
          <c:tx>
            <c:v>Triangle Around Test Points</c:v>
          </c:tx>
          <c:spPr>
            <a:ln w="19050" cap="rnd">
              <a:solidFill>
                <a:srgbClr val="9C0000"/>
              </a:solidFill>
              <a:round/>
            </a:ln>
            <a:effectLst/>
          </c:spPr>
          <c:marker>
            <c:symbol val="circle"/>
            <c:size val="5"/>
            <c:spPr>
              <a:solidFill>
                <a:srgbClr val="9C0000"/>
              </a:solidFill>
              <a:ln w="9525">
                <a:noFill/>
              </a:ln>
              <a:effectLst/>
            </c:spPr>
          </c:marker>
          <c:xVal>
            <c:numRef>
              <c:f>'Energy Calcs (ASH Switch ON)'!$H$70:$H$72</c:f>
              <c:numCache>
                <c:formatCode>General</c:formatCode>
                <c:ptCount val="3"/>
              </c:numCache>
            </c:numRef>
          </c:xVal>
          <c:yVal>
            <c:numRef>
              <c:f>'Energy Calcs (ASH Switch ON)'!$I$70:$I$72</c:f>
              <c:numCache>
                <c:formatCode>General</c:formatCode>
                <c:ptCount val="3"/>
              </c:numCache>
            </c:numRef>
          </c:yVal>
          <c:smooth val="0"/>
          <c:extLst>
            <c:ext xmlns:c16="http://schemas.microsoft.com/office/drawing/2014/chart" uri="{C3380CC4-5D6E-409C-BE32-E72D297353CC}">
              <c16:uniqueId val="{00000000-B684-484D-94D2-E39BFA7DED08}"/>
            </c:ext>
          </c:extLst>
        </c:ser>
        <c:ser>
          <c:idx val="1"/>
          <c:order val="1"/>
          <c:spPr>
            <a:ln w="19050" cap="rnd">
              <a:solidFill>
                <a:srgbClr val="9C0000"/>
              </a:solidFill>
              <a:round/>
            </a:ln>
            <a:effectLst/>
          </c:spPr>
          <c:marker>
            <c:symbol val="circle"/>
            <c:size val="5"/>
            <c:spPr>
              <a:solidFill>
                <a:srgbClr val="9C0000"/>
              </a:solidFill>
              <a:ln w="9525">
                <a:noFill/>
              </a:ln>
              <a:effectLst/>
            </c:spPr>
          </c:marker>
          <c:xVal>
            <c:numRef>
              <c:f>('Energy Calcs (ASH Switch ON)'!$H$70,'Energy Calcs (ASH Switch ON)'!$H$72)</c:f>
              <c:numCache>
                <c:formatCode>General</c:formatCode>
                <c:ptCount val="2"/>
              </c:numCache>
            </c:numRef>
          </c:xVal>
          <c:yVal>
            <c:numRef>
              <c:f>('Energy Calcs (ASH Switch ON)'!$I$70,'Energy Calcs (ASH Switch ON)'!$I$72)</c:f>
              <c:numCache>
                <c:formatCode>General</c:formatCode>
                <c:ptCount val="2"/>
              </c:numCache>
            </c:numRef>
          </c:yVal>
          <c:smooth val="0"/>
          <c:extLst>
            <c:ext xmlns:c16="http://schemas.microsoft.com/office/drawing/2014/chart" uri="{C3380CC4-5D6E-409C-BE32-E72D297353CC}">
              <c16:uniqueId val="{00000001-B684-484D-94D2-E39BFA7DED08}"/>
            </c:ext>
          </c:extLst>
        </c:ser>
        <c:ser>
          <c:idx val="2"/>
          <c:order val="2"/>
          <c:tx>
            <c:v>Target Temperatures</c:v>
          </c:tx>
          <c:spPr>
            <a:ln w="25400" cap="rnd">
              <a:noFill/>
              <a:round/>
            </a:ln>
            <a:effectLst/>
          </c:spPr>
          <c:marker>
            <c:symbol val="triangle"/>
            <c:size val="10"/>
            <c:spPr>
              <a:solidFill>
                <a:srgbClr val="0066CC"/>
              </a:solidFill>
              <a:ln w="9525">
                <a:noFill/>
              </a:ln>
              <a:effectLst/>
            </c:spPr>
          </c:marker>
          <c:xVal>
            <c:numRef>
              <c:f>'Energy Calcs (ASH Switch ON)'!$H$73</c:f>
              <c:numCache>
                <c:formatCode>General</c:formatCode>
                <c:ptCount val="1"/>
              </c:numCache>
            </c:numRef>
          </c:xVal>
          <c:yVal>
            <c:numRef>
              <c:f>'Energy Calcs (ASH Switch ON)'!$I$73</c:f>
              <c:numCache>
                <c:formatCode>General</c:formatCode>
                <c:ptCount val="1"/>
              </c:numCache>
            </c:numRef>
          </c:yVal>
          <c:smooth val="0"/>
          <c:extLst>
            <c:ext xmlns:c16="http://schemas.microsoft.com/office/drawing/2014/chart" uri="{C3380CC4-5D6E-409C-BE32-E72D297353CC}">
              <c16:uniqueId val="{00000002-B684-484D-94D2-E39BFA7DED08}"/>
            </c:ext>
          </c:extLst>
        </c:ser>
        <c:dLbls>
          <c:showLegendKey val="0"/>
          <c:showVal val="0"/>
          <c:showCatName val="0"/>
          <c:showSerName val="0"/>
          <c:showPercent val="0"/>
          <c:showBubbleSize val="0"/>
        </c:dLbls>
        <c:axId val="759233951"/>
        <c:axId val="759235615"/>
      </c:scatterChart>
      <c:valAx>
        <c:axId val="7592339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Palatino Linotype" panose="02040502050505030304" pitchFamily="18" charset="0"/>
                    <a:ea typeface="+mn-ea"/>
                    <a:cs typeface="+mn-cs"/>
                  </a:defRPr>
                </a:pPr>
                <a:r>
                  <a:rPr lang="en-US"/>
                  <a:t>Compartment A</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Palatino Linotype" panose="02040502050505030304" pitchFamily="18"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Palatino Linotype" panose="02040502050505030304" pitchFamily="18" charset="0"/>
                <a:ea typeface="+mn-ea"/>
                <a:cs typeface="+mn-cs"/>
              </a:defRPr>
            </a:pPr>
            <a:endParaRPr lang="en-US"/>
          </a:p>
        </c:txPr>
        <c:crossAx val="759235615"/>
        <c:crosses val="autoZero"/>
        <c:crossBetween val="midCat"/>
      </c:valAx>
      <c:valAx>
        <c:axId val="7592356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alatino Linotype" panose="02040502050505030304" pitchFamily="18" charset="0"/>
                    <a:ea typeface="+mn-ea"/>
                    <a:cs typeface="+mn-cs"/>
                  </a:defRPr>
                </a:pPr>
                <a:r>
                  <a:rPr lang="en-US"/>
                  <a:t>Compartment B</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Palatino Linotype" panose="02040502050505030304" pitchFamily="18"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Palatino Linotype" panose="02040502050505030304" pitchFamily="18" charset="0"/>
                <a:ea typeface="+mn-ea"/>
                <a:cs typeface="+mn-cs"/>
              </a:defRPr>
            </a:pPr>
            <a:endParaRPr lang="en-US"/>
          </a:p>
        </c:txPr>
        <c:crossAx val="759233951"/>
        <c:crosses val="autoZero"/>
        <c:crossBetween val="midCat"/>
      </c:valAx>
      <c:spPr>
        <a:noFill/>
        <a:ln>
          <a:noFill/>
        </a:ln>
        <a:effectLst/>
      </c:spPr>
    </c:plotArea>
    <c:legend>
      <c:legendPos val="r"/>
      <c:legendEntry>
        <c:idx val="1"/>
        <c:delete val="1"/>
      </c:legendEntry>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Palatino Linotype" panose="02040502050505030304" pitchFamily="18"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b="1">
          <a:latin typeface="Palatino Linotype" panose="0204050205050503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238125</xdr:colOff>
      <xdr:row>73</xdr:row>
      <xdr:rowOff>226216</xdr:rowOff>
    </xdr:from>
    <xdr:to>
      <xdr:col>16</xdr:col>
      <xdr:colOff>23812</xdr:colOff>
      <xdr:row>91</xdr:row>
      <xdr:rowOff>35718</xdr:rowOff>
    </xdr:to>
    <xdr:graphicFrame macro="">
      <xdr:nvGraphicFramePr>
        <xdr:cNvPr id="2" name="Chart 1">
          <a:extLst>
            <a:ext uri="{FF2B5EF4-FFF2-40B4-BE49-F238E27FC236}">
              <a16:creationId xmlns:a16="http://schemas.microsoft.com/office/drawing/2014/main" id="{08306E82-D21C-4BB4-BEBA-96C2E0B8F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357188</xdr:colOff>
      <xdr:row>73</xdr:row>
      <xdr:rowOff>202405</xdr:rowOff>
    </xdr:from>
    <xdr:to>
      <xdr:col>16</xdr:col>
      <xdr:colOff>11906</xdr:colOff>
      <xdr:row>91</xdr:row>
      <xdr:rowOff>47623</xdr:rowOff>
    </xdr:to>
    <xdr:graphicFrame macro="">
      <xdr:nvGraphicFramePr>
        <xdr:cNvPr id="2" name="Chart 1">
          <a:extLst>
            <a:ext uri="{FF2B5EF4-FFF2-40B4-BE49-F238E27FC236}">
              <a16:creationId xmlns:a16="http://schemas.microsoft.com/office/drawing/2014/main" id="{6F562557-B023-4E7F-80E5-310555FA98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fr.gov/cgi-bin/text-idx?SID=d3d173b688af1ff55da11bacc3941ce1&amp;mc=true&amp;node=pt10.3.430&amp;rgn=div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90"/>
  <sheetViews>
    <sheetView showGridLines="0" tabSelected="1" zoomScale="80" zoomScaleNormal="80" workbookViewId="0">
      <selection activeCell="B13" sqref="B13:C13"/>
    </sheetView>
  </sheetViews>
  <sheetFormatPr defaultColWidth="9.1796875" defaultRowHeight="18" customHeight="1" x14ac:dyDescent="0.35"/>
  <cols>
    <col min="1" max="1" width="4.453125" style="22" customWidth="1"/>
    <col min="2" max="2" width="39.453125" style="22" customWidth="1"/>
    <col min="3" max="3" width="142.54296875" style="22" customWidth="1"/>
    <col min="4" max="4" width="4.453125" style="22" customWidth="1"/>
    <col min="5" max="5" width="3.81640625" style="22" customWidth="1"/>
    <col min="6" max="16384" width="9.1796875" style="22"/>
  </cols>
  <sheetData>
    <row r="1" spans="1:5" ht="24" customHeight="1" thickBot="1" x14ac:dyDescent="0.4">
      <c r="A1" s="163"/>
      <c r="B1" s="163"/>
      <c r="C1" s="163"/>
      <c r="D1" s="163"/>
      <c r="E1" s="23"/>
    </row>
    <row r="2" spans="1:5" ht="18" customHeight="1" thickBot="1" x14ac:dyDescent="0.4">
      <c r="A2" s="163"/>
      <c r="B2" s="158" t="str">
        <f>'Version Control'!$B$2</f>
        <v>Title</v>
      </c>
      <c r="C2" s="159"/>
      <c r="D2" s="163"/>
      <c r="E2" s="23"/>
    </row>
    <row r="3" spans="1:5" s="24" customFormat="1" ht="18" customHeight="1" x14ac:dyDescent="0.4">
      <c r="A3" s="164"/>
      <c r="B3" s="104" t="str">
        <f>'Version Control'!$B$3</f>
        <v>Test Report Template Name:</v>
      </c>
      <c r="C3" s="105" t="str">
        <f>'Version Control'!$C$3</f>
        <v>Consumer Refrigerators, Refrigerator-Freezers, and Miscellaneous Refrigeration Products</v>
      </c>
      <c r="D3" s="164"/>
      <c r="E3" s="25"/>
    </row>
    <row r="4" spans="1:5" s="24" customFormat="1" ht="18" customHeight="1" x14ac:dyDescent="0.4">
      <c r="A4" s="164"/>
      <c r="B4" s="102" t="str">
        <f>'Version Control'!$B$4</f>
        <v>Version Number:</v>
      </c>
      <c r="C4" s="130" t="str">
        <f>'Version Control'!$C$4</f>
        <v>v2.6</v>
      </c>
      <c r="D4" s="164"/>
      <c r="E4" s="25"/>
    </row>
    <row r="5" spans="1:5" s="24" customFormat="1" ht="18" customHeight="1" x14ac:dyDescent="0.4">
      <c r="A5" s="164"/>
      <c r="B5" s="102" t="str">
        <f>'Version Control'!$B$5</f>
        <v xml:space="preserve">Latest Template Revision: </v>
      </c>
      <c r="C5" s="101">
        <f>'Version Control'!$C$5</f>
        <v>45930</v>
      </c>
      <c r="D5" s="164"/>
      <c r="E5" s="25"/>
    </row>
    <row r="6" spans="1:5" s="24" customFormat="1" ht="18" customHeight="1" x14ac:dyDescent="0.4">
      <c r="A6" s="164"/>
      <c r="B6" s="102" t="str">
        <f>'Version Control'!$B$6</f>
        <v>Tab Name:</v>
      </c>
      <c r="C6" s="130" t="str">
        <f ca="1">MID(CELL("filename",B1), FIND("]", CELL("filename", B1))+ 1, 255)</f>
        <v>Instructions</v>
      </c>
      <c r="D6" s="164"/>
      <c r="E6" s="25"/>
    </row>
    <row r="7" spans="1:5" ht="36" customHeight="1" x14ac:dyDescent="0.35">
      <c r="A7" s="163"/>
      <c r="B7" s="26" t="str">
        <f>'Version Control'!$B$7</f>
        <v>File Name:</v>
      </c>
      <c r="C7" s="131" t="str">
        <f ca="1">'Version Control'!$C$7</f>
        <v>Consumer Refrigerators, Refrigerator-Freezers, and Miscellaneous Refrigeration Products - v2.6.xlsx</v>
      </c>
      <c r="D7" s="163"/>
      <c r="E7" s="23"/>
    </row>
    <row r="8" spans="1:5" ht="18" customHeight="1" x14ac:dyDescent="0.4">
      <c r="A8" s="163"/>
      <c r="B8" s="26" t="str">
        <f>'Version Control'!$B$8</f>
        <v>Test Start Date:</v>
      </c>
      <c r="C8" s="153" t="str">
        <f>'Version Control'!$C$8</f>
        <v>[MM/DD/YYYY]</v>
      </c>
      <c r="D8" s="163"/>
      <c r="E8" s="23"/>
    </row>
    <row r="9" spans="1:5" ht="18" customHeight="1" thickBot="1" x14ac:dyDescent="0.45">
      <c r="A9" s="163"/>
      <c r="B9" s="103" t="str">
        <f>'Version Control'!$B$9</f>
        <v xml:space="preserve">Test Completion Date: </v>
      </c>
      <c r="C9" s="413" t="str">
        <f>'Version Control'!$C$9</f>
        <v>[MM/DD/YYYY]</v>
      </c>
      <c r="D9" s="163"/>
      <c r="E9" s="23"/>
    </row>
    <row r="10" spans="1:5" ht="18" customHeight="1" x14ac:dyDescent="0.35">
      <c r="A10" s="163"/>
      <c r="B10" s="163"/>
      <c r="C10" s="163"/>
      <c r="D10" s="163"/>
      <c r="E10" s="23"/>
    </row>
    <row r="11" spans="1:5" ht="18" customHeight="1" thickBot="1" x14ac:dyDescent="0.4">
      <c r="A11" s="163"/>
      <c r="B11" s="163"/>
      <c r="C11" s="163"/>
      <c r="D11" s="163"/>
      <c r="E11" s="23"/>
    </row>
    <row r="12" spans="1:5" ht="18" customHeight="1" thickBot="1" x14ac:dyDescent="0.4">
      <c r="A12" s="163"/>
      <c r="B12" s="20" t="s">
        <v>1</v>
      </c>
      <c r="C12" s="21"/>
      <c r="D12" s="163"/>
      <c r="E12" s="23"/>
    </row>
    <row r="13" spans="1:5" ht="18" customHeight="1" thickBot="1" x14ac:dyDescent="0.4">
      <c r="A13" s="163"/>
      <c r="B13" s="596" t="s">
        <v>642</v>
      </c>
      <c r="C13" s="597"/>
      <c r="D13" s="163"/>
      <c r="E13" s="23"/>
    </row>
    <row r="14" spans="1:5" ht="18" customHeight="1" thickBot="1" x14ac:dyDescent="0.4">
      <c r="A14" s="163"/>
      <c r="B14" s="163"/>
      <c r="C14" s="163"/>
      <c r="D14" s="163"/>
      <c r="E14" s="23"/>
    </row>
    <row r="15" spans="1:5" ht="18" customHeight="1" thickBot="1" x14ac:dyDescent="0.4">
      <c r="A15" s="163"/>
      <c r="B15" s="14" t="s">
        <v>2</v>
      </c>
      <c r="C15" s="16"/>
      <c r="D15" s="163"/>
      <c r="E15" s="23"/>
    </row>
    <row r="16" spans="1:5" ht="18" customHeight="1" x14ac:dyDescent="0.35">
      <c r="A16" s="163"/>
      <c r="B16" s="276" t="s">
        <v>3</v>
      </c>
      <c r="C16" s="412" t="s">
        <v>4</v>
      </c>
      <c r="D16" s="163"/>
      <c r="E16" s="23"/>
    </row>
    <row r="17" spans="1:5" ht="18" customHeight="1" x14ac:dyDescent="0.35">
      <c r="A17" s="163"/>
      <c r="B17" s="58" t="s">
        <v>5</v>
      </c>
      <c r="C17" s="142" t="s">
        <v>6</v>
      </c>
      <c r="D17" s="163"/>
      <c r="E17" s="23"/>
    </row>
    <row r="18" spans="1:5" ht="18" customHeight="1" x14ac:dyDescent="0.35">
      <c r="A18" s="163"/>
      <c r="B18" s="26" t="s">
        <v>7</v>
      </c>
      <c r="C18" s="113" t="s">
        <v>8</v>
      </c>
      <c r="D18" s="163"/>
      <c r="E18" s="23"/>
    </row>
    <row r="19" spans="1:5" ht="18" customHeight="1" x14ac:dyDescent="0.35">
      <c r="A19" s="163"/>
      <c r="B19" s="26" t="s">
        <v>9</v>
      </c>
      <c r="C19" s="113" t="s">
        <v>10</v>
      </c>
      <c r="D19" s="163"/>
      <c r="E19" s="23"/>
    </row>
    <row r="20" spans="1:5" ht="18" customHeight="1" x14ac:dyDescent="0.35">
      <c r="A20" s="163"/>
      <c r="B20" s="26" t="s">
        <v>11</v>
      </c>
      <c r="C20" s="113" t="s">
        <v>12</v>
      </c>
      <c r="D20" s="163"/>
      <c r="E20" s="23"/>
    </row>
    <row r="21" spans="1:5" ht="18" customHeight="1" x14ac:dyDescent="0.35">
      <c r="A21" s="163"/>
      <c r="B21" s="26" t="s">
        <v>13</v>
      </c>
      <c r="C21" s="113" t="s">
        <v>14</v>
      </c>
      <c r="D21" s="163"/>
      <c r="E21" s="23"/>
    </row>
    <row r="22" spans="1:5" ht="18" customHeight="1" x14ac:dyDescent="0.35">
      <c r="A22" s="163"/>
      <c r="B22" s="26" t="s">
        <v>15</v>
      </c>
      <c r="C22" s="113" t="s">
        <v>16</v>
      </c>
      <c r="D22" s="163"/>
      <c r="E22" s="23"/>
    </row>
    <row r="23" spans="1:5" ht="18" customHeight="1" x14ac:dyDescent="0.35">
      <c r="A23" s="163"/>
      <c r="B23" s="26" t="s">
        <v>17</v>
      </c>
      <c r="C23" s="113" t="s">
        <v>18</v>
      </c>
      <c r="D23" s="163"/>
      <c r="E23" s="23"/>
    </row>
    <row r="24" spans="1:5" ht="18" customHeight="1" x14ac:dyDescent="0.35">
      <c r="A24" s="163"/>
      <c r="B24" s="26" t="s">
        <v>19</v>
      </c>
      <c r="C24" s="113" t="s">
        <v>20</v>
      </c>
      <c r="D24" s="163"/>
      <c r="E24" s="23"/>
    </row>
    <row r="25" spans="1:5" ht="18" customHeight="1" x14ac:dyDescent="0.35">
      <c r="A25" s="163"/>
      <c r="B25" s="26" t="s">
        <v>21</v>
      </c>
      <c r="C25" s="113" t="s">
        <v>22</v>
      </c>
      <c r="D25" s="163"/>
      <c r="E25" s="23"/>
    </row>
    <row r="26" spans="1:5" ht="18" customHeight="1" x14ac:dyDescent="0.35">
      <c r="A26" s="163"/>
      <c r="B26" s="26" t="s">
        <v>23</v>
      </c>
      <c r="C26" s="113" t="s">
        <v>24</v>
      </c>
      <c r="D26" s="163"/>
      <c r="E26" s="23"/>
    </row>
    <row r="27" spans="1:5" ht="18" customHeight="1" x14ac:dyDescent="0.35">
      <c r="A27" s="163"/>
      <c r="B27" s="26" t="s">
        <v>25</v>
      </c>
      <c r="C27" s="113" t="s">
        <v>26</v>
      </c>
      <c r="D27" s="163"/>
      <c r="E27" s="23"/>
    </row>
    <row r="28" spans="1:5" ht="18" customHeight="1" x14ac:dyDescent="0.35">
      <c r="A28" s="163"/>
      <c r="B28" s="26" t="s">
        <v>27</v>
      </c>
      <c r="C28" s="113" t="s">
        <v>28</v>
      </c>
      <c r="D28" s="163"/>
      <c r="E28" s="23"/>
    </row>
    <row r="29" spans="1:5" ht="18" customHeight="1" x14ac:dyDescent="0.35">
      <c r="A29" s="163"/>
      <c r="B29" s="26" t="s">
        <v>29</v>
      </c>
      <c r="C29" s="113" t="s">
        <v>30</v>
      </c>
      <c r="D29" s="163"/>
      <c r="E29" s="23"/>
    </row>
    <row r="30" spans="1:5" ht="18" customHeight="1" x14ac:dyDescent="0.35">
      <c r="A30" s="163"/>
      <c r="B30" s="26" t="s">
        <v>31</v>
      </c>
      <c r="C30" s="113" t="s">
        <v>32</v>
      </c>
      <c r="D30" s="163"/>
      <c r="E30" s="23"/>
    </row>
    <row r="31" spans="1:5" ht="18" customHeight="1" x14ac:dyDescent="0.35">
      <c r="A31" s="163"/>
      <c r="B31" s="26" t="s">
        <v>33</v>
      </c>
      <c r="C31" s="113" t="s">
        <v>34</v>
      </c>
      <c r="D31" s="163"/>
      <c r="E31" s="23"/>
    </row>
    <row r="32" spans="1:5" ht="18" customHeight="1" x14ac:dyDescent="0.35">
      <c r="A32" s="163"/>
      <c r="B32" s="26" t="s">
        <v>35</v>
      </c>
      <c r="C32" s="113" t="s">
        <v>36</v>
      </c>
      <c r="D32" s="163"/>
      <c r="E32" s="23"/>
    </row>
    <row r="33" spans="1:5" ht="18" customHeight="1" x14ac:dyDescent="0.35">
      <c r="A33" s="163"/>
      <c r="B33" s="27" t="s">
        <v>37</v>
      </c>
      <c r="C33" s="114" t="s">
        <v>38</v>
      </c>
      <c r="D33" s="163"/>
      <c r="E33" s="23"/>
    </row>
    <row r="34" spans="1:5" ht="18" customHeight="1" thickBot="1" x14ac:dyDescent="0.4">
      <c r="A34" s="163"/>
      <c r="B34" s="28" t="s">
        <v>39</v>
      </c>
      <c r="C34" s="115" t="s">
        <v>40</v>
      </c>
      <c r="D34" s="163"/>
      <c r="E34" s="23"/>
    </row>
    <row r="35" spans="1:5" ht="18" customHeight="1" thickBot="1" x14ac:dyDescent="0.4">
      <c r="A35" s="163"/>
      <c r="B35" s="166"/>
      <c r="C35" s="166"/>
      <c r="D35" s="163"/>
      <c r="E35" s="23"/>
    </row>
    <row r="36" spans="1:5" s="24" customFormat="1" ht="18" customHeight="1" thickBot="1" x14ac:dyDescent="0.45">
      <c r="A36" s="164"/>
      <c r="B36" s="605" t="s">
        <v>41</v>
      </c>
      <c r="C36" s="606"/>
      <c r="D36" s="164"/>
      <c r="E36" s="25"/>
    </row>
    <row r="37" spans="1:5" s="24" customFormat="1" ht="18" customHeight="1" x14ac:dyDescent="0.35">
      <c r="A37" s="164"/>
      <c r="B37" s="598" t="s">
        <v>42</v>
      </c>
      <c r="C37" s="133" t="s">
        <v>43</v>
      </c>
      <c r="D37" s="164"/>
      <c r="E37" s="25"/>
    </row>
    <row r="38" spans="1:5" ht="18" customHeight="1" x14ac:dyDescent="0.35">
      <c r="A38" s="163"/>
      <c r="B38" s="599"/>
      <c r="C38" s="134" t="s">
        <v>44</v>
      </c>
      <c r="D38" s="163"/>
      <c r="E38" s="23"/>
    </row>
    <row r="39" spans="1:5" ht="18" customHeight="1" x14ac:dyDescent="0.35">
      <c r="A39" s="163"/>
      <c r="B39" s="599" t="s">
        <v>45</v>
      </c>
      <c r="C39" s="124" t="s">
        <v>46</v>
      </c>
      <c r="D39" s="163"/>
      <c r="E39" s="23"/>
    </row>
    <row r="40" spans="1:5" ht="18" customHeight="1" x14ac:dyDescent="0.35">
      <c r="A40" s="163"/>
      <c r="B40" s="599"/>
      <c r="C40" s="125" t="s">
        <v>47</v>
      </c>
      <c r="D40" s="163"/>
      <c r="E40" s="23"/>
    </row>
    <row r="41" spans="1:5" ht="18" customHeight="1" x14ac:dyDescent="0.35">
      <c r="A41" s="163"/>
      <c r="B41" s="599"/>
      <c r="C41" s="126" t="s">
        <v>48</v>
      </c>
      <c r="D41" s="163"/>
      <c r="E41" s="23"/>
    </row>
    <row r="42" spans="1:5" ht="18" customHeight="1" thickBot="1" x14ac:dyDescent="0.4">
      <c r="A42" s="163"/>
      <c r="B42" s="600"/>
      <c r="C42" s="127" t="s">
        <v>49</v>
      </c>
      <c r="D42" s="163"/>
      <c r="E42" s="23"/>
    </row>
    <row r="43" spans="1:5" ht="18" customHeight="1" thickBot="1" x14ac:dyDescent="0.4">
      <c r="A43" s="163"/>
      <c r="B43" s="167"/>
      <c r="C43" s="168"/>
      <c r="D43" s="163"/>
      <c r="E43" s="23"/>
    </row>
    <row r="44" spans="1:5" ht="18" customHeight="1" thickBot="1" x14ac:dyDescent="0.4">
      <c r="A44" s="163"/>
      <c r="B44" s="336" t="s">
        <v>50</v>
      </c>
      <c r="C44" s="337"/>
      <c r="D44" s="163"/>
      <c r="E44" s="23"/>
    </row>
    <row r="45" spans="1:5" ht="57" customHeight="1" thickBot="1" x14ac:dyDescent="0.4">
      <c r="A45" s="163"/>
      <c r="B45" s="601" t="s">
        <v>51</v>
      </c>
      <c r="C45" s="602"/>
      <c r="D45" s="163"/>
      <c r="E45" s="23"/>
    </row>
    <row r="46" spans="1:5" ht="39" customHeight="1" thickBot="1" x14ac:dyDescent="0.4">
      <c r="A46" s="163"/>
      <c r="B46" s="603" t="s">
        <v>52</v>
      </c>
      <c r="C46" s="604"/>
      <c r="D46" s="165"/>
      <c r="E46" s="23"/>
    </row>
    <row r="47" spans="1:5" ht="18" customHeight="1" thickBot="1" x14ac:dyDescent="0.4">
      <c r="A47" s="163"/>
      <c r="B47" s="603" t="s">
        <v>53</v>
      </c>
      <c r="C47" s="604"/>
      <c r="D47" s="163"/>
      <c r="E47" s="23"/>
    </row>
    <row r="48" spans="1:5" ht="18" customHeight="1" thickBot="1" x14ac:dyDescent="0.4">
      <c r="A48" s="163"/>
      <c r="B48" s="601" t="s">
        <v>54</v>
      </c>
      <c r="C48" s="602"/>
      <c r="D48" s="163"/>
      <c r="E48" s="23"/>
    </row>
    <row r="49" spans="1:5" ht="18" customHeight="1" x14ac:dyDescent="0.35">
      <c r="A49" s="163"/>
      <c r="B49" s="590" t="s">
        <v>55</v>
      </c>
      <c r="C49" s="593" t="s">
        <v>56</v>
      </c>
      <c r="D49" s="163"/>
      <c r="E49" s="23"/>
    </row>
    <row r="50" spans="1:5" ht="18" customHeight="1" x14ac:dyDescent="0.35">
      <c r="A50" s="163"/>
      <c r="B50" s="591"/>
      <c r="C50" s="594"/>
      <c r="D50" s="163"/>
      <c r="E50" s="23"/>
    </row>
    <row r="51" spans="1:5" ht="18" customHeight="1" thickBot="1" x14ac:dyDescent="0.4">
      <c r="A51" s="163"/>
      <c r="B51" s="592"/>
      <c r="C51" s="595"/>
      <c r="D51" s="163"/>
      <c r="E51" s="23"/>
    </row>
    <row r="52" spans="1:5" ht="18" customHeight="1" x14ac:dyDescent="0.35">
      <c r="A52" s="163"/>
      <c r="B52" s="119" t="s">
        <v>57</v>
      </c>
      <c r="C52" s="120" t="s">
        <v>17</v>
      </c>
      <c r="D52" s="163"/>
      <c r="E52" s="23"/>
    </row>
    <row r="53" spans="1:5" ht="18" customHeight="1" x14ac:dyDescent="0.35">
      <c r="A53" s="163"/>
      <c r="B53" s="27" t="s">
        <v>58</v>
      </c>
      <c r="C53" s="29" t="s">
        <v>19</v>
      </c>
      <c r="D53" s="163"/>
      <c r="E53" s="23"/>
    </row>
    <row r="54" spans="1:5" ht="18" customHeight="1" x14ac:dyDescent="0.35">
      <c r="A54" s="163"/>
      <c r="B54" s="27" t="s">
        <v>59</v>
      </c>
      <c r="C54" s="29" t="s">
        <v>21</v>
      </c>
      <c r="D54" s="163"/>
      <c r="E54" s="23"/>
    </row>
    <row r="55" spans="1:5" ht="18" customHeight="1" x14ac:dyDescent="0.35">
      <c r="A55" s="163"/>
      <c r="B55" s="27" t="s">
        <v>60</v>
      </c>
      <c r="C55" s="29" t="s">
        <v>23</v>
      </c>
      <c r="D55" s="163"/>
      <c r="E55" s="23"/>
    </row>
    <row r="56" spans="1:5" ht="18" customHeight="1" x14ac:dyDescent="0.35">
      <c r="A56" s="163"/>
      <c r="B56" s="27" t="s">
        <v>61</v>
      </c>
      <c r="C56" s="29" t="s">
        <v>25</v>
      </c>
      <c r="D56" s="163"/>
      <c r="E56" s="23"/>
    </row>
    <row r="57" spans="1:5" ht="18" customHeight="1" x14ac:dyDescent="0.35">
      <c r="A57" s="163"/>
      <c r="B57" s="27" t="s">
        <v>62</v>
      </c>
      <c r="C57" s="29" t="s">
        <v>27</v>
      </c>
      <c r="D57" s="163"/>
      <c r="E57" s="23"/>
    </row>
    <row r="58" spans="1:5" ht="18" customHeight="1" x14ac:dyDescent="0.35">
      <c r="A58" s="163"/>
      <c r="B58" s="27" t="s">
        <v>63</v>
      </c>
      <c r="C58" s="29" t="s">
        <v>29</v>
      </c>
      <c r="D58" s="163"/>
      <c r="E58" s="23"/>
    </row>
    <row r="59" spans="1:5" ht="18" customHeight="1" x14ac:dyDescent="0.35">
      <c r="A59" s="163"/>
      <c r="B59" s="27" t="s">
        <v>641</v>
      </c>
      <c r="C59" s="29" t="s">
        <v>31</v>
      </c>
      <c r="D59" s="163"/>
      <c r="E59" s="23"/>
    </row>
    <row r="60" spans="1:5" ht="18" customHeight="1" x14ac:dyDescent="0.35">
      <c r="A60" s="163"/>
      <c r="B60" s="27" t="s">
        <v>64</v>
      </c>
      <c r="C60" s="29" t="s">
        <v>33</v>
      </c>
      <c r="D60" s="163"/>
      <c r="E60" s="23"/>
    </row>
    <row r="61" spans="1:5" ht="18" customHeight="1" x14ac:dyDescent="0.35">
      <c r="A61" s="163"/>
      <c r="B61" s="27" t="s">
        <v>65</v>
      </c>
      <c r="C61" s="109" t="s">
        <v>67</v>
      </c>
      <c r="D61" s="163"/>
      <c r="E61" s="23"/>
    </row>
    <row r="62" spans="1:5" ht="18" customHeight="1" thickBot="1" x14ac:dyDescent="0.4">
      <c r="A62" s="163"/>
      <c r="B62" s="28" t="s">
        <v>66</v>
      </c>
      <c r="C62" s="30" t="s">
        <v>35</v>
      </c>
      <c r="D62" s="163"/>
      <c r="E62" s="23"/>
    </row>
    <row r="63" spans="1:5" ht="18" customHeight="1" thickBot="1" x14ac:dyDescent="0.4">
      <c r="A63" s="163"/>
      <c r="B63" s="163"/>
      <c r="C63" s="163"/>
      <c r="D63" s="163"/>
      <c r="E63" s="23"/>
    </row>
    <row r="64" spans="1:5" ht="18" customHeight="1" thickBot="1" x14ac:dyDescent="0.4">
      <c r="A64" s="163"/>
      <c r="B64" s="14" t="s">
        <v>68</v>
      </c>
      <c r="C64" s="16"/>
      <c r="D64" s="163"/>
      <c r="E64" s="23"/>
    </row>
    <row r="65" spans="1:5" ht="18" customHeight="1" x14ac:dyDescent="0.35">
      <c r="A65" s="163"/>
      <c r="B65" s="251" t="s">
        <v>69</v>
      </c>
      <c r="C65" s="295"/>
      <c r="D65" s="163"/>
      <c r="E65" s="23"/>
    </row>
    <row r="66" spans="1:5" ht="18" customHeight="1" x14ac:dyDescent="0.35">
      <c r="A66" s="163"/>
      <c r="B66" s="254" t="s">
        <v>70</v>
      </c>
      <c r="C66" s="296"/>
      <c r="D66" s="163"/>
      <c r="E66" s="23"/>
    </row>
    <row r="67" spans="1:5" ht="18" customHeight="1" x14ac:dyDescent="0.35">
      <c r="A67" s="163"/>
      <c r="B67" s="255" t="s">
        <v>71</v>
      </c>
      <c r="C67" s="297"/>
      <c r="D67" s="163"/>
      <c r="E67" s="23"/>
    </row>
    <row r="68" spans="1:5" ht="18" customHeight="1" x14ac:dyDescent="0.35">
      <c r="A68" s="163"/>
      <c r="B68" s="256" t="s">
        <v>72</v>
      </c>
      <c r="C68" s="298"/>
      <c r="D68" s="163"/>
      <c r="E68" s="23"/>
    </row>
    <row r="69" spans="1:5" ht="18" customHeight="1" x14ac:dyDescent="0.35">
      <c r="A69" s="163"/>
      <c r="B69" s="256" t="s">
        <v>73</v>
      </c>
      <c r="C69" s="298"/>
      <c r="D69" s="163"/>
      <c r="E69" s="23"/>
    </row>
    <row r="70" spans="1:5" ht="18" customHeight="1" x14ac:dyDescent="0.35">
      <c r="A70" s="163"/>
      <c r="B70" s="256" t="s">
        <v>74</v>
      </c>
      <c r="C70" s="298"/>
      <c r="D70" s="163"/>
      <c r="E70" s="23"/>
    </row>
    <row r="71" spans="1:5" ht="18" customHeight="1" x14ac:dyDescent="0.35">
      <c r="A71" s="163"/>
      <c r="B71" s="256" t="s">
        <v>75</v>
      </c>
      <c r="C71" s="298"/>
      <c r="D71" s="163"/>
      <c r="E71" s="23"/>
    </row>
    <row r="72" spans="1:5" ht="18" customHeight="1" x14ac:dyDescent="0.35">
      <c r="A72" s="163"/>
      <c r="B72" s="256" t="s">
        <v>610</v>
      </c>
      <c r="C72" s="298"/>
      <c r="D72" s="163"/>
      <c r="E72" s="23"/>
    </row>
    <row r="73" spans="1:5" ht="18" customHeight="1" x14ac:dyDescent="0.35">
      <c r="A73" s="163"/>
      <c r="B73" s="256" t="s">
        <v>611</v>
      </c>
      <c r="C73" s="298"/>
      <c r="D73" s="163"/>
      <c r="E73" s="23"/>
    </row>
    <row r="74" spans="1:5" ht="18" customHeight="1" x14ac:dyDescent="0.35">
      <c r="A74" s="163"/>
      <c r="B74" s="256" t="s">
        <v>612</v>
      </c>
      <c r="C74" s="298"/>
      <c r="D74" s="163"/>
      <c r="E74" s="23"/>
    </row>
    <row r="75" spans="1:5" ht="18" customHeight="1" x14ac:dyDescent="0.35">
      <c r="A75" s="163"/>
      <c r="B75" s="254" t="s">
        <v>76</v>
      </c>
      <c r="C75" s="299"/>
      <c r="D75" s="163"/>
      <c r="E75" s="23"/>
    </row>
    <row r="76" spans="1:5" ht="18" customHeight="1" x14ac:dyDescent="0.35">
      <c r="A76" s="163"/>
      <c r="B76" s="254" t="s">
        <v>77</v>
      </c>
      <c r="C76" s="299"/>
      <c r="D76" s="163"/>
      <c r="E76" s="23"/>
    </row>
    <row r="77" spans="1:5" ht="18" customHeight="1" thickBot="1" x14ac:dyDescent="0.4">
      <c r="A77" s="163"/>
      <c r="B77" s="259" t="s">
        <v>78</v>
      </c>
      <c r="C77" s="300"/>
      <c r="D77" s="163"/>
      <c r="E77" s="23"/>
    </row>
    <row r="78" spans="1:5" ht="18" customHeight="1" thickBot="1" x14ac:dyDescent="0.4">
      <c r="A78" s="163"/>
      <c r="B78" s="163"/>
      <c r="C78" s="163"/>
      <c r="D78" s="163"/>
      <c r="E78" s="23"/>
    </row>
    <row r="79" spans="1:5" ht="18" customHeight="1" thickBot="1" x14ac:dyDescent="0.45">
      <c r="A79" s="163"/>
      <c r="B79" s="486" t="s">
        <v>79</v>
      </c>
      <c r="C79" s="487"/>
      <c r="D79" s="163"/>
      <c r="E79" s="23"/>
    </row>
    <row r="80" spans="1:5" ht="18" customHeight="1" x14ac:dyDescent="0.35">
      <c r="A80" s="163"/>
      <c r="B80" s="119" t="s">
        <v>80</v>
      </c>
      <c r="C80" s="488" t="s">
        <v>81</v>
      </c>
      <c r="D80" s="163"/>
      <c r="E80" s="23"/>
    </row>
    <row r="81" spans="1:5" ht="18" customHeight="1" x14ac:dyDescent="0.35">
      <c r="A81" s="163"/>
      <c r="B81" s="27" t="s">
        <v>82</v>
      </c>
      <c r="C81" s="109" t="s">
        <v>83</v>
      </c>
      <c r="D81" s="163"/>
      <c r="E81" s="23"/>
    </row>
    <row r="82" spans="1:5" ht="18" customHeight="1" x14ac:dyDescent="0.35">
      <c r="A82" s="163"/>
      <c r="B82" s="27" t="s">
        <v>84</v>
      </c>
      <c r="C82" s="109" t="s">
        <v>85</v>
      </c>
      <c r="D82" s="163"/>
      <c r="E82" s="23"/>
    </row>
    <row r="83" spans="1:5" ht="18" customHeight="1" x14ac:dyDescent="0.35">
      <c r="A83" s="163"/>
      <c r="B83" s="27" t="s">
        <v>86</v>
      </c>
      <c r="C83" s="109" t="s">
        <v>87</v>
      </c>
      <c r="D83" s="163"/>
      <c r="E83" s="23"/>
    </row>
    <row r="84" spans="1:5" ht="18" customHeight="1" x14ac:dyDescent="0.35">
      <c r="A84" s="163"/>
      <c r="B84" s="27" t="s">
        <v>88</v>
      </c>
      <c r="C84" s="109" t="s">
        <v>89</v>
      </c>
      <c r="D84" s="163"/>
      <c r="E84" s="23"/>
    </row>
    <row r="85" spans="1:5" ht="18" customHeight="1" x14ac:dyDescent="0.35">
      <c r="A85" s="163"/>
      <c r="B85" s="27" t="s">
        <v>90</v>
      </c>
      <c r="C85" s="109" t="s">
        <v>91</v>
      </c>
      <c r="D85" s="163"/>
      <c r="E85" s="23"/>
    </row>
    <row r="86" spans="1:5" ht="18" customHeight="1" x14ac:dyDescent="0.35">
      <c r="A86" s="163"/>
      <c r="B86" s="27" t="s">
        <v>92</v>
      </c>
      <c r="C86" s="109" t="s">
        <v>93</v>
      </c>
      <c r="D86" s="163"/>
      <c r="E86" s="23"/>
    </row>
    <row r="87" spans="1:5" ht="18" customHeight="1" x14ac:dyDescent="0.35">
      <c r="A87" s="163"/>
      <c r="B87" s="27" t="s">
        <v>613</v>
      </c>
      <c r="C87" s="109" t="s">
        <v>614</v>
      </c>
      <c r="D87" s="163"/>
      <c r="E87" s="23"/>
    </row>
    <row r="88" spans="1:5" ht="18" customHeight="1" thickBot="1" x14ac:dyDescent="0.4">
      <c r="A88" s="163"/>
      <c r="B88" s="28" t="s">
        <v>94</v>
      </c>
      <c r="C88" s="489" t="s">
        <v>95</v>
      </c>
      <c r="D88" s="163"/>
      <c r="E88" s="23"/>
    </row>
    <row r="89" spans="1:5" ht="18" customHeight="1" x14ac:dyDescent="0.35">
      <c r="A89" s="163"/>
      <c r="D89" s="163"/>
      <c r="E89" s="23"/>
    </row>
    <row r="90" spans="1:5" ht="18" customHeight="1" x14ac:dyDescent="0.35">
      <c r="A90" s="23"/>
      <c r="B90" s="23"/>
      <c r="C90" s="23"/>
      <c r="D90" s="23"/>
      <c r="E90" s="23"/>
    </row>
  </sheetData>
  <sheetProtection algorithmName="SHA-512" hashValue="cxLCuUR7bms8QlTa01A+SHmb9YqINFy/sKjTjhFy+cT0DQPVtLcWHgNhjV4iqft765Fdj2vqnQaaX5so/0C4+A==" saltValue="JmiVr8bcJSEXz48x34rmAg==" spinCount="100000" sheet="1" objects="1" scenarios="1" selectLockedCells="1"/>
  <mergeCells count="10">
    <mergeCell ref="B49:B51"/>
    <mergeCell ref="C49:C51"/>
    <mergeCell ref="B13:C13"/>
    <mergeCell ref="B37:B38"/>
    <mergeCell ref="B39:B42"/>
    <mergeCell ref="B45:C45"/>
    <mergeCell ref="B48:C48"/>
    <mergeCell ref="B46:C46"/>
    <mergeCell ref="B36:C36"/>
    <mergeCell ref="B47:C47"/>
  </mergeCells>
  <hyperlinks>
    <hyperlink ref="C52" location="'General Info &amp; Test Results'!A1" display="Fill in Input Cells on &quot;General Info &amp; Test Results&quot; tab" xr:uid="{00000000-0004-0000-0000-000000000000}"/>
    <hyperlink ref="C54" location="Volume!A1" display="Fill in Input Cells on &quot;Volume&quot; tab" xr:uid="{00000000-0004-0000-0000-000001000000}"/>
    <hyperlink ref="C53" location="'Setup &amp; Instrumentation'!A1" display="Fill in Input Cells on &quot;Setup &amp; Instrumentation&quot; tab" xr:uid="{00000000-0004-0000-0000-000002000000}"/>
    <hyperlink ref="C56" location="'Test Conditions'!A1" display="Fill in Input Cells on &quot;Test Conditions&quot; tab" xr:uid="{00000000-0004-0000-0000-000003000000}"/>
    <hyperlink ref="C55" location="Settings!A1" display="Fill in Input Cells on &quot;Settings&quot; tab" xr:uid="{00000000-0004-0000-0000-000004000000}"/>
    <hyperlink ref="C57" location="'Energy Calcs (ASH Switch OFF)'!A1" display="Fill in Input Cells on &quot;Energy Calcs (ASH Switch OFF)&quot; tab" xr:uid="{00000000-0004-0000-0000-000005000000}"/>
    <hyperlink ref="C58" location="'Energy Calcs (ASH Switch ON)'!A1" display="Energy Calcs (ASH Switch ON)" xr:uid="{00000000-0004-0000-0000-000006000000}"/>
    <hyperlink ref="C59" location="Photos!A1" display="Fill in Input Cells on &quot;Photos&quot; tab, if applicable" xr:uid="{00000000-0004-0000-0000-000007000000}"/>
    <hyperlink ref="C60" location="Comments!A1" display="Fill in Input Cells on &quot;Comments&quot; tab" xr:uid="{00000000-0004-0000-0000-000008000000}"/>
    <hyperlink ref="C62" location="'Report Sign-Off Block'!A1" display="Fill in Input Cells on &quot;Report Sign-off Block&quot; tab" xr:uid="{00000000-0004-0000-0000-000009000000}"/>
    <hyperlink ref="B13:C13" r:id="rId1" display="10 CFR 430 Subpart B Appendix A:  Uniform Test Method for Measuring the Energy Consumption of Electric Refrigerators and Electric Refrigerator-Freezers [79 FR 22349, Apr. 21, 2014]" xr:uid="{00000000-0004-0000-0000-00000A000000}"/>
  </hyperlinks>
  <pageMargins left="0.7" right="0.7" top="0.75" bottom="0.75" header="0.3" footer="0.3"/>
  <pageSetup orientation="portrait" horizontalDpi="200" verticalDpi="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0066CC"/>
    <pageSetUpPr fitToPage="1"/>
  </sheetPr>
  <dimension ref="A1:AE88"/>
  <sheetViews>
    <sheetView showGridLines="0" zoomScale="80" zoomScaleNormal="80" workbookViewId="0">
      <selection activeCell="C17" sqref="C17"/>
    </sheetView>
  </sheetViews>
  <sheetFormatPr defaultColWidth="9.1796875" defaultRowHeight="18" customHeight="1" x14ac:dyDescent="0.4"/>
  <cols>
    <col min="1" max="1" width="4.453125" style="1" customWidth="1"/>
    <col min="2" max="2" width="42" style="1" customWidth="1"/>
    <col min="3" max="5" width="22.81640625" style="1" customWidth="1"/>
    <col min="6" max="6" width="8.1796875" style="1" customWidth="1"/>
    <col min="7" max="9" width="24.1796875" style="1" customWidth="1"/>
    <col min="10" max="10" width="4.453125" customWidth="1"/>
    <col min="11" max="11" width="3.1796875" style="1" customWidth="1"/>
    <col min="12" max="22" width="9.1796875" style="156"/>
    <col min="23" max="16384" width="9.1796875" style="1"/>
  </cols>
  <sheetData>
    <row r="1" spans="1:11" ht="24" customHeight="1" thickBot="1" x14ac:dyDescent="0.45">
      <c r="A1" s="172"/>
      <c r="B1" s="172"/>
      <c r="C1" s="172"/>
      <c r="D1" s="172"/>
      <c r="E1" s="172"/>
      <c r="F1" s="172"/>
      <c r="G1" s="172"/>
      <c r="H1" s="172"/>
      <c r="I1" s="172"/>
      <c r="J1" s="178"/>
      <c r="K1" s="12"/>
    </row>
    <row r="2" spans="1:11" ht="18" customHeight="1" thickBot="1" x14ac:dyDescent="0.5">
      <c r="A2" s="172"/>
      <c r="B2" s="760" t="str">
        <f>'Version Control'!$B$2</f>
        <v>Title</v>
      </c>
      <c r="C2" s="761"/>
      <c r="D2" s="761"/>
      <c r="E2" s="761"/>
      <c r="F2" s="761"/>
      <c r="G2" s="762"/>
      <c r="H2" s="172"/>
      <c r="I2" s="171" t="s">
        <v>97</v>
      </c>
      <c r="J2" s="178"/>
      <c r="K2" s="12"/>
    </row>
    <row r="3" spans="1:11" ht="18" customHeight="1" x14ac:dyDescent="0.4">
      <c r="A3" s="172"/>
      <c r="B3" s="152" t="str">
        <f>'Version Control'!$B$3</f>
        <v>Test Report Template Name:</v>
      </c>
      <c r="C3" s="763" t="str">
        <f>'Version Control'!$C$3</f>
        <v>Consumer Refrigerators, Refrigerator-Freezers, and Miscellaneous Refrigeration Products</v>
      </c>
      <c r="D3" s="764"/>
      <c r="E3" s="764"/>
      <c r="F3" s="764"/>
      <c r="G3" s="765"/>
      <c r="H3" s="172"/>
      <c r="I3" s="172"/>
      <c r="J3" s="178"/>
      <c r="K3" s="12"/>
    </row>
    <row r="4" spans="1:11" ht="18" customHeight="1" x14ac:dyDescent="0.4">
      <c r="A4" s="172"/>
      <c r="B4" s="102" t="str">
        <f>'Version Control'!$B$4</f>
        <v>Version Number:</v>
      </c>
      <c r="C4" s="766" t="str">
        <f>'Version Control'!$C$4</f>
        <v>v2.6</v>
      </c>
      <c r="D4" s="767"/>
      <c r="E4" s="767"/>
      <c r="F4" s="767"/>
      <c r="G4" s="768"/>
      <c r="H4" s="172"/>
      <c r="J4" s="178"/>
      <c r="K4" s="12"/>
    </row>
    <row r="5" spans="1:11" ht="18" customHeight="1" x14ac:dyDescent="0.4">
      <c r="A5" s="172"/>
      <c r="B5" s="102" t="str">
        <f>'Version Control'!$B$5</f>
        <v xml:space="preserve">Latest Template Revision: </v>
      </c>
      <c r="C5" s="769">
        <f>'Version Control'!$C$5</f>
        <v>45930</v>
      </c>
      <c r="D5" s="770"/>
      <c r="E5" s="770"/>
      <c r="F5" s="770"/>
      <c r="G5" s="771"/>
      <c r="H5" s="172"/>
      <c r="I5" s="172"/>
      <c r="J5" s="178"/>
      <c r="K5" s="12"/>
    </row>
    <row r="6" spans="1:11" ht="18" customHeight="1" x14ac:dyDescent="0.4">
      <c r="A6" s="172"/>
      <c r="B6" s="102" t="str">
        <f>'Version Control'!$B$6</f>
        <v>Tab Name:</v>
      </c>
      <c r="C6" s="766" t="str">
        <f ca="1">MID(CELL("filename",B1), FIND("]", CELL("filename", B1))+ 1, 255)</f>
        <v>Settings</v>
      </c>
      <c r="D6" s="767"/>
      <c r="E6" s="767"/>
      <c r="F6" s="767"/>
      <c r="G6" s="768"/>
      <c r="H6" s="172"/>
      <c r="I6" s="172"/>
      <c r="J6" s="178"/>
      <c r="K6" s="12"/>
    </row>
    <row r="7" spans="1:11" ht="36" customHeight="1" x14ac:dyDescent="0.4">
      <c r="A7" s="172"/>
      <c r="B7" s="26" t="str">
        <f>'Version Control'!$B$7</f>
        <v>File Name:</v>
      </c>
      <c r="C7" s="772" t="str">
        <f ca="1">'Version Control'!$C$7</f>
        <v>Consumer Refrigerators, Refrigerator-Freezers, and Miscellaneous Refrigeration Products - v2.6.xlsx</v>
      </c>
      <c r="D7" s="773"/>
      <c r="E7" s="773"/>
      <c r="F7" s="773"/>
      <c r="G7" s="774"/>
      <c r="H7" s="172"/>
      <c r="I7" s="172"/>
      <c r="J7" s="178"/>
      <c r="K7" s="12"/>
    </row>
    <row r="8" spans="1:11" ht="18" customHeight="1" x14ac:dyDescent="0.4">
      <c r="A8" s="172"/>
      <c r="B8" s="26" t="str">
        <f>'Version Control'!$B$8</f>
        <v>Test Start Date:</v>
      </c>
      <c r="C8" s="775" t="str">
        <f>'Version Control'!$C$8</f>
        <v>[MM/DD/YYYY]</v>
      </c>
      <c r="D8" s="776"/>
      <c r="E8" s="776"/>
      <c r="F8" s="776"/>
      <c r="G8" s="777"/>
      <c r="H8" s="172"/>
      <c r="I8" s="172"/>
      <c r="J8" s="178"/>
      <c r="K8" s="12"/>
    </row>
    <row r="9" spans="1:11" ht="18" customHeight="1" thickBot="1" x14ac:dyDescent="0.45">
      <c r="A9" s="172"/>
      <c r="B9" s="103" t="str">
        <f>'Version Control'!$B$9</f>
        <v xml:space="preserve">Test Completion Date: </v>
      </c>
      <c r="C9" s="616" t="str">
        <f>'Version Control'!$C$9</f>
        <v>[MM/DD/YYYY]</v>
      </c>
      <c r="D9" s="617"/>
      <c r="E9" s="617"/>
      <c r="F9" s="617"/>
      <c r="G9" s="618"/>
      <c r="H9" s="172"/>
      <c r="I9" s="172"/>
      <c r="J9" s="178"/>
      <c r="K9" s="12"/>
    </row>
    <row r="10" spans="1:11" ht="18" customHeight="1" x14ac:dyDescent="0.4">
      <c r="A10" s="172"/>
      <c r="B10" s="172"/>
      <c r="C10" s="172"/>
      <c r="D10" s="172"/>
      <c r="E10" s="172"/>
      <c r="F10" s="172"/>
      <c r="G10" s="172"/>
      <c r="H10" s="172"/>
      <c r="I10" s="172"/>
      <c r="J10" s="178"/>
      <c r="K10" s="12"/>
    </row>
    <row r="11" spans="1:11" ht="18" customHeight="1" thickBot="1" x14ac:dyDescent="0.45">
      <c r="A11" s="172"/>
      <c r="B11" s="172"/>
      <c r="C11" s="172"/>
      <c r="D11" s="172"/>
      <c r="E11" s="172"/>
      <c r="F11" s="172"/>
      <c r="G11" s="172"/>
      <c r="H11" s="172"/>
      <c r="I11" s="172"/>
      <c r="J11" s="178"/>
      <c r="K11" s="12"/>
    </row>
    <row r="12" spans="1:11" ht="18" customHeight="1" thickBot="1" x14ac:dyDescent="0.45">
      <c r="A12" s="172"/>
      <c r="B12" s="237" t="s">
        <v>222</v>
      </c>
      <c r="C12" s="238"/>
      <c r="D12" s="238"/>
      <c r="E12" s="238"/>
      <c r="F12" s="238"/>
      <c r="G12" s="238"/>
      <c r="H12" s="238"/>
      <c r="I12" s="239"/>
      <c r="J12" s="178"/>
      <c r="K12" s="12"/>
    </row>
    <row r="13" spans="1:11" ht="36" customHeight="1" thickBot="1" x14ac:dyDescent="0.45">
      <c r="A13" s="172"/>
      <c r="B13" s="782" t="s">
        <v>223</v>
      </c>
      <c r="C13" s="783"/>
      <c r="D13" s="783"/>
      <c r="E13" s="783"/>
      <c r="F13" s="783"/>
      <c r="G13" s="783"/>
      <c r="H13" s="783"/>
      <c r="I13" s="784"/>
      <c r="J13" s="178"/>
      <c r="K13" s="18"/>
    </row>
    <row r="14" spans="1:11" ht="18" customHeight="1" x14ac:dyDescent="0.4">
      <c r="A14" s="172"/>
      <c r="B14" s="285"/>
      <c r="C14" s="286"/>
      <c r="D14" s="286"/>
      <c r="E14" s="286"/>
      <c r="F14" s="286"/>
      <c r="G14" s="286"/>
      <c r="H14" s="286"/>
      <c r="I14" s="287"/>
      <c r="J14" s="178"/>
      <c r="K14" s="12"/>
    </row>
    <row r="15" spans="1:11" ht="18" customHeight="1" thickBot="1" x14ac:dyDescent="0.45">
      <c r="A15" s="172"/>
      <c r="B15" s="288"/>
      <c r="C15" s="785" t="s">
        <v>224</v>
      </c>
      <c r="D15" s="785"/>
      <c r="E15" s="785"/>
      <c r="G15" s="785" t="s">
        <v>225</v>
      </c>
      <c r="H15" s="785"/>
      <c r="I15" s="786"/>
      <c r="J15" s="178"/>
      <c r="K15" s="17"/>
    </row>
    <row r="16" spans="1:11" ht="18" customHeight="1" thickTop="1" x14ac:dyDescent="0.4">
      <c r="A16" s="172"/>
      <c r="B16" s="288"/>
      <c r="C16" s="289" t="s">
        <v>226</v>
      </c>
      <c r="D16" s="289" t="s">
        <v>227</v>
      </c>
      <c r="E16" s="289" t="s">
        <v>228</v>
      </c>
      <c r="G16" s="289" t="s">
        <v>226</v>
      </c>
      <c r="H16" s="289" t="s">
        <v>227</v>
      </c>
      <c r="I16" s="290" t="s">
        <v>228</v>
      </c>
      <c r="J16" s="178"/>
      <c r="K16" s="12"/>
    </row>
    <row r="17" spans="1:24" ht="18" customHeight="1" x14ac:dyDescent="0.4">
      <c r="A17" s="172"/>
      <c r="B17" s="190" t="s">
        <v>0</v>
      </c>
      <c r="C17" s="79"/>
      <c r="D17" s="11"/>
      <c r="E17" s="11"/>
      <c r="G17" s="11"/>
      <c r="H17" s="11"/>
      <c r="I17" s="580"/>
      <c r="J17" s="178"/>
      <c r="K17" s="17"/>
    </row>
    <row r="18" spans="1:24" ht="18" customHeight="1" x14ac:dyDescent="0.4">
      <c r="A18" s="172"/>
      <c r="B18" s="190" t="s">
        <v>229</v>
      </c>
      <c r="C18" s="19"/>
      <c r="D18" s="9"/>
      <c r="E18" s="9"/>
      <c r="G18" s="9"/>
      <c r="H18" s="9"/>
      <c r="I18" s="10"/>
      <c r="J18" s="178"/>
      <c r="K18" s="17"/>
    </row>
    <row r="19" spans="1:24" ht="18" customHeight="1" x14ac:dyDescent="0.4">
      <c r="A19" s="172"/>
      <c r="B19" s="190" t="s">
        <v>230</v>
      </c>
      <c r="C19" s="19"/>
      <c r="D19" s="9"/>
      <c r="E19" s="9"/>
      <c r="G19" s="9"/>
      <c r="H19" s="9"/>
      <c r="I19" s="10"/>
      <c r="J19" s="178"/>
      <c r="K19" s="17"/>
    </row>
    <row r="20" spans="1:24" ht="18" customHeight="1" x14ac:dyDescent="0.4">
      <c r="B20" s="190" t="s">
        <v>231</v>
      </c>
      <c r="C20" s="19"/>
      <c r="D20" s="9"/>
      <c r="E20" s="9"/>
      <c r="G20" s="9"/>
      <c r="H20" s="9"/>
      <c r="I20" s="10"/>
      <c r="K20" s="17"/>
    </row>
    <row r="21" spans="1:24" ht="18" customHeight="1" x14ac:dyDescent="0.4">
      <c r="A21" s="172"/>
      <c r="B21" s="190" t="s">
        <v>232</v>
      </c>
      <c r="C21" s="19"/>
      <c r="D21" s="9"/>
      <c r="E21" s="9"/>
      <c r="G21" s="9"/>
      <c r="H21" s="9"/>
      <c r="I21" s="10"/>
      <c r="J21" s="178"/>
      <c r="K21" s="12"/>
    </row>
    <row r="22" spans="1:24" ht="18" customHeight="1" x14ac:dyDescent="0.4">
      <c r="A22" s="172"/>
      <c r="B22" s="190" t="s">
        <v>233</v>
      </c>
      <c r="C22" s="19"/>
      <c r="D22" s="9"/>
      <c r="E22" s="9"/>
      <c r="G22" s="9"/>
      <c r="H22" s="9"/>
      <c r="I22" s="10"/>
      <c r="J22" s="178"/>
      <c r="K22" s="12"/>
    </row>
    <row r="23" spans="1:24" ht="18" customHeight="1" x14ac:dyDescent="0.4">
      <c r="A23" s="172"/>
      <c r="B23" s="190" t="s">
        <v>234</v>
      </c>
      <c r="C23" s="9"/>
      <c r="D23" s="9"/>
      <c r="E23" s="9"/>
      <c r="G23" s="9"/>
      <c r="H23" s="9"/>
      <c r="I23" s="10"/>
      <c r="J23" s="178"/>
      <c r="K23" s="12"/>
    </row>
    <row r="24" spans="1:24" ht="18" customHeight="1" x14ac:dyDescent="0.4">
      <c r="A24" s="172"/>
      <c r="B24" s="190" t="s">
        <v>235</v>
      </c>
      <c r="C24" s="9"/>
      <c r="D24" s="9"/>
      <c r="E24" s="9"/>
      <c r="G24" s="9"/>
      <c r="H24" s="9"/>
      <c r="I24" s="10"/>
      <c r="J24" s="178"/>
      <c r="K24" s="12"/>
    </row>
    <row r="25" spans="1:24" ht="18" customHeight="1" x14ac:dyDescent="0.4">
      <c r="A25" s="172"/>
      <c r="B25" s="190" t="s">
        <v>236</v>
      </c>
      <c r="C25" s="9"/>
      <c r="D25" s="9"/>
      <c r="E25" s="9"/>
      <c r="G25" s="9"/>
      <c r="H25" s="9"/>
      <c r="I25" s="10"/>
      <c r="J25" s="178"/>
      <c r="K25" s="12"/>
    </row>
    <row r="26" spans="1:24" s="4" customFormat="1" ht="18" customHeight="1" thickBot="1" x14ac:dyDescent="0.45">
      <c r="A26" s="172"/>
      <c r="B26" s="291" t="s">
        <v>237</v>
      </c>
      <c r="C26" s="556"/>
      <c r="D26" s="556"/>
      <c r="E26" s="556"/>
      <c r="G26" s="556"/>
      <c r="H26" s="556"/>
      <c r="I26" s="579"/>
      <c r="J26" s="172"/>
      <c r="K26" s="12"/>
      <c r="L26" s="156"/>
      <c r="M26" s="156"/>
      <c r="N26" s="156"/>
      <c r="O26" s="156"/>
      <c r="P26" s="156"/>
      <c r="Q26" s="156"/>
      <c r="R26" s="156"/>
      <c r="S26" s="156"/>
      <c r="T26" s="156"/>
      <c r="U26" s="156"/>
      <c r="V26" s="156"/>
      <c r="W26" s="1"/>
      <c r="X26" s="1"/>
    </row>
    <row r="27" spans="1:24" s="4" customFormat="1" ht="18" customHeight="1" thickBot="1" x14ac:dyDescent="0.45">
      <c r="A27" s="172"/>
      <c r="B27" s="778" t="s">
        <v>238</v>
      </c>
      <c r="C27" s="779"/>
      <c r="D27" s="779"/>
      <c r="E27" s="779"/>
      <c r="F27" s="780"/>
      <c r="G27" s="779"/>
      <c r="H27" s="779"/>
      <c r="I27" s="781"/>
      <c r="J27" s="172"/>
      <c r="K27" s="12"/>
      <c r="L27" s="156"/>
      <c r="M27" s="156"/>
      <c r="N27" s="156"/>
      <c r="O27" s="156"/>
      <c r="P27" s="156"/>
      <c r="Q27" s="156"/>
      <c r="R27" s="156"/>
      <c r="S27" s="156"/>
      <c r="T27" s="156"/>
      <c r="U27" s="156"/>
      <c r="V27" s="156"/>
      <c r="W27" s="1"/>
      <c r="X27" s="1"/>
    </row>
    <row r="28" spans="1:24" s="4" customFormat="1" ht="18" customHeight="1" thickBot="1" x14ac:dyDescent="0.45">
      <c r="A28" s="176"/>
      <c r="B28" s="176"/>
      <c r="C28" s="176"/>
      <c r="D28" s="176"/>
      <c r="E28" s="176"/>
      <c r="F28" s="176"/>
      <c r="G28" s="176"/>
      <c r="H28" s="176"/>
      <c r="I28" s="176"/>
      <c r="J28" s="176"/>
      <c r="K28" s="12"/>
      <c r="L28" s="156"/>
      <c r="M28" s="156"/>
      <c r="N28" s="156"/>
      <c r="O28" s="156"/>
      <c r="P28" s="156"/>
      <c r="Q28" s="156"/>
      <c r="R28" s="156"/>
      <c r="S28" s="156"/>
      <c r="T28" s="156"/>
      <c r="U28" s="156"/>
      <c r="V28" s="156"/>
      <c r="W28" s="1"/>
      <c r="X28" s="1"/>
    </row>
    <row r="29" spans="1:24" s="4" customFormat="1" ht="18" customHeight="1" x14ac:dyDescent="0.4">
      <c r="A29" s="172"/>
      <c r="B29" s="292" t="s">
        <v>239</v>
      </c>
      <c r="C29" s="293"/>
      <c r="D29" s="293"/>
      <c r="E29" s="293"/>
      <c r="F29" s="293"/>
      <c r="G29" s="293"/>
      <c r="H29" s="293"/>
      <c r="I29" s="294"/>
      <c r="J29" s="172"/>
      <c r="K29" s="12"/>
      <c r="L29" s="156"/>
      <c r="M29" s="156"/>
      <c r="N29" s="156"/>
      <c r="O29" s="156"/>
      <c r="P29" s="156"/>
      <c r="Q29" s="156"/>
      <c r="R29" s="156"/>
      <c r="S29" s="156"/>
      <c r="T29" s="156"/>
      <c r="U29" s="156"/>
      <c r="V29" s="156"/>
      <c r="W29" s="1"/>
      <c r="X29" s="1"/>
    </row>
    <row r="30" spans="1:24" s="4" customFormat="1" ht="18" customHeight="1" x14ac:dyDescent="0.4">
      <c r="A30" s="172"/>
      <c r="B30" s="787" t="s">
        <v>625</v>
      </c>
      <c r="C30" s="788"/>
      <c r="D30" s="788"/>
      <c r="E30" s="788"/>
      <c r="F30" s="788"/>
      <c r="G30" s="788"/>
      <c r="H30" s="788"/>
      <c r="I30" s="789"/>
      <c r="J30" s="172"/>
      <c r="K30" s="12"/>
      <c r="L30" s="156"/>
      <c r="M30" s="156"/>
      <c r="N30" s="156"/>
      <c r="O30" s="156"/>
      <c r="P30" s="156"/>
      <c r="Q30" s="156"/>
      <c r="R30" s="156"/>
      <c r="S30" s="156"/>
      <c r="T30" s="156"/>
      <c r="U30" s="156"/>
      <c r="V30" s="156"/>
      <c r="W30" s="1"/>
      <c r="X30" s="1"/>
    </row>
    <row r="31" spans="1:24" s="4" customFormat="1" ht="18" customHeight="1" x14ac:dyDescent="0.4">
      <c r="A31" s="172"/>
      <c r="B31" s="316"/>
      <c r="C31" s="176"/>
      <c r="D31" s="176"/>
      <c r="E31" s="176"/>
      <c r="F31" s="176"/>
      <c r="G31" s="176"/>
      <c r="H31" s="176"/>
      <c r="I31" s="317"/>
      <c r="J31" s="172"/>
      <c r="K31" s="12"/>
      <c r="L31" s="156"/>
      <c r="M31" s="156"/>
      <c r="N31" s="156"/>
      <c r="O31" s="156"/>
      <c r="P31" s="156"/>
      <c r="Q31" s="156"/>
      <c r="R31" s="156"/>
      <c r="S31" s="156"/>
      <c r="T31" s="156"/>
      <c r="U31" s="156"/>
      <c r="V31" s="156"/>
      <c r="W31" s="1"/>
      <c r="X31" s="1"/>
    </row>
    <row r="32" spans="1:24" s="4" customFormat="1" ht="18" customHeight="1" x14ac:dyDescent="0.4">
      <c r="A32" s="172"/>
      <c r="B32" s="318"/>
      <c r="C32" s="319" t="s">
        <v>212</v>
      </c>
      <c r="D32" s="790" t="s">
        <v>240</v>
      </c>
      <c r="E32" s="790"/>
      <c r="F32" s="790"/>
      <c r="G32" s="790"/>
      <c r="H32" s="790"/>
      <c r="I32" s="791"/>
      <c r="J32" s="172"/>
      <c r="K32" s="12"/>
      <c r="L32" s="156"/>
      <c r="M32" s="156"/>
      <c r="N32" s="156"/>
      <c r="O32" s="156"/>
      <c r="P32" s="156"/>
      <c r="Q32" s="156"/>
      <c r="R32" s="156"/>
      <c r="S32" s="156"/>
      <c r="T32" s="156"/>
      <c r="U32" s="156"/>
      <c r="V32" s="156"/>
      <c r="W32" s="1"/>
      <c r="X32" s="1"/>
    </row>
    <row r="33" spans="1:24" s="4" customFormat="1" ht="18" customHeight="1" x14ac:dyDescent="0.4">
      <c r="A33" s="172"/>
      <c r="B33" s="320" t="s">
        <v>241</v>
      </c>
      <c r="C33" s="423"/>
      <c r="D33" s="750"/>
      <c r="E33" s="751"/>
      <c r="F33" s="751"/>
      <c r="G33" s="751"/>
      <c r="H33" s="751"/>
      <c r="I33" s="752"/>
      <c r="J33" s="172"/>
      <c r="K33" s="12"/>
      <c r="L33" s="156"/>
      <c r="M33" s="156"/>
      <c r="N33" s="156"/>
      <c r="O33" s="156"/>
      <c r="P33" s="156"/>
      <c r="Q33" s="156"/>
      <c r="R33" s="156"/>
      <c r="S33" s="156"/>
      <c r="T33" s="156"/>
      <c r="U33" s="156"/>
      <c r="V33" s="156"/>
      <c r="W33" s="1"/>
      <c r="X33" s="1"/>
    </row>
    <row r="34" spans="1:24" s="4" customFormat="1" ht="18" customHeight="1" x14ac:dyDescent="0.4">
      <c r="A34" s="172"/>
      <c r="B34" s="320" t="s">
        <v>242</v>
      </c>
      <c r="C34" s="423"/>
      <c r="D34" s="750"/>
      <c r="E34" s="751"/>
      <c r="F34" s="751"/>
      <c r="G34" s="751"/>
      <c r="H34" s="751"/>
      <c r="I34" s="752"/>
      <c r="J34" s="172"/>
      <c r="K34" s="12"/>
      <c r="L34" s="156"/>
      <c r="M34" s="156"/>
      <c r="N34" s="156"/>
      <c r="O34" s="156"/>
      <c r="P34" s="156"/>
      <c r="Q34" s="156"/>
      <c r="R34" s="156"/>
      <c r="S34" s="156"/>
      <c r="T34" s="156"/>
      <c r="U34" s="156"/>
      <c r="V34" s="156"/>
      <c r="W34" s="1"/>
      <c r="X34" s="1"/>
    </row>
    <row r="35" spans="1:24" s="4" customFormat="1" ht="18" customHeight="1" x14ac:dyDescent="0.4">
      <c r="A35" s="172"/>
      <c r="B35" s="320" t="s">
        <v>243</v>
      </c>
      <c r="C35" s="423"/>
      <c r="D35" s="750"/>
      <c r="E35" s="751"/>
      <c r="F35" s="751"/>
      <c r="G35" s="751"/>
      <c r="H35" s="751"/>
      <c r="I35" s="752"/>
      <c r="J35" s="172"/>
      <c r="K35" s="12"/>
      <c r="L35" s="156"/>
      <c r="M35" s="156"/>
      <c r="N35" s="156"/>
      <c r="O35" s="156"/>
      <c r="P35" s="156"/>
      <c r="Q35" s="156"/>
      <c r="R35" s="156"/>
      <c r="S35" s="156"/>
      <c r="T35" s="156"/>
      <c r="U35" s="156"/>
      <c r="V35" s="156"/>
      <c r="W35" s="1"/>
      <c r="X35" s="1"/>
    </row>
    <row r="36" spans="1:24" s="4" customFormat="1" ht="18" customHeight="1" x14ac:dyDescent="0.4">
      <c r="A36" s="176"/>
      <c r="B36" s="321" t="s">
        <v>244</v>
      </c>
      <c r="C36" s="423"/>
      <c r="D36" s="750"/>
      <c r="E36" s="751"/>
      <c r="F36" s="751"/>
      <c r="G36" s="751"/>
      <c r="H36" s="751"/>
      <c r="I36" s="752"/>
      <c r="J36" s="176"/>
      <c r="K36" s="12"/>
      <c r="L36" s="156"/>
      <c r="M36" s="156"/>
      <c r="N36" s="156"/>
      <c r="O36" s="156"/>
      <c r="P36" s="156"/>
      <c r="Q36" s="156"/>
      <c r="R36" s="156"/>
      <c r="S36" s="156"/>
      <c r="T36" s="156"/>
      <c r="U36" s="156"/>
      <c r="V36" s="156"/>
      <c r="W36" s="1"/>
      <c r="X36" s="1"/>
    </row>
    <row r="37" spans="1:24" s="4" customFormat="1" ht="18" customHeight="1" x14ac:dyDescent="0.4">
      <c r="A37" s="176"/>
      <c r="B37" s="316"/>
      <c r="C37" s="176"/>
      <c r="D37" s="176"/>
      <c r="E37" s="176"/>
      <c r="F37" s="176"/>
      <c r="G37" s="176"/>
      <c r="H37" s="176"/>
      <c r="I37" s="317"/>
      <c r="J37" s="176"/>
      <c r="K37" s="12"/>
      <c r="L37" s="156"/>
      <c r="M37" s="156"/>
      <c r="N37" s="156"/>
      <c r="O37" s="156"/>
      <c r="P37" s="156"/>
      <c r="Q37" s="156"/>
      <c r="R37" s="156"/>
      <c r="S37" s="156"/>
      <c r="T37" s="156"/>
      <c r="U37" s="156"/>
      <c r="V37" s="156"/>
      <c r="W37" s="1"/>
      <c r="X37" s="1"/>
    </row>
    <row r="38" spans="1:24" s="4" customFormat="1" ht="18" customHeight="1" x14ac:dyDescent="0.4">
      <c r="A38" s="176"/>
      <c r="B38" s="753" t="s">
        <v>245</v>
      </c>
      <c r="C38" s="756"/>
      <c r="D38" s="757"/>
      <c r="E38" s="757"/>
      <c r="F38" s="757"/>
      <c r="G38" s="757"/>
      <c r="H38" s="757"/>
      <c r="I38" s="701"/>
      <c r="J38" s="176"/>
      <c r="K38" s="12"/>
      <c r="L38" s="156"/>
      <c r="M38" s="156"/>
      <c r="N38" s="156"/>
      <c r="O38" s="156"/>
      <c r="P38" s="156"/>
      <c r="Q38" s="156"/>
      <c r="R38" s="156"/>
      <c r="S38" s="156"/>
      <c r="T38" s="156"/>
      <c r="U38" s="156"/>
      <c r="V38" s="156"/>
      <c r="W38" s="1"/>
      <c r="X38" s="1"/>
    </row>
    <row r="39" spans="1:24" s="4" customFormat="1" ht="18" customHeight="1" x14ac:dyDescent="0.4">
      <c r="A39" s="176"/>
      <c r="B39" s="754"/>
      <c r="C39" s="758"/>
      <c r="D39" s="718"/>
      <c r="E39" s="718"/>
      <c r="F39" s="718"/>
      <c r="G39" s="718"/>
      <c r="H39" s="718"/>
      <c r="I39" s="703"/>
      <c r="J39" s="176"/>
      <c r="K39" s="12"/>
      <c r="L39" s="156"/>
      <c r="M39" s="156"/>
      <c r="N39" s="156"/>
      <c r="O39" s="156"/>
      <c r="P39" s="156"/>
      <c r="Q39" s="156"/>
      <c r="R39" s="156"/>
      <c r="S39" s="156"/>
      <c r="T39" s="156"/>
      <c r="U39" s="156"/>
      <c r="V39" s="156"/>
      <c r="W39" s="1"/>
      <c r="X39" s="1"/>
    </row>
    <row r="40" spans="1:24" ht="18" customHeight="1" thickBot="1" x14ac:dyDescent="0.45">
      <c r="A40" s="176"/>
      <c r="B40" s="755"/>
      <c r="C40" s="759"/>
      <c r="D40" s="719"/>
      <c r="E40" s="719"/>
      <c r="F40" s="719"/>
      <c r="G40" s="719"/>
      <c r="H40" s="719"/>
      <c r="I40" s="705"/>
      <c r="J40" s="176"/>
      <c r="K40" s="12"/>
    </row>
    <row r="41" spans="1:24" ht="18" customHeight="1" thickBot="1" x14ac:dyDescent="0.45">
      <c r="A41" s="176"/>
      <c r="B41" s="176"/>
      <c r="C41" s="176"/>
      <c r="D41" s="176"/>
      <c r="E41" s="176"/>
      <c r="F41" s="176"/>
      <c r="G41" s="176"/>
      <c r="H41" s="176"/>
      <c r="I41" s="176"/>
      <c r="J41" s="176"/>
      <c r="K41" s="12"/>
    </row>
    <row r="42" spans="1:24" ht="18" customHeight="1" thickBot="1" x14ac:dyDescent="0.45">
      <c r="A42" s="176"/>
      <c r="B42" s="237" t="s">
        <v>246</v>
      </c>
      <c r="C42" s="238"/>
      <c r="D42" s="238"/>
      <c r="E42" s="238"/>
      <c r="F42" s="238"/>
      <c r="G42" s="238"/>
      <c r="H42" s="238"/>
      <c r="I42" s="239"/>
      <c r="J42" s="176"/>
      <c r="K42" s="12"/>
    </row>
    <row r="43" spans="1:24" ht="18" customHeight="1" x14ac:dyDescent="0.4">
      <c r="A43" s="176"/>
      <c r="B43" s="715"/>
      <c r="C43" s="716"/>
      <c r="D43" s="716"/>
      <c r="E43" s="716"/>
      <c r="F43" s="716"/>
      <c r="G43" s="716"/>
      <c r="H43" s="716"/>
      <c r="I43" s="717"/>
      <c r="J43" s="176"/>
      <c r="K43" s="12"/>
    </row>
    <row r="44" spans="1:24" ht="18" customHeight="1" x14ac:dyDescent="0.4">
      <c r="A44" s="176"/>
      <c r="B44" s="702"/>
      <c r="C44" s="718"/>
      <c r="D44" s="718"/>
      <c r="E44" s="718"/>
      <c r="F44" s="718"/>
      <c r="G44" s="718"/>
      <c r="H44" s="718"/>
      <c r="I44" s="703"/>
      <c r="J44" s="176"/>
      <c r="K44" s="12"/>
    </row>
    <row r="45" spans="1:24" ht="18" customHeight="1" x14ac:dyDescent="0.4">
      <c r="A45" s="176"/>
      <c r="B45" s="702"/>
      <c r="C45" s="718"/>
      <c r="D45" s="718"/>
      <c r="E45" s="718"/>
      <c r="F45" s="718"/>
      <c r="G45" s="718"/>
      <c r="H45" s="718"/>
      <c r="I45" s="703"/>
      <c r="J45" s="176"/>
      <c r="K45" s="12"/>
    </row>
    <row r="46" spans="1:24" ht="18" customHeight="1" x14ac:dyDescent="0.4">
      <c r="A46" s="176"/>
      <c r="B46" s="702"/>
      <c r="C46" s="718"/>
      <c r="D46" s="718"/>
      <c r="E46" s="718"/>
      <c r="F46" s="718"/>
      <c r="G46" s="718"/>
      <c r="H46" s="718"/>
      <c r="I46" s="703"/>
      <c r="J46" s="176"/>
      <c r="K46" s="12"/>
    </row>
    <row r="47" spans="1:24" ht="18" customHeight="1" thickBot="1" x14ac:dyDescent="0.45">
      <c r="A47" s="176"/>
      <c r="B47" s="704"/>
      <c r="C47" s="719"/>
      <c r="D47" s="719"/>
      <c r="E47" s="719"/>
      <c r="F47" s="719"/>
      <c r="G47" s="719"/>
      <c r="H47" s="719"/>
      <c r="I47" s="705"/>
      <c r="J47" s="176"/>
      <c r="K47" s="12"/>
    </row>
    <row r="48" spans="1:24" ht="18" customHeight="1" x14ac:dyDescent="0.4">
      <c r="A48" s="176"/>
      <c r="B48" s="172"/>
      <c r="C48" s="172"/>
      <c r="D48" s="172"/>
      <c r="E48" s="172"/>
      <c r="F48" s="172"/>
      <c r="G48" s="172"/>
      <c r="H48" s="172"/>
      <c r="I48" s="172"/>
      <c r="J48" s="176"/>
      <c r="K48" s="12"/>
    </row>
    <row r="49" spans="1:31" ht="18" customHeight="1" x14ac:dyDescent="0.4">
      <c r="A49" s="12"/>
      <c r="B49" s="12"/>
      <c r="C49" s="12"/>
      <c r="D49" s="12"/>
      <c r="E49" s="12"/>
      <c r="F49" s="12"/>
      <c r="G49" s="12"/>
      <c r="H49" s="12"/>
      <c r="I49" s="12"/>
      <c r="J49" s="12"/>
      <c r="K49" s="12"/>
    </row>
    <row r="62" spans="1:31" ht="18" customHeight="1" x14ac:dyDescent="0.4">
      <c r="Y62" s="322"/>
      <c r="Z62" s="322"/>
      <c r="AA62" s="322"/>
      <c r="AB62" s="322"/>
      <c r="AC62" s="322"/>
      <c r="AD62" s="322"/>
      <c r="AE62" s="322"/>
    </row>
    <row r="85" spans="12:12" ht="18" customHeight="1" x14ac:dyDescent="0.4">
      <c r="L85" s="323"/>
    </row>
    <row r="86" spans="12:12" ht="18" customHeight="1" x14ac:dyDescent="0.4">
      <c r="L86" s="323"/>
    </row>
    <row r="87" spans="12:12" ht="18" customHeight="1" x14ac:dyDescent="0.4">
      <c r="L87" s="323"/>
    </row>
    <row r="88" spans="12:12" ht="18" customHeight="1" x14ac:dyDescent="0.4">
      <c r="L88" s="323"/>
    </row>
  </sheetData>
  <sheetProtection algorithmName="SHA-512" hashValue="6hFwV3FMChdiZ7dvUba/Q6bzAd7OXMX+DYZFM0cqrBy2K07oOwwEJvLgABQ/s67SSb7gPGgBJkFKGhRMMnFfDg==" saltValue="q3GK/9M6PmCSR7AxyTbY5A==" spinCount="100000" sheet="1" objects="1" scenarios="1" selectLockedCells="1"/>
  <mergeCells count="21">
    <mergeCell ref="B30:I30"/>
    <mergeCell ref="D32:I32"/>
    <mergeCell ref="D33:I33"/>
    <mergeCell ref="D34:I34"/>
    <mergeCell ref="D35:I35"/>
    <mergeCell ref="B43:I47"/>
    <mergeCell ref="D36:I36"/>
    <mergeCell ref="B38:B40"/>
    <mergeCell ref="C38:I40"/>
    <mergeCell ref="B2:G2"/>
    <mergeCell ref="C3:G3"/>
    <mergeCell ref="C4:G4"/>
    <mergeCell ref="C5:G5"/>
    <mergeCell ref="C6:G6"/>
    <mergeCell ref="C7:G7"/>
    <mergeCell ref="C8:G8"/>
    <mergeCell ref="C9:G9"/>
    <mergeCell ref="B27:I27"/>
    <mergeCell ref="B13:I13"/>
    <mergeCell ref="C15:E15"/>
    <mergeCell ref="G15:I15"/>
  </mergeCells>
  <conditionalFormatting sqref="C24:E24 G24:I24">
    <cfRule type="expression" dxfId="82" priority="9">
      <formula>Aux_Comp_Y_N=0</formula>
    </cfRule>
  </conditionalFormatting>
  <conditionalFormatting sqref="C25:E25 G25:I25">
    <cfRule type="expression" dxfId="81" priority="8">
      <formula>Aux_Comp_Y_N&lt;=1</formula>
    </cfRule>
  </conditionalFormatting>
  <conditionalFormatting sqref="D33:I33">
    <cfRule type="expression" dxfId="80" priority="7">
      <formula>AND($C$33&lt;&gt;"Other",$C$33&lt;&gt;"ON")</formula>
    </cfRule>
  </conditionalFormatting>
  <conditionalFormatting sqref="D34:I34">
    <cfRule type="expression" dxfId="79" priority="6">
      <formula>AND($C$34&lt;&gt;"Other",$C$34&lt;&gt;"ON")</formula>
    </cfRule>
  </conditionalFormatting>
  <conditionalFormatting sqref="D35:I35">
    <cfRule type="expression" dxfId="78" priority="5">
      <formula>AND($C$35&lt;&gt;"Other",$C$35&lt;&gt;"ON")</formula>
    </cfRule>
  </conditionalFormatting>
  <conditionalFormatting sqref="D36:I36">
    <cfRule type="expression" dxfId="77" priority="4">
      <formula>AND($C$36&lt;&gt;"Other",$C$36&lt;&gt;"ON")</formula>
    </cfRule>
  </conditionalFormatting>
  <conditionalFormatting sqref="G17:I26 C23:E23">
    <cfRule type="expression" dxfId="76" priority="10">
      <formula>ASH=No</formula>
    </cfRule>
  </conditionalFormatting>
  <dataValidations count="2">
    <dataValidation type="list" showInputMessage="1" showErrorMessage="1" sqref="G23:I23 D23:E23 C23" xr:uid="{00000000-0002-0000-0A00-000000000000}">
      <formula1>ASH_Switch</formula1>
    </dataValidation>
    <dataValidation type="list" allowBlank="1" showInputMessage="1" showErrorMessage="1" sqref="C36 C34 C35 C33" xr:uid="{02BF0FF5-5AFD-4E3D-8F21-B2B0F2DB70DD}">
      <formula1>Features</formula1>
    </dataValidation>
  </dataValidations>
  <hyperlinks>
    <hyperlink ref="I2" location="Instructions!A1" display="Back to Instructions tab" xr:uid="{00000000-0004-0000-0A00-000000000000}"/>
  </hyperlinks>
  <printOptions horizontalCentered="1"/>
  <pageMargins left="0.25" right="0.25" top="0.75" bottom="0.25" header="0.3" footer="0.3"/>
  <pageSetup scale="33" orientation="landscape" r:id="rId1"/>
  <headerFooter>
    <oddHeader>&amp;F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0066CC"/>
    <pageSetUpPr fitToPage="1"/>
  </sheetPr>
  <dimension ref="A1:R214"/>
  <sheetViews>
    <sheetView showGridLines="0" zoomScale="80" zoomScaleNormal="80" workbookViewId="0">
      <selection activeCell="C15" sqref="C15"/>
    </sheetView>
  </sheetViews>
  <sheetFormatPr defaultColWidth="9.1796875" defaultRowHeight="18" customHeight="1" x14ac:dyDescent="0.35"/>
  <cols>
    <col min="1" max="1" width="4.453125" style="5" customWidth="1"/>
    <col min="2" max="2" width="39.54296875" style="5" customWidth="1"/>
    <col min="3" max="8" width="18.81640625" style="5" customWidth="1"/>
    <col min="9" max="9" width="8.1796875" style="5" customWidth="1"/>
    <col min="10" max="15" width="18.81640625" style="5" customWidth="1"/>
    <col min="16" max="16" width="4.1796875" style="5" customWidth="1"/>
    <col min="17" max="17" width="4" style="5" customWidth="1"/>
    <col min="18" max="16384" width="9.1796875" style="5"/>
  </cols>
  <sheetData>
    <row r="1" spans="1:17" ht="24" customHeight="1" thickBot="1" x14ac:dyDescent="0.4">
      <c r="A1" s="173"/>
      <c r="B1" s="173"/>
      <c r="C1" s="173"/>
      <c r="D1" s="173"/>
      <c r="E1" s="173"/>
      <c r="F1" s="173"/>
      <c r="G1" s="173"/>
      <c r="H1" s="173"/>
      <c r="I1" s="173"/>
      <c r="J1" s="173"/>
      <c r="K1" s="173"/>
      <c r="L1" s="173"/>
      <c r="M1" s="173"/>
      <c r="N1" s="173"/>
      <c r="O1" s="173"/>
      <c r="P1" s="173"/>
      <c r="Q1" s="34"/>
    </row>
    <row r="2" spans="1:17" ht="18" customHeight="1" thickBot="1" x14ac:dyDescent="0.4">
      <c r="A2" s="173"/>
      <c r="B2" s="830" t="str">
        <f>'Version Control'!$B$2</f>
        <v>Title</v>
      </c>
      <c r="C2" s="831"/>
      <c r="D2" s="831"/>
      <c r="E2" s="832"/>
      <c r="F2" s="173"/>
      <c r="G2" s="173"/>
      <c r="H2" s="173"/>
      <c r="I2" s="248" t="s">
        <v>97</v>
      </c>
      <c r="J2" s="173"/>
      <c r="K2" s="173"/>
      <c r="L2" s="173"/>
      <c r="M2" s="173"/>
      <c r="N2" s="173"/>
      <c r="O2" s="173"/>
      <c r="P2" s="173"/>
      <c r="Q2" s="34"/>
    </row>
    <row r="3" spans="1:17" ht="33" customHeight="1" x14ac:dyDescent="0.4">
      <c r="A3" s="173"/>
      <c r="B3" s="577" t="str">
        <f>'Version Control'!$B$3</f>
        <v>Test Report Template Name:</v>
      </c>
      <c r="C3" s="833" t="str">
        <f>'Version Control'!$C$3</f>
        <v>Consumer Refrigerators, Refrigerator-Freezers, and Miscellaneous Refrigeration Products</v>
      </c>
      <c r="D3" s="656"/>
      <c r="E3" s="657"/>
      <c r="F3" s="173"/>
      <c r="G3" s="173"/>
      <c r="H3" s="173"/>
      <c r="I3" s="173"/>
      <c r="J3" s="173"/>
      <c r="K3" s="173"/>
      <c r="L3" s="173"/>
      <c r="M3" s="173"/>
      <c r="N3" s="173"/>
      <c r="O3" s="173"/>
      <c r="P3" s="173"/>
      <c r="Q3" s="34"/>
    </row>
    <row r="4" spans="1:17" ht="18" customHeight="1" x14ac:dyDescent="0.4">
      <c r="A4" s="173"/>
      <c r="B4" s="415" t="str">
        <f>'Version Control'!$B$4</f>
        <v>Version Number:</v>
      </c>
      <c r="C4" s="834" t="str">
        <f>'Version Control'!$C$4</f>
        <v>v2.6</v>
      </c>
      <c r="D4" s="650"/>
      <c r="E4" s="651"/>
      <c r="F4" s="173"/>
      <c r="G4" s="173"/>
      <c r="H4" s="173"/>
      <c r="J4" s="173"/>
      <c r="K4" s="173"/>
      <c r="L4" s="173"/>
      <c r="M4" s="173"/>
      <c r="N4" s="173"/>
      <c r="O4" s="173"/>
      <c r="P4" s="173"/>
      <c r="Q4" s="34"/>
    </row>
    <row r="5" spans="1:17" ht="18" customHeight="1" x14ac:dyDescent="0.4">
      <c r="A5" s="173"/>
      <c r="B5" s="415" t="str">
        <f>'Version Control'!$B$5</f>
        <v xml:space="preserve">Latest Template Revision: </v>
      </c>
      <c r="C5" s="835">
        <f>'Version Control'!$C$5</f>
        <v>45930</v>
      </c>
      <c r="D5" s="647"/>
      <c r="E5" s="648"/>
      <c r="F5" s="173"/>
      <c r="G5" s="173"/>
      <c r="H5" s="173"/>
      <c r="I5" s="173"/>
      <c r="J5" s="173"/>
      <c r="K5" s="173"/>
      <c r="L5" s="173"/>
      <c r="M5" s="173"/>
      <c r="N5" s="173"/>
      <c r="O5" s="173"/>
      <c r="P5" s="173"/>
      <c r="Q5" s="34"/>
    </row>
    <row r="6" spans="1:17" ht="18" customHeight="1" x14ac:dyDescent="0.4">
      <c r="A6" s="173"/>
      <c r="B6" s="415" t="str">
        <f>'Version Control'!$B$6</f>
        <v>Tab Name:</v>
      </c>
      <c r="C6" s="834" t="str">
        <f ca="1">MID(CELL("filename",B1), FIND("]", CELL("filename", B1))+ 1, 255)</f>
        <v>Test Conditions</v>
      </c>
      <c r="D6" s="650"/>
      <c r="E6" s="651"/>
      <c r="F6" s="173"/>
      <c r="G6" s="173"/>
      <c r="H6" s="173"/>
      <c r="I6" s="173"/>
      <c r="J6" s="173"/>
      <c r="K6" s="173"/>
      <c r="L6" s="173"/>
      <c r="M6" s="173"/>
      <c r="N6" s="173"/>
      <c r="O6" s="173"/>
      <c r="P6" s="173"/>
      <c r="Q6" s="34"/>
    </row>
    <row r="7" spans="1:17" ht="36" customHeight="1" x14ac:dyDescent="0.35">
      <c r="A7" s="173"/>
      <c r="B7" s="416" t="str">
        <f>'Version Control'!$B$7</f>
        <v>File Name:</v>
      </c>
      <c r="C7" s="836" t="str">
        <f ca="1">'Version Control'!$C$7</f>
        <v>Consumer Refrigerators, Refrigerator-Freezers, and Miscellaneous Refrigeration Products - v2.6.xlsx</v>
      </c>
      <c r="D7" s="653"/>
      <c r="E7" s="654"/>
      <c r="F7" s="173"/>
      <c r="G7" s="173"/>
      <c r="H7" s="173"/>
      <c r="I7" s="173"/>
      <c r="J7" s="173"/>
      <c r="K7" s="173"/>
      <c r="L7" s="173"/>
      <c r="M7" s="173"/>
      <c r="N7" s="173"/>
      <c r="O7" s="173"/>
      <c r="P7" s="173"/>
      <c r="Q7" s="34"/>
    </row>
    <row r="8" spans="1:17" ht="18" customHeight="1" x14ac:dyDescent="0.4">
      <c r="A8" s="173"/>
      <c r="B8" s="416" t="str">
        <f>'Version Control'!$B$8</f>
        <v>Test Start Date:</v>
      </c>
      <c r="C8" s="828" t="str">
        <f>'Version Control'!$C$8</f>
        <v>[MM/DD/YYYY]</v>
      </c>
      <c r="D8" s="614"/>
      <c r="E8" s="615"/>
      <c r="F8" s="173"/>
      <c r="G8" s="173"/>
      <c r="H8" s="173"/>
      <c r="I8" s="173"/>
      <c r="J8" s="173"/>
      <c r="K8" s="173"/>
      <c r="L8" s="173"/>
      <c r="M8" s="173"/>
      <c r="N8" s="173"/>
      <c r="O8" s="173"/>
      <c r="P8" s="173"/>
      <c r="Q8" s="34"/>
    </row>
    <row r="9" spans="1:17" ht="18" customHeight="1" thickBot="1" x14ac:dyDescent="0.45">
      <c r="A9" s="173"/>
      <c r="B9" s="417" t="str">
        <f>'Version Control'!$B$9</f>
        <v xml:space="preserve">Test Completion Date: </v>
      </c>
      <c r="C9" s="829" t="str">
        <f>'Version Control'!$C$9</f>
        <v>[MM/DD/YYYY]</v>
      </c>
      <c r="D9" s="617"/>
      <c r="E9" s="618"/>
      <c r="F9" s="173"/>
      <c r="G9" s="173"/>
      <c r="H9" s="173"/>
      <c r="I9" s="173"/>
      <c r="J9" s="173"/>
      <c r="K9" s="173"/>
      <c r="L9" s="173"/>
      <c r="M9" s="173"/>
      <c r="N9" s="173"/>
      <c r="O9" s="173"/>
      <c r="P9" s="173"/>
      <c r="Q9" s="34"/>
    </row>
    <row r="10" spans="1:17" ht="18" customHeight="1" x14ac:dyDescent="0.35">
      <c r="A10" s="173"/>
      <c r="B10" s="173"/>
      <c r="C10" s="173"/>
      <c r="D10" s="173"/>
      <c r="E10" s="173"/>
      <c r="F10" s="173"/>
      <c r="G10" s="173"/>
      <c r="H10" s="173"/>
      <c r="I10" s="173"/>
      <c r="J10" s="173"/>
      <c r="K10" s="173"/>
      <c r="L10" s="173"/>
      <c r="M10" s="173"/>
      <c r="N10" s="173"/>
      <c r="O10" s="173"/>
      <c r="P10" s="173"/>
      <c r="Q10" s="34"/>
    </row>
    <row r="11" spans="1:17" ht="18" customHeight="1" thickBot="1" x14ac:dyDescent="0.4">
      <c r="A11" s="173"/>
      <c r="B11" s="220"/>
      <c r="C11" s="173"/>
      <c r="D11" s="173"/>
      <c r="E11" s="173"/>
      <c r="F11" s="173"/>
      <c r="G11" s="173"/>
      <c r="H11" s="173"/>
      <c r="I11" s="173"/>
      <c r="J11" s="173"/>
      <c r="K11" s="173"/>
      <c r="L11" s="186"/>
      <c r="M11" s="186"/>
      <c r="N11" s="186"/>
      <c r="O11" s="186"/>
      <c r="P11" s="173"/>
      <c r="Q11" s="34"/>
    </row>
    <row r="12" spans="1:17" ht="36" customHeight="1" x14ac:dyDescent="0.35">
      <c r="A12" s="173"/>
      <c r="B12" s="808" t="s">
        <v>626</v>
      </c>
      <c r="C12" s="809"/>
      <c r="D12" s="810"/>
      <c r="E12" s="175"/>
      <c r="F12" s="175"/>
      <c r="G12" s="175"/>
      <c r="H12" s="175"/>
      <c r="I12" s="175"/>
      <c r="J12" s="175"/>
      <c r="K12" s="175"/>
      <c r="L12" s="173"/>
      <c r="M12" s="173"/>
      <c r="N12" s="173"/>
      <c r="O12" s="173"/>
      <c r="P12" s="173"/>
      <c r="Q12" s="34"/>
    </row>
    <row r="13" spans="1:17" ht="72" customHeight="1" x14ac:dyDescent="0.35">
      <c r="A13" s="173"/>
      <c r="B13" s="822" t="s">
        <v>247</v>
      </c>
      <c r="C13" s="823"/>
      <c r="D13" s="824"/>
      <c r="E13" s="216"/>
      <c r="F13" s="216"/>
      <c r="G13" s="216"/>
      <c r="H13" s="216"/>
      <c r="I13" s="219"/>
      <c r="J13" s="216"/>
      <c r="K13" s="216"/>
      <c r="L13" s="173"/>
      <c r="M13" s="173"/>
      <c r="N13" s="173"/>
      <c r="O13" s="173"/>
      <c r="P13" s="173"/>
      <c r="Q13" s="34"/>
    </row>
    <row r="14" spans="1:17" ht="36" customHeight="1" x14ac:dyDescent="0.35">
      <c r="A14" s="173"/>
      <c r="B14" s="59"/>
      <c r="C14" s="60" t="s">
        <v>248</v>
      </c>
      <c r="D14" s="61" t="s">
        <v>249</v>
      </c>
      <c r="E14" s="217"/>
      <c r="F14" s="217"/>
      <c r="G14" s="217"/>
      <c r="H14" s="217"/>
      <c r="I14" s="217"/>
      <c r="J14" s="217"/>
      <c r="K14" s="217"/>
      <c r="L14" s="173"/>
      <c r="M14" s="173"/>
      <c r="N14" s="173"/>
      <c r="O14" s="173"/>
      <c r="P14" s="173"/>
      <c r="Q14" s="34"/>
    </row>
    <row r="15" spans="1:17" ht="18" customHeight="1" x14ac:dyDescent="0.35">
      <c r="A15" s="173"/>
      <c r="B15" s="182" t="s">
        <v>250</v>
      </c>
      <c r="C15" s="132"/>
      <c r="D15" s="62"/>
      <c r="E15" s="173"/>
      <c r="F15" s="173"/>
      <c r="G15" s="173"/>
      <c r="H15" s="173"/>
      <c r="I15" s="173"/>
      <c r="J15" s="173"/>
      <c r="K15" s="173"/>
      <c r="L15" s="173"/>
      <c r="M15" s="173"/>
      <c r="N15" s="173"/>
      <c r="O15" s="173"/>
      <c r="P15" s="173"/>
      <c r="Q15" s="34"/>
    </row>
    <row r="16" spans="1:17" ht="18" customHeight="1" x14ac:dyDescent="0.35">
      <c r="A16" s="173"/>
      <c r="B16" s="182" t="s">
        <v>251</v>
      </c>
      <c r="C16" s="132"/>
      <c r="D16" s="62"/>
      <c r="E16" s="173"/>
      <c r="F16" s="173"/>
      <c r="G16" s="173"/>
      <c r="H16" s="173"/>
      <c r="I16" s="173"/>
      <c r="J16" s="173"/>
      <c r="K16" s="173"/>
      <c r="L16" s="173"/>
      <c r="M16" s="173"/>
      <c r="N16" s="173"/>
      <c r="O16" s="173"/>
      <c r="P16" s="173"/>
      <c r="Q16" s="34"/>
    </row>
    <row r="17" spans="1:17" ht="18" customHeight="1" x14ac:dyDescent="0.35">
      <c r="A17" s="173"/>
      <c r="B17" s="143" t="s">
        <v>252</v>
      </c>
      <c r="C17" s="181" t="str">
        <f>IF(COUNTBLANK($C$15:$D$16)=0,(CONVERT($C$16,"day","hr")+$D$16*24)-(CONVERT($C$15,"day","hr")+$D$15*24),Null)</f>
        <v/>
      </c>
      <c r="D17" s="364" t="s">
        <v>253</v>
      </c>
      <c r="E17" s="173"/>
      <c r="F17" s="173"/>
      <c r="G17" s="173"/>
      <c r="H17" s="173"/>
      <c r="I17" s="173"/>
      <c r="J17" s="173"/>
      <c r="K17" s="173"/>
      <c r="L17" s="173"/>
      <c r="M17" s="173"/>
      <c r="N17" s="173"/>
      <c r="O17" s="173"/>
      <c r="P17" s="173"/>
      <c r="Q17" s="34"/>
    </row>
    <row r="18" spans="1:17" ht="18" customHeight="1" x14ac:dyDescent="0.35">
      <c r="A18" s="173"/>
      <c r="B18" s="143" t="s">
        <v>254</v>
      </c>
      <c r="C18" s="141"/>
      <c r="D18" s="365"/>
      <c r="E18" s="173"/>
      <c r="F18" s="173"/>
      <c r="G18" s="173"/>
      <c r="H18" s="173"/>
      <c r="I18" s="173"/>
      <c r="J18" s="173"/>
      <c r="K18" s="173"/>
      <c r="L18" s="173"/>
      <c r="M18" s="173"/>
      <c r="N18" s="173"/>
      <c r="O18" s="173"/>
      <c r="P18" s="173"/>
      <c r="Q18" s="34"/>
    </row>
    <row r="19" spans="1:17" ht="36" customHeight="1" thickBot="1" x14ac:dyDescent="0.4">
      <c r="A19" s="173"/>
      <c r="B19" s="183" t="s">
        <v>255</v>
      </c>
      <c r="C19" s="96" t="str">
        <f>IF(OR(ISBLANK($C$17),ISBLANK($C$18)),Null,$C$17*$C$18)</f>
        <v/>
      </c>
      <c r="D19" s="366" t="s">
        <v>253</v>
      </c>
      <c r="E19" s="173"/>
      <c r="F19" s="218"/>
      <c r="G19" s="218"/>
      <c r="H19" s="218"/>
      <c r="I19" s="173"/>
      <c r="J19" s="173"/>
      <c r="K19" s="173"/>
      <c r="L19" s="173"/>
      <c r="M19" s="173"/>
      <c r="N19" s="173"/>
      <c r="O19" s="173"/>
      <c r="P19" s="173"/>
      <c r="Q19" s="34"/>
    </row>
    <row r="20" spans="1:17" ht="18" customHeight="1" thickBot="1" x14ac:dyDescent="0.4">
      <c r="A20" s="173"/>
      <c r="B20" s="173"/>
      <c r="C20" s="173"/>
      <c r="D20" s="173"/>
      <c r="E20" s="173"/>
      <c r="F20" s="173"/>
      <c r="G20" s="173"/>
      <c r="H20" s="173"/>
      <c r="I20" s="173"/>
      <c r="J20" s="173"/>
      <c r="K20" s="173"/>
      <c r="L20" s="173"/>
      <c r="M20" s="173"/>
      <c r="N20" s="173"/>
      <c r="O20" s="173"/>
      <c r="P20" s="173"/>
      <c r="Q20" s="34"/>
    </row>
    <row r="21" spans="1:17" ht="18" customHeight="1" x14ac:dyDescent="0.35">
      <c r="A21" s="173"/>
      <c r="B21" s="825" t="s">
        <v>629</v>
      </c>
      <c r="C21" s="826"/>
      <c r="D21" s="826"/>
      <c r="E21" s="826"/>
      <c r="F21" s="826"/>
      <c r="G21" s="826"/>
      <c r="H21" s="826"/>
      <c r="I21" s="826"/>
      <c r="J21" s="826"/>
      <c r="K21" s="826"/>
      <c r="L21" s="826"/>
      <c r="M21" s="826"/>
      <c r="N21" s="826"/>
      <c r="O21" s="827"/>
      <c r="P21" s="173"/>
      <c r="Q21" s="34"/>
    </row>
    <row r="22" spans="1:17" ht="18" customHeight="1" x14ac:dyDescent="0.35">
      <c r="A22" s="173"/>
      <c r="B22" s="819" t="s">
        <v>256</v>
      </c>
      <c r="C22" s="820"/>
      <c r="D22" s="820"/>
      <c r="E22" s="820"/>
      <c r="F22" s="820"/>
      <c r="G22" s="820"/>
      <c r="H22" s="820"/>
      <c r="I22" s="820"/>
      <c r="J22" s="820"/>
      <c r="K22" s="820"/>
      <c r="L22" s="820"/>
      <c r="M22" s="820"/>
      <c r="N22" s="820"/>
      <c r="O22" s="821"/>
      <c r="P22" s="173"/>
      <c r="Q22" s="34"/>
    </row>
    <row r="23" spans="1:17" ht="18" customHeight="1" x14ac:dyDescent="0.35">
      <c r="A23" s="173"/>
      <c r="B23" s="362"/>
      <c r="C23" s="811"/>
      <c r="D23" s="811"/>
      <c r="E23" s="811"/>
      <c r="F23" s="811"/>
      <c r="G23" s="544"/>
      <c r="H23" s="544"/>
      <c r="I23" s="173"/>
      <c r="J23" s="812"/>
      <c r="K23" s="812"/>
      <c r="L23" s="812"/>
      <c r="M23" s="812"/>
      <c r="N23" s="537"/>
      <c r="O23" s="538"/>
      <c r="P23" s="173"/>
      <c r="Q23" s="34"/>
    </row>
    <row r="24" spans="1:17" ht="18" customHeight="1" x14ac:dyDescent="0.35">
      <c r="A24" s="173"/>
      <c r="B24" s="59"/>
      <c r="C24" s="813" t="s">
        <v>224</v>
      </c>
      <c r="D24" s="814"/>
      <c r="E24" s="814"/>
      <c r="F24" s="814"/>
      <c r="G24" s="814"/>
      <c r="H24" s="815"/>
      <c r="I24" s="173"/>
      <c r="J24" s="816" t="s">
        <v>225</v>
      </c>
      <c r="K24" s="817"/>
      <c r="L24" s="817"/>
      <c r="M24" s="817"/>
      <c r="N24" s="817"/>
      <c r="O24" s="818"/>
      <c r="P24" s="173"/>
      <c r="Q24" s="34"/>
    </row>
    <row r="25" spans="1:17" ht="18" customHeight="1" x14ac:dyDescent="0.35">
      <c r="A25" s="173"/>
      <c r="B25" s="362"/>
      <c r="C25" s="804" t="s">
        <v>257</v>
      </c>
      <c r="D25" s="804"/>
      <c r="E25" s="804" t="s">
        <v>258</v>
      </c>
      <c r="F25" s="804"/>
      <c r="G25" s="804" t="s">
        <v>228</v>
      </c>
      <c r="H25" s="804"/>
      <c r="I25" s="173"/>
      <c r="J25" s="804" t="s">
        <v>257</v>
      </c>
      <c r="K25" s="804"/>
      <c r="L25" s="804" t="s">
        <v>258</v>
      </c>
      <c r="M25" s="804"/>
      <c r="N25" s="804" t="s">
        <v>228</v>
      </c>
      <c r="O25" s="805"/>
      <c r="P25" s="173"/>
      <c r="Q25" s="34"/>
    </row>
    <row r="26" spans="1:17" ht="18" customHeight="1" x14ac:dyDescent="0.35">
      <c r="A26" s="173"/>
      <c r="B26" s="59" t="s">
        <v>259</v>
      </c>
      <c r="C26" s="431" t="s">
        <v>260</v>
      </c>
      <c r="D26" s="63" t="s">
        <v>261</v>
      </c>
      <c r="E26" s="431" t="s">
        <v>260</v>
      </c>
      <c r="F26" s="63" t="s">
        <v>261</v>
      </c>
      <c r="G26" s="431" t="s">
        <v>260</v>
      </c>
      <c r="H26" s="63" t="s">
        <v>261</v>
      </c>
      <c r="I26" s="173"/>
      <c r="J26" s="431" t="s">
        <v>260</v>
      </c>
      <c r="K26" s="63" t="s">
        <v>261</v>
      </c>
      <c r="L26" s="431" t="s">
        <v>260</v>
      </c>
      <c r="M26" s="63" t="s">
        <v>261</v>
      </c>
      <c r="N26" s="431" t="s">
        <v>260</v>
      </c>
      <c r="O26" s="64" t="s">
        <v>261</v>
      </c>
      <c r="P26" s="173"/>
      <c r="Q26" s="34"/>
    </row>
    <row r="27" spans="1:17" ht="18" customHeight="1" x14ac:dyDescent="0.35">
      <c r="A27" s="173"/>
      <c r="B27" s="65" t="s">
        <v>262</v>
      </c>
      <c r="C27" s="227"/>
      <c r="D27" s="227"/>
      <c r="E27" s="227"/>
      <c r="F27" s="227"/>
      <c r="G27" s="227"/>
      <c r="H27" s="227"/>
      <c r="I27" s="178"/>
      <c r="J27" s="227"/>
      <c r="K27" s="227"/>
      <c r="L27" s="227"/>
      <c r="M27" s="227"/>
      <c r="N27" s="227"/>
      <c r="O27" s="228"/>
      <c r="P27" s="173"/>
      <c r="Q27" s="34"/>
    </row>
    <row r="28" spans="1:17" ht="18" customHeight="1" thickBot="1" x14ac:dyDescent="0.4">
      <c r="A28" s="173"/>
      <c r="B28" s="536" t="s">
        <v>263</v>
      </c>
      <c r="C28" s="564"/>
      <c r="D28" s="564"/>
      <c r="E28" s="564"/>
      <c r="F28" s="564"/>
      <c r="G28" s="564"/>
      <c r="H28" s="564"/>
      <c r="I28" s="178"/>
      <c r="J28" s="564"/>
      <c r="K28" s="564"/>
      <c r="L28" s="564"/>
      <c r="M28" s="564"/>
      <c r="N28" s="564"/>
      <c r="O28" s="566"/>
      <c r="P28" s="173"/>
      <c r="Q28" s="34"/>
    </row>
    <row r="29" spans="1:17" ht="18" customHeight="1" thickBot="1" x14ac:dyDescent="0.4">
      <c r="A29" s="173"/>
      <c r="B29" s="843" t="s">
        <v>264</v>
      </c>
      <c r="C29" s="844"/>
      <c r="D29" s="844"/>
      <c r="E29" s="844"/>
      <c r="F29" s="844"/>
      <c r="G29" s="844"/>
      <c r="H29" s="844"/>
      <c r="I29" s="844"/>
      <c r="J29" s="844"/>
      <c r="K29" s="844"/>
      <c r="L29" s="844"/>
      <c r="M29" s="844"/>
      <c r="N29" s="844"/>
      <c r="O29" s="845"/>
      <c r="P29" s="173"/>
      <c r="Q29" s="34"/>
    </row>
    <row r="30" spans="1:17" ht="18" customHeight="1" thickBot="1" x14ac:dyDescent="0.4">
      <c r="A30" s="173"/>
      <c r="B30" s="173"/>
      <c r="C30" s="173"/>
      <c r="D30" s="173"/>
      <c r="E30" s="173"/>
      <c r="F30" s="173"/>
      <c r="G30" s="173"/>
      <c r="H30" s="173"/>
      <c r="I30" s="173"/>
      <c r="J30" s="173"/>
      <c r="K30" s="173"/>
      <c r="L30" s="173"/>
      <c r="M30" s="173"/>
      <c r="N30" s="173"/>
      <c r="O30" s="173"/>
      <c r="P30" s="173"/>
      <c r="Q30" s="34"/>
    </row>
    <row r="31" spans="1:17" ht="18" customHeight="1" x14ac:dyDescent="0.35">
      <c r="A31" s="173"/>
      <c r="B31" s="825" t="s">
        <v>628</v>
      </c>
      <c r="C31" s="826"/>
      <c r="D31" s="826"/>
      <c r="E31" s="826"/>
      <c r="F31" s="826"/>
      <c r="G31" s="826"/>
      <c r="H31" s="826"/>
      <c r="I31" s="826"/>
      <c r="J31" s="826"/>
      <c r="K31" s="826"/>
      <c r="L31" s="826"/>
      <c r="M31" s="826"/>
      <c r="N31" s="826"/>
      <c r="O31" s="827"/>
      <c r="P31" s="173"/>
      <c r="Q31" s="34"/>
    </row>
    <row r="32" spans="1:17" ht="18" customHeight="1" x14ac:dyDescent="0.35">
      <c r="A32" s="173"/>
      <c r="B32" s="840" t="s">
        <v>638</v>
      </c>
      <c r="C32" s="841"/>
      <c r="D32" s="841"/>
      <c r="E32" s="841"/>
      <c r="F32" s="841"/>
      <c r="G32" s="841"/>
      <c r="H32" s="841"/>
      <c r="I32" s="841"/>
      <c r="J32" s="841"/>
      <c r="K32" s="841"/>
      <c r="L32" s="841"/>
      <c r="M32" s="841"/>
      <c r="N32" s="841"/>
      <c r="O32" s="842"/>
      <c r="P32" s="173"/>
      <c r="Q32" s="34"/>
    </row>
    <row r="33" spans="1:17" ht="18" customHeight="1" x14ac:dyDescent="0.35">
      <c r="A33" s="173"/>
      <c r="B33" s="837" t="s">
        <v>265</v>
      </c>
      <c r="C33" s="838"/>
      <c r="D33" s="838"/>
      <c r="E33" s="838"/>
      <c r="F33" s="838"/>
      <c r="G33" s="838"/>
      <c r="H33" s="838"/>
      <c r="I33" s="838"/>
      <c r="J33" s="838"/>
      <c r="K33" s="838"/>
      <c r="L33" s="838"/>
      <c r="M33" s="838"/>
      <c r="N33" s="838"/>
      <c r="O33" s="839"/>
      <c r="P33" s="173"/>
      <c r="Q33" s="34"/>
    </row>
    <row r="34" spans="1:17" ht="18" customHeight="1" x14ac:dyDescent="0.35">
      <c r="A34" s="173"/>
      <c r="B34" s="700"/>
      <c r="C34" s="757"/>
      <c r="D34" s="757"/>
      <c r="E34" s="757"/>
      <c r="F34" s="757"/>
      <c r="G34" s="757"/>
      <c r="H34" s="757"/>
      <c r="I34" s="757"/>
      <c r="J34" s="757"/>
      <c r="K34" s="757"/>
      <c r="L34" s="757"/>
      <c r="M34" s="757"/>
      <c r="N34" s="757"/>
      <c r="O34" s="701"/>
      <c r="P34" s="173"/>
      <c r="Q34" s="34"/>
    </row>
    <row r="35" spans="1:17" ht="18" customHeight="1" x14ac:dyDescent="0.35">
      <c r="A35" s="173"/>
      <c r="B35" s="702"/>
      <c r="C35" s="718"/>
      <c r="D35" s="718"/>
      <c r="E35" s="718"/>
      <c r="F35" s="718"/>
      <c r="G35" s="718"/>
      <c r="H35" s="718"/>
      <c r="I35" s="718"/>
      <c r="J35" s="718"/>
      <c r="K35" s="718"/>
      <c r="L35" s="718"/>
      <c r="M35" s="718"/>
      <c r="N35" s="718"/>
      <c r="O35" s="703"/>
      <c r="P35" s="173"/>
      <c r="Q35" s="34"/>
    </row>
    <row r="36" spans="1:17" ht="18" customHeight="1" x14ac:dyDescent="0.35">
      <c r="A36" s="173"/>
      <c r="B36" s="702"/>
      <c r="C36" s="718"/>
      <c r="D36" s="718"/>
      <c r="E36" s="718"/>
      <c r="F36" s="718"/>
      <c r="G36" s="718"/>
      <c r="H36" s="718"/>
      <c r="I36" s="718"/>
      <c r="J36" s="718"/>
      <c r="K36" s="718"/>
      <c r="L36" s="718"/>
      <c r="M36" s="718"/>
      <c r="N36" s="718"/>
      <c r="O36" s="703"/>
      <c r="P36" s="173"/>
      <c r="Q36" s="34"/>
    </row>
    <row r="37" spans="1:17" ht="18" customHeight="1" x14ac:dyDescent="0.35">
      <c r="A37" s="173"/>
      <c r="B37" s="702"/>
      <c r="C37" s="718"/>
      <c r="D37" s="718"/>
      <c r="E37" s="718"/>
      <c r="F37" s="718"/>
      <c r="G37" s="718"/>
      <c r="H37" s="718"/>
      <c r="I37" s="718"/>
      <c r="J37" s="718"/>
      <c r="K37" s="718"/>
      <c r="L37" s="718"/>
      <c r="M37" s="718"/>
      <c r="N37" s="718"/>
      <c r="O37" s="703"/>
      <c r="P37" s="173"/>
      <c r="Q37" s="34"/>
    </row>
    <row r="38" spans="1:17" ht="18" customHeight="1" thickBot="1" x14ac:dyDescent="0.4">
      <c r="A38" s="173"/>
      <c r="B38" s="704"/>
      <c r="C38" s="719"/>
      <c r="D38" s="719"/>
      <c r="E38" s="719"/>
      <c r="F38" s="719"/>
      <c r="G38" s="719"/>
      <c r="H38" s="719"/>
      <c r="I38" s="719"/>
      <c r="J38" s="719"/>
      <c r="K38" s="719"/>
      <c r="L38" s="719"/>
      <c r="M38" s="719"/>
      <c r="N38" s="719"/>
      <c r="O38" s="705"/>
      <c r="P38" s="173"/>
      <c r="Q38" s="34"/>
    </row>
    <row r="39" spans="1:17" ht="18" customHeight="1" thickBot="1" x14ac:dyDescent="0.4">
      <c r="A39" s="173"/>
      <c r="B39" s="173"/>
      <c r="C39" s="173"/>
      <c r="D39" s="173"/>
      <c r="E39" s="173"/>
      <c r="F39" s="173"/>
      <c r="G39" s="173"/>
      <c r="H39" s="173"/>
      <c r="I39" s="173"/>
      <c r="J39" s="173"/>
      <c r="K39" s="173"/>
      <c r="L39" s="173"/>
      <c r="M39" s="173"/>
      <c r="N39" s="173"/>
      <c r="O39" s="173"/>
      <c r="P39" s="173"/>
      <c r="Q39" s="34"/>
    </row>
    <row r="40" spans="1:17" ht="18" customHeight="1" x14ac:dyDescent="0.35">
      <c r="A40" s="173"/>
      <c r="B40" s="795" t="s">
        <v>627</v>
      </c>
      <c r="C40" s="796"/>
      <c r="D40" s="796"/>
      <c r="E40" s="796"/>
      <c r="F40" s="796"/>
      <c r="G40" s="796"/>
      <c r="H40" s="796"/>
      <c r="I40" s="796"/>
      <c r="J40" s="796"/>
      <c r="K40" s="796"/>
      <c r="L40" s="796"/>
      <c r="M40" s="796"/>
      <c r="N40" s="796"/>
      <c r="O40" s="797"/>
      <c r="P40" s="173"/>
      <c r="Q40" s="34"/>
    </row>
    <row r="41" spans="1:17" ht="18" customHeight="1" x14ac:dyDescent="0.35">
      <c r="A41" s="173"/>
      <c r="B41" s="798" t="s">
        <v>266</v>
      </c>
      <c r="C41" s="799"/>
      <c r="D41" s="799"/>
      <c r="E41" s="799"/>
      <c r="F41" s="799"/>
      <c r="G41" s="799"/>
      <c r="H41" s="799"/>
      <c r="I41" s="799"/>
      <c r="J41" s="799"/>
      <c r="K41" s="799"/>
      <c r="L41" s="799"/>
      <c r="M41" s="799"/>
      <c r="N41" s="799"/>
      <c r="O41" s="800"/>
      <c r="P41" s="173"/>
      <c r="Q41" s="34"/>
    </row>
    <row r="42" spans="1:17" ht="18" customHeight="1" x14ac:dyDescent="0.35">
      <c r="A42" s="173"/>
      <c r="B42" s="801" t="s">
        <v>267</v>
      </c>
      <c r="C42" s="802"/>
      <c r="D42" s="802"/>
      <c r="E42" s="802"/>
      <c r="F42" s="802"/>
      <c r="G42" s="802"/>
      <c r="H42" s="802"/>
      <c r="I42" s="802"/>
      <c r="J42" s="802"/>
      <c r="K42" s="802"/>
      <c r="L42" s="802"/>
      <c r="M42" s="802"/>
      <c r="N42" s="802"/>
      <c r="O42" s="803"/>
      <c r="P42" s="173"/>
      <c r="Q42" s="34"/>
    </row>
    <row r="43" spans="1:17" ht="18" customHeight="1" x14ac:dyDescent="0.35">
      <c r="A43" s="173"/>
      <c r="B43" s="369" t="s">
        <v>209</v>
      </c>
      <c r="C43" s="217"/>
      <c r="D43" s="217"/>
      <c r="E43" s="217"/>
      <c r="F43" s="217"/>
      <c r="G43" s="217"/>
      <c r="H43" s="217"/>
      <c r="I43" s="217"/>
      <c r="J43" s="217"/>
      <c r="K43" s="217"/>
      <c r="L43" s="173"/>
      <c r="M43" s="173"/>
      <c r="N43" s="173"/>
      <c r="O43" s="351"/>
      <c r="P43" s="173"/>
      <c r="Q43" s="34"/>
    </row>
    <row r="44" spans="1:17" ht="18" customHeight="1" x14ac:dyDescent="0.35">
      <c r="A44" s="173"/>
      <c r="B44" s="369"/>
      <c r="C44" s="217"/>
      <c r="D44" s="217"/>
      <c r="E44" s="217"/>
      <c r="F44" s="217"/>
      <c r="G44" s="217"/>
      <c r="H44" s="217"/>
      <c r="I44" s="217"/>
      <c r="J44" s="217"/>
      <c r="K44" s="217"/>
      <c r="L44" s="173"/>
      <c r="M44" s="173"/>
      <c r="N44" s="173"/>
      <c r="O44" s="351"/>
      <c r="P44" s="173"/>
      <c r="Q44" s="34"/>
    </row>
    <row r="45" spans="1:17" ht="18" customHeight="1" x14ac:dyDescent="0.35">
      <c r="A45" s="173"/>
      <c r="B45" s="67"/>
      <c r="C45" s="813" t="s">
        <v>224</v>
      </c>
      <c r="D45" s="814"/>
      <c r="E45" s="814"/>
      <c r="F45" s="814"/>
      <c r="G45" s="814"/>
      <c r="H45" s="815"/>
      <c r="I45" s="77"/>
      <c r="J45" s="855" t="s">
        <v>225</v>
      </c>
      <c r="K45" s="855"/>
      <c r="L45" s="855"/>
      <c r="M45" s="855"/>
      <c r="N45" s="855"/>
      <c r="O45" s="856"/>
      <c r="P45" s="173"/>
      <c r="Q45" s="34"/>
    </row>
    <row r="46" spans="1:17" ht="18" customHeight="1" x14ac:dyDescent="0.35">
      <c r="A46" s="173"/>
      <c r="B46" s="370"/>
      <c r="C46" s="371"/>
      <c r="D46" s="371"/>
      <c r="E46" s="371"/>
      <c r="F46" s="371"/>
      <c r="G46" s="371"/>
      <c r="H46" s="371"/>
      <c r="I46" s="217"/>
      <c r="J46" s="371"/>
      <c r="K46" s="371"/>
      <c r="L46" s="371"/>
      <c r="M46" s="371"/>
      <c r="N46" s="548"/>
      <c r="O46" s="372"/>
      <c r="P46" s="173"/>
      <c r="Q46" s="34"/>
    </row>
    <row r="47" spans="1:17" ht="18" customHeight="1" x14ac:dyDescent="0.35">
      <c r="A47" s="173"/>
      <c r="B47" s="179" t="s">
        <v>268</v>
      </c>
      <c r="C47" s="78"/>
      <c r="D47" s="373" t="s">
        <v>269</v>
      </c>
      <c r="E47" s="217"/>
      <c r="F47" s="217"/>
      <c r="G47" s="217"/>
      <c r="H47" s="217"/>
      <c r="I47" s="217"/>
      <c r="J47" s="283"/>
      <c r="K47" s="373" t="s">
        <v>269</v>
      </c>
      <c r="L47" s="217"/>
      <c r="M47" s="217"/>
      <c r="N47" s="217"/>
      <c r="O47" s="374"/>
      <c r="P47" s="173"/>
      <c r="Q47" s="34"/>
    </row>
    <row r="48" spans="1:17" ht="18" customHeight="1" x14ac:dyDescent="0.35">
      <c r="A48" s="173"/>
      <c r="B48" s="375"/>
      <c r="C48" s="216"/>
      <c r="D48" s="216"/>
      <c r="E48" s="216"/>
      <c r="F48" s="216"/>
      <c r="G48" s="216"/>
      <c r="H48" s="216"/>
      <c r="I48" s="217"/>
      <c r="J48" s="216"/>
      <c r="K48" s="216"/>
      <c r="L48" s="216"/>
      <c r="M48" s="216"/>
      <c r="N48" s="549"/>
      <c r="O48" s="376"/>
      <c r="P48" s="173"/>
      <c r="Q48" s="34"/>
    </row>
    <row r="49" spans="1:18" ht="18" customHeight="1" x14ac:dyDescent="0.35">
      <c r="A49" s="173"/>
      <c r="B49" s="375"/>
      <c r="C49" s="806" t="s">
        <v>226</v>
      </c>
      <c r="D49" s="807"/>
      <c r="E49" s="804" t="s">
        <v>258</v>
      </c>
      <c r="F49" s="804"/>
      <c r="G49" s="804" t="s">
        <v>228</v>
      </c>
      <c r="H49" s="804"/>
      <c r="I49" s="217"/>
      <c r="J49" s="806" t="s">
        <v>226</v>
      </c>
      <c r="K49" s="807"/>
      <c r="L49" s="804" t="s">
        <v>258</v>
      </c>
      <c r="M49" s="804"/>
      <c r="N49" s="804" t="s">
        <v>228</v>
      </c>
      <c r="O49" s="805"/>
      <c r="P49" s="173"/>
      <c r="Q49" s="34"/>
    </row>
    <row r="50" spans="1:18" s="46" customFormat="1" ht="18" customHeight="1" x14ac:dyDescent="0.35">
      <c r="A50" s="203"/>
      <c r="B50" s="377"/>
      <c r="C50" s="63" t="s">
        <v>270</v>
      </c>
      <c r="D50" s="63" t="s">
        <v>271</v>
      </c>
      <c r="E50" s="63" t="s">
        <v>270</v>
      </c>
      <c r="F50" s="63" t="s">
        <v>271</v>
      </c>
      <c r="G50" s="63" t="s">
        <v>270</v>
      </c>
      <c r="H50" s="63" t="s">
        <v>271</v>
      </c>
      <c r="I50" s="217"/>
      <c r="J50" s="63" t="s">
        <v>270</v>
      </c>
      <c r="K50" s="63" t="s">
        <v>271</v>
      </c>
      <c r="L50" s="63" t="s">
        <v>270</v>
      </c>
      <c r="M50" s="63" t="s">
        <v>271</v>
      </c>
      <c r="N50" s="63" t="s">
        <v>270</v>
      </c>
      <c r="O50" s="64" t="s">
        <v>271</v>
      </c>
      <c r="P50" s="203"/>
      <c r="Q50" s="578"/>
      <c r="R50" s="5"/>
    </row>
    <row r="51" spans="1:18" ht="18" customHeight="1" x14ac:dyDescent="0.35">
      <c r="A51" s="173"/>
      <c r="B51" s="180" t="s">
        <v>272</v>
      </c>
      <c r="C51" s="55"/>
      <c r="D51" s="55"/>
      <c r="E51" s="55"/>
      <c r="F51" s="55"/>
      <c r="G51" s="55"/>
      <c r="H51" s="55"/>
      <c r="I51" s="217"/>
      <c r="J51" s="55"/>
      <c r="K51" s="55"/>
      <c r="L51" s="55"/>
      <c r="M51" s="55"/>
      <c r="N51" s="55"/>
      <c r="O51" s="55"/>
      <c r="P51" s="173"/>
      <c r="Q51" s="34"/>
    </row>
    <row r="52" spans="1:18" ht="18" customHeight="1" x14ac:dyDescent="0.35">
      <c r="A52" s="173"/>
      <c r="B52" s="180" t="s">
        <v>273</v>
      </c>
      <c r="C52" s="55"/>
      <c r="D52" s="55"/>
      <c r="E52" s="55"/>
      <c r="F52" s="55"/>
      <c r="G52" s="55"/>
      <c r="H52" s="55"/>
      <c r="I52" s="217"/>
      <c r="J52" s="55"/>
      <c r="K52" s="55"/>
      <c r="L52" s="55"/>
      <c r="M52" s="55"/>
      <c r="N52" s="55"/>
      <c r="O52" s="55"/>
      <c r="P52" s="173"/>
      <c r="Q52" s="34"/>
    </row>
    <row r="53" spans="1:18" ht="18" customHeight="1" x14ac:dyDescent="0.35">
      <c r="A53" s="173"/>
      <c r="B53" s="180" t="s">
        <v>274</v>
      </c>
      <c r="C53" s="66">
        <f t="shared" ref="C53:H53" si="0">C52-C51</f>
        <v>0</v>
      </c>
      <c r="D53" s="66">
        <f t="shared" si="0"/>
        <v>0</v>
      </c>
      <c r="E53" s="66">
        <f t="shared" si="0"/>
        <v>0</v>
      </c>
      <c r="F53" s="66">
        <f t="shared" si="0"/>
        <v>0</v>
      </c>
      <c r="G53" s="66">
        <f t="shared" si="0"/>
        <v>0</v>
      </c>
      <c r="H53" s="66">
        <f t="shared" si="0"/>
        <v>0</v>
      </c>
      <c r="I53" s="217"/>
      <c r="J53" s="66">
        <f t="shared" ref="J53:O53" si="1">J52-J51</f>
        <v>0</v>
      </c>
      <c r="K53" s="66">
        <f t="shared" si="1"/>
        <v>0</v>
      </c>
      <c r="L53" s="66">
        <f t="shared" si="1"/>
        <v>0</v>
      </c>
      <c r="M53" s="66">
        <f t="shared" si="1"/>
        <v>0</v>
      </c>
      <c r="N53" s="66">
        <f t="shared" si="1"/>
        <v>0</v>
      </c>
      <c r="O53" s="74">
        <f t="shared" si="1"/>
        <v>0</v>
      </c>
      <c r="P53" s="173"/>
      <c r="Q53" s="34"/>
    </row>
    <row r="54" spans="1:18" ht="18" customHeight="1" x14ac:dyDescent="0.35">
      <c r="A54" s="173"/>
      <c r="B54" s="180" t="s">
        <v>275</v>
      </c>
      <c r="C54" s="70"/>
      <c r="D54" s="68">
        <f>D51-C52</f>
        <v>0</v>
      </c>
      <c r="E54" s="173"/>
      <c r="F54" s="66">
        <f>F51-E52</f>
        <v>0</v>
      </c>
      <c r="G54" s="173"/>
      <c r="H54" s="66">
        <f>H51-G52</f>
        <v>0</v>
      </c>
      <c r="I54" s="217"/>
      <c r="J54" s="284"/>
      <c r="K54" s="68">
        <f>K51-J52</f>
        <v>0</v>
      </c>
      <c r="L54" s="173"/>
      <c r="M54" s="66">
        <f>M51-L52</f>
        <v>0</v>
      </c>
      <c r="N54" s="173"/>
      <c r="O54" s="74">
        <f>O51-N52</f>
        <v>0</v>
      </c>
      <c r="P54" s="173"/>
      <c r="Q54" s="34"/>
    </row>
    <row r="55" spans="1:18" ht="18" customHeight="1" x14ac:dyDescent="0.35">
      <c r="A55" s="173"/>
      <c r="B55" s="180" t="s">
        <v>276</v>
      </c>
      <c r="C55" s="71"/>
      <c r="D55" s="68">
        <f>D51-C51</f>
        <v>0</v>
      </c>
      <c r="F55" s="66">
        <f>F51-E51</f>
        <v>0</v>
      </c>
      <c r="H55" s="66">
        <f>H51-G51</f>
        <v>0</v>
      </c>
      <c r="I55" s="217"/>
      <c r="J55" s="284"/>
      <c r="K55" s="68">
        <f>K51-J51</f>
        <v>0</v>
      </c>
      <c r="M55" s="66">
        <f>M51-L51</f>
        <v>0</v>
      </c>
      <c r="O55" s="74">
        <f>O51-N51</f>
        <v>0</v>
      </c>
      <c r="P55" s="173"/>
      <c r="Q55" s="34"/>
    </row>
    <row r="56" spans="1:18" ht="18" customHeight="1" x14ac:dyDescent="0.35">
      <c r="A56" s="173"/>
      <c r="B56" s="207"/>
      <c r="C56" s="205"/>
      <c r="D56" s="378"/>
      <c r="E56" s="205"/>
      <c r="F56" s="205"/>
      <c r="G56" s="205"/>
      <c r="H56" s="205"/>
      <c r="I56" s="217"/>
      <c r="J56" s="205"/>
      <c r="K56" s="205"/>
      <c r="L56" s="205"/>
      <c r="M56" s="205"/>
      <c r="N56" s="205"/>
      <c r="O56" s="379"/>
      <c r="P56" s="173"/>
      <c r="Q56" s="34"/>
    </row>
    <row r="57" spans="1:18" ht="18" customHeight="1" x14ac:dyDescent="0.35">
      <c r="A57" s="173"/>
      <c r="B57" s="69" t="s">
        <v>277</v>
      </c>
      <c r="C57" s="173"/>
      <c r="D57" s="173"/>
      <c r="E57" s="173"/>
      <c r="F57" s="173"/>
      <c r="G57" s="173"/>
      <c r="H57" s="173"/>
      <c r="I57" s="217"/>
      <c r="J57" s="173"/>
      <c r="K57" s="173"/>
      <c r="L57" s="173"/>
      <c r="M57" s="173"/>
      <c r="N57" s="173"/>
      <c r="O57" s="351"/>
      <c r="P57" s="173"/>
      <c r="Q57" s="34"/>
    </row>
    <row r="58" spans="1:18" ht="18" customHeight="1" x14ac:dyDescent="0.35">
      <c r="A58" s="173"/>
      <c r="B58" s="182" t="s">
        <v>278</v>
      </c>
      <c r="C58" s="55"/>
      <c r="D58" s="55"/>
      <c r="E58" s="55"/>
      <c r="F58" s="55"/>
      <c r="G58" s="55"/>
      <c r="H58" s="55"/>
      <c r="I58" s="217"/>
      <c r="J58" s="55"/>
      <c r="K58" s="55"/>
      <c r="L58" s="55"/>
      <c r="M58" s="55"/>
      <c r="N58" s="55"/>
      <c r="O58" s="55"/>
      <c r="P58" s="173"/>
      <c r="Q58" s="34"/>
    </row>
    <row r="59" spans="1:18" ht="18" customHeight="1" x14ac:dyDescent="0.35">
      <c r="A59" s="173"/>
      <c r="B59" s="182" t="s">
        <v>279</v>
      </c>
      <c r="C59" s="55"/>
      <c r="D59" s="55"/>
      <c r="E59" s="55"/>
      <c r="F59" s="55"/>
      <c r="G59" s="55"/>
      <c r="H59" s="55"/>
      <c r="I59" s="217"/>
      <c r="J59" s="55"/>
      <c r="K59" s="55"/>
      <c r="L59" s="55"/>
      <c r="M59" s="55"/>
      <c r="N59" s="55"/>
      <c r="O59" s="55"/>
      <c r="P59" s="173"/>
      <c r="Q59" s="34"/>
    </row>
    <row r="60" spans="1:18" ht="18" customHeight="1" x14ac:dyDescent="0.35">
      <c r="A60" s="173"/>
      <c r="B60" s="182" t="s">
        <v>280</v>
      </c>
      <c r="C60" s="55"/>
      <c r="D60" s="55"/>
      <c r="E60" s="55"/>
      <c r="F60" s="55"/>
      <c r="G60" s="55"/>
      <c r="H60" s="55"/>
      <c r="I60" s="217"/>
      <c r="J60" s="55"/>
      <c r="K60" s="55"/>
      <c r="L60" s="55"/>
      <c r="M60" s="55"/>
      <c r="N60" s="55"/>
      <c r="O60" s="55"/>
      <c r="P60" s="173"/>
      <c r="Q60" s="34"/>
    </row>
    <row r="61" spans="1:18" ht="18" customHeight="1" x14ac:dyDescent="0.35">
      <c r="A61" s="173"/>
      <c r="B61" s="182" t="s">
        <v>281</v>
      </c>
      <c r="C61" s="55"/>
      <c r="D61" s="55"/>
      <c r="E61" s="55"/>
      <c r="F61" s="55"/>
      <c r="G61" s="55"/>
      <c r="H61" s="55"/>
      <c r="I61" s="217"/>
      <c r="J61" s="55"/>
      <c r="K61" s="55"/>
      <c r="L61" s="55"/>
      <c r="M61" s="55"/>
      <c r="N61" s="55"/>
      <c r="O61" s="55"/>
      <c r="P61" s="173"/>
      <c r="Q61" s="34"/>
    </row>
    <row r="62" spans="1:18" ht="18" customHeight="1" x14ac:dyDescent="0.35">
      <c r="A62" s="173"/>
      <c r="B62" s="182" t="s">
        <v>282</v>
      </c>
      <c r="C62" s="55"/>
      <c r="D62" s="55"/>
      <c r="E62" s="55"/>
      <c r="F62" s="55"/>
      <c r="G62" s="55"/>
      <c r="H62" s="55"/>
      <c r="I62" s="217"/>
      <c r="J62" s="55"/>
      <c r="K62" s="55"/>
      <c r="L62" s="55"/>
      <c r="M62" s="55"/>
      <c r="N62" s="55"/>
      <c r="O62" s="55"/>
      <c r="P62" s="173"/>
      <c r="Q62" s="34"/>
    </row>
    <row r="63" spans="1:18" ht="18" customHeight="1" x14ac:dyDescent="0.35">
      <c r="A63" s="173"/>
      <c r="B63" s="182" t="s">
        <v>283</v>
      </c>
      <c r="C63" s="55"/>
      <c r="D63" s="55"/>
      <c r="E63" s="55"/>
      <c r="F63" s="55"/>
      <c r="G63" s="55"/>
      <c r="H63" s="55"/>
      <c r="I63" s="217"/>
      <c r="J63" s="55"/>
      <c r="K63" s="55"/>
      <c r="L63" s="55"/>
      <c r="M63" s="55"/>
      <c r="N63" s="55"/>
      <c r="O63" s="55"/>
      <c r="P63" s="173"/>
      <c r="Q63" s="34"/>
    </row>
    <row r="64" spans="1:18" ht="18" customHeight="1" x14ac:dyDescent="0.35">
      <c r="A64" s="173"/>
      <c r="B64" s="182" t="s">
        <v>284</v>
      </c>
      <c r="C64" s="55"/>
      <c r="D64" s="55"/>
      <c r="E64" s="55"/>
      <c r="F64" s="55"/>
      <c r="G64" s="55"/>
      <c r="H64" s="55"/>
      <c r="I64" s="217"/>
      <c r="J64" s="55"/>
      <c r="K64" s="55"/>
      <c r="L64" s="55"/>
      <c r="M64" s="55"/>
      <c r="N64" s="55"/>
      <c r="O64" s="55"/>
      <c r="P64" s="173"/>
      <c r="Q64" s="34"/>
    </row>
    <row r="65" spans="1:17" ht="18" customHeight="1" x14ac:dyDescent="0.35">
      <c r="A65" s="173"/>
      <c r="B65" s="182" t="s">
        <v>285</v>
      </c>
      <c r="C65" s="55"/>
      <c r="D65" s="55"/>
      <c r="E65" s="55"/>
      <c r="F65" s="55"/>
      <c r="G65" s="55"/>
      <c r="H65" s="55"/>
      <c r="I65" s="217"/>
      <c r="J65" s="55"/>
      <c r="K65" s="55"/>
      <c r="L65" s="55"/>
      <c r="M65" s="55"/>
      <c r="N65" s="55"/>
      <c r="O65" s="55"/>
      <c r="P65" s="173"/>
      <c r="Q65" s="34"/>
    </row>
    <row r="66" spans="1:17" ht="18" customHeight="1" x14ac:dyDescent="0.35">
      <c r="B66" s="182" t="s">
        <v>286</v>
      </c>
      <c r="C66" s="55"/>
      <c r="D66" s="55"/>
      <c r="E66" s="55"/>
      <c r="F66" s="55"/>
      <c r="G66" s="55"/>
      <c r="H66" s="55"/>
      <c r="I66" s="217"/>
      <c r="J66" s="55"/>
      <c r="K66" s="55"/>
      <c r="L66" s="55"/>
      <c r="M66" s="55"/>
      <c r="N66" s="55"/>
      <c r="O66" s="55"/>
      <c r="P66" s="173"/>
      <c r="Q66" s="34"/>
    </row>
    <row r="67" spans="1:17" ht="18" customHeight="1" x14ac:dyDescent="0.35">
      <c r="A67" s="173"/>
      <c r="B67" s="385" t="s">
        <v>287</v>
      </c>
      <c r="C67" s="55"/>
      <c r="D67" s="55"/>
      <c r="E67" s="55"/>
      <c r="F67" s="55"/>
      <c r="G67" s="55"/>
      <c r="H67" s="55"/>
      <c r="I67" s="217"/>
      <c r="J67" s="55"/>
      <c r="K67" s="55"/>
      <c r="L67" s="55"/>
      <c r="M67" s="55"/>
      <c r="N67" s="55"/>
      <c r="O67" s="55"/>
      <c r="P67" s="173"/>
      <c r="Q67" s="34"/>
    </row>
    <row r="68" spans="1:17" ht="18" customHeight="1" x14ac:dyDescent="0.35">
      <c r="A68" s="173"/>
      <c r="B68" s="40" t="s">
        <v>288</v>
      </c>
      <c r="C68" s="55"/>
      <c r="D68" s="55"/>
      <c r="E68" s="55"/>
      <c r="F68" s="55"/>
      <c r="G68" s="55"/>
      <c r="H68" s="55"/>
      <c r="I68" s="217"/>
      <c r="J68" s="55"/>
      <c r="K68" s="55"/>
      <c r="L68" s="55"/>
      <c r="M68" s="55"/>
      <c r="N68" s="55"/>
      <c r="O68" s="55"/>
      <c r="P68" s="173"/>
      <c r="Q68" s="34"/>
    </row>
    <row r="69" spans="1:17" ht="18" customHeight="1" x14ac:dyDescent="0.35">
      <c r="A69" s="173"/>
      <c r="B69" s="418" t="s">
        <v>289</v>
      </c>
      <c r="C69" s="55"/>
      <c r="D69" s="55"/>
      <c r="E69" s="55"/>
      <c r="F69" s="55"/>
      <c r="G69" s="55"/>
      <c r="H69" s="55"/>
      <c r="I69" s="217"/>
      <c r="J69" s="55"/>
      <c r="K69" s="55"/>
      <c r="L69" s="55"/>
      <c r="M69" s="55"/>
      <c r="N69" s="55"/>
      <c r="O69" s="55"/>
      <c r="P69" s="173"/>
      <c r="Q69" s="34"/>
    </row>
    <row r="70" spans="1:17" ht="18" customHeight="1" x14ac:dyDescent="0.35">
      <c r="A70" s="173"/>
      <c r="B70" s="207"/>
      <c r="C70" s="173"/>
      <c r="D70" s="173"/>
      <c r="E70" s="173"/>
      <c r="F70" s="173"/>
      <c r="G70" s="173"/>
      <c r="H70" s="173"/>
      <c r="I70" s="217"/>
      <c r="J70" s="173"/>
      <c r="K70" s="173"/>
      <c r="L70" s="173"/>
      <c r="M70" s="173"/>
      <c r="N70" s="173"/>
      <c r="O70" s="351"/>
      <c r="P70" s="173"/>
      <c r="Q70" s="34"/>
    </row>
    <row r="71" spans="1:17" ht="18" customHeight="1" x14ac:dyDescent="0.35">
      <c r="A71" s="173"/>
      <c r="B71" s="143" t="s">
        <v>290</v>
      </c>
      <c r="C71" s="66" t="str">
        <f t="shared" ref="C71:H71" si="2">IFERROR(AVERAGE(C58:C60),Null)</f>
        <v/>
      </c>
      <c r="D71" s="66" t="str">
        <f t="shared" si="2"/>
        <v/>
      </c>
      <c r="E71" s="66" t="str">
        <f t="shared" si="2"/>
        <v/>
      </c>
      <c r="F71" s="66" t="str">
        <f t="shared" si="2"/>
        <v/>
      </c>
      <c r="G71" s="66" t="str">
        <f t="shared" si="2"/>
        <v/>
      </c>
      <c r="H71" s="66" t="str">
        <f t="shared" si="2"/>
        <v/>
      </c>
      <c r="I71" s="217"/>
      <c r="J71" s="66" t="str">
        <f t="shared" ref="J71:O71" si="3">IFERROR(AVERAGE(J58:J60),Null)</f>
        <v/>
      </c>
      <c r="K71" s="66" t="str">
        <f t="shared" si="3"/>
        <v/>
      </c>
      <c r="L71" s="66" t="str">
        <f t="shared" si="3"/>
        <v/>
      </c>
      <c r="M71" s="66" t="str">
        <f t="shared" si="3"/>
        <v/>
      </c>
      <c r="N71" s="66" t="str">
        <f t="shared" si="3"/>
        <v/>
      </c>
      <c r="O71" s="74" t="str">
        <f t="shared" si="3"/>
        <v/>
      </c>
      <c r="P71" s="173"/>
      <c r="Q71" s="34"/>
    </row>
    <row r="72" spans="1:17" ht="18" customHeight="1" x14ac:dyDescent="0.35">
      <c r="A72" s="173"/>
      <c r="B72" s="143" t="s">
        <v>291</v>
      </c>
      <c r="C72" s="66" t="str">
        <f t="shared" ref="C72:H72" si="4">IFERROR(AVERAGE(C61:C66),Null)</f>
        <v/>
      </c>
      <c r="D72" s="66" t="str">
        <f t="shared" si="4"/>
        <v/>
      </c>
      <c r="E72" s="66" t="str">
        <f t="shared" si="4"/>
        <v/>
      </c>
      <c r="F72" s="66" t="str">
        <f t="shared" si="4"/>
        <v/>
      </c>
      <c r="G72" s="66" t="str">
        <f t="shared" si="4"/>
        <v/>
      </c>
      <c r="H72" s="66" t="str">
        <f t="shared" si="4"/>
        <v/>
      </c>
      <c r="I72" s="217"/>
      <c r="J72" s="66" t="str">
        <f t="shared" ref="J72:O72" si="5">IFERROR(AVERAGE(J61:J66),Null)</f>
        <v/>
      </c>
      <c r="K72" s="66" t="str">
        <f t="shared" si="5"/>
        <v/>
      </c>
      <c r="L72" s="66" t="str">
        <f t="shared" si="5"/>
        <v/>
      </c>
      <c r="M72" s="66" t="str">
        <f t="shared" si="5"/>
        <v/>
      </c>
      <c r="N72" s="66" t="str">
        <f t="shared" si="5"/>
        <v/>
      </c>
      <c r="O72" s="74" t="str">
        <f t="shared" si="5"/>
        <v/>
      </c>
      <c r="P72" s="173"/>
      <c r="Q72" s="34"/>
    </row>
    <row r="73" spans="1:17" ht="18" customHeight="1" x14ac:dyDescent="0.35">
      <c r="A73" s="173"/>
      <c r="B73" s="385" t="s">
        <v>292</v>
      </c>
      <c r="C73" s="66" t="str">
        <f t="shared" ref="C73:H73" si="6">IFERROR(AVERAGE(C67:C69),Null)</f>
        <v/>
      </c>
      <c r="D73" s="66" t="str">
        <f t="shared" si="6"/>
        <v/>
      </c>
      <c r="E73" s="66" t="str">
        <f t="shared" si="6"/>
        <v/>
      </c>
      <c r="F73" s="66" t="str">
        <f t="shared" si="6"/>
        <v/>
      </c>
      <c r="G73" s="66" t="str">
        <f t="shared" si="6"/>
        <v/>
      </c>
      <c r="H73" s="66" t="str">
        <f t="shared" si="6"/>
        <v/>
      </c>
      <c r="I73" s="217"/>
      <c r="J73" s="66" t="str">
        <f t="shared" ref="J73:O73" si="7">IFERROR(AVERAGE(J67:J69),Null)</f>
        <v/>
      </c>
      <c r="K73" s="66" t="str">
        <f t="shared" si="7"/>
        <v/>
      </c>
      <c r="L73" s="66" t="str">
        <f t="shared" si="7"/>
        <v/>
      </c>
      <c r="M73" s="66" t="str">
        <f t="shared" si="7"/>
        <v/>
      </c>
      <c r="N73" s="66" t="str">
        <f t="shared" si="7"/>
        <v/>
      </c>
      <c r="O73" s="74" t="str">
        <f t="shared" si="7"/>
        <v/>
      </c>
      <c r="P73" s="173"/>
      <c r="Q73" s="34"/>
    </row>
    <row r="74" spans="1:17" ht="18" customHeight="1" x14ac:dyDescent="0.35">
      <c r="A74" s="173"/>
      <c r="B74" s="207"/>
      <c r="C74" s="388"/>
      <c r="D74" s="205"/>
      <c r="E74" s="205"/>
      <c r="F74" s="205"/>
      <c r="G74" s="205"/>
      <c r="H74" s="205"/>
      <c r="I74" s="217"/>
      <c r="J74" s="205"/>
      <c r="K74" s="205"/>
      <c r="L74" s="205"/>
      <c r="M74" s="205"/>
      <c r="N74" s="205"/>
      <c r="O74" s="379"/>
      <c r="P74" s="173"/>
      <c r="Q74" s="34"/>
    </row>
    <row r="75" spans="1:17" ht="18" customHeight="1" x14ac:dyDescent="0.35">
      <c r="A75" s="173"/>
      <c r="B75" s="386" t="s">
        <v>293</v>
      </c>
      <c r="C75" s="284"/>
      <c r="D75" s="72" t="str">
        <f>IFERROR(ABS(C71-D71),Null)</f>
        <v/>
      </c>
      <c r="E75" s="380"/>
      <c r="F75" s="72" t="str">
        <f>IFERROR(ABS(E71-F71),Null)</f>
        <v/>
      </c>
      <c r="G75" s="380"/>
      <c r="H75" s="72" t="str">
        <f>IFERROR(ABS(G71-H71),Null)</f>
        <v/>
      </c>
      <c r="I75" s="217"/>
      <c r="J75" s="284"/>
      <c r="K75" s="72" t="str">
        <f>IFERROR(ABS(J71-K71),Null)</f>
        <v/>
      </c>
      <c r="L75" s="383"/>
      <c r="M75" s="547" t="str">
        <f>IFERROR(ABS(L71-M71),Null)</f>
        <v/>
      </c>
      <c r="N75" s="383"/>
      <c r="O75" s="551" t="str">
        <f>IFERROR(ABS(N71-O71),Null)</f>
        <v/>
      </c>
      <c r="P75" s="173"/>
      <c r="Q75" s="34"/>
    </row>
    <row r="76" spans="1:17" ht="18" customHeight="1" x14ac:dyDescent="0.35">
      <c r="A76" s="173"/>
      <c r="B76" s="386" t="s">
        <v>294</v>
      </c>
      <c r="C76" s="389"/>
      <c r="D76" s="72" t="str">
        <f>IFERROR(ABS(C72-D72),Null)</f>
        <v/>
      </c>
      <c r="E76" s="380"/>
      <c r="F76" s="72" t="str">
        <f>IFERROR(ABS(E72-F72),Null)</f>
        <v/>
      </c>
      <c r="G76" s="380"/>
      <c r="H76" s="72" t="str">
        <f>IFERROR(ABS(G72-H72),Null)</f>
        <v/>
      </c>
      <c r="I76" s="217"/>
      <c r="J76" s="284"/>
      <c r="K76" s="72" t="str">
        <f>IFERROR(ABS(J72-K72),Null)</f>
        <v/>
      </c>
      <c r="L76" s="383"/>
      <c r="M76" s="547" t="str">
        <f>IFERROR(ABS(L72-M72),Null)</f>
        <v/>
      </c>
      <c r="N76" s="383"/>
      <c r="O76" s="551" t="str">
        <f>IFERROR(ABS(N72-O72),Null)</f>
        <v/>
      </c>
      <c r="P76" s="173"/>
      <c r="Q76" s="34"/>
    </row>
    <row r="77" spans="1:17" ht="18" customHeight="1" x14ac:dyDescent="0.35">
      <c r="A77" s="173"/>
      <c r="B77" s="386" t="s">
        <v>295</v>
      </c>
      <c r="C77" s="390"/>
      <c r="D77" s="72" t="str">
        <f>IFERROR(ABS(C73-D73),Null)</f>
        <v/>
      </c>
      <c r="E77" s="380"/>
      <c r="F77" s="72" t="str">
        <f>IFERROR(ABS(E73-F73),Null)</f>
        <v/>
      </c>
      <c r="G77" s="380"/>
      <c r="H77" s="72" t="str">
        <f>IFERROR(ABS(G73-H73),Null)</f>
        <v/>
      </c>
      <c r="I77" s="217"/>
      <c r="J77" s="284"/>
      <c r="K77" s="72" t="str">
        <f>IFERROR(ABS(J73-K73),Null)</f>
        <v/>
      </c>
      <c r="L77" s="383"/>
      <c r="M77" s="547" t="str">
        <f>IFERROR(ABS(L73-M73),Null)</f>
        <v/>
      </c>
      <c r="N77" s="383"/>
      <c r="O77" s="551" t="str">
        <f>IFERROR(ABS(N73-O73),Null)</f>
        <v/>
      </c>
      <c r="P77" s="173"/>
      <c r="Q77" s="34"/>
    </row>
    <row r="78" spans="1:17" ht="18" customHeight="1" x14ac:dyDescent="0.35">
      <c r="A78" s="173"/>
      <c r="B78" s="207"/>
      <c r="C78" s="173"/>
      <c r="E78" s="173"/>
      <c r="G78" s="173"/>
      <c r="I78" s="217"/>
      <c r="J78" s="173"/>
      <c r="L78" s="173"/>
      <c r="N78" s="173"/>
      <c r="O78" s="31"/>
      <c r="P78" s="173"/>
      <c r="Q78" s="34"/>
    </row>
    <row r="79" spans="1:17" ht="18" customHeight="1" x14ac:dyDescent="0.35">
      <c r="A79" s="173"/>
      <c r="B79" s="386" t="s">
        <v>296</v>
      </c>
      <c r="C79" s="390"/>
      <c r="D79" s="73" t="str">
        <f>IFERROR(D75/(D$55/60),Null)</f>
        <v/>
      </c>
      <c r="E79" s="380"/>
      <c r="F79" s="73" t="str">
        <f>IFERROR(F75/(F$55/60),Null)</f>
        <v/>
      </c>
      <c r="G79" s="380"/>
      <c r="H79" s="73" t="str">
        <f>IFERROR(H75/(H$55/60),Null)</f>
        <v/>
      </c>
      <c r="I79" s="217"/>
      <c r="J79" s="284"/>
      <c r="K79" s="73" t="str">
        <f>IFERROR(K75/(K$55/60),Null)</f>
        <v/>
      </c>
      <c r="L79" s="383"/>
      <c r="M79" s="546" t="str">
        <f>IFERROR(M75/(M$55/60),Null)</f>
        <v/>
      </c>
      <c r="N79" s="383"/>
      <c r="O79" s="552" t="str">
        <f>IFERROR(O75/(O$55/60),Null)</f>
        <v/>
      </c>
      <c r="P79" s="173"/>
      <c r="Q79" s="34"/>
    </row>
    <row r="80" spans="1:17" ht="18" customHeight="1" x14ac:dyDescent="0.35">
      <c r="A80" s="173"/>
      <c r="B80" s="386" t="s">
        <v>297</v>
      </c>
      <c r="C80" s="390"/>
      <c r="D80" s="73" t="str">
        <f>IFERROR(D76/(D$55/60),Null)</f>
        <v/>
      </c>
      <c r="E80" s="380"/>
      <c r="F80" s="73" t="str">
        <f>IFERROR(F76/(F$55/60),Null)</f>
        <v/>
      </c>
      <c r="G80" s="380"/>
      <c r="H80" s="73" t="str">
        <f>IFERROR(H76/(H$55/60),Null)</f>
        <v/>
      </c>
      <c r="I80" s="217"/>
      <c r="J80" s="284"/>
      <c r="K80" s="73" t="str">
        <f>IFERROR(K76/(K$55/60),Null)</f>
        <v/>
      </c>
      <c r="L80" s="383"/>
      <c r="M80" s="546" t="str">
        <f>IFERROR(M76/(M$55/60),Null)</f>
        <v/>
      </c>
      <c r="N80" s="383"/>
      <c r="O80" s="552" t="str">
        <f>IFERROR(O76/(O$55/60),Null)</f>
        <v/>
      </c>
      <c r="P80" s="173"/>
      <c r="Q80" s="34"/>
    </row>
    <row r="81" spans="1:17" ht="16" thickBot="1" x14ac:dyDescent="0.4">
      <c r="A81" s="173"/>
      <c r="B81" s="387" t="s">
        <v>298</v>
      </c>
      <c r="C81" s="382"/>
      <c r="D81" s="76" t="str">
        <f>IFERROR(D77/(D$55/60),Null)</f>
        <v/>
      </c>
      <c r="E81" s="381"/>
      <c r="F81" s="76" t="str">
        <f>IFERROR(F77/(F$55/60),Null)</f>
        <v/>
      </c>
      <c r="G81" s="381"/>
      <c r="H81" s="76" t="str">
        <f>IFERROR(H77/(H$55/60),Null)</f>
        <v/>
      </c>
      <c r="I81" s="545"/>
      <c r="J81" s="382"/>
      <c r="K81" s="76" t="str">
        <f>IFERROR(K77/(K$55/60),Null)</f>
        <v/>
      </c>
      <c r="L81" s="384"/>
      <c r="M81" s="553" t="str">
        <f>IFERROR(M77/(M$55/60),Null)</f>
        <v/>
      </c>
      <c r="N81" s="384"/>
      <c r="O81" s="554" t="str">
        <f>IFERROR(O77/(O$55/60),Null)</f>
        <v/>
      </c>
      <c r="P81" s="173"/>
      <c r="Q81" s="34"/>
    </row>
    <row r="82" spans="1:17" ht="16" thickBot="1" x14ac:dyDescent="0.4">
      <c r="A82" s="173"/>
      <c r="B82" s="846" t="s">
        <v>264</v>
      </c>
      <c r="C82" s="847"/>
      <c r="D82" s="847"/>
      <c r="E82" s="847"/>
      <c r="F82" s="847"/>
      <c r="G82" s="847"/>
      <c r="H82" s="847"/>
      <c r="I82" s="847"/>
      <c r="J82" s="847"/>
      <c r="K82" s="847"/>
      <c r="L82" s="847"/>
      <c r="M82" s="847"/>
      <c r="N82" s="847"/>
      <c r="O82" s="848"/>
      <c r="P82" s="173"/>
      <c r="Q82" s="34"/>
    </row>
    <row r="83" spans="1:17" ht="18" customHeight="1" thickBot="1" x14ac:dyDescent="0.4">
      <c r="A83" s="173"/>
      <c r="B83" s="173"/>
      <c r="C83" s="173"/>
      <c r="D83" s="173"/>
      <c r="E83" s="173"/>
      <c r="F83" s="173"/>
      <c r="G83" s="173"/>
      <c r="H83" s="173"/>
      <c r="I83" s="173"/>
      <c r="J83" s="173"/>
      <c r="K83" s="173"/>
      <c r="L83" s="173"/>
      <c r="M83" s="173"/>
      <c r="N83" s="173"/>
      <c r="O83" s="173"/>
      <c r="P83" s="173"/>
      <c r="Q83" s="34"/>
    </row>
    <row r="84" spans="1:17" ht="18" customHeight="1" thickBot="1" x14ac:dyDescent="0.4">
      <c r="A84" s="173"/>
      <c r="B84" s="324" t="s">
        <v>299</v>
      </c>
      <c r="C84" s="325"/>
      <c r="D84" s="325"/>
      <c r="E84" s="325"/>
      <c r="F84" s="325"/>
      <c r="G84" s="325"/>
      <c r="H84" s="325"/>
      <c r="I84" s="325"/>
      <c r="J84" s="325"/>
      <c r="K84" s="325"/>
      <c r="L84" s="325"/>
      <c r="M84" s="325"/>
      <c r="N84" s="325"/>
      <c r="O84" s="326"/>
      <c r="P84" s="173"/>
      <c r="Q84" s="34"/>
    </row>
    <row r="85" spans="1:17" ht="18" customHeight="1" x14ac:dyDescent="0.35">
      <c r="A85" s="173"/>
      <c r="B85" s="369" t="s">
        <v>300</v>
      </c>
      <c r="C85" s="217"/>
      <c r="D85" s="217"/>
      <c r="E85" s="217"/>
      <c r="F85" s="217"/>
      <c r="G85" s="217"/>
      <c r="H85" s="217"/>
      <c r="I85" s="217"/>
      <c r="J85" s="217"/>
      <c r="K85" s="217"/>
      <c r="L85" s="173"/>
      <c r="M85" s="173"/>
      <c r="N85" s="173"/>
      <c r="O85" s="351"/>
      <c r="P85" s="173"/>
      <c r="Q85" s="34"/>
    </row>
    <row r="86" spans="1:17" ht="18" customHeight="1" x14ac:dyDescent="0.35">
      <c r="A86" s="173"/>
      <c r="B86" s="369"/>
      <c r="C86" s="217"/>
      <c r="D86" s="217"/>
      <c r="E86" s="217"/>
      <c r="F86" s="217"/>
      <c r="G86" s="217"/>
      <c r="H86" s="217"/>
      <c r="I86" s="217"/>
      <c r="J86" s="217"/>
      <c r="K86" s="217"/>
      <c r="L86" s="173"/>
      <c r="M86" s="550"/>
      <c r="N86" s="173"/>
      <c r="O86" s="351"/>
      <c r="P86" s="173"/>
      <c r="Q86" s="34"/>
    </row>
    <row r="87" spans="1:17" ht="18" customHeight="1" x14ac:dyDescent="0.35">
      <c r="A87" s="173"/>
      <c r="B87" s="375"/>
      <c r="C87" s="855" t="s">
        <v>224</v>
      </c>
      <c r="D87" s="855"/>
      <c r="E87" s="855"/>
      <c r="F87" s="855"/>
      <c r="G87" s="855"/>
      <c r="H87" s="855"/>
      <c r="I87" s="391"/>
      <c r="J87" s="855" t="s">
        <v>225</v>
      </c>
      <c r="K87" s="855"/>
      <c r="L87" s="855"/>
      <c r="M87" s="855"/>
      <c r="N87" s="855"/>
      <c r="O87" s="856"/>
      <c r="P87" s="173"/>
      <c r="Q87" s="34"/>
    </row>
    <row r="88" spans="1:17" ht="15.5" x14ac:dyDescent="0.35">
      <c r="A88" s="173"/>
      <c r="B88" s="207"/>
      <c r="C88" s="793" t="s">
        <v>226</v>
      </c>
      <c r="D88" s="794"/>
      <c r="E88" s="793" t="s">
        <v>258</v>
      </c>
      <c r="F88" s="794"/>
      <c r="G88" s="793" t="s">
        <v>228</v>
      </c>
      <c r="H88" s="794"/>
      <c r="I88" s="173"/>
      <c r="J88" s="792" t="s">
        <v>226</v>
      </c>
      <c r="K88" s="792"/>
      <c r="L88" s="792" t="s">
        <v>258</v>
      </c>
      <c r="M88" s="792"/>
      <c r="N88" s="792" t="s">
        <v>228</v>
      </c>
      <c r="O88" s="857"/>
      <c r="P88" s="173"/>
      <c r="Q88" s="34"/>
    </row>
    <row r="89" spans="1:17" ht="18" customHeight="1" x14ac:dyDescent="0.35">
      <c r="A89" s="173"/>
      <c r="B89" s="69" t="s">
        <v>277</v>
      </c>
      <c r="C89" s="431" t="s">
        <v>270</v>
      </c>
      <c r="D89" s="431" t="s">
        <v>301</v>
      </c>
      <c r="E89" s="431" t="s">
        <v>270</v>
      </c>
      <c r="F89" s="431" t="s">
        <v>301</v>
      </c>
      <c r="G89" s="431" t="s">
        <v>270</v>
      </c>
      <c r="H89" s="431" t="s">
        <v>301</v>
      </c>
      <c r="I89" s="173"/>
      <c r="J89" s="431" t="s">
        <v>270</v>
      </c>
      <c r="K89" s="431" t="s">
        <v>301</v>
      </c>
      <c r="L89" s="431" t="s">
        <v>270</v>
      </c>
      <c r="M89" s="431" t="s">
        <v>301</v>
      </c>
      <c r="N89" s="431" t="s">
        <v>270</v>
      </c>
      <c r="O89" s="539" t="s">
        <v>301</v>
      </c>
      <c r="P89" s="173"/>
      <c r="Q89" s="34"/>
    </row>
    <row r="90" spans="1:17" ht="18" customHeight="1" x14ac:dyDescent="0.35">
      <c r="A90" s="173"/>
      <c r="B90" s="182" t="s">
        <v>278</v>
      </c>
      <c r="C90" s="55"/>
      <c r="D90" s="55"/>
      <c r="E90" s="55"/>
      <c r="F90" s="55"/>
      <c r="G90" s="55"/>
      <c r="H90" s="55"/>
      <c r="I90" s="173"/>
      <c r="J90" s="55"/>
      <c r="K90" s="55"/>
      <c r="L90" s="55"/>
      <c r="M90" s="55"/>
      <c r="N90" s="55"/>
      <c r="O90" s="56"/>
      <c r="P90" s="173"/>
      <c r="Q90" s="34"/>
    </row>
    <row r="91" spans="1:17" ht="18" customHeight="1" x14ac:dyDescent="0.35">
      <c r="A91" s="173"/>
      <c r="B91" s="182" t="s">
        <v>279</v>
      </c>
      <c r="C91" s="55"/>
      <c r="D91" s="55"/>
      <c r="E91" s="55"/>
      <c r="F91" s="55"/>
      <c r="G91" s="55"/>
      <c r="H91" s="55"/>
      <c r="I91" s="173"/>
      <c r="J91" s="55"/>
      <c r="K91" s="55"/>
      <c r="L91" s="55"/>
      <c r="M91" s="55"/>
      <c r="N91" s="55"/>
      <c r="O91" s="56"/>
      <c r="P91" s="173"/>
      <c r="Q91" s="34"/>
    </row>
    <row r="92" spans="1:17" ht="18" customHeight="1" x14ac:dyDescent="0.35">
      <c r="A92" s="173"/>
      <c r="B92" s="182" t="s">
        <v>280</v>
      </c>
      <c r="C92" s="55"/>
      <c r="D92" s="55"/>
      <c r="E92" s="55"/>
      <c r="F92" s="55"/>
      <c r="G92" s="55"/>
      <c r="H92" s="55"/>
      <c r="I92" s="173"/>
      <c r="J92" s="55"/>
      <c r="K92" s="55"/>
      <c r="L92" s="55"/>
      <c r="M92" s="55"/>
      <c r="N92" s="55"/>
      <c r="O92" s="56"/>
      <c r="P92" s="173"/>
      <c r="Q92" s="34"/>
    </row>
    <row r="93" spans="1:17" ht="18" customHeight="1" x14ac:dyDescent="0.35">
      <c r="A93" s="173"/>
      <c r="B93" s="182" t="s">
        <v>281</v>
      </c>
      <c r="C93" s="55"/>
      <c r="D93" s="55"/>
      <c r="E93" s="55"/>
      <c r="F93" s="55"/>
      <c r="G93" s="55"/>
      <c r="H93" s="55"/>
      <c r="I93" s="173"/>
      <c r="J93" s="55"/>
      <c r="K93" s="55"/>
      <c r="L93" s="55"/>
      <c r="M93" s="55"/>
      <c r="N93" s="55"/>
      <c r="O93" s="56"/>
      <c r="P93" s="173"/>
      <c r="Q93" s="34"/>
    </row>
    <row r="94" spans="1:17" ht="18" customHeight="1" x14ac:dyDescent="0.35">
      <c r="A94" s="173"/>
      <c r="B94" s="182" t="s">
        <v>282</v>
      </c>
      <c r="C94" s="55"/>
      <c r="D94" s="55"/>
      <c r="E94" s="55"/>
      <c r="F94" s="55"/>
      <c r="G94" s="55"/>
      <c r="H94" s="55"/>
      <c r="I94" s="173"/>
      <c r="J94" s="55"/>
      <c r="K94" s="55"/>
      <c r="L94" s="55"/>
      <c r="M94" s="55"/>
      <c r="N94" s="55"/>
      <c r="O94" s="56"/>
      <c r="P94" s="173"/>
      <c r="Q94" s="34"/>
    </row>
    <row r="95" spans="1:17" ht="18" customHeight="1" x14ac:dyDescent="0.35">
      <c r="A95" s="173"/>
      <c r="B95" s="182" t="s">
        <v>283</v>
      </c>
      <c r="C95" s="55"/>
      <c r="D95" s="55"/>
      <c r="E95" s="55"/>
      <c r="F95" s="55"/>
      <c r="G95" s="55"/>
      <c r="H95" s="55"/>
      <c r="I95" s="173"/>
      <c r="J95" s="55"/>
      <c r="K95" s="55"/>
      <c r="L95" s="55"/>
      <c r="M95" s="55"/>
      <c r="N95" s="55"/>
      <c r="O95" s="56"/>
      <c r="P95" s="173"/>
      <c r="Q95" s="34"/>
    </row>
    <row r="96" spans="1:17" ht="18" customHeight="1" x14ac:dyDescent="0.35">
      <c r="A96" s="173"/>
      <c r="B96" s="182" t="s">
        <v>284</v>
      </c>
      <c r="C96" s="55"/>
      <c r="D96" s="55"/>
      <c r="E96" s="55"/>
      <c r="F96" s="55"/>
      <c r="G96" s="55"/>
      <c r="H96" s="55"/>
      <c r="I96" s="173"/>
      <c r="J96" s="55"/>
      <c r="K96" s="55"/>
      <c r="L96" s="55"/>
      <c r="M96" s="55"/>
      <c r="N96" s="55"/>
      <c r="O96" s="56"/>
      <c r="P96" s="173"/>
      <c r="Q96" s="34"/>
    </row>
    <row r="97" spans="1:17" ht="18" customHeight="1" x14ac:dyDescent="0.35">
      <c r="A97" s="173"/>
      <c r="B97" s="182" t="s">
        <v>285</v>
      </c>
      <c r="C97" s="55"/>
      <c r="D97" s="55"/>
      <c r="E97" s="55"/>
      <c r="F97" s="55"/>
      <c r="G97" s="55"/>
      <c r="H97" s="55"/>
      <c r="I97" s="173"/>
      <c r="J97" s="55"/>
      <c r="K97" s="55"/>
      <c r="L97" s="55"/>
      <c r="M97" s="55"/>
      <c r="N97" s="55"/>
      <c r="O97" s="56"/>
      <c r="P97" s="173"/>
      <c r="Q97" s="34"/>
    </row>
    <row r="98" spans="1:17" ht="18" customHeight="1" x14ac:dyDescent="0.35">
      <c r="A98" s="173"/>
      <c r="B98" s="182" t="s">
        <v>286</v>
      </c>
      <c r="C98" s="55"/>
      <c r="D98" s="55"/>
      <c r="E98" s="55"/>
      <c r="F98" s="55"/>
      <c r="G98" s="55"/>
      <c r="H98" s="55"/>
      <c r="I98" s="173"/>
      <c r="J98" s="55"/>
      <c r="K98" s="55"/>
      <c r="L98" s="55"/>
      <c r="M98" s="55"/>
      <c r="N98" s="55"/>
      <c r="O98" s="56"/>
      <c r="P98" s="173"/>
      <c r="Q98" s="34"/>
    </row>
    <row r="99" spans="1:17" ht="18" customHeight="1" x14ac:dyDescent="0.35">
      <c r="A99" s="173"/>
      <c r="B99" s="385" t="s">
        <v>287</v>
      </c>
      <c r="C99" s="55"/>
      <c r="D99" s="55"/>
      <c r="E99" s="55"/>
      <c r="F99" s="55"/>
      <c r="G99" s="55"/>
      <c r="H99" s="55"/>
      <c r="I99" s="173"/>
      <c r="J99" s="55"/>
      <c r="K99" s="55"/>
      <c r="L99" s="55"/>
      <c r="M99" s="55"/>
      <c r="N99" s="55"/>
      <c r="O99" s="56"/>
      <c r="P99" s="173"/>
      <c r="Q99" s="34"/>
    </row>
    <row r="100" spans="1:17" ht="18" customHeight="1" x14ac:dyDescent="0.35">
      <c r="A100" s="173"/>
      <c r="B100" s="40" t="s">
        <v>288</v>
      </c>
      <c r="C100" s="55"/>
      <c r="D100" s="55"/>
      <c r="E100" s="55"/>
      <c r="F100" s="55"/>
      <c r="G100" s="55"/>
      <c r="H100" s="55"/>
      <c r="I100" s="173"/>
      <c r="J100" s="55"/>
      <c r="K100" s="55"/>
      <c r="L100" s="55"/>
      <c r="M100" s="55"/>
      <c r="N100" s="55"/>
      <c r="O100" s="56"/>
      <c r="P100" s="173"/>
      <c r="Q100" s="34"/>
    </row>
    <row r="101" spans="1:17" ht="18" customHeight="1" x14ac:dyDescent="0.35">
      <c r="A101" s="173"/>
      <c r="B101" s="418" t="s">
        <v>289</v>
      </c>
      <c r="C101" s="55"/>
      <c r="D101" s="55"/>
      <c r="E101" s="55"/>
      <c r="F101" s="55"/>
      <c r="G101" s="55"/>
      <c r="H101" s="55"/>
      <c r="I101" s="173"/>
      <c r="J101" s="55"/>
      <c r="K101" s="55"/>
      <c r="L101" s="55"/>
      <c r="M101" s="55"/>
      <c r="N101" s="55"/>
      <c r="O101" s="56"/>
      <c r="P101" s="173"/>
      <c r="Q101" s="34"/>
    </row>
    <row r="102" spans="1:17" ht="18" customHeight="1" x14ac:dyDescent="0.35">
      <c r="A102" s="173"/>
      <c r="B102" s="402"/>
      <c r="C102" s="173"/>
      <c r="D102" s="173"/>
      <c r="E102" s="173"/>
      <c r="F102" s="173"/>
      <c r="G102" s="173"/>
      <c r="H102" s="173"/>
      <c r="I102" s="173"/>
      <c r="J102" s="173"/>
      <c r="K102" s="173"/>
      <c r="L102" s="173"/>
      <c r="M102" s="409"/>
      <c r="N102" s="173"/>
      <c r="O102" s="351"/>
      <c r="P102" s="173"/>
      <c r="Q102" s="34"/>
    </row>
    <row r="103" spans="1:17" ht="18" customHeight="1" x14ac:dyDescent="0.35">
      <c r="A103" s="173"/>
      <c r="B103" s="143" t="s">
        <v>290</v>
      </c>
      <c r="C103" s="66" t="str">
        <f t="shared" ref="C103:H103" si="8">IFERROR(AVERAGE(C90:C92),Null)</f>
        <v/>
      </c>
      <c r="D103" s="66" t="str">
        <f t="shared" si="8"/>
        <v/>
      </c>
      <c r="E103" s="66" t="str">
        <f t="shared" si="8"/>
        <v/>
      </c>
      <c r="F103" s="66" t="str">
        <f t="shared" si="8"/>
        <v/>
      </c>
      <c r="G103" s="66" t="str">
        <f t="shared" si="8"/>
        <v/>
      </c>
      <c r="H103" s="66" t="str">
        <f t="shared" si="8"/>
        <v/>
      </c>
      <c r="I103" s="173"/>
      <c r="J103" s="66" t="str">
        <f t="shared" ref="J103:O103" si="9">IFERROR(AVERAGE(J90:J92),Null)</f>
        <v/>
      </c>
      <c r="K103" s="66" t="str">
        <f t="shared" si="9"/>
        <v/>
      </c>
      <c r="L103" s="66" t="str">
        <f t="shared" si="9"/>
        <v/>
      </c>
      <c r="M103" s="66" t="str">
        <f t="shared" si="9"/>
        <v/>
      </c>
      <c r="N103" s="66" t="str">
        <f t="shared" si="9"/>
        <v/>
      </c>
      <c r="O103" s="74" t="str">
        <f t="shared" si="9"/>
        <v/>
      </c>
      <c r="P103" s="173"/>
      <c r="Q103" s="34"/>
    </row>
    <row r="104" spans="1:17" ht="18" customHeight="1" x14ac:dyDescent="0.35">
      <c r="A104" s="173"/>
      <c r="B104" s="143" t="s">
        <v>291</v>
      </c>
      <c r="C104" s="66" t="str">
        <f t="shared" ref="C104:H104" si="10">IFERROR(AVERAGE(C93:C98),Null)</f>
        <v/>
      </c>
      <c r="D104" s="66" t="str">
        <f t="shared" si="10"/>
        <v/>
      </c>
      <c r="E104" s="66" t="str">
        <f t="shared" si="10"/>
        <v/>
      </c>
      <c r="F104" s="66" t="str">
        <f t="shared" si="10"/>
        <v/>
      </c>
      <c r="G104" s="66" t="str">
        <f t="shared" si="10"/>
        <v/>
      </c>
      <c r="H104" s="66" t="str">
        <f t="shared" si="10"/>
        <v/>
      </c>
      <c r="I104" s="173"/>
      <c r="J104" s="66" t="str">
        <f t="shared" ref="J104:O104" si="11">IFERROR(AVERAGE(J93:J98),Null)</f>
        <v/>
      </c>
      <c r="K104" s="66" t="str">
        <f t="shared" si="11"/>
        <v/>
      </c>
      <c r="L104" s="66" t="str">
        <f t="shared" si="11"/>
        <v/>
      </c>
      <c r="M104" s="66" t="str">
        <f t="shared" si="11"/>
        <v/>
      </c>
      <c r="N104" s="66" t="str">
        <f t="shared" si="11"/>
        <v/>
      </c>
      <c r="O104" s="74" t="str">
        <f t="shared" si="11"/>
        <v/>
      </c>
      <c r="P104" s="173"/>
      <c r="Q104" s="34"/>
    </row>
    <row r="105" spans="1:17" ht="18" customHeight="1" x14ac:dyDescent="0.35">
      <c r="A105" s="173"/>
      <c r="B105" s="385" t="s">
        <v>292</v>
      </c>
      <c r="C105" s="66" t="str">
        <f t="shared" ref="C105:H105" si="12">IFERROR(AVERAGE(C99:C101),Null)</f>
        <v/>
      </c>
      <c r="D105" s="66" t="str">
        <f t="shared" si="12"/>
        <v/>
      </c>
      <c r="E105" s="66" t="str">
        <f t="shared" si="12"/>
        <v/>
      </c>
      <c r="F105" s="66" t="str">
        <f t="shared" si="12"/>
        <v/>
      </c>
      <c r="G105" s="66" t="str">
        <f t="shared" si="12"/>
        <v/>
      </c>
      <c r="H105" s="66" t="str">
        <f t="shared" si="12"/>
        <v/>
      </c>
      <c r="I105" s="173"/>
      <c r="J105" s="66" t="str">
        <f t="shared" ref="J105:O105" si="13">IFERROR(AVERAGE(J99:J101),Null)</f>
        <v/>
      </c>
      <c r="K105" s="66" t="str">
        <f t="shared" si="13"/>
        <v/>
      </c>
      <c r="L105" s="66" t="str">
        <f t="shared" si="13"/>
        <v/>
      </c>
      <c r="M105" s="66" t="str">
        <f t="shared" si="13"/>
        <v/>
      </c>
      <c r="N105" s="66" t="str">
        <f t="shared" si="13"/>
        <v/>
      </c>
      <c r="O105" s="74" t="str">
        <f t="shared" si="13"/>
        <v/>
      </c>
      <c r="P105" s="173"/>
      <c r="Q105" s="34"/>
    </row>
    <row r="106" spans="1:17" ht="18" customHeight="1" x14ac:dyDescent="0.35">
      <c r="A106" s="173"/>
      <c r="B106" s="207"/>
      <c r="C106" s="205"/>
      <c r="D106" s="540"/>
      <c r="E106" s="205"/>
      <c r="F106" s="540"/>
      <c r="G106" s="205"/>
      <c r="H106" s="540"/>
      <c r="I106" s="173"/>
      <c r="J106" s="205"/>
      <c r="K106" s="540"/>
      <c r="L106" s="205"/>
      <c r="M106" s="540"/>
      <c r="N106" s="396"/>
      <c r="O106" s="541"/>
      <c r="P106" s="173"/>
      <c r="Q106" s="34"/>
    </row>
    <row r="107" spans="1:17" ht="18" customHeight="1" x14ac:dyDescent="0.35">
      <c r="A107" s="173"/>
      <c r="B107" s="386" t="s">
        <v>293</v>
      </c>
      <c r="C107" s="389"/>
      <c r="D107" s="72" t="str">
        <f>IFERROR(ABS(C103-D103),Null)</f>
        <v/>
      </c>
      <c r="E107" s="380"/>
      <c r="F107" s="72" t="str">
        <f>IFERROR(ABS(E103-F103),Null)</f>
        <v/>
      </c>
      <c r="G107" s="380"/>
      <c r="H107" s="72" t="str">
        <f>IFERROR(ABS(G103-H103),Null)</f>
        <v/>
      </c>
      <c r="I107" s="173"/>
      <c r="J107" s="284"/>
      <c r="K107" s="72" t="str">
        <f>IFERROR(ABS(J103-K103),Null)</f>
        <v/>
      </c>
      <c r="L107" s="380"/>
      <c r="M107" s="547" t="str">
        <f>IFERROR(ABS(L103-M103),Null)</f>
        <v/>
      </c>
      <c r="N107" s="380"/>
      <c r="O107" s="399" t="str">
        <f>IFERROR(ABS(N103-O103),Null)</f>
        <v/>
      </c>
      <c r="P107" s="173"/>
      <c r="Q107" s="34"/>
    </row>
    <row r="108" spans="1:17" ht="18" customHeight="1" x14ac:dyDescent="0.35">
      <c r="A108" s="173"/>
      <c r="B108" s="386" t="s">
        <v>294</v>
      </c>
      <c r="C108" s="390"/>
      <c r="D108" s="72" t="str">
        <f>IFERROR(ABS(C104-D104),Null)</f>
        <v/>
      </c>
      <c r="E108" s="380"/>
      <c r="F108" s="72" t="str">
        <f>IFERROR(ABS(E104-F104),Null)</f>
        <v/>
      </c>
      <c r="G108" s="380"/>
      <c r="H108" s="72" t="str">
        <f>IFERROR(ABS(G104-H104),Null)</f>
        <v/>
      </c>
      <c r="I108" s="173"/>
      <c r="J108" s="284"/>
      <c r="K108" s="72" t="str">
        <f>IFERROR(ABS(J104-K104),Null)</f>
        <v/>
      </c>
      <c r="L108" s="380"/>
      <c r="M108" s="547" t="str">
        <f>IFERROR(ABS(L104-M104),Null)</f>
        <v/>
      </c>
      <c r="N108" s="380"/>
      <c r="O108" s="399" t="str">
        <f>IFERROR(ABS(N104-O104),Null)</f>
        <v/>
      </c>
      <c r="P108" s="173"/>
      <c r="Q108" s="34"/>
    </row>
    <row r="109" spans="1:17" ht="18" customHeight="1" x14ac:dyDescent="0.35">
      <c r="A109" s="173"/>
      <c r="B109" s="386" t="s">
        <v>295</v>
      </c>
      <c r="C109" s="284"/>
      <c r="D109" s="72" t="str">
        <f>IFERROR(ABS(C105-D105),Null)</f>
        <v/>
      </c>
      <c r="E109" s="380"/>
      <c r="F109" s="72" t="str">
        <f>IFERROR(ABS(E105-F105),Null)</f>
        <v/>
      </c>
      <c r="G109" s="380"/>
      <c r="H109" s="72" t="str">
        <f>IFERROR(ABS(G105-H105),Null)</f>
        <v/>
      </c>
      <c r="I109" s="173"/>
      <c r="J109" s="284"/>
      <c r="K109" s="72" t="str">
        <f>IFERROR(ABS(J105-K105),Null)</f>
        <v/>
      </c>
      <c r="L109" s="380"/>
      <c r="M109" s="547" t="str">
        <f>IFERROR(ABS(L105-M105),Null)</f>
        <v/>
      </c>
      <c r="N109" s="380"/>
      <c r="O109" s="399" t="str">
        <f>IFERROR(ABS(N105-O105),Null)</f>
        <v/>
      </c>
      <c r="P109" s="173"/>
      <c r="Q109" s="34"/>
    </row>
    <row r="110" spans="1:17" ht="18" customHeight="1" x14ac:dyDescent="0.35">
      <c r="A110" s="173"/>
      <c r="B110" s="207"/>
      <c r="C110" s="393"/>
      <c r="E110" s="173"/>
      <c r="G110" s="173"/>
      <c r="I110" s="173"/>
      <c r="J110" s="173"/>
      <c r="L110" s="173"/>
      <c r="M110" s="555"/>
      <c r="N110" s="173"/>
      <c r="O110" s="31"/>
      <c r="P110" s="173"/>
      <c r="Q110" s="34"/>
    </row>
    <row r="111" spans="1:17" ht="18" customHeight="1" x14ac:dyDescent="0.35">
      <c r="A111" s="173"/>
      <c r="B111" s="386" t="s">
        <v>296</v>
      </c>
      <c r="C111" s="389"/>
      <c r="D111" s="73" t="str">
        <f>IFERROR(D107/(D$55/60),Null)</f>
        <v/>
      </c>
      <c r="E111" s="380"/>
      <c r="F111" s="73" t="str">
        <f>IFERROR(F107/(F$55/60),Null)</f>
        <v/>
      </c>
      <c r="G111" s="380"/>
      <c r="H111" s="73" t="str">
        <f>IFERROR(H107/(H$55/60),Null)</f>
        <v/>
      </c>
      <c r="I111" s="173"/>
      <c r="J111" s="284"/>
      <c r="K111" s="73" t="str">
        <f>IFERROR(K107/(K$55/60),Null)</f>
        <v/>
      </c>
      <c r="L111" s="380"/>
      <c r="M111" s="546" t="str">
        <f>IFERROR(M107/(M$55/60),Null)</f>
        <v/>
      </c>
      <c r="N111" s="380"/>
      <c r="O111" s="400" t="str">
        <f>IFERROR(O107/(O$55/60),Null)</f>
        <v/>
      </c>
      <c r="P111" s="173"/>
      <c r="Q111" s="34"/>
    </row>
    <row r="112" spans="1:17" ht="18" customHeight="1" x14ac:dyDescent="0.35">
      <c r="A112" s="173"/>
      <c r="B112" s="386" t="s">
        <v>297</v>
      </c>
      <c r="C112" s="389"/>
      <c r="D112" s="73" t="str">
        <f>IFERROR(D108/(D$55/60),Null)</f>
        <v/>
      </c>
      <c r="E112" s="380"/>
      <c r="F112" s="73" t="str">
        <f>IFERROR(F108/(F$55/60),Null)</f>
        <v/>
      </c>
      <c r="G112" s="380"/>
      <c r="H112" s="73" t="str">
        <f>IFERROR(H108/(H$55/60),Null)</f>
        <v/>
      </c>
      <c r="I112" s="173"/>
      <c r="J112" s="284"/>
      <c r="K112" s="73" t="str">
        <f>IFERROR(K108/(K$55/60),Null)</f>
        <v/>
      </c>
      <c r="L112" s="380"/>
      <c r="M112" s="546" t="str">
        <f>IFERROR(M108/(M$55/60),Null)</f>
        <v/>
      </c>
      <c r="N112" s="380"/>
      <c r="O112" s="400" t="str">
        <f>IFERROR(O108/(O$55/60),Null)</f>
        <v/>
      </c>
      <c r="P112" s="173"/>
      <c r="Q112" s="34"/>
    </row>
    <row r="113" spans="1:17" ht="16" thickBot="1" x14ac:dyDescent="0.4">
      <c r="A113" s="173"/>
      <c r="B113" s="387" t="s">
        <v>298</v>
      </c>
      <c r="C113" s="394"/>
      <c r="D113" s="76" t="str">
        <f>IFERROR(D109/(D$55/60),Null)</f>
        <v/>
      </c>
      <c r="E113" s="381"/>
      <c r="F113" s="76" t="str">
        <f>IFERROR(F109/(F$55/60),Null)</f>
        <v/>
      </c>
      <c r="G113" s="381"/>
      <c r="H113" s="76" t="str">
        <f>IFERROR(H109/(H$55/60),Null)</f>
        <v/>
      </c>
      <c r="I113" s="392"/>
      <c r="J113" s="382"/>
      <c r="K113" s="76" t="str">
        <f>IFERROR(K109/(K$55/60),Null)</f>
        <v/>
      </c>
      <c r="L113" s="381"/>
      <c r="M113" s="553" t="str">
        <f>IFERROR(M109/(M$55/60),Null)</f>
        <v/>
      </c>
      <c r="N113" s="381"/>
      <c r="O113" s="401" t="str">
        <f>IFERROR(O109/(O$55/60),Null)</f>
        <v/>
      </c>
      <c r="P113" s="173"/>
      <c r="Q113" s="34"/>
    </row>
    <row r="114" spans="1:17" ht="18" customHeight="1" x14ac:dyDescent="0.35">
      <c r="A114" s="173"/>
      <c r="B114" s="395" t="s">
        <v>302</v>
      </c>
      <c r="C114" s="367"/>
      <c r="D114" s="367"/>
      <c r="E114" s="367"/>
      <c r="F114" s="367"/>
      <c r="G114" s="367"/>
      <c r="H114" s="367"/>
      <c r="I114" s="367"/>
      <c r="J114" s="367"/>
      <c r="K114" s="367"/>
      <c r="L114" s="361"/>
      <c r="M114" s="361"/>
      <c r="N114" s="361"/>
      <c r="O114" s="368"/>
      <c r="P114" s="173"/>
      <c r="Q114" s="34"/>
    </row>
    <row r="115" spans="1:17" ht="18" customHeight="1" x14ac:dyDescent="0.35">
      <c r="A115" s="173"/>
      <c r="B115" s="369"/>
      <c r="C115" s="217"/>
      <c r="D115" s="217"/>
      <c r="E115" s="217"/>
      <c r="F115" s="217"/>
      <c r="G115" s="217"/>
      <c r="H115" s="217"/>
      <c r="I115" s="217"/>
      <c r="J115" s="217"/>
      <c r="K115" s="217"/>
      <c r="L115" s="173"/>
      <c r="M115" s="173"/>
      <c r="N115" s="173"/>
      <c r="O115" s="351"/>
      <c r="P115" s="173"/>
      <c r="Q115" s="34"/>
    </row>
    <row r="116" spans="1:17" ht="18" customHeight="1" x14ac:dyDescent="0.35">
      <c r="A116" s="173"/>
      <c r="B116" s="397"/>
      <c r="C116" s="855" t="s">
        <v>224</v>
      </c>
      <c r="D116" s="855"/>
      <c r="E116" s="855"/>
      <c r="F116" s="855"/>
      <c r="G116" s="855"/>
      <c r="H116" s="855"/>
      <c r="I116" s="391"/>
      <c r="J116" s="855" t="s">
        <v>225</v>
      </c>
      <c r="K116" s="855"/>
      <c r="L116" s="855"/>
      <c r="M116" s="855"/>
      <c r="N116" s="855"/>
      <c r="O116" s="856"/>
      <c r="P116" s="173"/>
      <c r="Q116" s="34"/>
    </row>
    <row r="117" spans="1:17" ht="15.5" x14ac:dyDescent="0.35">
      <c r="A117" s="173"/>
      <c r="B117" s="398"/>
      <c r="C117" s="792" t="s">
        <v>226</v>
      </c>
      <c r="D117" s="792"/>
      <c r="E117" s="792" t="s">
        <v>258</v>
      </c>
      <c r="F117" s="792"/>
      <c r="G117" s="792" t="s">
        <v>228</v>
      </c>
      <c r="H117" s="792"/>
      <c r="I117" s="173"/>
      <c r="J117" s="792" t="s">
        <v>226</v>
      </c>
      <c r="K117" s="792"/>
      <c r="L117" s="792" t="s">
        <v>258</v>
      </c>
      <c r="M117" s="792"/>
      <c r="N117" s="792" t="s">
        <v>228</v>
      </c>
      <c r="O117" s="857"/>
      <c r="P117" s="173"/>
      <c r="Q117" s="34"/>
    </row>
    <row r="118" spans="1:17" ht="18" customHeight="1" x14ac:dyDescent="0.35">
      <c r="A118" s="173"/>
      <c r="B118" s="69" t="s">
        <v>277</v>
      </c>
      <c r="C118" s="431" t="s">
        <v>270</v>
      </c>
      <c r="D118" s="431" t="s">
        <v>301</v>
      </c>
      <c r="E118" s="431" t="s">
        <v>270</v>
      </c>
      <c r="F118" s="431" t="s">
        <v>301</v>
      </c>
      <c r="G118" s="431" t="s">
        <v>270</v>
      </c>
      <c r="H118" s="431" t="s">
        <v>301</v>
      </c>
      <c r="I118" s="173"/>
      <c r="J118" s="431" t="s">
        <v>270</v>
      </c>
      <c r="K118" s="431" t="s">
        <v>301</v>
      </c>
      <c r="L118" s="431" t="s">
        <v>270</v>
      </c>
      <c r="M118" s="431" t="s">
        <v>301</v>
      </c>
      <c r="N118" s="431" t="s">
        <v>270</v>
      </c>
      <c r="O118" s="539" t="s">
        <v>301</v>
      </c>
      <c r="P118" s="173"/>
      <c r="Q118" s="34"/>
    </row>
    <row r="119" spans="1:17" ht="18" customHeight="1" x14ac:dyDescent="0.35">
      <c r="A119" s="173"/>
      <c r="B119" s="182" t="s">
        <v>278</v>
      </c>
      <c r="C119" s="55"/>
      <c r="D119" s="55"/>
      <c r="E119" s="55"/>
      <c r="F119" s="55"/>
      <c r="G119" s="55"/>
      <c r="H119" s="55"/>
      <c r="I119" s="173"/>
      <c r="J119" s="55"/>
      <c r="K119" s="55"/>
      <c r="L119" s="55"/>
      <c r="M119" s="55"/>
      <c r="N119" s="55"/>
      <c r="O119" s="56"/>
      <c r="P119" s="173"/>
      <c r="Q119" s="34"/>
    </row>
    <row r="120" spans="1:17" ht="18" customHeight="1" x14ac:dyDescent="0.35">
      <c r="A120" s="173"/>
      <c r="B120" s="182" t="s">
        <v>279</v>
      </c>
      <c r="C120" s="55"/>
      <c r="D120" s="55"/>
      <c r="E120" s="55"/>
      <c r="F120" s="55"/>
      <c r="G120" s="55"/>
      <c r="H120" s="55"/>
      <c r="I120" s="173"/>
      <c r="J120" s="55"/>
      <c r="K120" s="55"/>
      <c r="L120" s="55"/>
      <c r="M120" s="55"/>
      <c r="N120" s="55"/>
      <c r="O120" s="56"/>
      <c r="P120" s="173"/>
      <c r="Q120" s="34"/>
    </row>
    <row r="121" spans="1:17" ht="18" customHeight="1" x14ac:dyDescent="0.35">
      <c r="A121" s="173"/>
      <c r="B121" s="182" t="s">
        <v>280</v>
      </c>
      <c r="C121" s="55"/>
      <c r="D121" s="55"/>
      <c r="E121" s="55"/>
      <c r="F121" s="55"/>
      <c r="G121" s="55"/>
      <c r="H121" s="55"/>
      <c r="I121" s="173"/>
      <c r="J121" s="55"/>
      <c r="K121" s="55"/>
      <c r="L121" s="55"/>
      <c r="M121" s="55"/>
      <c r="N121" s="55"/>
      <c r="O121" s="56"/>
      <c r="P121" s="173"/>
      <c r="Q121" s="34"/>
    </row>
    <row r="122" spans="1:17" ht="18" customHeight="1" x14ac:dyDescent="0.35">
      <c r="A122" s="173"/>
      <c r="B122" s="182" t="s">
        <v>281</v>
      </c>
      <c r="C122" s="55"/>
      <c r="D122" s="55"/>
      <c r="E122" s="55"/>
      <c r="F122" s="55"/>
      <c r="G122" s="55"/>
      <c r="H122" s="55"/>
      <c r="I122" s="173"/>
      <c r="J122" s="55"/>
      <c r="K122" s="55"/>
      <c r="L122" s="55"/>
      <c r="M122" s="55"/>
      <c r="N122" s="55"/>
      <c r="O122" s="56"/>
      <c r="P122" s="173"/>
      <c r="Q122" s="34"/>
    </row>
    <row r="123" spans="1:17" ht="18" customHeight="1" x14ac:dyDescent="0.35">
      <c r="A123" s="173"/>
      <c r="B123" s="182" t="s">
        <v>282</v>
      </c>
      <c r="C123" s="55"/>
      <c r="D123" s="55"/>
      <c r="E123" s="55"/>
      <c r="F123" s="55"/>
      <c r="G123" s="55"/>
      <c r="H123" s="55"/>
      <c r="I123" s="173"/>
      <c r="J123" s="55"/>
      <c r="K123" s="55"/>
      <c r="L123" s="55"/>
      <c r="M123" s="55"/>
      <c r="N123" s="55"/>
      <c r="O123" s="56"/>
      <c r="P123" s="173"/>
      <c r="Q123" s="34"/>
    </row>
    <row r="124" spans="1:17" ht="18" customHeight="1" x14ac:dyDescent="0.35">
      <c r="A124" s="173"/>
      <c r="B124" s="182" t="s">
        <v>283</v>
      </c>
      <c r="C124" s="55"/>
      <c r="D124" s="55"/>
      <c r="E124" s="55"/>
      <c r="F124" s="55"/>
      <c r="G124" s="55"/>
      <c r="H124" s="55"/>
      <c r="I124" s="173"/>
      <c r="J124" s="55"/>
      <c r="K124" s="55"/>
      <c r="L124" s="55"/>
      <c r="M124" s="55"/>
      <c r="N124" s="55"/>
      <c r="O124" s="56"/>
      <c r="P124" s="173"/>
      <c r="Q124" s="34"/>
    </row>
    <row r="125" spans="1:17" ht="18" customHeight="1" x14ac:dyDescent="0.35">
      <c r="A125" s="173"/>
      <c r="B125" s="182" t="s">
        <v>284</v>
      </c>
      <c r="C125" s="55"/>
      <c r="D125" s="55"/>
      <c r="E125" s="55"/>
      <c r="F125" s="55"/>
      <c r="G125" s="55"/>
      <c r="H125" s="55"/>
      <c r="I125" s="173"/>
      <c r="J125" s="55"/>
      <c r="K125" s="55"/>
      <c r="L125" s="55"/>
      <c r="M125" s="55"/>
      <c r="N125" s="55"/>
      <c r="O125" s="56"/>
      <c r="P125" s="173"/>
      <c r="Q125" s="34"/>
    </row>
    <row r="126" spans="1:17" ht="18" customHeight="1" x14ac:dyDescent="0.35">
      <c r="A126" s="173"/>
      <c r="B126" s="182" t="s">
        <v>285</v>
      </c>
      <c r="C126" s="55"/>
      <c r="D126" s="55"/>
      <c r="E126" s="55"/>
      <c r="F126" s="55"/>
      <c r="G126" s="55"/>
      <c r="H126" s="55"/>
      <c r="I126" s="173"/>
      <c r="J126" s="55"/>
      <c r="K126" s="55"/>
      <c r="L126" s="55"/>
      <c r="M126" s="55"/>
      <c r="N126" s="55"/>
      <c r="O126" s="56"/>
      <c r="P126" s="173"/>
      <c r="Q126" s="34"/>
    </row>
    <row r="127" spans="1:17" ht="18" customHeight="1" x14ac:dyDescent="0.35">
      <c r="A127" s="173"/>
      <c r="B127" s="182" t="s">
        <v>286</v>
      </c>
      <c r="C127" s="55"/>
      <c r="D127" s="55"/>
      <c r="E127" s="55"/>
      <c r="F127" s="55"/>
      <c r="G127" s="55"/>
      <c r="H127" s="55"/>
      <c r="I127" s="173"/>
      <c r="J127" s="55"/>
      <c r="K127" s="55"/>
      <c r="L127" s="55"/>
      <c r="M127" s="55"/>
      <c r="N127" s="55"/>
      <c r="O127" s="56"/>
      <c r="P127" s="173"/>
      <c r="Q127" s="34"/>
    </row>
    <row r="128" spans="1:17" ht="18" customHeight="1" x14ac:dyDescent="0.35">
      <c r="A128" s="173"/>
      <c r="B128" s="385" t="s">
        <v>287</v>
      </c>
      <c r="C128" s="55"/>
      <c r="D128" s="55"/>
      <c r="E128" s="55"/>
      <c r="F128" s="55"/>
      <c r="G128" s="55"/>
      <c r="H128" s="55"/>
      <c r="I128" s="173"/>
      <c r="J128" s="55"/>
      <c r="K128" s="55"/>
      <c r="L128" s="55"/>
      <c r="M128" s="55"/>
      <c r="N128" s="55"/>
      <c r="O128" s="56"/>
      <c r="P128" s="173"/>
      <c r="Q128" s="34"/>
    </row>
    <row r="129" spans="1:17" ht="18" customHeight="1" x14ac:dyDescent="0.35">
      <c r="A129" s="173"/>
      <c r="B129" s="40" t="s">
        <v>288</v>
      </c>
      <c r="C129" s="55"/>
      <c r="D129" s="55"/>
      <c r="E129" s="55"/>
      <c r="F129" s="55"/>
      <c r="G129" s="55"/>
      <c r="H129" s="55"/>
      <c r="I129" s="173"/>
      <c r="J129" s="55"/>
      <c r="K129" s="55"/>
      <c r="L129" s="55"/>
      <c r="M129" s="55"/>
      <c r="N129" s="55"/>
      <c r="O129" s="56"/>
      <c r="P129" s="173"/>
      <c r="Q129" s="34"/>
    </row>
    <row r="130" spans="1:17" ht="18" customHeight="1" x14ac:dyDescent="0.35">
      <c r="A130" s="173"/>
      <c r="B130" s="418" t="s">
        <v>289</v>
      </c>
      <c r="C130" s="55"/>
      <c r="D130" s="55"/>
      <c r="E130" s="55"/>
      <c r="F130" s="55"/>
      <c r="G130" s="55"/>
      <c r="H130" s="55"/>
      <c r="I130" s="173"/>
      <c r="J130" s="55"/>
      <c r="K130" s="55"/>
      <c r="L130" s="55"/>
      <c r="M130" s="55"/>
      <c r="N130" s="55"/>
      <c r="O130" s="56"/>
      <c r="P130" s="173"/>
      <c r="Q130" s="34"/>
    </row>
    <row r="131" spans="1:17" ht="18" customHeight="1" x14ac:dyDescent="0.35">
      <c r="A131" s="173"/>
      <c r="B131" s="207"/>
      <c r="C131" s="173"/>
      <c r="D131" s="173"/>
      <c r="E131" s="173"/>
      <c r="F131" s="173"/>
      <c r="G131" s="173"/>
      <c r="H131" s="173"/>
      <c r="I131" s="173"/>
      <c r="J131" s="173"/>
      <c r="K131" s="173"/>
      <c r="L131" s="173"/>
      <c r="M131" s="173"/>
      <c r="N131" s="409"/>
      <c r="O131" s="351"/>
      <c r="P131" s="173"/>
      <c r="Q131" s="34"/>
    </row>
    <row r="132" spans="1:17" ht="18" customHeight="1" x14ac:dyDescent="0.35">
      <c r="A132" s="173"/>
      <c r="B132" s="143" t="s">
        <v>290</v>
      </c>
      <c r="C132" s="66" t="str">
        <f t="shared" ref="C132:H132" si="14">IFERROR(AVERAGE(C119:C121),Null)</f>
        <v/>
      </c>
      <c r="D132" s="66" t="str">
        <f t="shared" si="14"/>
        <v/>
      </c>
      <c r="E132" s="66" t="str">
        <f t="shared" si="14"/>
        <v/>
      </c>
      <c r="F132" s="66" t="str">
        <f t="shared" si="14"/>
        <v/>
      </c>
      <c r="G132" s="66" t="str">
        <f t="shared" si="14"/>
        <v/>
      </c>
      <c r="H132" s="66" t="str">
        <f t="shared" si="14"/>
        <v/>
      </c>
      <c r="I132" s="173"/>
      <c r="J132" s="66" t="str">
        <f t="shared" ref="J132:O132" si="15">IFERROR(AVERAGE(J119:J121),Null)</f>
        <v/>
      </c>
      <c r="K132" s="66" t="str">
        <f t="shared" si="15"/>
        <v/>
      </c>
      <c r="L132" s="66" t="str">
        <f t="shared" si="15"/>
        <v/>
      </c>
      <c r="M132" s="66" t="str">
        <f t="shared" si="15"/>
        <v/>
      </c>
      <c r="N132" s="66" t="str">
        <f t="shared" si="15"/>
        <v/>
      </c>
      <c r="O132" s="74" t="str">
        <f t="shared" si="15"/>
        <v/>
      </c>
      <c r="P132" s="173"/>
      <c r="Q132" s="34"/>
    </row>
    <row r="133" spans="1:17" ht="18" customHeight="1" x14ac:dyDescent="0.35">
      <c r="A133" s="173"/>
      <c r="B133" s="143" t="s">
        <v>291</v>
      </c>
      <c r="C133" s="66" t="str">
        <f t="shared" ref="C133:H133" si="16">IFERROR(AVERAGE(C122:C127),Null)</f>
        <v/>
      </c>
      <c r="D133" s="66" t="str">
        <f t="shared" si="16"/>
        <v/>
      </c>
      <c r="E133" s="66" t="str">
        <f t="shared" si="16"/>
        <v/>
      </c>
      <c r="F133" s="66" t="str">
        <f t="shared" si="16"/>
        <v/>
      </c>
      <c r="G133" s="66" t="str">
        <f t="shared" si="16"/>
        <v/>
      </c>
      <c r="H133" s="66" t="str">
        <f t="shared" si="16"/>
        <v/>
      </c>
      <c r="I133" s="173"/>
      <c r="J133" s="66" t="str">
        <f t="shared" ref="J133:O133" si="17">IFERROR(AVERAGE(J122:J127),Null)</f>
        <v/>
      </c>
      <c r="K133" s="66" t="str">
        <f t="shared" si="17"/>
        <v/>
      </c>
      <c r="L133" s="66" t="str">
        <f t="shared" si="17"/>
        <v/>
      </c>
      <c r="M133" s="66" t="str">
        <f t="shared" si="17"/>
        <v/>
      </c>
      <c r="N133" s="66" t="str">
        <f t="shared" si="17"/>
        <v/>
      </c>
      <c r="O133" s="74" t="str">
        <f t="shared" si="17"/>
        <v/>
      </c>
      <c r="P133" s="173"/>
      <c r="Q133" s="34"/>
    </row>
    <row r="134" spans="1:17" ht="18" customHeight="1" x14ac:dyDescent="0.35">
      <c r="A134" s="173"/>
      <c r="B134" s="385" t="s">
        <v>292</v>
      </c>
      <c r="C134" s="66" t="str">
        <f t="shared" ref="C134:H134" si="18">IFERROR(AVERAGE(C128:C130),Null)</f>
        <v/>
      </c>
      <c r="D134" s="66" t="str">
        <f t="shared" si="18"/>
        <v/>
      </c>
      <c r="E134" s="66" t="str">
        <f t="shared" si="18"/>
        <v/>
      </c>
      <c r="F134" s="66" t="str">
        <f t="shared" si="18"/>
        <v/>
      </c>
      <c r="G134" s="66" t="str">
        <f t="shared" si="18"/>
        <v/>
      </c>
      <c r="H134" s="66" t="str">
        <f t="shared" si="18"/>
        <v/>
      </c>
      <c r="I134" s="173"/>
      <c r="J134" s="66" t="str">
        <f t="shared" ref="J134:O134" si="19">IFERROR(AVERAGE(J128:J130),Null)</f>
        <v/>
      </c>
      <c r="K134" s="66" t="str">
        <f t="shared" si="19"/>
        <v/>
      </c>
      <c r="L134" s="66" t="str">
        <f t="shared" si="19"/>
        <v/>
      </c>
      <c r="M134" s="66" t="str">
        <f t="shared" si="19"/>
        <v/>
      </c>
      <c r="N134" s="66" t="str">
        <f t="shared" si="19"/>
        <v/>
      </c>
      <c r="O134" s="74" t="str">
        <f t="shared" si="19"/>
        <v/>
      </c>
      <c r="P134" s="173"/>
      <c r="Q134" s="34"/>
    </row>
    <row r="135" spans="1:17" ht="18" customHeight="1" x14ac:dyDescent="0.35">
      <c r="A135" s="173"/>
      <c r="B135" s="207"/>
      <c r="C135" s="205"/>
      <c r="D135" s="205"/>
      <c r="E135" s="205"/>
      <c r="F135" s="205"/>
      <c r="G135" s="205"/>
      <c r="H135" s="205"/>
      <c r="I135" s="173"/>
      <c r="J135" s="396"/>
      <c r="K135" s="205"/>
      <c r="L135" s="205"/>
      <c r="M135" s="205"/>
      <c r="N135" s="396"/>
      <c r="O135" s="379"/>
      <c r="P135" s="173"/>
      <c r="Q135" s="34"/>
    </row>
    <row r="136" spans="1:17" ht="18" customHeight="1" x14ac:dyDescent="0.35">
      <c r="A136" s="173"/>
      <c r="B136" s="386" t="s">
        <v>293</v>
      </c>
      <c r="C136" s="389"/>
      <c r="D136" s="72" t="str">
        <f>IFERROR(ABS(C132-D132),Null)</f>
        <v/>
      </c>
      <c r="E136" s="380"/>
      <c r="F136" s="72" t="str">
        <f>IFERROR(ABS(E132-F132),Null)</f>
        <v/>
      </c>
      <c r="G136" s="380"/>
      <c r="H136" s="72" t="str">
        <f>IFERROR(ABS(G132-H132),Null)</f>
        <v/>
      </c>
      <c r="I136" s="173"/>
      <c r="J136" s="284"/>
      <c r="K136" s="72" t="str">
        <f>IFERROR(ABS(J132-K132),Null)</f>
        <v/>
      </c>
      <c r="L136" s="380"/>
      <c r="M136" s="547" t="str">
        <f>IFERROR(ABS(L132-M132),Null)</f>
        <v/>
      </c>
      <c r="N136" s="380"/>
      <c r="O136" s="399" t="str">
        <f>IFERROR(ABS(N132-O132),Null)</f>
        <v/>
      </c>
      <c r="P136" s="173"/>
      <c r="Q136" s="34"/>
    </row>
    <row r="137" spans="1:17" ht="18" customHeight="1" x14ac:dyDescent="0.35">
      <c r="A137" s="173"/>
      <c r="B137" s="386" t="s">
        <v>294</v>
      </c>
      <c r="C137" s="389"/>
      <c r="D137" s="72" t="str">
        <f>IFERROR(ABS(C133-D133),Null)</f>
        <v/>
      </c>
      <c r="E137" s="380"/>
      <c r="F137" s="72" t="str">
        <f>IFERROR(ABS(E133-F133),Null)</f>
        <v/>
      </c>
      <c r="G137" s="380"/>
      <c r="H137" s="72" t="str">
        <f>IFERROR(ABS(G133-H133),Null)</f>
        <v/>
      </c>
      <c r="I137" s="173"/>
      <c r="J137" s="284"/>
      <c r="K137" s="72" t="str">
        <f>IFERROR(ABS(J133-K133),Null)</f>
        <v/>
      </c>
      <c r="L137" s="380"/>
      <c r="M137" s="547" t="str">
        <f>IFERROR(ABS(L133-M133),Null)</f>
        <v/>
      </c>
      <c r="N137" s="380"/>
      <c r="O137" s="399" t="str">
        <f>IFERROR(ABS(N133-O133),Null)</f>
        <v/>
      </c>
      <c r="P137" s="173"/>
      <c r="Q137" s="34"/>
    </row>
    <row r="138" spans="1:17" ht="18" customHeight="1" x14ac:dyDescent="0.35">
      <c r="A138" s="173"/>
      <c r="B138" s="386" t="s">
        <v>295</v>
      </c>
      <c r="C138" s="389"/>
      <c r="D138" s="72" t="str">
        <f>IFERROR(ABS(C134-D134),Null)</f>
        <v/>
      </c>
      <c r="E138" s="380"/>
      <c r="F138" s="72" t="str">
        <f>IFERROR(ABS(E134-F134),Null)</f>
        <v/>
      </c>
      <c r="G138" s="380"/>
      <c r="H138" s="72" t="str">
        <f>IFERROR(ABS(G134-H134),Null)</f>
        <v/>
      </c>
      <c r="I138" s="173"/>
      <c r="J138" s="284"/>
      <c r="K138" s="72" t="str">
        <f>IFERROR(ABS(J134-K134),Null)</f>
        <v/>
      </c>
      <c r="L138" s="380"/>
      <c r="M138" s="547" t="str">
        <f>IFERROR(ABS(L134-M134),Null)</f>
        <v/>
      </c>
      <c r="N138" s="380"/>
      <c r="O138" s="399" t="str">
        <f>IFERROR(ABS(N134-O134),Null)</f>
        <v/>
      </c>
      <c r="P138" s="173"/>
      <c r="Q138" s="34"/>
    </row>
    <row r="139" spans="1:17" ht="18" customHeight="1" x14ac:dyDescent="0.35">
      <c r="A139" s="173"/>
      <c r="B139" s="207"/>
      <c r="C139" s="393"/>
      <c r="E139" s="173"/>
      <c r="G139" s="173"/>
      <c r="I139" s="173"/>
      <c r="J139" s="173"/>
      <c r="L139" s="173"/>
      <c r="M139" s="555"/>
      <c r="N139" s="173"/>
      <c r="O139" s="31"/>
      <c r="P139" s="173"/>
      <c r="Q139" s="34"/>
    </row>
    <row r="140" spans="1:17" ht="18" customHeight="1" x14ac:dyDescent="0.35">
      <c r="A140" s="173"/>
      <c r="B140" s="386" t="s">
        <v>296</v>
      </c>
      <c r="C140" s="390"/>
      <c r="D140" s="73" t="str">
        <f>IFERROR(D136/(D$55/60),Null)</f>
        <v/>
      </c>
      <c r="E140" s="380"/>
      <c r="F140" s="73" t="str">
        <f>IFERROR(F136/(F$55/60),Null)</f>
        <v/>
      </c>
      <c r="G140" s="380"/>
      <c r="H140" s="73" t="str">
        <f>IFERROR(H136/(H$55/60),Null)</f>
        <v/>
      </c>
      <c r="I140" s="173"/>
      <c r="J140" s="284"/>
      <c r="K140" s="73" t="str">
        <f>IFERROR(K136/(K$55/60),Null)</f>
        <v/>
      </c>
      <c r="L140" s="380"/>
      <c r="M140" s="546" t="str">
        <f>IFERROR(M136/(M$55/60),Null)</f>
        <v/>
      </c>
      <c r="N140" s="380"/>
      <c r="O140" s="400" t="str">
        <f>IFERROR(O136/(O$55/60),Null)</f>
        <v/>
      </c>
      <c r="P140" s="173"/>
      <c r="Q140" s="34"/>
    </row>
    <row r="141" spans="1:17" ht="18" customHeight="1" x14ac:dyDescent="0.35">
      <c r="A141" s="173"/>
      <c r="B141" s="386" t="s">
        <v>297</v>
      </c>
      <c r="C141" s="284"/>
      <c r="D141" s="73" t="str">
        <f>IFERROR(D137/(D$55/60),Null)</f>
        <v/>
      </c>
      <c r="E141" s="380"/>
      <c r="F141" s="73" t="str">
        <f>IFERROR(F137/(F$55/60),Null)</f>
        <v/>
      </c>
      <c r="G141" s="380"/>
      <c r="H141" s="73" t="str">
        <f>IFERROR(H137/(H$55/60),Null)</f>
        <v/>
      </c>
      <c r="I141" s="173"/>
      <c r="J141" s="284"/>
      <c r="K141" s="73" t="str">
        <f>IFERROR(K137/(K$55/60),Null)</f>
        <v/>
      </c>
      <c r="L141" s="380"/>
      <c r="M141" s="546" t="str">
        <f>IFERROR(M137/(M$55/60),Null)</f>
        <v/>
      </c>
      <c r="N141" s="380"/>
      <c r="O141" s="400" t="str">
        <f>IFERROR(O137/(O$55/60),Null)</f>
        <v/>
      </c>
      <c r="P141" s="173"/>
      <c r="Q141" s="34"/>
    </row>
    <row r="142" spans="1:17" ht="16" thickBot="1" x14ac:dyDescent="0.4">
      <c r="A142" s="173"/>
      <c r="B142" s="387" t="s">
        <v>298</v>
      </c>
      <c r="C142" s="394"/>
      <c r="D142" s="76" t="str">
        <f>IFERROR(D138/(D$55/60),Null)</f>
        <v/>
      </c>
      <c r="E142" s="381"/>
      <c r="F142" s="76" t="str">
        <f>IFERROR(F138/(F$55/60),Null)</f>
        <v/>
      </c>
      <c r="G142" s="381"/>
      <c r="H142" s="76" t="str">
        <f>IFERROR(H138/(H$55/60),Null)</f>
        <v/>
      </c>
      <c r="I142" s="392"/>
      <c r="J142" s="382"/>
      <c r="K142" s="76" t="str">
        <f>IFERROR(K138/(K$55/60),Null)</f>
        <v/>
      </c>
      <c r="L142" s="381"/>
      <c r="M142" s="553" t="str">
        <f>IFERROR(M138/(M$55/60),Null)</f>
        <v/>
      </c>
      <c r="N142" s="381"/>
      <c r="O142" s="401" t="str">
        <f>IFERROR(O138/(O$55/60),Null)</f>
        <v/>
      </c>
      <c r="P142" s="173"/>
      <c r="Q142" s="34"/>
    </row>
    <row r="143" spans="1:17" ht="17.25" customHeight="1" thickBot="1" x14ac:dyDescent="0.4">
      <c r="A143" s="173"/>
      <c r="B143" s="846" t="s">
        <v>264</v>
      </c>
      <c r="C143" s="847"/>
      <c r="D143" s="847"/>
      <c r="E143" s="847"/>
      <c r="F143" s="847"/>
      <c r="G143" s="847"/>
      <c r="H143" s="847"/>
      <c r="I143" s="847"/>
      <c r="J143" s="847"/>
      <c r="K143" s="847"/>
      <c r="L143" s="847"/>
      <c r="M143" s="847"/>
      <c r="N143" s="847"/>
      <c r="O143" s="848"/>
      <c r="P143" s="173"/>
      <c r="Q143" s="34"/>
    </row>
    <row r="144" spans="1:17" ht="18" customHeight="1" thickBot="1" x14ac:dyDescent="0.4">
      <c r="A144" s="173"/>
      <c r="B144" s="173"/>
      <c r="C144" s="173"/>
      <c r="D144" s="173"/>
      <c r="E144" s="173"/>
      <c r="F144" s="173"/>
      <c r="G144" s="173"/>
      <c r="H144" s="173"/>
      <c r="I144" s="173"/>
      <c r="J144" s="173"/>
      <c r="K144" s="173"/>
      <c r="L144" s="173"/>
      <c r="M144" s="173"/>
      <c r="N144" s="173"/>
      <c r="O144" s="173"/>
      <c r="P144" s="173"/>
      <c r="Q144" s="34"/>
    </row>
    <row r="145" spans="1:18" ht="18" customHeight="1" thickBot="1" x14ac:dyDescent="0.4">
      <c r="A145" s="173"/>
      <c r="B145" s="760" t="s">
        <v>630</v>
      </c>
      <c r="C145" s="761"/>
      <c r="D145" s="761"/>
      <c r="E145" s="761"/>
      <c r="F145" s="761"/>
      <c r="G145" s="761"/>
      <c r="H145" s="761"/>
      <c r="I145" s="761"/>
      <c r="J145" s="761"/>
      <c r="K145" s="761"/>
      <c r="L145" s="761"/>
      <c r="M145" s="761"/>
      <c r="N145" s="761"/>
      <c r="O145" s="762"/>
      <c r="P145" s="173"/>
      <c r="Q145" s="34"/>
    </row>
    <row r="146" spans="1:18" ht="18" customHeight="1" x14ac:dyDescent="0.35">
      <c r="A146" s="173"/>
      <c r="B146" s="849"/>
      <c r="C146" s="850"/>
      <c r="D146" s="850"/>
      <c r="E146" s="850"/>
      <c r="F146" s="850"/>
      <c r="G146" s="850"/>
      <c r="H146" s="850"/>
      <c r="I146" s="850"/>
      <c r="J146" s="850"/>
      <c r="K146" s="850"/>
      <c r="L146" s="850"/>
      <c r="M146" s="850"/>
      <c r="N146" s="850"/>
      <c r="O146" s="851"/>
      <c r="P146" s="173"/>
      <c r="Q146" s="34"/>
    </row>
    <row r="147" spans="1:18" ht="18" customHeight="1" x14ac:dyDescent="0.35">
      <c r="A147" s="173"/>
      <c r="B147" s="849"/>
      <c r="C147" s="850"/>
      <c r="D147" s="850"/>
      <c r="E147" s="850"/>
      <c r="F147" s="850"/>
      <c r="G147" s="850"/>
      <c r="H147" s="850"/>
      <c r="I147" s="850"/>
      <c r="J147" s="850"/>
      <c r="K147" s="850"/>
      <c r="L147" s="850"/>
      <c r="M147" s="850"/>
      <c r="N147" s="850"/>
      <c r="O147" s="851"/>
      <c r="P147" s="173"/>
      <c r="Q147" s="34"/>
      <c r="R147"/>
    </row>
    <row r="148" spans="1:18" ht="18" customHeight="1" x14ac:dyDescent="0.35">
      <c r="A148" s="173"/>
      <c r="B148" s="849"/>
      <c r="C148" s="850"/>
      <c r="D148" s="850"/>
      <c r="E148" s="850"/>
      <c r="F148" s="850"/>
      <c r="G148" s="850"/>
      <c r="H148" s="850"/>
      <c r="I148" s="850"/>
      <c r="J148" s="850"/>
      <c r="K148" s="850"/>
      <c r="L148" s="850"/>
      <c r="M148" s="850"/>
      <c r="N148" s="850"/>
      <c r="O148" s="851"/>
      <c r="P148" s="173"/>
      <c r="Q148" s="34"/>
      <c r="R148"/>
    </row>
    <row r="149" spans="1:18" ht="18" customHeight="1" x14ac:dyDescent="0.35">
      <c r="A149" s="173"/>
      <c r="B149" s="849"/>
      <c r="C149" s="850"/>
      <c r="D149" s="850"/>
      <c r="E149" s="850"/>
      <c r="F149" s="850"/>
      <c r="G149" s="850"/>
      <c r="H149" s="850"/>
      <c r="I149" s="850"/>
      <c r="J149" s="850"/>
      <c r="K149" s="850"/>
      <c r="L149" s="850"/>
      <c r="M149" s="850"/>
      <c r="N149" s="850"/>
      <c r="O149" s="851"/>
      <c r="P149" s="173"/>
      <c r="Q149" s="34"/>
      <c r="R149"/>
    </row>
    <row r="150" spans="1:18" ht="18" customHeight="1" x14ac:dyDescent="0.35">
      <c r="A150" s="173"/>
      <c r="B150" s="849"/>
      <c r="C150" s="850"/>
      <c r="D150" s="850"/>
      <c r="E150" s="850"/>
      <c r="F150" s="850"/>
      <c r="G150" s="850"/>
      <c r="H150" s="850"/>
      <c r="I150" s="850"/>
      <c r="J150" s="850"/>
      <c r="K150" s="850"/>
      <c r="L150" s="850"/>
      <c r="M150" s="850"/>
      <c r="N150" s="850"/>
      <c r="O150" s="851"/>
      <c r="P150" s="173"/>
      <c r="Q150" s="34"/>
      <c r="R150"/>
    </row>
    <row r="151" spans="1:18" ht="18" customHeight="1" thickBot="1" x14ac:dyDescent="0.4">
      <c r="A151" s="173"/>
      <c r="B151" s="852"/>
      <c r="C151" s="853"/>
      <c r="D151" s="853"/>
      <c r="E151" s="853"/>
      <c r="F151" s="853"/>
      <c r="G151" s="853"/>
      <c r="H151" s="853"/>
      <c r="I151" s="853"/>
      <c r="J151" s="853"/>
      <c r="K151" s="853"/>
      <c r="L151" s="853"/>
      <c r="M151" s="853"/>
      <c r="N151" s="853"/>
      <c r="O151" s="854"/>
      <c r="P151" s="173"/>
      <c r="Q151" s="34"/>
      <c r="R151"/>
    </row>
    <row r="152" spans="1:18" ht="18" customHeight="1" x14ac:dyDescent="0.35">
      <c r="A152" s="173"/>
      <c r="B152" s="173"/>
      <c r="C152" s="173"/>
      <c r="D152" s="173"/>
      <c r="E152" s="173"/>
      <c r="F152" s="173"/>
      <c r="G152" s="173"/>
      <c r="H152" s="173"/>
      <c r="I152" s="173"/>
      <c r="J152" s="173"/>
      <c r="K152" s="173"/>
      <c r="L152" s="173"/>
      <c r="M152" s="173"/>
      <c r="N152" s="173"/>
      <c r="O152" s="173"/>
      <c r="P152" s="173"/>
      <c r="Q152" s="34"/>
      <c r="R152"/>
    </row>
    <row r="153" spans="1:18" ht="18" customHeight="1" x14ac:dyDescent="0.35">
      <c r="A153" s="34"/>
      <c r="B153" s="34"/>
      <c r="C153" s="34"/>
      <c r="D153" s="34"/>
      <c r="E153" s="34"/>
      <c r="F153" s="34"/>
      <c r="G153" s="34"/>
      <c r="H153" s="34"/>
      <c r="I153" s="34"/>
      <c r="J153" s="34"/>
      <c r="K153" s="34"/>
      <c r="L153" s="34"/>
      <c r="M153" s="34"/>
      <c r="N153" s="34"/>
      <c r="O153" s="34"/>
      <c r="P153" s="34"/>
      <c r="Q153" s="34"/>
      <c r="R153"/>
    </row>
    <row r="154" spans="1:18" ht="18" customHeight="1" x14ac:dyDescent="0.35">
      <c r="R154"/>
    </row>
    <row r="155" spans="1:18" ht="18" customHeight="1" x14ac:dyDescent="0.35">
      <c r="R155"/>
    </row>
    <row r="156" spans="1:18" ht="18" customHeight="1" x14ac:dyDescent="0.35">
      <c r="R156"/>
    </row>
    <row r="157" spans="1:18" ht="18" customHeight="1" x14ac:dyDescent="0.35">
      <c r="R157"/>
    </row>
    <row r="158" spans="1:18" ht="18" customHeight="1" x14ac:dyDescent="0.35">
      <c r="R158"/>
    </row>
    <row r="159" spans="1:18" ht="18" customHeight="1" x14ac:dyDescent="0.35">
      <c r="R159"/>
    </row>
    <row r="160" spans="1:18" ht="18" customHeight="1" x14ac:dyDescent="0.35">
      <c r="R160"/>
    </row>
    <row r="161" spans="18:18" ht="18" customHeight="1" x14ac:dyDescent="0.35">
      <c r="R161"/>
    </row>
    <row r="162" spans="18:18" ht="18" customHeight="1" x14ac:dyDescent="0.35">
      <c r="R162"/>
    </row>
    <row r="163" spans="18:18" ht="18" customHeight="1" x14ac:dyDescent="0.35">
      <c r="R163"/>
    </row>
    <row r="164" spans="18:18" ht="18" customHeight="1" x14ac:dyDescent="0.35">
      <c r="R164"/>
    </row>
    <row r="165" spans="18:18" ht="18" customHeight="1" x14ac:dyDescent="0.35">
      <c r="R165"/>
    </row>
    <row r="166" spans="18:18" ht="18" customHeight="1" x14ac:dyDescent="0.35">
      <c r="R166"/>
    </row>
    <row r="167" spans="18:18" ht="18" customHeight="1" x14ac:dyDescent="0.35">
      <c r="R167"/>
    </row>
    <row r="168" spans="18:18" ht="18" customHeight="1" x14ac:dyDescent="0.35">
      <c r="R168"/>
    </row>
    <row r="169" spans="18:18" ht="18" customHeight="1" x14ac:dyDescent="0.35">
      <c r="R169"/>
    </row>
    <row r="170" spans="18:18" ht="18" customHeight="1" x14ac:dyDescent="0.35">
      <c r="R170"/>
    </row>
    <row r="171" spans="18:18" ht="18" customHeight="1" x14ac:dyDescent="0.35">
      <c r="R171"/>
    </row>
    <row r="172" spans="18:18" ht="18" customHeight="1" x14ac:dyDescent="0.35">
      <c r="R172"/>
    </row>
    <row r="173" spans="18:18" ht="18" customHeight="1" x14ac:dyDescent="0.35">
      <c r="R173"/>
    </row>
    <row r="174" spans="18:18" ht="18" customHeight="1" x14ac:dyDescent="0.35">
      <c r="R174"/>
    </row>
    <row r="175" spans="18:18" ht="18" customHeight="1" x14ac:dyDescent="0.35">
      <c r="R175"/>
    </row>
    <row r="176" spans="18:18" ht="18" customHeight="1" x14ac:dyDescent="0.35">
      <c r="R176"/>
    </row>
    <row r="177" spans="18:18" ht="18" customHeight="1" x14ac:dyDescent="0.35">
      <c r="R177"/>
    </row>
    <row r="178" spans="18:18" ht="18" customHeight="1" x14ac:dyDescent="0.35">
      <c r="R178"/>
    </row>
    <row r="179" spans="18:18" ht="18" customHeight="1" x14ac:dyDescent="0.35">
      <c r="R179"/>
    </row>
    <row r="180" spans="18:18" ht="18" customHeight="1" x14ac:dyDescent="0.35">
      <c r="R180"/>
    </row>
    <row r="181" spans="18:18" ht="18" customHeight="1" x14ac:dyDescent="0.35">
      <c r="R181"/>
    </row>
    <row r="182" spans="18:18" ht="18" customHeight="1" x14ac:dyDescent="0.35">
      <c r="R182"/>
    </row>
    <row r="183" spans="18:18" ht="18" customHeight="1" x14ac:dyDescent="0.35">
      <c r="R183"/>
    </row>
    <row r="184" spans="18:18" ht="18" customHeight="1" x14ac:dyDescent="0.35">
      <c r="R184"/>
    </row>
    <row r="185" spans="18:18" ht="18" customHeight="1" x14ac:dyDescent="0.35">
      <c r="R185"/>
    </row>
    <row r="186" spans="18:18" ht="18" customHeight="1" x14ac:dyDescent="0.35">
      <c r="R186"/>
    </row>
    <row r="187" spans="18:18" ht="18" customHeight="1" x14ac:dyDescent="0.35">
      <c r="R187"/>
    </row>
    <row r="188" spans="18:18" ht="18" customHeight="1" x14ac:dyDescent="0.35">
      <c r="R188"/>
    </row>
    <row r="189" spans="18:18" ht="18" customHeight="1" x14ac:dyDescent="0.35">
      <c r="R189"/>
    </row>
    <row r="190" spans="18:18" ht="18" customHeight="1" x14ac:dyDescent="0.35">
      <c r="R190"/>
    </row>
    <row r="191" spans="18:18" ht="18" customHeight="1" x14ac:dyDescent="0.35">
      <c r="R191"/>
    </row>
    <row r="192" spans="18:18" ht="18" customHeight="1" x14ac:dyDescent="0.35">
      <c r="R192"/>
    </row>
    <row r="193" spans="18:18" ht="18" customHeight="1" x14ac:dyDescent="0.35">
      <c r="R193"/>
    </row>
    <row r="194" spans="18:18" ht="18" customHeight="1" x14ac:dyDescent="0.35">
      <c r="R194"/>
    </row>
    <row r="195" spans="18:18" ht="18" customHeight="1" x14ac:dyDescent="0.35">
      <c r="R195"/>
    </row>
    <row r="196" spans="18:18" ht="18" customHeight="1" x14ac:dyDescent="0.35">
      <c r="R196"/>
    </row>
    <row r="197" spans="18:18" ht="18" customHeight="1" x14ac:dyDescent="0.35">
      <c r="R197"/>
    </row>
    <row r="198" spans="18:18" ht="18" customHeight="1" x14ac:dyDescent="0.35">
      <c r="R198"/>
    </row>
    <row r="199" spans="18:18" ht="18" customHeight="1" x14ac:dyDescent="0.35">
      <c r="R199"/>
    </row>
    <row r="200" spans="18:18" ht="18" customHeight="1" x14ac:dyDescent="0.35">
      <c r="R200"/>
    </row>
    <row r="201" spans="18:18" ht="18" customHeight="1" x14ac:dyDescent="0.35">
      <c r="R201"/>
    </row>
    <row r="202" spans="18:18" ht="18" customHeight="1" x14ac:dyDescent="0.35">
      <c r="R202"/>
    </row>
    <row r="203" spans="18:18" ht="18" customHeight="1" x14ac:dyDescent="0.35">
      <c r="R203"/>
    </row>
    <row r="204" spans="18:18" ht="18" customHeight="1" x14ac:dyDescent="0.35">
      <c r="R204"/>
    </row>
    <row r="205" spans="18:18" ht="18" customHeight="1" x14ac:dyDescent="0.35">
      <c r="R205"/>
    </row>
    <row r="206" spans="18:18" ht="18" customHeight="1" x14ac:dyDescent="0.35">
      <c r="R206"/>
    </row>
    <row r="207" spans="18:18" ht="18" customHeight="1" x14ac:dyDescent="0.35">
      <c r="R207"/>
    </row>
    <row r="208" spans="18:18" ht="18" customHeight="1" x14ac:dyDescent="0.35">
      <c r="R208"/>
    </row>
    <row r="209" spans="18:18" ht="18" customHeight="1" x14ac:dyDescent="0.35">
      <c r="R209"/>
    </row>
    <row r="210" spans="18:18" ht="18" customHeight="1" x14ac:dyDescent="0.35">
      <c r="R210"/>
    </row>
    <row r="211" spans="18:18" ht="18" customHeight="1" x14ac:dyDescent="0.35">
      <c r="R211"/>
    </row>
    <row r="212" spans="18:18" ht="18" customHeight="1" x14ac:dyDescent="0.35">
      <c r="R212"/>
    </row>
    <row r="213" spans="18:18" ht="18" customHeight="1" x14ac:dyDescent="0.35">
      <c r="R213"/>
    </row>
    <row r="214" spans="18:18" ht="18" customHeight="1" x14ac:dyDescent="0.35">
      <c r="R214"/>
    </row>
  </sheetData>
  <sheetProtection algorithmName="SHA-512" hashValue="+PnZQlNNp6/D4X4B/wYF6HeMQnoVPw/F81CBk9/6MxnS8enyo/+cc9B+mAcCne0kX5LuwIzdNYEmLLes2UBsNQ==" saltValue="43g+jNMvIVVsaUgIkTRDIw==" spinCount="100000" sheet="1" objects="1" scenarios="1" selectLockedCells="1"/>
  <mergeCells count="59">
    <mergeCell ref="B143:O143"/>
    <mergeCell ref="B82:O82"/>
    <mergeCell ref="B146:O151"/>
    <mergeCell ref="B145:O145"/>
    <mergeCell ref="C45:H45"/>
    <mergeCell ref="J45:O45"/>
    <mergeCell ref="N88:O88"/>
    <mergeCell ref="C87:H87"/>
    <mergeCell ref="J87:O87"/>
    <mergeCell ref="G117:H117"/>
    <mergeCell ref="C116:H116"/>
    <mergeCell ref="J116:O116"/>
    <mergeCell ref="N117:O117"/>
    <mergeCell ref="J88:K88"/>
    <mergeCell ref="L88:M88"/>
    <mergeCell ref="J117:K117"/>
    <mergeCell ref="B33:O33"/>
    <mergeCell ref="B32:O32"/>
    <mergeCell ref="N25:O25"/>
    <mergeCell ref="B29:O29"/>
    <mergeCell ref="B31:O31"/>
    <mergeCell ref="C25:D25"/>
    <mergeCell ref="E25:F25"/>
    <mergeCell ref="J25:K25"/>
    <mergeCell ref="L25:M25"/>
    <mergeCell ref="G25:H25"/>
    <mergeCell ref="C8:E8"/>
    <mergeCell ref="C9:E9"/>
    <mergeCell ref="B2:C2"/>
    <mergeCell ref="D2:E2"/>
    <mergeCell ref="C3:E3"/>
    <mergeCell ref="C4:E4"/>
    <mergeCell ref="C5:E5"/>
    <mergeCell ref="C6:E6"/>
    <mergeCell ref="C7:E7"/>
    <mergeCell ref="B12:D12"/>
    <mergeCell ref="C23:F23"/>
    <mergeCell ref="J23:M23"/>
    <mergeCell ref="C24:H24"/>
    <mergeCell ref="J24:O24"/>
    <mergeCell ref="B22:O22"/>
    <mergeCell ref="B13:D13"/>
    <mergeCell ref="B21:O21"/>
    <mergeCell ref="B34:O38"/>
    <mergeCell ref="B40:O40"/>
    <mergeCell ref="B41:O41"/>
    <mergeCell ref="B42:O42"/>
    <mergeCell ref="G49:H49"/>
    <mergeCell ref="N49:O49"/>
    <mergeCell ref="J49:K49"/>
    <mergeCell ref="L49:M49"/>
    <mergeCell ref="C49:D49"/>
    <mergeCell ref="E49:F49"/>
    <mergeCell ref="L117:M117"/>
    <mergeCell ref="C88:D88"/>
    <mergeCell ref="E88:F88"/>
    <mergeCell ref="C117:D117"/>
    <mergeCell ref="E117:F117"/>
    <mergeCell ref="G88:H88"/>
  </mergeCells>
  <conditionalFormatting sqref="C88:H113 J88:O113">
    <cfRule type="expression" dxfId="74" priority="5">
      <formula>Aux_Comp_Y_N=0</formula>
    </cfRule>
  </conditionalFormatting>
  <conditionalFormatting sqref="C117:H142 J117:O142">
    <cfRule type="expression" dxfId="73" priority="4">
      <formula>Aux_Comp_Y_N&lt;=1</formula>
    </cfRule>
  </conditionalFormatting>
  <conditionalFormatting sqref="J25:O28 J46:O50 J53:O57 J70:O81 J88:O113 J117:O142">
    <cfRule type="expression" dxfId="70" priority="6">
      <formula>ASH=No</formula>
    </cfRule>
  </conditionalFormatting>
  <dataValidations count="1">
    <dataValidation type="list" showInputMessage="1" showErrorMessage="1" sqref="J47 C47" xr:uid="{00000000-0002-0000-0900-000000000000}">
      <formula1>Steady_state_Condition</formula1>
    </dataValidation>
  </dataValidations>
  <hyperlinks>
    <hyperlink ref="I2" location="Instructions!C33" display="Back to Instructions tab" xr:uid="{00000000-0004-0000-0900-000000000000}"/>
  </hyperlinks>
  <printOptions horizontalCentered="1"/>
  <pageMargins left="0.25" right="0.25" top="0.75" bottom="0.25" header="0.3" footer="0.3"/>
  <pageSetup scale="18" orientation="landscape" r:id="rId1"/>
  <headerFooter>
    <oddHeader>&amp;F</oddHeader>
  </headerFooter>
  <extLst>
    <ext xmlns:x14="http://schemas.microsoft.com/office/spreadsheetml/2009/9/main" uri="{78C0D931-6437-407d-A8EE-F0AAD7539E65}">
      <x14:conditionalFormattings>
        <x14:conditionalFormatting xmlns:xm="http://schemas.microsoft.com/office/excel/2006/main">
          <x14:cfRule type="expression" priority="3" id="{3076B744-AAF2-4C13-A67C-8B0123C1E13B}">
            <xm:f>'General Info &amp; Test Results'!$C$37&lt;2</xm:f>
            <x14:dxf>
              <fill>
                <patternFill patternType="lightUp"/>
              </fill>
            </x14:dxf>
          </x14:cfRule>
          <xm:sqref>B146</xm:sqref>
        </x14:conditionalFormatting>
        <x14:conditionalFormatting xmlns:xm="http://schemas.microsoft.com/office/excel/2006/main">
          <x14:cfRule type="expression" priority="2" id="{D56D7ADC-45AD-4F6E-BD71-8CB59DB871B5}">
            <xm:f>IF('General Info &amp; Test Results'!$C$40="Yes",0,1)</xm:f>
            <x14:dxf>
              <fill>
                <patternFill patternType="lightUp"/>
              </fill>
            </x14:dxf>
          </x14:cfRule>
          <xm:sqref>G27:H28 N27:O28 G53:H53 N53:O53 H54:H55 O54:O55 G71:H73 N71:O73 H75:H77 O75:O77 H79:H81 O79:O81</xm:sqref>
        </x14:conditionalFormatting>
        <x14:conditionalFormatting xmlns:xm="http://schemas.microsoft.com/office/excel/2006/main">
          <x14:cfRule type="expression" priority="1" id="{9B41B74A-F14F-4C98-B9BF-E13C5AF251DC}">
            <xm:f>IF('General Info &amp; Test Results'!$C$40="No",1,0)</xm:f>
            <x14:dxf>
              <fill>
                <patternFill patternType="lightUp"/>
              </fill>
            </x14:dxf>
          </x14:cfRule>
          <xm:sqref>G49:H81 N49:O81 G88:H113 N88:O113 G117:H142 N117:O142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0066CC"/>
    <pageSetUpPr fitToPage="1"/>
  </sheetPr>
  <dimension ref="A1:CL113"/>
  <sheetViews>
    <sheetView showGridLines="0" zoomScale="80" zoomScaleNormal="80" workbookViewId="0">
      <selection activeCell="D22" sqref="D22"/>
    </sheetView>
  </sheetViews>
  <sheetFormatPr defaultColWidth="9.1796875" defaultRowHeight="18" customHeight="1" x14ac:dyDescent="0.35"/>
  <cols>
    <col min="1" max="1" width="4.453125" style="5" customWidth="1"/>
    <col min="2" max="2" width="25.453125" style="5" customWidth="1"/>
    <col min="3" max="3" width="46.1796875" style="5" customWidth="1"/>
    <col min="4" max="61" width="18.81640625" style="5" customWidth="1"/>
    <col min="62" max="62" width="9.81640625" style="5" customWidth="1"/>
    <col min="63" max="65" width="18.81640625" style="5" customWidth="1"/>
    <col min="66" max="66" width="4.453125" style="5" customWidth="1"/>
    <col min="67" max="67" width="4.90625" style="5" customWidth="1"/>
    <col min="68" max="16384" width="9.1796875" style="5"/>
  </cols>
  <sheetData>
    <row r="1" spans="1:90" ht="24" customHeight="1" thickBot="1" x14ac:dyDescent="0.45">
      <c r="A1" s="176"/>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34"/>
      <c r="BP1" s="46"/>
      <c r="BQ1" s="46"/>
      <c r="BR1" s="46"/>
      <c r="BS1" s="46"/>
      <c r="BT1" s="46"/>
      <c r="BU1" s="46"/>
      <c r="BV1" s="46"/>
      <c r="BW1" s="46"/>
      <c r="BX1" s="46"/>
      <c r="BY1" s="46"/>
      <c r="BZ1" s="46"/>
      <c r="CA1" s="46"/>
      <c r="CB1" s="46"/>
      <c r="CC1" s="46"/>
      <c r="CD1" s="46"/>
      <c r="CE1" s="46"/>
      <c r="CF1" s="46"/>
      <c r="CG1" s="46"/>
      <c r="CH1" s="46"/>
      <c r="CI1" s="46"/>
      <c r="CJ1" s="46"/>
      <c r="CK1" s="46"/>
      <c r="CL1" s="46"/>
    </row>
    <row r="2" spans="1:90" ht="18" customHeight="1" thickBot="1" x14ac:dyDescent="0.4">
      <c r="A2" s="173"/>
      <c r="B2" s="237" t="str">
        <f>'Version Control'!$B$2</f>
        <v>Title</v>
      </c>
      <c r="C2" s="238"/>
      <c r="D2" s="238"/>
      <c r="E2" s="238"/>
      <c r="F2" s="239"/>
      <c r="G2" s="173"/>
      <c r="H2" s="950" t="s">
        <v>97</v>
      </c>
      <c r="I2" s="950"/>
      <c r="J2" s="173"/>
      <c r="K2" s="204"/>
      <c r="L2" s="204"/>
      <c r="M2" s="204"/>
      <c r="N2" s="204"/>
      <c r="O2" s="204"/>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34"/>
      <c r="BP2" s="46"/>
      <c r="BQ2" s="46"/>
      <c r="BR2" s="46"/>
      <c r="BS2" s="46"/>
      <c r="BT2" s="46"/>
      <c r="BU2" s="46"/>
      <c r="BV2" s="46"/>
      <c r="BW2" s="46"/>
      <c r="BX2" s="46"/>
      <c r="BY2" s="46"/>
      <c r="BZ2" s="46"/>
      <c r="CA2" s="46"/>
      <c r="CB2" s="46"/>
      <c r="CC2" s="46"/>
      <c r="CD2" s="46"/>
      <c r="CE2" s="46"/>
      <c r="CF2" s="46"/>
      <c r="CG2" s="46"/>
      <c r="CH2" s="46"/>
      <c r="CI2" s="46"/>
      <c r="CJ2" s="46"/>
      <c r="CK2" s="46"/>
      <c r="CL2" s="46"/>
    </row>
    <row r="3" spans="1:90" ht="31.5" x14ac:dyDescent="0.4">
      <c r="A3" s="173"/>
      <c r="B3" s="953" t="str">
        <f>'Version Control'!$B$3</f>
        <v>Test Report Template Name:</v>
      </c>
      <c r="C3" s="954"/>
      <c r="D3" s="959" t="str">
        <f>'Version Control'!$C$3</f>
        <v>Consumer Refrigerators, Refrigerator-Freezers, and Miscellaneous Refrigeration Products</v>
      </c>
      <c r="E3" s="960"/>
      <c r="F3" s="961"/>
      <c r="G3" s="173"/>
      <c r="H3" s="173"/>
      <c r="I3" s="173"/>
      <c r="J3" s="173"/>
      <c r="K3" s="204"/>
      <c r="L3" s="204"/>
      <c r="M3" s="204"/>
      <c r="N3" s="204"/>
      <c r="O3" s="204"/>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34"/>
      <c r="BP3" s="46"/>
      <c r="BQ3" s="46"/>
      <c r="BR3" s="46"/>
      <c r="BS3" s="46"/>
      <c r="BT3" s="46"/>
      <c r="BU3" s="46"/>
      <c r="BV3" s="46"/>
      <c r="BW3" s="46"/>
      <c r="BX3" s="46"/>
      <c r="BY3" s="46"/>
      <c r="BZ3" s="46"/>
      <c r="CA3" s="46"/>
      <c r="CB3" s="46"/>
      <c r="CC3" s="46"/>
      <c r="CD3" s="46"/>
      <c r="CE3" s="46"/>
      <c r="CF3" s="46"/>
      <c r="CG3" s="46"/>
      <c r="CH3" s="46"/>
      <c r="CI3" s="46"/>
      <c r="CJ3" s="46"/>
      <c r="CK3" s="46"/>
      <c r="CL3" s="46"/>
    </row>
    <row r="4" spans="1:90" ht="18" customHeight="1" x14ac:dyDescent="0.4">
      <c r="A4" s="173"/>
      <c r="B4" s="955" t="str">
        <f>'Version Control'!$B$4</f>
        <v>Version Number:</v>
      </c>
      <c r="C4" s="956"/>
      <c r="D4" s="766" t="str">
        <f>'Version Control'!$C$4</f>
        <v>v2.6</v>
      </c>
      <c r="E4" s="767"/>
      <c r="F4" s="768"/>
      <c r="G4" s="173"/>
      <c r="H4" s="204"/>
      <c r="I4" s="204"/>
      <c r="J4" s="204"/>
      <c r="K4" s="204"/>
      <c r="L4" s="204"/>
      <c r="M4" s="204"/>
      <c r="N4" s="204"/>
      <c r="O4" s="204"/>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34"/>
      <c r="BP4" s="46"/>
      <c r="BQ4" s="46"/>
      <c r="BR4" s="46"/>
      <c r="BS4" s="46"/>
      <c r="BT4" s="46"/>
      <c r="BU4" s="46"/>
      <c r="BV4" s="46"/>
      <c r="BW4" s="46"/>
      <c r="BX4" s="46"/>
      <c r="BY4" s="46"/>
      <c r="BZ4" s="46"/>
      <c r="CA4" s="46"/>
      <c r="CB4" s="46"/>
      <c r="CC4" s="46"/>
      <c r="CD4" s="46"/>
      <c r="CE4" s="46"/>
      <c r="CF4" s="46"/>
      <c r="CG4" s="46"/>
      <c r="CH4" s="46"/>
      <c r="CI4" s="46"/>
      <c r="CJ4" s="46"/>
      <c r="CK4" s="46"/>
      <c r="CL4" s="46"/>
    </row>
    <row r="5" spans="1:90" ht="18" customHeight="1" x14ac:dyDescent="0.4">
      <c r="A5" s="173"/>
      <c r="B5" s="955" t="str">
        <f>'Version Control'!$B$5</f>
        <v xml:space="preserve">Latest Template Revision: </v>
      </c>
      <c r="C5" s="956"/>
      <c r="D5" s="769">
        <f>'Version Control'!$C$5</f>
        <v>45930</v>
      </c>
      <c r="E5" s="770"/>
      <c r="F5" s="771"/>
      <c r="G5" s="173"/>
      <c r="H5" s="205"/>
      <c r="I5" s="173"/>
      <c r="J5" s="173"/>
      <c r="K5" s="204"/>
      <c r="L5" s="204"/>
      <c r="M5" s="204"/>
      <c r="N5" s="204"/>
      <c r="O5" s="204"/>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34"/>
      <c r="BP5" s="46"/>
      <c r="BQ5" s="46"/>
      <c r="BR5" s="46"/>
      <c r="BS5" s="46"/>
      <c r="BT5" s="46"/>
      <c r="BU5" s="46"/>
      <c r="BV5" s="46"/>
      <c r="BW5" s="46"/>
      <c r="BX5" s="46"/>
      <c r="BY5" s="46"/>
      <c r="BZ5" s="46"/>
      <c r="CA5" s="46"/>
      <c r="CB5" s="46"/>
      <c r="CC5" s="46"/>
      <c r="CD5" s="46"/>
      <c r="CE5" s="46"/>
      <c r="CF5" s="46"/>
      <c r="CG5" s="46"/>
      <c r="CH5" s="46"/>
      <c r="CI5" s="46"/>
      <c r="CJ5" s="46"/>
      <c r="CK5" s="46"/>
      <c r="CL5" s="46"/>
    </row>
    <row r="6" spans="1:90" ht="18" customHeight="1" x14ac:dyDescent="0.4">
      <c r="A6" s="173"/>
      <c r="B6" s="955" t="str">
        <f>'Version Control'!$B$6</f>
        <v>Tab Name:</v>
      </c>
      <c r="C6" s="956"/>
      <c r="D6" s="766" t="str">
        <f ca="1">MID(CELL("filename",C1), FIND("]", CELL("filename", C1))+ 1, 255)</f>
        <v>Energy Calcs (ASH Switch OFF)</v>
      </c>
      <c r="E6" s="767"/>
      <c r="F6" s="768"/>
      <c r="G6" s="173"/>
      <c r="H6" s="173"/>
      <c r="I6" s="173"/>
      <c r="J6" s="173"/>
      <c r="K6" s="204"/>
      <c r="L6" s="204"/>
      <c r="M6" s="204"/>
      <c r="N6" s="204"/>
      <c r="O6" s="204"/>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34"/>
      <c r="BP6" s="46"/>
      <c r="BQ6" s="46"/>
      <c r="BR6" s="46"/>
      <c r="BS6" s="46"/>
      <c r="BT6" s="46"/>
      <c r="BU6" s="46"/>
      <c r="BV6" s="46"/>
      <c r="BW6" s="46"/>
      <c r="BX6" s="46"/>
      <c r="BY6" s="46"/>
      <c r="BZ6" s="46"/>
      <c r="CA6" s="46"/>
      <c r="CB6" s="46"/>
      <c r="CC6" s="46"/>
      <c r="CD6" s="46"/>
      <c r="CE6" s="46"/>
      <c r="CF6" s="46"/>
      <c r="CG6" s="46"/>
      <c r="CH6" s="46"/>
      <c r="CI6" s="46"/>
      <c r="CJ6" s="46"/>
      <c r="CK6" s="46"/>
      <c r="CL6" s="46"/>
    </row>
    <row r="7" spans="1:90" ht="36" customHeight="1" x14ac:dyDescent="0.35">
      <c r="A7" s="173"/>
      <c r="B7" s="957" t="str">
        <f>'Version Control'!$B$7</f>
        <v>File Name:</v>
      </c>
      <c r="C7" s="958"/>
      <c r="D7" s="772" t="str">
        <f ca="1">'Version Control'!$C$7</f>
        <v>Consumer Refrigerators, Refrigerator-Freezers, and Miscellaneous Refrigeration Products - v2.6.xlsx</v>
      </c>
      <c r="E7" s="773"/>
      <c r="F7" s="774"/>
      <c r="G7" s="173"/>
      <c r="H7" s="173"/>
      <c r="I7" s="173"/>
      <c r="J7" s="173"/>
      <c r="K7" s="204"/>
      <c r="L7" s="204"/>
      <c r="M7" s="204"/>
      <c r="N7" s="204"/>
      <c r="O7" s="204"/>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34"/>
      <c r="BP7" s="46"/>
      <c r="BQ7" s="46"/>
      <c r="BR7" s="46"/>
      <c r="BS7" s="46"/>
      <c r="BT7" s="46"/>
      <c r="BU7" s="46"/>
      <c r="BV7" s="46"/>
      <c r="BW7" s="46"/>
      <c r="BX7" s="46"/>
      <c r="BY7" s="46"/>
      <c r="BZ7" s="46"/>
      <c r="CA7" s="46"/>
      <c r="CB7" s="46"/>
      <c r="CC7" s="46"/>
      <c r="CD7" s="46"/>
      <c r="CE7" s="46"/>
      <c r="CF7" s="46"/>
      <c r="CG7" s="46"/>
      <c r="CH7" s="46"/>
      <c r="CI7" s="46"/>
      <c r="CJ7" s="46"/>
      <c r="CK7" s="46"/>
      <c r="CL7" s="46"/>
    </row>
    <row r="8" spans="1:90" ht="18" customHeight="1" x14ac:dyDescent="0.4">
      <c r="A8" s="173"/>
      <c r="B8" s="957" t="str">
        <f>'Version Control'!$B$8</f>
        <v>Test Start Date:</v>
      </c>
      <c r="C8" s="958"/>
      <c r="D8" s="769" t="str">
        <f>'Version Control'!$C$8</f>
        <v>[MM/DD/YYYY]</v>
      </c>
      <c r="E8" s="770"/>
      <c r="F8" s="771"/>
      <c r="G8" s="173"/>
      <c r="H8" s="173"/>
      <c r="I8" s="173"/>
      <c r="J8" s="173"/>
      <c r="K8" s="204"/>
      <c r="L8" s="204"/>
      <c r="M8" s="204"/>
      <c r="N8" s="204"/>
      <c r="O8" s="204"/>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34"/>
      <c r="BP8" s="46"/>
      <c r="BQ8" s="46"/>
      <c r="BR8" s="46"/>
      <c r="BS8" s="46"/>
      <c r="BT8" s="46"/>
      <c r="BU8" s="46"/>
      <c r="BV8" s="46"/>
      <c r="BW8" s="46"/>
      <c r="BX8" s="46"/>
      <c r="BY8" s="46"/>
      <c r="BZ8" s="46"/>
      <c r="CA8" s="46"/>
      <c r="CB8" s="46"/>
      <c r="CC8" s="46"/>
      <c r="CD8" s="46"/>
      <c r="CE8" s="46"/>
      <c r="CF8" s="46"/>
      <c r="CG8" s="46"/>
      <c r="CH8" s="46"/>
      <c r="CI8" s="46"/>
      <c r="CJ8" s="46"/>
      <c r="CK8" s="46"/>
      <c r="CL8" s="46"/>
    </row>
    <row r="9" spans="1:90" ht="18" customHeight="1" thickBot="1" x14ac:dyDescent="0.45">
      <c r="A9" s="173"/>
      <c r="B9" s="951" t="str">
        <f>'Version Control'!$B$9</f>
        <v xml:space="preserve">Test Completion Date: </v>
      </c>
      <c r="C9" s="952"/>
      <c r="D9" s="667" t="str">
        <f>'Version Control'!$C$9</f>
        <v>[MM/DD/YYYY]</v>
      </c>
      <c r="E9" s="668"/>
      <c r="F9" s="669"/>
      <c r="G9" s="173"/>
      <c r="H9" s="173"/>
      <c r="I9" s="173"/>
      <c r="J9" s="173"/>
      <c r="K9" s="204"/>
      <c r="L9" s="204"/>
      <c r="M9" s="204"/>
      <c r="N9" s="204"/>
      <c r="O9" s="204"/>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34"/>
      <c r="BP9" s="46"/>
      <c r="BQ9" s="46"/>
      <c r="BR9" s="46"/>
      <c r="BS9" s="46"/>
      <c r="BT9" s="46"/>
      <c r="BU9" s="46"/>
      <c r="BV9" s="46"/>
      <c r="BW9" s="46"/>
      <c r="BX9" s="46"/>
      <c r="BY9" s="46"/>
      <c r="BZ9" s="46"/>
      <c r="CA9" s="46"/>
      <c r="CB9" s="46"/>
      <c r="CC9" s="46"/>
      <c r="CD9" s="46"/>
      <c r="CE9" s="46"/>
      <c r="CF9" s="46"/>
      <c r="CG9" s="46"/>
      <c r="CH9" s="46"/>
      <c r="CI9" s="46"/>
      <c r="CJ9" s="46"/>
      <c r="CK9" s="46"/>
      <c r="CL9" s="46"/>
    </row>
    <row r="10" spans="1:90" ht="18" customHeight="1" x14ac:dyDescent="0.35">
      <c r="A10" s="173"/>
      <c r="B10" s="173"/>
      <c r="C10" s="173"/>
      <c r="D10" s="173"/>
      <c r="E10" s="173"/>
      <c r="F10" s="173"/>
      <c r="G10" s="173"/>
      <c r="H10" s="173"/>
      <c r="I10" s="173"/>
      <c r="J10" s="173"/>
      <c r="K10" s="204"/>
      <c r="L10" s="204"/>
      <c r="M10" s="204"/>
      <c r="N10" s="204"/>
      <c r="O10" s="204"/>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34"/>
      <c r="BP10" s="46"/>
      <c r="BQ10" s="46"/>
      <c r="BR10" s="46"/>
      <c r="BS10" s="46"/>
      <c r="BT10" s="46"/>
      <c r="BU10" s="46"/>
      <c r="BV10" s="46"/>
      <c r="BW10" s="46"/>
      <c r="BX10" s="46"/>
      <c r="BY10" s="46"/>
      <c r="BZ10" s="46"/>
      <c r="CA10" s="46"/>
      <c r="CB10" s="46"/>
      <c r="CC10" s="46"/>
      <c r="CD10" s="46"/>
      <c r="CE10" s="46"/>
      <c r="CF10" s="46"/>
      <c r="CG10" s="46"/>
      <c r="CH10" s="46"/>
      <c r="CI10" s="46"/>
      <c r="CJ10" s="46"/>
      <c r="CK10" s="46"/>
      <c r="CL10" s="46"/>
    </row>
    <row r="11" spans="1:90" ht="18" customHeight="1" thickBot="1" x14ac:dyDescent="0.4">
      <c r="A11" s="173"/>
      <c r="B11" s="173"/>
      <c r="C11" s="173"/>
      <c r="D11" s="173"/>
      <c r="E11" s="173"/>
      <c r="F11" s="173"/>
      <c r="G11" s="173"/>
      <c r="H11" s="173"/>
      <c r="I11" s="173"/>
      <c r="J11" s="173"/>
      <c r="K11" s="204"/>
      <c r="L11" s="204"/>
      <c r="M11" s="204"/>
      <c r="N11" s="204"/>
      <c r="O11" s="204"/>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34"/>
      <c r="BP11" s="46"/>
      <c r="BQ11" s="46"/>
      <c r="BR11" s="46"/>
      <c r="BS11" s="46"/>
      <c r="BT11" s="46"/>
      <c r="BU11" s="46"/>
      <c r="BV11" s="46"/>
      <c r="BW11" s="46"/>
      <c r="BX11" s="46"/>
      <c r="BY11" s="46"/>
      <c r="BZ11" s="46"/>
      <c r="CA11" s="46"/>
      <c r="CB11" s="46"/>
      <c r="CC11" s="46"/>
      <c r="CD11" s="46"/>
      <c r="CE11" s="46"/>
      <c r="CF11" s="46"/>
      <c r="CG11" s="46"/>
      <c r="CH11" s="46"/>
      <c r="CI11" s="46"/>
      <c r="CJ11" s="46"/>
      <c r="CK11" s="46"/>
      <c r="CL11" s="46"/>
    </row>
    <row r="12" spans="1:90" ht="18" customHeight="1" thickBot="1" x14ac:dyDescent="0.4">
      <c r="A12" s="173"/>
      <c r="B12" s="237" t="s">
        <v>303</v>
      </c>
      <c r="C12" s="238"/>
      <c r="D12" s="238"/>
      <c r="E12" s="238"/>
      <c r="F12" s="238"/>
      <c r="G12" s="238"/>
      <c r="H12" s="238"/>
      <c r="I12" s="238"/>
      <c r="J12" s="239"/>
      <c r="K12" s="206"/>
      <c r="L12" s="175"/>
      <c r="M12" s="175"/>
      <c r="N12" s="175"/>
      <c r="O12" s="175"/>
      <c r="P12" s="175"/>
      <c r="Q12" s="186"/>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34"/>
      <c r="BP12" s="46"/>
      <c r="BQ12" s="46"/>
      <c r="BR12" s="46"/>
      <c r="BS12" s="46"/>
      <c r="BT12" s="46"/>
      <c r="BU12" s="46"/>
      <c r="BV12" s="46"/>
      <c r="BW12" s="46"/>
      <c r="BX12" s="46"/>
      <c r="BY12" s="46"/>
      <c r="BZ12" s="46"/>
      <c r="CA12" s="46"/>
      <c r="CB12" s="46"/>
      <c r="CC12" s="46"/>
      <c r="CD12" s="46"/>
      <c r="CE12" s="46"/>
      <c r="CF12" s="46"/>
      <c r="CG12" s="46"/>
      <c r="CH12" s="46"/>
      <c r="CI12" s="46"/>
      <c r="CJ12" s="46"/>
      <c r="CK12" s="46"/>
      <c r="CL12" s="46"/>
    </row>
    <row r="13" spans="1:90" ht="18" customHeight="1" x14ac:dyDescent="0.35">
      <c r="A13" s="173"/>
      <c r="B13" s="962" t="s">
        <v>304</v>
      </c>
      <c r="C13" s="963"/>
      <c r="D13" s="963"/>
      <c r="E13" s="963"/>
      <c r="F13" s="963"/>
      <c r="G13" s="963"/>
      <c r="H13" s="963"/>
      <c r="I13" s="963"/>
      <c r="J13" s="964"/>
      <c r="K13" s="207"/>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34"/>
      <c r="BP13" s="46"/>
      <c r="BQ13" s="46"/>
      <c r="BR13" s="46"/>
      <c r="BS13" s="46"/>
      <c r="BT13" s="46"/>
      <c r="BU13" s="46"/>
      <c r="BV13" s="46"/>
      <c r="BW13" s="46"/>
      <c r="BX13" s="46"/>
      <c r="BY13" s="46"/>
      <c r="BZ13" s="46"/>
      <c r="CA13" s="46"/>
      <c r="CB13" s="46"/>
      <c r="CC13" s="46"/>
      <c r="CD13" s="46"/>
      <c r="CE13" s="46"/>
      <c r="CF13" s="46"/>
      <c r="CG13" s="46"/>
      <c r="CH13" s="46"/>
      <c r="CI13" s="46"/>
      <c r="CJ13" s="46"/>
      <c r="CK13" s="46"/>
      <c r="CL13" s="46"/>
    </row>
    <row r="14" spans="1:90" ht="18" customHeight="1" x14ac:dyDescent="0.35">
      <c r="A14" s="173"/>
      <c r="B14" s="971" t="s">
        <v>305</v>
      </c>
      <c r="C14" s="972"/>
      <c r="D14" s="972"/>
      <c r="E14" s="972"/>
      <c r="F14" s="972"/>
      <c r="G14" s="972"/>
      <c r="H14" s="972"/>
      <c r="I14" s="972"/>
      <c r="J14" s="973"/>
      <c r="K14" s="174"/>
      <c r="L14" s="174"/>
      <c r="M14" s="186"/>
      <c r="N14" s="186"/>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34"/>
      <c r="BP14" s="46"/>
      <c r="BQ14" s="46"/>
      <c r="BR14" s="46"/>
      <c r="BS14" s="46"/>
      <c r="BT14" s="46"/>
      <c r="BU14" s="46"/>
      <c r="BV14" s="46"/>
      <c r="BW14" s="46"/>
      <c r="BX14" s="46"/>
      <c r="BY14" s="46"/>
      <c r="BZ14" s="46"/>
      <c r="CA14" s="46"/>
      <c r="CB14" s="46"/>
      <c r="CC14" s="46"/>
      <c r="CD14" s="46"/>
      <c r="CE14" s="46"/>
      <c r="CF14" s="46"/>
      <c r="CG14" s="46"/>
      <c r="CH14" s="46"/>
      <c r="CI14" s="46"/>
      <c r="CJ14" s="46"/>
      <c r="CK14" s="46"/>
      <c r="CL14" s="46"/>
    </row>
    <row r="15" spans="1:90" ht="18" customHeight="1" x14ac:dyDescent="0.35">
      <c r="A15" s="173"/>
      <c r="B15" s="971" t="s">
        <v>306</v>
      </c>
      <c r="C15" s="972"/>
      <c r="D15" s="972"/>
      <c r="E15" s="972"/>
      <c r="F15" s="972"/>
      <c r="G15" s="972"/>
      <c r="H15" s="972"/>
      <c r="I15" s="972"/>
      <c r="J15" s="973"/>
      <c r="K15" s="174"/>
      <c r="L15" s="174"/>
      <c r="M15" s="186"/>
      <c r="N15" s="186"/>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34"/>
      <c r="BP15" s="46"/>
      <c r="BQ15" s="46"/>
      <c r="BR15" s="46"/>
      <c r="BS15" s="46"/>
      <c r="BT15" s="46"/>
      <c r="BU15" s="46"/>
      <c r="BV15" s="46"/>
      <c r="BW15" s="46"/>
      <c r="BX15" s="46"/>
      <c r="BY15" s="46"/>
      <c r="BZ15" s="46"/>
      <c r="CA15" s="46"/>
      <c r="CB15" s="46"/>
      <c r="CC15" s="46"/>
      <c r="CD15" s="46"/>
      <c r="CE15" s="46"/>
      <c r="CF15" s="46"/>
      <c r="CG15" s="46"/>
      <c r="CH15" s="46"/>
      <c r="CI15" s="46"/>
      <c r="CJ15" s="46"/>
      <c r="CK15" s="46"/>
      <c r="CL15" s="46"/>
    </row>
    <row r="16" spans="1:90" ht="18" customHeight="1" x14ac:dyDescent="0.35">
      <c r="A16" s="173"/>
      <c r="B16" s="968" t="s">
        <v>307</v>
      </c>
      <c r="C16" s="969"/>
      <c r="D16" s="969"/>
      <c r="E16" s="969"/>
      <c r="F16" s="969"/>
      <c r="G16" s="969"/>
      <c r="H16" s="969"/>
      <c r="I16" s="969"/>
      <c r="J16" s="970"/>
      <c r="K16" s="207"/>
      <c r="L16" s="173"/>
      <c r="M16" s="186"/>
      <c r="N16" s="186"/>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34"/>
      <c r="BP16" s="46"/>
      <c r="BQ16" s="46"/>
      <c r="BR16" s="46"/>
      <c r="BS16" s="46"/>
      <c r="BT16" s="46"/>
      <c r="BU16" s="46"/>
      <c r="BV16" s="46"/>
      <c r="BW16" s="46"/>
      <c r="BX16" s="46"/>
      <c r="BY16" s="46"/>
      <c r="BZ16" s="46"/>
      <c r="CA16" s="46"/>
      <c r="CB16" s="46"/>
      <c r="CC16" s="46"/>
      <c r="CD16" s="46"/>
      <c r="CE16" s="46"/>
      <c r="CF16" s="46"/>
      <c r="CG16" s="46"/>
      <c r="CH16" s="46"/>
      <c r="CI16" s="46"/>
      <c r="CJ16" s="46"/>
      <c r="CK16" s="46"/>
      <c r="CL16" s="46"/>
    </row>
    <row r="17" spans="1:90" ht="18" customHeight="1" thickBot="1" x14ac:dyDescent="0.4">
      <c r="A17" s="173"/>
      <c r="B17" s="965" t="s">
        <v>308</v>
      </c>
      <c r="C17" s="966"/>
      <c r="D17" s="966"/>
      <c r="E17" s="966"/>
      <c r="F17" s="966"/>
      <c r="G17" s="966"/>
      <c r="H17" s="966"/>
      <c r="I17" s="966"/>
      <c r="J17" s="967"/>
      <c r="K17" s="207"/>
      <c r="L17" s="173"/>
      <c r="M17" s="186"/>
      <c r="N17" s="186"/>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34"/>
      <c r="BP17" s="46"/>
      <c r="BQ17" s="46"/>
      <c r="BR17" s="46"/>
      <c r="BS17" s="46"/>
      <c r="BT17" s="46"/>
      <c r="BU17" s="46"/>
      <c r="BV17" s="46"/>
      <c r="BW17" s="46"/>
      <c r="BX17" s="46"/>
      <c r="BY17" s="46"/>
      <c r="BZ17" s="46"/>
      <c r="CA17" s="46"/>
      <c r="CB17" s="46"/>
      <c r="CC17" s="46"/>
      <c r="CD17" s="46"/>
      <c r="CE17" s="46"/>
      <c r="CF17" s="46"/>
      <c r="CG17" s="46"/>
      <c r="CH17" s="46"/>
      <c r="CI17" s="46"/>
      <c r="CJ17" s="46"/>
      <c r="CK17" s="46"/>
      <c r="CL17" s="46"/>
    </row>
    <row r="18" spans="1:90" ht="18" customHeight="1" thickBot="1" x14ac:dyDescent="0.4">
      <c r="A18" s="173"/>
      <c r="B18" s="173"/>
      <c r="C18" s="173"/>
      <c r="D18" s="173"/>
      <c r="E18" s="173"/>
      <c r="F18" s="173"/>
      <c r="G18" s="173"/>
      <c r="H18" s="173"/>
      <c r="I18" s="173"/>
      <c r="J18" s="173"/>
      <c r="K18" s="173"/>
      <c r="L18" s="173"/>
      <c r="M18" s="186"/>
      <c r="N18" s="186"/>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4"/>
      <c r="AW18" s="173"/>
      <c r="AX18" s="173"/>
      <c r="AY18" s="173"/>
      <c r="AZ18" s="173"/>
      <c r="BA18" s="173"/>
      <c r="BB18" s="173"/>
      <c r="BC18" s="173"/>
      <c r="BD18" s="173"/>
      <c r="BE18" s="173"/>
      <c r="BF18" s="173"/>
      <c r="BG18" s="173"/>
      <c r="BH18" s="173"/>
      <c r="BI18" s="173"/>
      <c r="BJ18" s="173"/>
      <c r="BK18" s="173"/>
      <c r="BL18" s="173"/>
      <c r="BM18" s="173"/>
      <c r="BN18" s="173"/>
      <c r="BO18" s="34"/>
      <c r="BP18" s="46"/>
      <c r="BQ18" s="46"/>
      <c r="BR18" s="46"/>
      <c r="BS18" s="46"/>
      <c r="BT18" s="46"/>
      <c r="BU18" s="46"/>
      <c r="BV18" s="46"/>
      <c r="BW18" s="46"/>
      <c r="BX18" s="46"/>
      <c r="BY18" s="46"/>
      <c r="BZ18" s="46"/>
      <c r="CA18" s="46"/>
      <c r="CB18" s="46"/>
      <c r="CC18" s="46"/>
      <c r="CD18" s="46"/>
      <c r="CE18" s="46"/>
      <c r="CF18" s="46"/>
      <c r="CG18" s="46"/>
      <c r="CH18" s="46"/>
      <c r="CI18" s="46"/>
      <c r="CJ18" s="46"/>
      <c r="CK18" s="46"/>
      <c r="CL18" s="46"/>
    </row>
    <row r="19" spans="1:90" ht="18" customHeight="1" thickBot="1" x14ac:dyDescent="0.4">
      <c r="A19" s="173"/>
      <c r="B19" s="237" t="s">
        <v>309</v>
      </c>
      <c r="C19" s="238"/>
      <c r="D19" s="238"/>
      <c r="E19" s="238"/>
      <c r="F19" s="238"/>
      <c r="G19" s="238"/>
      <c r="H19" s="238"/>
      <c r="I19" s="238"/>
      <c r="J19" s="239"/>
      <c r="K19" s="14" t="s">
        <v>209</v>
      </c>
      <c r="L19" s="15"/>
      <c r="M19" s="15"/>
      <c r="N19" s="15"/>
      <c r="O19" s="15"/>
      <c r="P19" s="15"/>
      <c r="Q19" s="15"/>
      <c r="R19" s="15"/>
      <c r="S19" s="15"/>
      <c r="T19" s="15"/>
      <c r="U19" s="15"/>
      <c r="V19" s="15"/>
      <c r="W19" s="15"/>
      <c r="X19" s="15"/>
      <c r="Y19" s="15"/>
      <c r="Z19" s="15"/>
      <c r="AA19" s="16"/>
      <c r="AB19" s="14" t="s">
        <v>310</v>
      </c>
      <c r="AC19" s="15"/>
      <c r="AD19" s="15"/>
      <c r="AE19" s="15"/>
      <c r="AF19" s="15"/>
      <c r="AG19" s="15"/>
      <c r="AH19" s="15"/>
      <c r="AI19" s="15"/>
      <c r="AJ19" s="15"/>
      <c r="AK19" s="15"/>
      <c r="AL19" s="15"/>
      <c r="AM19" s="15"/>
      <c r="AN19" s="15"/>
      <c r="AO19" s="15"/>
      <c r="AP19" s="15"/>
      <c r="AQ19" s="15"/>
      <c r="AR19" s="16"/>
      <c r="AS19" s="14" t="s">
        <v>311</v>
      </c>
      <c r="AT19" s="15"/>
      <c r="AU19" s="15"/>
      <c r="AV19" s="15"/>
      <c r="AW19" s="15"/>
      <c r="AX19" s="15"/>
      <c r="AY19" s="15"/>
      <c r="AZ19" s="15"/>
      <c r="BA19" s="15"/>
      <c r="BB19" s="15"/>
      <c r="BC19" s="15"/>
      <c r="BD19" s="15"/>
      <c r="BE19" s="15"/>
      <c r="BF19" s="15"/>
      <c r="BG19" s="15"/>
      <c r="BH19" s="15"/>
      <c r="BI19" s="16"/>
      <c r="BJ19" s="173"/>
      <c r="BK19" s="977" t="s">
        <v>312</v>
      </c>
      <c r="BL19" s="978"/>
      <c r="BM19" s="979"/>
      <c r="BN19" s="173"/>
      <c r="BO19" s="34"/>
      <c r="BP19" s="46"/>
      <c r="BQ19" s="46"/>
      <c r="BR19" s="46"/>
      <c r="BS19" s="46"/>
      <c r="BT19" s="46"/>
      <c r="BU19" s="46"/>
      <c r="BV19" s="46"/>
      <c r="BW19" s="46"/>
      <c r="BX19" s="46"/>
      <c r="BY19" s="46"/>
      <c r="BZ19" s="46"/>
      <c r="CA19" s="46"/>
      <c r="CB19" s="46"/>
      <c r="CC19" s="46"/>
      <c r="CD19" s="46"/>
      <c r="CE19" s="46"/>
      <c r="CF19" s="46"/>
      <c r="CG19" s="46"/>
      <c r="CH19" s="46"/>
      <c r="CI19" s="46"/>
      <c r="CJ19" s="46"/>
      <c r="CK19" s="46"/>
      <c r="CL19" s="46"/>
    </row>
    <row r="20" spans="1:90" ht="18" customHeight="1" thickBot="1" x14ac:dyDescent="0.4">
      <c r="A20" s="173"/>
      <c r="B20" s="974"/>
      <c r="C20" s="975"/>
      <c r="D20" s="974" t="s">
        <v>313</v>
      </c>
      <c r="E20" s="975"/>
      <c r="F20" s="976"/>
      <c r="G20" s="1004" t="s">
        <v>314</v>
      </c>
      <c r="H20" s="974" t="s">
        <v>315</v>
      </c>
      <c r="I20" s="975"/>
      <c r="J20" s="976"/>
      <c r="K20" s="974" t="s">
        <v>316</v>
      </c>
      <c r="L20" s="975"/>
      <c r="M20" s="975"/>
      <c r="N20" s="975"/>
      <c r="O20" s="975"/>
      <c r="P20" s="975"/>
      <c r="Q20" s="975"/>
      <c r="R20" s="975"/>
      <c r="S20" s="975"/>
      <c r="T20" s="975"/>
      <c r="U20" s="975"/>
      <c r="V20" s="975"/>
      <c r="W20" s="975"/>
      <c r="X20" s="975"/>
      <c r="Y20" s="975"/>
      <c r="Z20" s="975"/>
      <c r="AA20" s="976"/>
      <c r="AB20" s="974" t="s">
        <v>316</v>
      </c>
      <c r="AC20" s="975"/>
      <c r="AD20" s="975"/>
      <c r="AE20" s="975"/>
      <c r="AF20" s="975"/>
      <c r="AG20" s="975"/>
      <c r="AH20" s="975"/>
      <c r="AI20" s="975"/>
      <c r="AJ20" s="975"/>
      <c r="AK20" s="975"/>
      <c r="AL20" s="975"/>
      <c r="AM20" s="975"/>
      <c r="AN20" s="975"/>
      <c r="AO20" s="975"/>
      <c r="AP20" s="975"/>
      <c r="AQ20" s="975"/>
      <c r="AR20" s="976"/>
      <c r="AS20" s="974" t="s">
        <v>316</v>
      </c>
      <c r="AT20" s="975"/>
      <c r="AU20" s="975"/>
      <c r="AV20" s="975"/>
      <c r="AW20" s="975"/>
      <c r="AX20" s="975"/>
      <c r="AY20" s="975"/>
      <c r="AZ20" s="975"/>
      <c r="BA20" s="975"/>
      <c r="BB20" s="975"/>
      <c r="BC20" s="975"/>
      <c r="BD20" s="975"/>
      <c r="BE20" s="975"/>
      <c r="BF20" s="975"/>
      <c r="BG20" s="975"/>
      <c r="BH20" s="975"/>
      <c r="BI20" s="976"/>
      <c r="BJ20" s="173"/>
      <c r="BK20" s="980"/>
      <c r="BL20" s="981"/>
      <c r="BM20" s="982"/>
      <c r="BN20" s="173"/>
      <c r="BO20" s="34"/>
      <c r="BP20" s="46"/>
      <c r="BQ20" s="46"/>
      <c r="BR20" s="46"/>
      <c r="BS20" s="46"/>
      <c r="BT20" s="46"/>
      <c r="BU20" s="46"/>
      <c r="BV20" s="46"/>
      <c r="BW20" s="46"/>
      <c r="BX20" s="46"/>
      <c r="BY20" s="46"/>
      <c r="BZ20" s="46"/>
      <c r="CA20" s="46"/>
      <c r="CB20" s="46"/>
      <c r="CC20" s="46"/>
      <c r="CD20" s="46"/>
      <c r="CE20" s="46"/>
      <c r="CF20" s="46"/>
      <c r="CG20" s="46"/>
      <c r="CH20" s="46"/>
      <c r="CI20" s="46"/>
      <c r="CJ20" s="46"/>
      <c r="CK20" s="46"/>
      <c r="CL20" s="46"/>
    </row>
    <row r="21" spans="1:90" s="46" customFormat="1" ht="18" customHeight="1" x14ac:dyDescent="0.35">
      <c r="A21" s="203"/>
      <c r="B21" s="85" t="s">
        <v>317</v>
      </c>
      <c r="C21" s="87" t="s">
        <v>318</v>
      </c>
      <c r="D21" s="89" t="s">
        <v>319</v>
      </c>
      <c r="E21" s="63" t="s">
        <v>320</v>
      </c>
      <c r="F21" s="64" t="s">
        <v>321</v>
      </c>
      <c r="G21" s="1005"/>
      <c r="H21" s="89" t="s">
        <v>322</v>
      </c>
      <c r="I21" s="63" t="s">
        <v>323</v>
      </c>
      <c r="J21" s="64" t="s">
        <v>321</v>
      </c>
      <c r="K21" s="63" t="s">
        <v>278</v>
      </c>
      <c r="L21" s="63" t="s">
        <v>279</v>
      </c>
      <c r="M21" s="63" t="s">
        <v>280</v>
      </c>
      <c r="N21" s="63" t="s">
        <v>324</v>
      </c>
      <c r="O21" s="63" t="s">
        <v>281</v>
      </c>
      <c r="P21" s="63" t="s">
        <v>282</v>
      </c>
      <c r="Q21" s="63" t="s">
        <v>325</v>
      </c>
      <c r="R21" s="63" t="s">
        <v>284</v>
      </c>
      <c r="S21" s="63" t="s">
        <v>326</v>
      </c>
      <c r="T21" s="63" t="s">
        <v>327</v>
      </c>
      <c r="U21" s="63" t="s">
        <v>328</v>
      </c>
      <c r="V21" s="63" t="s">
        <v>287</v>
      </c>
      <c r="W21" s="63" t="s">
        <v>288</v>
      </c>
      <c r="X21" s="63" t="s">
        <v>289</v>
      </c>
      <c r="Y21" s="63" t="s">
        <v>329</v>
      </c>
      <c r="Z21" s="63" t="s">
        <v>330</v>
      </c>
      <c r="AA21" s="64" t="s">
        <v>331</v>
      </c>
      <c r="AB21" s="983" t="s">
        <v>212</v>
      </c>
      <c r="AC21" s="794"/>
      <c r="AD21" s="63" t="s">
        <v>278</v>
      </c>
      <c r="AE21" s="63" t="s">
        <v>279</v>
      </c>
      <c r="AF21" s="63" t="s">
        <v>280</v>
      </c>
      <c r="AG21" s="63" t="s">
        <v>324</v>
      </c>
      <c r="AH21" s="63" t="s">
        <v>281</v>
      </c>
      <c r="AI21" s="63" t="s">
        <v>282</v>
      </c>
      <c r="AJ21" s="63" t="s">
        <v>325</v>
      </c>
      <c r="AK21" s="63" t="s">
        <v>284</v>
      </c>
      <c r="AL21" s="63" t="s">
        <v>326</v>
      </c>
      <c r="AM21" s="63" t="s">
        <v>327</v>
      </c>
      <c r="AN21" s="63" t="s">
        <v>328</v>
      </c>
      <c r="AO21" s="63" t="s">
        <v>287</v>
      </c>
      <c r="AP21" s="63" t="s">
        <v>288</v>
      </c>
      <c r="AQ21" s="63" t="s">
        <v>289</v>
      </c>
      <c r="AR21" s="64" t="s">
        <v>329</v>
      </c>
      <c r="AS21" s="983" t="s">
        <v>212</v>
      </c>
      <c r="AT21" s="794"/>
      <c r="AU21" s="63" t="s">
        <v>278</v>
      </c>
      <c r="AV21" s="63" t="s">
        <v>279</v>
      </c>
      <c r="AW21" s="63" t="s">
        <v>280</v>
      </c>
      <c r="AX21" s="63" t="s">
        <v>324</v>
      </c>
      <c r="AY21" s="63" t="s">
        <v>281</v>
      </c>
      <c r="AZ21" s="63" t="s">
        <v>282</v>
      </c>
      <c r="BA21" s="63" t="s">
        <v>325</v>
      </c>
      <c r="BB21" s="63" t="s">
        <v>284</v>
      </c>
      <c r="BC21" s="63" t="s">
        <v>326</v>
      </c>
      <c r="BD21" s="63" t="s">
        <v>327</v>
      </c>
      <c r="BE21" s="63" t="s">
        <v>328</v>
      </c>
      <c r="BF21" s="63" t="s">
        <v>287</v>
      </c>
      <c r="BG21" s="63" t="s">
        <v>288</v>
      </c>
      <c r="BH21" s="63" t="s">
        <v>289</v>
      </c>
      <c r="BI21" s="64" t="s">
        <v>329</v>
      </c>
      <c r="BJ21" s="173"/>
      <c r="BK21" s="449" t="s">
        <v>324</v>
      </c>
      <c r="BL21" s="328" t="s">
        <v>328</v>
      </c>
      <c r="BM21" s="450" t="s">
        <v>329</v>
      </c>
      <c r="BN21" s="173"/>
      <c r="BO21" s="34"/>
    </row>
    <row r="22" spans="1:90" ht="18" customHeight="1" x14ac:dyDescent="0.35">
      <c r="A22" s="173"/>
      <c r="B22" s="901" t="s">
        <v>332</v>
      </c>
      <c r="C22" s="88" t="s">
        <v>333</v>
      </c>
      <c r="D22" s="229"/>
      <c r="E22" s="55"/>
      <c r="F22" s="86">
        <f t="shared" ref="F22:F33" si="0">E22-D22</f>
        <v>0</v>
      </c>
      <c r="G22" s="232"/>
      <c r="H22" s="229"/>
      <c r="I22" s="55"/>
      <c r="J22" s="86">
        <f t="shared" ref="J22:J33" si="1">I22-H22</f>
        <v>0</v>
      </c>
      <c r="K22" s="55"/>
      <c r="L22" s="55"/>
      <c r="M22" s="55"/>
      <c r="N22" s="81" t="str">
        <f t="shared" ref="N22:N32" si="2">IFERROR(AVERAGE(K22:M22),Null)</f>
        <v/>
      </c>
      <c r="O22" s="55"/>
      <c r="P22" s="55"/>
      <c r="Q22" s="55"/>
      <c r="R22" s="55"/>
      <c r="S22" s="55"/>
      <c r="T22" s="55"/>
      <c r="U22" s="81" t="str">
        <f t="shared" ref="U22:U33" si="3">IFERROR(AVERAGE(O22:T22),Null)</f>
        <v/>
      </c>
      <c r="V22" s="55"/>
      <c r="W22" s="55"/>
      <c r="X22" s="55"/>
      <c r="Y22" s="81" t="str">
        <f t="shared" ref="Y22:Y33" si="4">IFERROR(AVERAGE(V22:X22),Null)</f>
        <v/>
      </c>
      <c r="Z22" s="55"/>
      <c r="AA22" s="56"/>
      <c r="AB22" s="984" t="str">
        <f>IF(Volume!$C$20&lt;&gt;Null, Volume!$C$20,"-")</f>
        <v>-</v>
      </c>
      <c r="AC22" s="985"/>
      <c r="AD22" s="55"/>
      <c r="AE22" s="55"/>
      <c r="AF22" s="55"/>
      <c r="AG22" s="81">
        <f t="shared" ref="AG22:AG33" si="5">IFERROR(AVERAGE(AD22:AF22),0)</f>
        <v>0</v>
      </c>
      <c r="AH22" s="55"/>
      <c r="AI22" s="55"/>
      <c r="AJ22" s="55"/>
      <c r="AK22" s="55"/>
      <c r="AL22" s="55"/>
      <c r="AM22" s="55"/>
      <c r="AN22" s="81">
        <f t="shared" ref="AN22:AN33" si="6">IFERROR(AVERAGE(AH22:AM22),0)</f>
        <v>0</v>
      </c>
      <c r="AO22" s="55"/>
      <c r="AP22" s="55"/>
      <c r="AQ22" s="55"/>
      <c r="AR22" s="81">
        <f t="shared" ref="AR22:AR33" si="7">IFERROR(AVERAGE(AO22:AQ22),0)</f>
        <v>0</v>
      </c>
      <c r="AS22" s="984" t="str">
        <f>IF(Volume!$C$21&lt;&gt;Null, Volume!$C$21,"-")</f>
        <v>-</v>
      </c>
      <c r="AT22" s="985"/>
      <c r="AU22" s="55"/>
      <c r="AV22" s="55"/>
      <c r="AW22" s="55"/>
      <c r="AX22" s="81">
        <f t="shared" ref="AX22:AX33" si="8">IFERROR(AVERAGE(AU22:AW22),0)</f>
        <v>0</v>
      </c>
      <c r="AY22" s="55"/>
      <c r="AZ22" s="55"/>
      <c r="BA22" s="55"/>
      <c r="BB22" s="55"/>
      <c r="BC22" s="55"/>
      <c r="BD22" s="55"/>
      <c r="BE22" s="81">
        <f t="shared" ref="BE22:BE33" si="9">IFERROR(AVERAGE(AY22:BD22),0)</f>
        <v>0</v>
      </c>
      <c r="BF22" s="55"/>
      <c r="BG22" s="55"/>
      <c r="BH22" s="55"/>
      <c r="BI22" s="81">
        <f t="shared" ref="BI22:BI33" si="10">IFERROR(AVERAGE(BF22:BH22),0)</f>
        <v>0</v>
      </c>
      <c r="BJ22" s="173"/>
      <c r="BK22" s="451" t="str">
        <f>IFERROR((N22*$N$34+AG22*$AG$34+AX22*$AX$34)/(Volume!$C$23),Null)</f>
        <v/>
      </c>
      <c r="BL22" s="81" t="str">
        <f>IFERROR((U22*$U$34+AN22*$AN$34+BE22*$BE$34)/(Volume!$C$24),Null)</f>
        <v/>
      </c>
      <c r="BM22" s="445" t="str">
        <f>IFERROR((Y22*$Y$34+AR22*$AR$34+BI22*$BI$34)/(Volume!$C$25),Null)</f>
        <v/>
      </c>
      <c r="BN22" s="173"/>
      <c r="BO22" s="34"/>
    </row>
    <row r="23" spans="1:90" ht="18" customHeight="1" x14ac:dyDescent="0.35">
      <c r="A23" s="173"/>
      <c r="B23" s="902"/>
      <c r="C23" s="246" t="s">
        <v>334</v>
      </c>
      <c r="D23" s="229"/>
      <c r="E23" s="55"/>
      <c r="F23" s="86">
        <f t="shared" si="0"/>
        <v>0</v>
      </c>
      <c r="G23" s="232"/>
      <c r="H23" s="229"/>
      <c r="I23" s="55"/>
      <c r="J23" s="86">
        <f t="shared" si="1"/>
        <v>0</v>
      </c>
      <c r="K23" s="55"/>
      <c r="L23" s="55"/>
      <c r="M23" s="55"/>
      <c r="N23" s="81" t="str">
        <f t="shared" si="2"/>
        <v/>
      </c>
      <c r="O23" s="55"/>
      <c r="P23" s="55"/>
      <c r="Q23" s="55"/>
      <c r="R23" s="55"/>
      <c r="S23" s="55"/>
      <c r="T23" s="55"/>
      <c r="U23" s="81" t="str">
        <f t="shared" si="3"/>
        <v/>
      </c>
      <c r="V23" s="55"/>
      <c r="W23" s="55"/>
      <c r="X23" s="55"/>
      <c r="Y23" s="81" t="str">
        <f t="shared" si="4"/>
        <v/>
      </c>
      <c r="Z23" s="55"/>
      <c r="AA23" s="56"/>
      <c r="AB23" s="986"/>
      <c r="AC23" s="987"/>
      <c r="AD23" s="55"/>
      <c r="AE23" s="55"/>
      <c r="AF23" s="55"/>
      <c r="AG23" s="81">
        <f t="shared" si="5"/>
        <v>0</v>
      </c>
      <c r="AH23" s="55"/>
      <c r="AI23" s="55"/>
      <c r="AJ23" s="55"/>
      <c r="AK23" s="55"/>
      <c r="AL23" s="55"/>
      <c r="AM23" s="55"/>
      <c r="AN23" s="81">
        <f t="shared" si="6"/>
        <v>0</v>
      </c>
      <c r="AO23" s="55"/>
      <c r="AP23" s="55"/>
      <c r="AQ23" s="55"/>
      <c r="AR23" s="81">
        <f t="shared" si="7"/>
        <v>0</v>
      </c>
      <c r="AS23" s="986"/>
      <c r="AT23" s="987"/>
      <c r="AU23" s="55"/>
      <c r="AV23" s="55"/>
      <c r="AW23" s="55"/>
      <c r="AX23" s="81">
        <f t="shared" si="8"/>
        <v>0</v>
      </c>
      <c r="AY23" s="55"/>
      <c r="AZ23" s="55"/>
      <c r="BA23" s="55"/>
      <c r="BB23" s="55"/>
      <c r="BC23" s="55"/>
      <c r="BD23" s="55"/>
      <c r="BE23" s="81">
        <f t="shared" si="9"/>
        <v>0</v>
      </c>
      <c r="BF23" s="55"/>
      <c r="BG23" s="55"/>
      <c r="BH23" s="55"/>
      <c r="BI23" s="81">
        <f t="shared" si="10"/>
        <v>0</v>
      </c>
      <c r="BJ23" s="173"/>
      <c r="BK23" s="451" t="str">
        <f>IFERROR((N23*$N$34+AG23*$AG$34+AX23*$AX$34)/(Volume!$C$23),Null)</f>
        <v/>
      </c>
      <c r="BL23" s="81" t="str">
        <f>IFERROR((U23*$U$34+AN23*$AN$34+BE23*$BE$34)/(Volume!$C$24),Null)</f>
        <v/>
      </c>
      <c r="BM23" s="445" t="str">
        <f>IFERROR((Y23*$Y$34+AR23*$AR$34+BI23*$BI$34)/(Volume!$C$25),Null)</f>
        <v/>
      </c>
      <c r="BN23" s="173"/>
      <c r="BO23" s="34"/>
    </row>
    <row r="24" spans="1:90" ht="18" customHeight="1" x14ac:dyDescent="0.35">
      <c r="A24" s="173"/>
      <c r="B24" s="903"/>
      <c r="C24" s="247" t="s">
        <v>335</v>
      </c>
      <c r="D24" s="229"/>
      <c r="E24" s="55"/>
      <c r="F24" s="86">
        <f t="shared" ref="F24" si="11">E24-D24</f>
        <v>0</v>
      </c>
      <c r="G24" s="232"/>
      <c r="H24" s="229"/>
      <c r="I24" s="55"/>
      <c r="J24" s="86">
        <f t="shared" si="1"/>
        <v>0</v>
      </c>
      <c r="K24" s="55"/>
      <c r="L24" s="55"/>
      <c r="M24" s="55"/>
      <c r="N24" s="81" t="str">
        <f t="shared" si="2"/>
        <v/>
      </c>
      <c r="O24" s="55"/>
      <c r="P24" s="55"/>
      <c r="Q24" s="55"/>
      <c r="R24" s="55"/>
      <c r="S24" s="55"/>
      <c r="T24" s="55"/>
      <c r="U24" s="81" t="str">
        <f t="shared" si="3"/>
        <v/>
      </c>
      <c r="V24" s="55"/>
      <c r="W24" s="55"/>
      <c r="X24" s="55"/>
      <c r="Y24" s="81" t="str">
        <f t="shared" si="4"/>
        <v/>
      </c>
      <c r="Z24" s="55"/>
      <c r="AA24" s="56"/>
      <c r="AB24" s="988"/>
      <c r="AC24" s="989"/>
      <c r="AD24" s="55"/>
      <c r="AE24" s="55"/>
      <c r="AF24" s="55"/>
      <c r="AG24" s="81">
        <f t="shared" si="5"/>
        <v>0</v>
      </c>
      <c r="AH24" s="55"/>
      <c r="AI24" s="55"/>
      <c r="AJ24" s="55"/>
      <c r="AK24" s="55"/>
      <c r="AL24" s="55"/>
      <c r="AM24" s="55"/>
      <c r="AN24" s="81">
        <f t="shared" si="6"/>
        <v>0</v>
      </c>
      <c r="AO24" s="55"/>
      <c r="AP24" s="55"/>
      <c r="AQ24" s="55"/>
      <c r="AR24" s="81">
        <f t="shared" si="7"/>
        <v>0</v>
      </c>
      <c r="AS24" s="988"/>
      <c r="AT24" s="989"/>
      <c r="AU24" s="55"/>
      <c r="AV24" s="55"/>
      <c r="AW24" s="55"/>
      <c r="AX24" s="81">
        <f t="shared" si="8"/>
        <v>0</v>
      </c>
      <c r="AY24" s="55"/>
      <c r="AZ24" s="55"/>
      <c r="BA24" s="55"/>
      <c r="BB24" s="55"/>
      <c r="BC24" s="55"/>
      <c r="BD24" s="55"/>
      <c r="BE24" s="81">
        <f t="shared" si="9"/>
        <v>0</v>
      </c>
      <c r="BF24" s="55"/>
      <c r="BG24" s="55"/>
      <c r="BH24" s="55"/>
      <c r="BI24" s="81">
        <f t="shared" si="10"/>
        <v>0</v>
      </c>
      <c r="BJ24" s="173"/>
      <c r="BK24" s="451" t="str">
        <f>IFERROR((N24*$N$34+AG24*$AG$34+AX24*$AX$34)/(Volume!$C$23),Null)</f>
        <v/>
      </c>
      <c r="BL24" s="81" t="str">
        <f>IFERROR((U24*$U$34+AN24*$AN$34+BE24*$BE$34)/(Volume!$C$24),Null)</f>
        <v/>
      </c>
      <c r="BM24" s="445" t="str">
        <f>IFERROR((Y24*$Y$34+AR24*$AR$34+BI24*$BI$34)/(Volume!$C$25),Null)</f>
        <v/>
      </c>
      <c r="BN24" s="173"/>
      <c r="BO24" s="34"/>
    </row>
    <row r="25" spans="1:90" ht="18" customHeight="1" x14ac:dyDescent="0.35">
      <c r="A25" s="173"/>
      <c r="B25" s="901" t="s">
        <v>336</v>
      </c>
      <c r="C25" s="88" t="s">
        <v>333</v>
      </c>
      <c r="D25" s="229"/>
      <c r="E25" s="55"/>
      <c r="F25" s="86">
        <f t="shared" si="0"/>
        <v>0</v>
      </c>
      <c r="G25" s="232"/>
      <c r="H25" s="229"/>
      <c r="I25" s="55"/>
      <c r="J25" s="86">
        <f t="shared" si="1"/>
        <v>0</v>
      </c>
      <c r="K25" s="55"/>
      <c r="L25" s="55"/>
      <c r="M25" s="55"/>
      <c r="N25" s="81" t="str">
        <f t="shared" si="2"/>
        <v/>
      </c>
      <c r="O25" s="55"/>
      <c r="P25" s="55"/>
      <c r="Q25" s="55"/>
      <c r="R25" s="55"/>
      <c r="S25" s="55"/>
      <c r="T25" s="55"/>
      <c r="U25" s="81" t="str">
        <f t="shared" si="3"/>
        <v/>
      </c>
      <c r="V25" s="55"/>
      <c r="W25" s="55"/>
      <c r="X25" s="55"/>
      <c r="Y25" s="81" t="str">
        <f t="shared" si="4"/>
        <v/>
      </c>
      <c r="Z25" s="55"/>
      <c r="AA25" s="56"/>
      <c r="AB25" s="990" t="s">
        <v>21</v>
      </c>
      <c r="AC25" s="991"/>
      <c r="AD25" s="55"/>
      <c r="AE25" s="55"/>
      <c r="AF25" s="55"/>
      <c r="AG25" s="81">
        <f t="shared" si="5"/>
        <v>0</v>
      </c>
      <c r="AH25" s="55"/>
      <c r="AI25" s="55"/>
      <c r="AJ25" s="55"/>
      <c r="AK25" s="55"/>
      <c r="AL25" s="55"/>
      <c r="AM25" s="55"/>
      <c r="AN25" s="81">
        <f t="shared" si="6"/>
        <v>0</v>
      </c>
      <c r="AO25" s="55"/>
      <c r="AP25" s="55"/>
      <c r="AQ25" s="55"/>
      <c r="AR25" s="81">
        <f t="shared" si="7"/>
        <v>0</v>
      </c>
      <c r="AS25" s="990" t="s">
        <v>21</v>
      </c>
      <c r="AT25" s="991"/>
      <c r="AU25" s="55"/>
      <c r="AV25" s="55"/>
      <c r="AW25" s="55"/>
      <c r="AX25" s="81">
        <f t="shared" si="8"/>
        <v>0</v>
      </c>
      <c r="AY25" s="55"/>
      <c r="AZ25" s="55"/>
      <c r="BA25" s="55"/>
      <c r="BB25" s="55"/>
      <c r="BC25" s="55"/>
      <c r="BD25" s="55"/>
      <c r="BE25" s="81">
        <f t="shared" si="9"/>
        <v>0</v>
      </c>
      <c r="BF25" s="55"/>
      <c r="BG25" s="55"/>
      <c r="BH25" s="55"/>
      <c r="BI25" s="81">
        <f t="shared" si="10"/>
        <v>0</v>
      </c>
      <c r="BJ25" s="173"/>
      <c r="BK25" s="451" t="str">
        <f>IFERROR((N25*$N$34+AG25*$AG$34+AX25*$AX$34)/(Volume!$C$23),Null)</f>
        <v/>
      </c>
      <c r="BL25" s="81" t="str">
        <f>IFERROR((U25*$U$34+AN25*$AN$34+BE25*$BE$34)/(Volume!$C$24),Null)</f>
        <v/>
      </c>
      <c r="BM25" s="445" t="str">
        <f>IFERROR((Y25*$Y$34+AR25*$AR$34+BI25*$BI$34)/(Volume!$C$25),Null)</f>
        <v/>
      </c>
      <c r="BN25" s="173"/>
      <c r="BO25" s="34"/>
    </row>
    <row r="26" spans="1:90" ht="18" customHeight="1" x14ac:dyDescent="0.35">
      <c r="A26" s="173"/>
      <c r="B26" s="902"/>
      <c r="C26" s="246" t="s">
        <v>334</v>
      </c>
      <c r="D26" s="229"/>
      <c r="E26" s="55"/>
      <c r="F26" s="86">
        <f t="shared" si="0"/>
        <v>0</v>
      </c>
      <c r="G26" s="232"/>
      <c r="H26" s="229"/>
      <c r="I26" s="55"/>
      <c r="J26" s="86">
        <f t="shared" si="1"/>
        <v>0</v>
      </c>
      <c r="K26" s="55"/>
      <c r="L26" s="55"/>
      <c r="M26" s="55"/>
      <c r="N26" s="81" t="str">
        <f t="shared" si="2"/>
        <v/>
      </c>
      <c r="O26" s="55"/>
      <c r="P26" s="55"/>
      <c r="Q26" s="55"/>
      <c r="R26" s="55"/>
      <c r="S26" s="55"/>
      <c r="T26" s="55"/>
      <c r="U26" s="81" t="str">
        <f t="shared" si="3"/>
        <v/>
      </c>
      <c r="V26" s="55"/>
      <c r="W26" s="55"/>
      <c r="X26" s="55"/>
      <c r="Y26" s="81" t="str">
        <f t="shared" si="4"/>
        <v/>
      </c>
      <c r="Z26" s="55"/>
      <c r="AA26" s="56"/>
      <c r="AB26" s="992"/>
      <c r="AC26" s="993"/>
      <c r="AD26" s="55"/>
      <c r="AE26" s="55"/>
      <c r="AF26" s="55"/>
      <c r="AG26" s="81">
        <f t="shared" si="5"/>
        <v>0</v>
      </c>
      <c r="AH26" s="55"/>
      <c r="AI26" s="55"/>
      <c r="AJ26" s="55"/>
      <c r="AK26" s="55"/>
      <c r="AL26" s="55"/>
      <c r="AM26" s="55"/>
      <c r="AN26" s="81">
        <f t="shared" si="6"/>
        <v>0</v>
      </c>
      <c r="AO26" s="55"/>
      <c r="AP26" s="55"/>
      <c r="AQ26" s="55"/>
      <c r="AR26" s="81">
        <f t="shared" si="7"/>
        <v>0</v>
      </c>
      <c r="AS26" s="992"/>
      <c r="AT26" s="993"/>
      <c r="AU26" s="55"/>
      <c r="AV26" s="55"/>
      <c r="AW26" s="55"/>
      <c r="AX26" s="81">
        <f t="shared" si="8"/>
        <v>0</v>
      </c>
      <c r="AY26" s="55"/>
      <c r="AZ26" s="55"/>
      <c r="BA26" s="55"/>
      <c r="BB26" s="55"/>
      <c r="BC26" s="55"/>
      <c r="BD26" s="55"/>
      <c r="BE26" s="81">
        <f t="shared" si="9"/>
        <v>0</v>
      </c>
      <c r="BF26" s="55"/>
      <c r="BG26" s="55"/>
      <c r="BH26" s="55"/>
      <c r="BI26" s="81">
        <f t="shared" si="10"/>
        <v>0</v>
      </c>
      <c r="BJ26" s="173"/>
      <c r="BK26" s="451" t="str">
        <f>IFERROR((N26*$N$34+AG26*$AG$34+AX26*$AX$34)/(Volume!$C$23),Null)</f>
        <v/>
      </c>
      <c r="BL26" s="81" t="str">
        <f>IFERROR((U26*$U$34+AN26*$AN$34+BE26*$BE$34)/(Volume!$C$24),Null)</f>
        <v/>
      </c>
      <c r="BM26" s="445" t="str">
        <f>IFERROR((Y26*$Y$34+AR26*$AR$34+BI26*$BI$34)/(Volume!$C$25),Null)</f>
        <v/>
      </c>
      <c r="BN26" s="173"/>
      <c r="BO26" s="34"/>
    </row>
    <row r="27" spans="1:90" ht="18" customHeight="1" x14ac:dyDescent="0.35">
      <c r="A27" s="173"/>
      <c r="B27" s="903"/>
      <c r="C27" s="247" t="s">
        <v>335</v>
      </c>
      <c r="D27" s="229"/>
      <c r="E27" s="55"/>
      <c r="F27" s="86">
        <f t="shared" si="0"/>
        <v>0</v>
      </c>
      <c r="G27" s="232"/>
      <c r="H27" s="229"/>
      <c r="I27" s="55"/>
      <c r="J27" s="86">
        <f t="shared" si="1"/>
        <v>0</v>
      </c>
      <c r="K27" s="55"/>
      <c r="L27" s="55"/>
      <c r="M27" s="55"/>
      <c r="N27" s="81" t="str">
        <f t="shared" si="2"/>
        <v/>
      </c>
      <c r="O27" s="55"/>
      <c r="P27" s="55"/>
      <c r="Q27" s="55"/>
      <c r="R27" s="55"/>
      <c r="S27" s="55"/>
      <c r="T27" s="55"/>
      <c r="U27" s="81" t="str">
        <f t="shared" si="3"/>
        <v/>
      </c>
      <c r="V27" s="55"/>
      <c r="W27" s="55"/>
      <c r="X27" s="55"/>
      <c r="Y27" s="81" t="str">
        <f t="shared" si="4"/>
        <v/>
      </c>
      <c r="Z27" s="55"/>
      <c r="AA27" s="56"/>
      <c r="AB27" s="994"/>
      <c r="AC27" s="995"/>
      <c r="AD27" s="55"/>
      <c r="AE27" s="55"/>
      <c r="AF27" s="55"/>
      <c r="AG27" s="81">
        <f t="shared" si="5"/>
        <v>0</v>
      </c>
      <c r="AH27" s="55"/>
      <c r="AI27" s="55"/>
      <c r="AJ27" s="55"/>
      <c r="AK27" s="55"/>
      <c r="AL27" s="55"/>
      <c r="AM27" s="55"/>
      <c r="AN27" s="81">
        <f t="shared" si="6"/>
        <v>0</v>
      </c>
      <c r="AO27" s="55"/>
      <c r="AP27" s="55"/>
      <c r="AQ27" s="55"/>
      <c r="AR27" s="81">
        <f t="shared" si="7"/>
        <v>0</v>
      </c>
      <c r="AS27" s="994"/>
      <c r="AT27" s="995"/>
      <c r="AU27" s="55"/>
      <c r="AV27" s="55"/>
      <c r="AW27" s="55"/>
      <c r="AX27" s="81">
        <f t="shared" si="8"/>
        <v>0</v>
      </c>
      <c r="AY27" s="55"/>
      <c r="AZ27" s="55"/>
      <c r="BA27" s="55"/>
      <c r="BB27" s="55"/>
      <c r="BC27" s="55"/>
      <c r="BD27" s="55"/>
      <c r="BE27" s="81">
        <f t="shared" si="9"/>
        <v>0</v>
      </c>
      <c r="BF27" s="55"/>
      <c r="BG27" s="55"/>
      <c r="BH27" s="55"/>
      <c r="BI27" s="81">
        <f t="shared" si="10"/>
        <v>0</v>
      </c>
      <c r="BJ27" s="173"/>
      <c r="BK27" s="451" t="str">
        <f>IFERROR((N27*$N$34+AG27*$AG$34+AX27*$AX$34)/(Volume!$C$23),Null)</f>
        <v/>
      </c>
      <c r="BL27" s="81" t="str">
        <f>IFERROR((U27*$U$34+AN27*$AN$34+BE27*$BE$34)/(Volume!$C$24),Null)</f>
        <v/>
      </c>
      <c r="BM27" s="445" t="str">
        <f>IFERROR((Y27*$Y$34+AR27*$AR$34+BI27*$BI$34)/(Volume!$C$25),Null)</f>
        <v/>
      </c>
      <c r="BN27" s="173"/>
      <c r="BO27" s="34"/>
    </row>
    <row r="28" spans="1:90" ht="18" customHeight="1" x14ac:dyDescent="0.35">
      <c r="A28" s="173"/>
      <c r="B28" s="901" t="s">
        <v>337</v>
      </c>
      <c r="C28" s="88" t="s">
        <v>333</v>
      </c>
      <c r="D28" s="229"/>
      <c r="E28" s="55"/>
      <c r="F28" s="86">
        <f t="shared" si="0"/>
        <v>0</v>
      </c>
      <c r="G28" s="232"/>
      <c r="H28" s="229"/>
      <c r="I28" s="55"/>
      <c r="J28" s="86">
        <f t="shared" si="1"/>
        <v>0</v>
      </c>
      <c r="K28" s="55"/>
      <c r="L28" s="55"/>
      <c r="M28" s="55"/>
      <c r="N28" s="81" t="str">
        <f t="shared" si="2"/>
        <v/>
      </c>
      <c r="O28" s="55"/>
      <c r="P28" s="55"/>
      <c r="Q28" s="55"/>
      <c r="R28" s="55"/>
      <c r="S28" s="55"/>
      <c r="T28" s="55"/>
      <c r="U28" s="81" t="str">
        <f t="shared" si="3"/>
        <v/>
      </c>
      <c r="V28" s="55"/>
      <c r="W28" s="55"/>
      <c r="X28" s="55"/>
      <c r="Y28" s="81" t="str">
        <f t="shared" si="4"/>
        <v/>
      </c>
      <c r="Z28" s="55"/>
      <c r="AA28" s="56"/>
      <c r="AB28" s="984">
        <f>Volume!D20</f>
        <v>0</v>
      </c>
      <c r="AC28" s="1008"/>
      <c r="AD28" s="55"/>
      <c r="AE28" s="55"/>
      <c r="AF28" s="55"/>
      <c r="AG28" s="81">
        <f t="shared" si="5"/>
        <v>0</v>
      </c>
      <c r="AH28" s="55"/>
      <c r="AI28" s="55"/>
      <c r="AJ28" s="55"/>
      <c r="AK28" s="55"/>
      <c r="AL28" s="55"/>
      <c r="AM28" s="55"/>
      <c r="AN28" s="81">
        <f t="shared" si="6"/>
        <v>0</v>
      </c>
      <c r="AO28" s="55"/>
      <c r="AP28" s="55"/>
      <c r="AQ28" s="55"/>
      <c r="AR28" s="81">
        <f t="shared" si="7"/>
        <v>0</v>
      </c>
      <c r="AS28" s="984">
        <f>Volume!$D$21</f>
        <v>0</v>
      </c>
      <c r="AT28" s="1008"/>
      <c r="AU28" s="55"/>
      <c r="AV28" s="55"/>
      <c r="AW28" s="55"/>
      <c r="AX28" s="81">
        <f t="shared" si="8"/>
        <v>0</v>
      </c>
      <c r="AY28" s="55"/>
      <c r="AZ28" s="55"/>
      <c r="BA28" s="55"/>
      <c r="BB28" s="55"/>
      <c r="BC28" s="55"/>
      <c r="BD28" s="55"/>
      <c r="BE28" s="81">
        <f t="shared" si="9"/>
        <v>0</v>
      </c>
      <c r="BF28" s="55"/>
      <c r="BG28" s="55"/>
      <c r="BH28" s="55"/>
      <c r="BI28" s="81">
        <f t="shared" si="10"/>
        <v>0</v>
      </c>
      <c r="BJ28" s="173"/>
      <c r="BK28" s="451" t="str">
        <f>IFERROR((N28*$N$34+AG28*$AG$34+AX28*$AX$34)/(Volume!$C$23),Null)</f>
        <v/>
      </c>
      <c r="BL28" s="81" t="str">
        <f>IFERROR((U28*$U$34+AN28*$AN$34+BE28*$BE$34)/(Volume!$C$24),Null)</f>
        <v/>
      </c>
      <c r="BM28" s="445" t="str">
        <f>IFERROR((Y28*$Y$34+AR28*$AR$34+BI28*$BI$34)/(Volume!$C$25),Null)</f>
        <v/>
      </c>
      <c r="BN28" s="173"/>
      <c r="BO28" s="34"/>
    </row>
    <row r="29" spans="1:90" ht="18" customHeight="1" x14ac:dyDescent="0.35">
      <c r="A29" s="173"/>
      <c r="B29" s="902"/>
      <c r="C29" s="246" t="s">
        <v>334</v>
      </c>
      <c r="D29" s="229"/>
      <c r="E29" s="55"/>
      <c r="F29" s="86">
        <f t="shared" si="0"/>
        <v>0</v>
      </c>
      <c r="G29" s="232"/>
      <c r="H29" s="229"/>
      <c r="I29" s="55"/>
      <c r="J29" s="86">
        <f t="shared" si="1"/>
        <v>0</v>
      </c>
      <c r="K29" s="55"/>
      <c r="L29" s="55"/>
      <c r="M29" s="55"/>
      <c r="N29" s="81" t="str">
        <f t="shared" si="2"/>
        <v/>
      </c>
      <c r="O29" s="55"/>
      <c r="P29" s="55"/>
      <c r="Q29" s="55"/>
      <c r="R29" s="55"/>
      <c r="S29" s="55"/>
      <c r="T29" s="55"/>
      <c r="U29" s="81" t="str">
        <f t="shared" si="3"/>
        <v/>
      </c>
      <c r="V29" s="55"/>
      <c r="W29" s="55"/>
      <c r="X29" s="55"/>
      <c r="Y29" s="81" t="str">
        <f t="shared" si="4"/>
        <v/>
      </c>
      <c r="Z29" s="55"/>
      <c r="AA29" s="56"/>
      <c r="AB29" s="986"/>
      <c r="AC29" s="1009"/>
      <c r="AD29" s="55"/>
      <c r="AE29" s="55"/>
      <c r="AF29" s="55"/>
      <c r="AG29" s="81">
        <f t="shared" si="5"/>
        <v>0</v>
      </c>
      <c r="AH29" s="55"/>
      <c r="AI29" s="55"/>
      <c r="AJ29" s="55"/>
      <c r="AK29" s="55"/>
      <c r="AL29" s="55"/>
      <c r="AM29" s="55"/>
      <c r="AN29" s="81">
        <f t="shared" si="6"/>
        <v>0</v>
      </c>
      <c r="AO29" s="55"/>
      <c r="AP29" s="55"/>
      <c r="AQ29" s="55"/>
      <c r="AR29" s="81">
        <f t="shared" si="7"/>
        <v>0</v>
      </c>
      <c r="AS29" s="986"/>
      <c r="AT29" s="1009"/>
      <c r="AU29" s="108"/>
      <c r="AV29" s="108"/>
      <c r="AW29" s="108"/>
      <c r="AX29" s="81">
        <f t="shared" si="8"/>
        <v>0</v>
      </c>
      <c r="AY29" s="108"/>
      <c r="AZ29" s="108"/>
      <c r="BA29" s="108"/>
      <c r="BB29" s="108"/>
      <c r="BC29" s="108"/>
      <c r="BD29" s="55"/>
      <c r="BE29" s="81">
        <f t="shared" si="9"/>
        <v>0</v>
      </c>
      <c r="BF29" s="55"/>
      <c r="BG29" s="55"/>
      <c r="BH29" s="55"/>
      <c r="BI29" s="81">
        <f t="shared" si="10"/>
        <v>0</v>
      </c>
      <c r="BJ29" s="173"/>
      <c r="BK29" s="451" t="str">
        <f>IFERROR((N29*$N$34+AG29*$AG$34+AX29*$AX$34)/(Volume!$C$23),Null)</f>
        <v/>
      </c>
      <c r="BL29" s="81" t="str">
        <f>IFERROR((U29*$U$34+AN29*$AN$34+BE29*$BE$34)/(Volume!$C$24),Null)</f>
        <v/>
      </c>
      <c r="BM29" s="445" t="str">
        <f>IFERROR((Y29*$Y$34+AR29*$AR$34+BI29*$BI$34)/(Volume!$C$25),Null)</f>
        <v/>
      </c>
      <c r="BN29" s="173"/>
      <c r="BO29" s="34"/>
    </row>
    <row r="30" spans="1:90" ht="18" customHeight="1" x14ac:dyDescent="0.35">
      <c r="A30" s="173"/>
      <c r="B30" s="903"/>
      <c r="C30" s="247" t="s">
        <v>335</v>
      </c>
      <c r="D30" s="229"/>
      <c r="E30" s="55"/>
      <c r="F30" s="86">
        <f t="shared" si="0"/>
        <v>0</v>
      </c>
      <c r="G30" s="232"/>
      <c r="H30" s="229"/>
      <c r="I30" s="55"/>
      <c r="J30" s="86">
        <f t="shared" si="1"/>
        <v>0</v>
      </c>
      <c r="K30" s="234"/>
      <c r="L30" s="234"/>
      <c r="M30" s="234"/>
      <c r="N30" s="81" t="str">
        <f t="shared" si="2"/>
        <v/>
      </c>
      <c r="O30" s="234"/>
      <c r="P30" s="234"/>
      <c r="Q30" s="234"/>
      <c r="R30" s="234"/>
      <c r="S30" s="234"/>
      <c r="T30" s="234"/>
      <c r="U30" s="81" t="str">
        <f t="shared" si="3"/>
        <v/>
      </c>
      <c r="V30" s="234"/>
      <c r="W30" s="234"/>
      <c r="X30" s="234"/>
      <c r="Y30" s="81" t="str">
        <f t="shared" si="4"/>
        <v/>
      </c>
      <c r="Z30" s="107"/>
      <c r="AA30" s="235"/>
      <c r="AB30" s="986"/>
      <c r="AC30" s="1009"/>
      <c r="AD30" s="55"/>
      <c r="AE30" s="55"/>
      <c r="AF30" s="55"/>
      <c r="AG30" s="81">
        <f t="shared" si="5"/>
        <v>0</v>
      </c>
      <c r="AH30" s="55"/>
      <c r="AI30" s="55"/>
      <c r="AJ30" s="55"/>
      <c r="AK30" s="55"/>
      <c r="AL30" s="55"/>
      <c r="AM30" s="55"/>
      <c r="AN30" s="81">
        <f t="shared" si="6"/>
        <v>0</v>
      </c>
      <c r="AO30" s="55"/>
      <c r="AP30" s="55"/>
      <c r="AQ30" s="55"/>
      <c r="AR30" s="81">
        <f t="shared" si="7"/>
        <v>0</v>
      </c>
      <c r="AS30" s="986"/>
      <c r="AT30" s="1009"/>
      <c r="AU30" s="108"/>
      <c r="AV30" s="108"/>
      <c r="AW30" s="108"/>
      <c r="AX30" s="81">
        <f t="shared" si="8"/>
        <v>0</v>
      </c>
      <c r="AY30" s="108"/>
      <c r="AZ30" s="108"/>
      <c r="BA30" s="108"/>
      <c r="BB30" s="108"/>
      <c r="BC30" s="108"/>
      <c r="BD30" s="234"/>
      <c r="BE30" s="81">
        <f t="shared" si="9"/>
        <v>0</v>
      </c>
      <c r="BF30" s="234"/>
      <c r="BG30" s="234"/>
      <c r="BH30" s="234"/>
      <c r="BI30" s="81">
        <f t="shared" si="10"/>
        <v>0</v>
      </c>
      <c r="BJ30" s="173"/>
      <c r="BK30" s="451" t="str">
        <f>IFERROR((N30*$N$34+AG30*$AG$34+AX30*$AX$34)/(Volume!$C$23),Null)</f>
        <v/>
      </c>
      <c r="BL30" s="81" t="str">
        <f>IFERROR((U30*$U$34+AN30*$AN$34+BE30*$BE$34)/(Volume!$C$24),Null)</f>
        <v/>
      </c>
      <c r="BM30" s="445" t="str">
        <f>IFERROR((Y30*$Y$34+AR30*$AR$34+BI30*$BI$34)/(Volume!$C$25),Null)</f>
        <v/>
      </c>
      <c r="BN30" s="173"/>
      <c r="BO30" s="34"/>
    </row>
    <row r="31" spans="1:90" ht="18" customHeight="1" x14ac:dyDescent="0.35">
      <c r="A31" s="173"/>
      <c r="B31" s="901" t="s">
        <v>347</v>
      </c>
      <c r="C31" s="88" t="s">
        <v>333</v>
      </c>
      <c r="D31" s="229"/>
      <c r="E31" s="55"/>
      <c r="F31" s="86">
        <f t="shared" si="0"/>
        <v>0</v>
      </c>
      <c r="G31" s="232"/>
      <c r="H31" s="229"/>
      <c r="I31" s="55"/>
      <c r="J31" s="86">
        <f t="shared" si="1"/>
        <v>0</v>
      </c>
      <c r="K31" s="55"/>
      <c r="L31" s="55"/>
      <c r="M31" s="55"/>
      <c r="N31" s="81" t="str">
        <f t="shared" si="2"/>
        <v/>
      </c>
      <c r="O31" s="55"/>
      <c r="P31" s="55"/>
      <c r="Q31" s="55"/>
      <c r="R31" s="55"/>
      <c r="S31" s="55"/>
      <c r="T31" s="55"/>
      <c r="U31" s="81" t="str">
        <f t="shared" si="3"/>
        <v/>
      </c>
      <c r="V31" s="55"/>
      <c r="W31" s="55"/>
      <c r="X31" s="55"/>
      <c r="Y31" s="81" t="str">
        <f t="shared" si="4"/>
        <v/>
      </c>
      <c r="Z31" s="55"/>
      <c r="AA31" s="56"/>
      <c r="AB31" s="986"/>
      <c r="AC31" s="1009"/>
      <c r="AD31" s="55"/>
      <c r="AE31" s="55"/>
      <c r="AF31" s="55"/>
      <c r="AG31" s="81">
        <f t="shared" si="5"/>
        <v>0</v>
      </c>
      <c r="AH31" s="55"/>
      <c r="AI31" s="55"/>
      <c r="AJ31" s="55"/>
      <c r="AK31" s="55"/>
      <c r="AL31" s="55"/>
      <c r="AM31" s="55"/>
      <c r="AN31" s="81">
        <f t="shared" si="6"/>
        <v>0</v>
      </c>
      <c r="AO31" s="55"/>
      <c r="AP31" s="55"/>
      <c r="AQ31" s="55"/>
      <c r="AR31" s="81">
        <f t="shared" si="7"/>
        <v>0</v>
      </c>
      <c r="AS31" s="986"/>
      <c r="AT31" s="1009"/>
      <c r="AU31" s="55"/>
      <c r="AV31" s="55"/>
      <c r="AW31" s="55"/>
      <c r="AX31" s="81">
        <f t="shared" si="8"/>
        <v>0</v>
      </c>
      <c r="AY31" s="55"/>
      <c r="AZ31" s="55"/>
      <c r="BA31" s="55"/>
      <c r="BB31" s="55"/>
      <c r="BC31" s="55"/>
      <c r="BD31" s="55"/>
      <c r="BE31" s="81">
        <f t="shared" si="9"/>
        <v>0</v>
      </c>
      <c r="BF31" s="55"/>
      <c r="BG31" s="55"/>
      <c r="BH31" s="55"/>
      <c r="BI31" s="81">
        <f t="shared" si="10"/>
        <v>0</v>
      </c>
      <c r="BJ31" s="173"/>
      <c r="BK31" s="451" t="str">
        <f>IFERROR((N31*$N$34+AG31*$AG$34+AX31*$AX$34)/(Volume!$C$23),Null)</f>
        <v/>
      </c>
      <c r="BL31" s="81" t="str">
        <f>IFERROR((U31*$U$34+AN31*$AN$34+BE31*$BE$34)/(Volume!$C$24),Null)</f>
        <v/>
      </c>
      <c r="BM31" s="445" t="str">
        <f>IFERROR((Y31*$Y$34+AR31*$AR$34+BI31*$BI$34)/(Volume!$C$25),Null)</f>
        <v/>
      </c>
      <c r="BN31" s="173"/>
      <c r="BO31" s="34"/>
    </row>
    <row r="32" spans="1:90" ht="18" customHeight="1" x14ac:dyDescent="0.35">
      <c r="A32" s="173"/>
      <c r="B32" s="902"/>
      <c r="C32" s="246" t="s">
        <v>334</v>
      </c>
      <c r="D32" s="229"/>
      <c r="E32" s="55"/>
      <c r="F32" s="86">
        <f t="shared" si="0"/>
        <v>0</v>
      </c>
      <c r="G32" s="232"/>
      <c r="H32" s="229"/>
      <c r="I32" s="55"/>
      <c r="J32" s="86">
        <f t="shared" si="1"/>
        <v>0</v>
      </c>
      <c r="K32" s="55"/>
      <c r="L32" s="55"/>
      <c r="M32" s="55"/>
      <c r="N32" s="81" t="str">
        <f t="shared" si="2"/>
        <v/>
      </c>
      <c r="O32" s="55"/>
      <c r="P32" s="55"/>
      <c r="Q32" s="55"/>
      <c r="R32" s="55"/>
      <c r="S32" s="55"/>
      <c r="T32" s="55"/>
      <c r="U32" s="81" t="str">
        <f t="shared" si="3"/>
        <v/>
      </c>
      <c r="V32" s="55"/>
      <c r="W32" s="55"/>
      <c r="X32" s="55"/>
      <c r="Y32" s="81" t="str">
        <f t="shared" si="4"/>
        <v/>
      </c>
      <c r="Z32" s="55"/>
      <c r="AA32" s="56"/>
      <c r="AB32" s="986"/>
      <c r="AC32" s="1009"/>
      <c r="AD32" s="55"/>
      <c r="AE32" s="55"/>
      <c r="AF32" s="55"/>
      <c r="AG32" s="81">
        <f t="shared" si="5"/>
        <v>0</v>
      </c>
      <c r="AH32" s="55"/>
      <c r="AI32" s="55"/>
      <c r="AJ32" s="55"/>
      <c r="AK32" s="55"/>
      <c r="AL32" s="55"/>
      <c r="AM32" s="55"/>
      <c r="AN32" s="81">
        <f t="shared" si="6"/>
        <v>0</v>
      </c>
      <c r="AO32" s="55"/>
      <c r="AP32" s="55"/>
      <c r="AQ32" s="55"/>
      <c r="AR32" s="81">
        <f t="shared" si="7"/>
        <v>0</v>
      </c>
      <c r="AS32" s="986"/>
      <c r="AT32" s="1009"/>
      <c r="AU32" s="108"/>
      <c r="AV32" s="108"/>
      <c r="AW32" s="108"/>
      <c r="AX32" s="81">
        <f t="shared" si="8"/>
        <v>0</v>
      </c>
      <c r="AY32" s="108"/>
      <c r="AZ32" s="108"/>
      <c r="BA32" s="108"/>
      <c r="BB32" s="108"/>
      <c r="BC32" s="108"/>
      <c r="BD32" s="55"/>
      <c r="BE32" s="81">
        <f t="shared" si="9"/>
        <v>0</v>
      </c>
      <c r="BF32" s="55"/>
      <c r="BG32" s="55"/>
      <c r="BH32" s="55"/>
      <c r="BI32" s="81">
        <f t="shared" si="10"/>
        <v>0</v>
      </c>
      <c r="BJ32" s="173"/>
      <c r="BK32" s="451" t="str">
        <f>IFERROR((N32*$N$34+AG32*$AG$34+AX32*$AX$34)/(Volume!$C$23),Null)</f>
        <v/>
      </c>
      <c r="BL32" s="81" t="str">
        <f>IFERROR((U32*$U$34+AN32*$AN$34+BE32*$BE$34)/(Volume!$C$24),Null)</f>
        <v/>
      </c>
      <c r="BM32" s="445" t="str">
        <f>IFERROR((Y32*$Y$34+AR32*$AR$34+BI32*$BI$34)/(Volume!$C$25),Null)</f>
        <v/>
      </c>
      <c r="BN32" s="173"/>
      <c r="BO32" s="34"/>
    </row>
    <row r="33" spans="1:67" ht="18" customHeight="1" thickBot="1" x14ac:dyDescent="0.4">
      <c r="A33" s="173"/>
      <c r="B33" s="903"/>
      <c r="C33" s="247" t="s">
        <v>335</v>
      </c>
      <c r="D33" s="230"/>
      <c r="E33" s="231"/>
      <c r="F33" s="146">
        <f t="shared" si="0"/>
        <v>0</v>
      </c>
      <c r="G33" s="233"/>
      <c r="H33" s="230"/>
      <c r="I33" s="231"/>
      <c r="J33" s="146">
        <f t="shared" si="1"/>
        <v>0</v>
      </c>
      <c r="K33" s="234"/>
      <c r="L33" s="234"/>
      <c r="M33" s="234"/>
      <c r="N33" s="81" t="str">
        <f>IFERROR(AVERAGE(K33:M33),Null)</f>
        <v/>
      </c>
      <c r="O33" s="234"/>
      <c r="P33" s="234"/>
      <c r="Q33" s="234"/>
      <c r="R33" s="234"/>
      <c r="S33" s="234"/>
      <c r="T33" s="234"/>
      <c r="U33" s="81" t="str">
        <f t="shared" si="3"/>
        <v/>
      </c>
      <c r="V33" s="234"/>
      <c r="W33" s="234"/>
      <c r="X33" s="234"/>
      <c r="Y33" s="81" t="str">
        <f t="shared" si="4"/>
        <v/>
      </c>
      <c r="Z33" s="107"/>
      <c r="AA33" s="235"/>
      <c r="AB33" s="1010"/>
      <c r="AC33" s="1011"/>
      <c r="AD33" s="327"/>
      <c r="AE33" s="327"/>
      <c r="AF33" s="327"/>
      <c r="AG33" s="82">
        <f t="shared" si="5"/>
        <v>0</v>
      </c>
      <c r="AH33" s="327"/>
      <c r="AI33" s="327"/>
      <c r="AJ33" s="327"/>
      <c r="AK33" s="327"/>
      <c r="AL33" s="327"/>
      <c r="AM33" s="231"/>
      <c r="AN33" s="82">
        <f t="shared" si="6"/>
        <v>0</v>
      </c>
      <c r="AO33" s="231"/>
      <c r="AP33" s="231"/>
      <c r="AQ33" s="231"/>
      <c r="AR33" s="82">
        <f t="shared" si="7"/>
        <v>0</v>
      </c>
      <c r="AS33" s="1010"/>
      <c r="AT33" s="1011"/>
      <c r="AU33" s="108"/>
      <c r="AV33" s="108"/>
      <c r="AW33" s="108"/>
      <c r="AX33" s="82">
        <f t="shared" si="8"/>
        <v>0</v>
      </c>
      <c r="AY33" s="108"/>
      <c r="AZ33" s="108"/>
      <c r="BA33" s="108"/>
      <c r="BB33" s="108"/>
      <c r="BC33" s="108"/>
      <c r="BD33" s="234"/>
      <c r="BE33" s="82">
        <f t="shared" si="9"/>
        <v>0</v>
      </c>
      <c r="BF33" s="234"/>
      <c r="BG33" s="234"/>
      <c r="BH33" s="234"/>
      <c r="BI33" s="82">
        <f t="shared" si="10"/>
        <v>0</v>
      </c>
      <c r="BJ33" s="173"/>
      <c r="BK33" s="452" t="str">
        <f>IFERROR((N33*$N$34+AG33*$AG$34+AX33*$AX$34)/(Volume!$C$23),Null)</f>
        <v/>
      </c>
      <c r="BL33" s="453" t="str">
        <f>IFERROR((U33*$U$34+AN33*$AN$34+BE33*$BE$34)/(Volume!$C$24),Null)</f>
        <v/>
      </c>
      <c r="BM33" s="454" t="str">
        <f>IFERROR((Y33*$Y$34+AR33*$AR$34+BI33*$BI$34)/(Volume!$C$25),Null)</f>
        <v/>
      </c>
      <c r="BN33" s="173"/>
      <c r="BO33" s="34"/>
    </row>
    <row r="34" spans="1:67" ht="18" customHeight="1" thickBot="1" x14ac:dyDescent="0.4">
      <c r="A34" s="173"/>
      <c r="B34" s="896" t="s">
        <v>338</v>
      </c>
      <c r="C34" s="897"/>
      <c r="D34" s="897"/>
      <c r="E34" s="897"/>
      <c r="F34" s="897"/>
      <c r="G34" s="897"/>
      <c r="H34" s="897"/>
      <c r="I34" s="897"/>
      <c r="J34" s="898"/>
      <c r="K34" s="363"/>
      <c r="L34" s="363"/>
      <c r="M34" s="403" t="s">
        <v>339</v>
      </c>
      <c r="N34" s="83">
        <f>Volume!C15</f>
        <v>0</v>
      </c>
      <c r="O34" s="404"/>
      <c r="P34" s="363"/>
      <c r="Q34" s="363"/>
      <c r="R34" s="363"/>
      <c r="S34" s="363"/>
      <c r="T34" s="403" t="s">
        <v>340</v>
      </c>
      <c r="U34" s="83">
        <f>Volume!C16</f>
        <v>0</v>
      </c>
      <c r="V34" s="363"/>
      <c r="W34" s="363"/>
      <c r="X34" s="403" t="s">
        <v>341</v>
      </c>
      <c r="Y34" s="83">
        <f>Volume!C17</f>
        <v>0</v>
      </c>
      <c r="Z34" s="998"/>
      <c r="AA34" s="999"/>
      <c r="AB34" s="405"/>
      <c r="AC34" s="392"/>
      <c r="AD34" s="392"/>
      <c r="AE34" s="392"/>
      <c r="AF34" s="406" t="s">
        <v>339</v>
      </c>
      <c r="AG34" s="448">
        <f>IF(AB22=FF,AB28,0)</f>
        <v>0</v>
      </c>
      <c r="AH34" s="392"/>
      <c r="AI34" s="392"/>
      <c r="AJ34" s="392"/>
      <c r="AK34" s="392"/>
      <c r="AL34" s="406"/>
      <c r="AM34" s="406" t="s">
        <v>340</v>
      </c>
      <c r="AN34" s="448">
        <f>IF(AB22=FZ,AB28,0)</f>
        <v>0</v>
      </c>
      <c r="AO34" s="392"/>
      <c r="AP34" s="392"/>
      <c r="AQ34" s="406" t="s">
        <v>341</v>
      </c>
      <c r="AR34" s="448">
        <f>IF(AB22=CR,AB28,0)</f>
        <v>0</v>
      </c>
      <c r="AS34" s="363"/>
      <c r="AT34" s="363"/>
      <c r="AU34" s="363"/>
      <c r="AV34" s="363"/>
      <c r="AW34" s="407" t="s">
        <v>339</v>
      </c>
      <c r="AX34" s="448">
        <f>IF(AS22=FF,AS28,0)</f>
        <v>0</v>
      </c>
      <c r="AY34" s="363"/>
      <c r="AZ34" s="363"/>
      <c r="BA34" s="363"/>
      <c r="BB34" s="363"/>
      <c r="BC34" s="407"/>
      <c r="BD34" s="407" t="s">
        <v>340</v>
      </c>
      <c r="BE34" s="448">
        <f>IF(AS22=FZ,AS28,0)</f>
        <v>0</v>
      </c>
      <c r="BF34" s="363"/>
      <c r="BG34" s="363"/>
      <c r="BH34" s="407" t="s">
        <v>341</v>
      </c>
      <c r="BI34" s="448">
        <f>IF(AS22=CR,AS28,0)</f>
        <v>0</v>
      </c>
      <c r="BJ34" s="173"/>
      <c r="BK34" s="173"/>
      <c r="BL34" s="173"/>
      <c r="BM34" s="173"/>
      <c r="BN34" s="173"/>
      <c r="BO34" s="34"/>
    </row>
    <row r="35" spans="1:67" ht="18" customHeight="1" thickBot="1" x14ac:dyDescent="0.4">
      <c r="A35" s="173"/>
      <c r="B35" s="173"/>
      <c r="C35" s="167"/>
      <c r="D35" s="205"/>
      <c r="E35" s="205"/>
      <c r="F35" s="205"/>
      <c r="G35" s="205"/>
      <c r="H35" s="205"/>
      <c r="I35" s="205"/>
      <c r="J35" s="205"/>
      <c r="K35" s="212"/>
      <c r="L35" s="212"/>
      <c r="M35" s="212"/>
      <c r="N35" s="212"/>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34"/>
    </row>
    <row r="36" spans="1:67" ht="18" customHeight="1" thickBot="1" x14ac:dyDescent="0.4">
      <c r="A36" s="173"/>
      <c r="B36" s="475" t="s">
        <v>342</v>
      </c>
      <c r="C36" s="476"/>
      <c r="D36" s="476"/>
      <c r="E36" s="476"/>
      <c r="F36" s="476"/>
      <c r="G36" s="477"/>
      <c r="H36" s="175"/>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34"/>
    </row>
    <row r="37" spans="1:67" ht="18" customHeight="1" thickBot="1" x14ac:dyDescent="0.4">
      <c r="A37" s="173"/>
      <c r="B37" s="1012" t="s">
        <v>343</v>
      </c>
      <c r="C37" s="1013"/>
      <c r="D37" s="1013"/>
      <c r="E37" s="1013"/>
      <c r="F37" s="1013"/>
      <c r="G37" s="1014"/>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34"/>
    </row>
    <row r="38" spans="1:67" ht="36" customHeight="1" thickTop="1" thickBot="1" x14ac:dyDescent="0.4">
      <c r="A38" s="173"/>
      <c r="B38" s="1006"/>
      <c r="C38" s="1007"/>
      <c r="D38" s="60" t="s">
        <v>344</v>
      </c>
      <c r="E38" s="60" t="s">
        <v>345</v>
      </c>
      <c r="F38" s="60" t="s">
        <v>346</v>
      </c>
      <c r="G38" s="61" t="s">
        <v>347</v>
      </c>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34"/>
    </row>
    <row r="39" spans="1:67" ht="18" customHeight="1" x14ac:dyDescent="0.35">
      <c r="A39" s="173"/>
      <c r="B39" s="53" t="s">
        <v>348</v>
      </c>
      <c r="C39" s="93" t="s">
        <v>349</v>
      </c>
      <c r="D39" s="144">
        <f>F22</f>
        <v>0</v>
      </c>
      <c r="E39" s="81">
        <f>F25</f>
        <v>0</v>
      </c>
      <c r="F39" s="81">
        <f>F28</f>
        <v>0</v>
      </c>
      <c r="G39" s="189">
        <f>F31</f>
        <v>0</v>
      </c>
      <c r="H39" s="173"/>
      <c r="I39" s="421" t="s">
        <v>350</v>
      </c>
      <c r="J39" s="1000" t="str">
        <f>IF(Unit_Type&lt;&gt;Null,Unit_Type,"-")</f>
        <v>-</v>
      </c>
      <c r="K39" s="1001"/>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34"/>
    </row>
    <row r="40" spans="1:67" ht="18" customHeight="1" thickBot="1" x14ac:dyDescent="0.4">
      <c r="A40" s="173"/>
      <c r="B40" s="53" t="s">
        <v>351</v>
      </c>
      <c r="C40" s="93" t="s">
        <v>314</v>
      </c>
      <c r="D40" s="92">
        <f>G22</f>
        <v>0</v>
      </c>
      <c r="E40" s="80">
        <f>G25</f>
        <v>0</v>
      </c>
      <c r="F40" s="80">
        <f>G28</f>
        <v>0</v>
      </c>
      <c r="G40" s="86">
        <f>G31</f>
        <v>0</v>
      </c>
      <c r="H40" s="173"/>
      <c r="I40" s="422" t="s">
        <v>352</v>
      </c>
      <c r="J40" s="1002" t="e">
        <f>INDEX('Back-End'!G13:K20,MATCH(Unit_Type,Product_Type,0),5)</f>
        <v>#N/A</v>
      </c>
      <c r="K40" s="100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173"/>
      <c r="BO40" s="34"/>
    </row>
    <row r="41" spans="1:67" ht="18" customHeight="1" x14ac:dyDescent="0.35">
      <c r="A41" s="173"/>
      <c r="B41" s="478" t="s">
        <v>353</v>
      </c>
      <c r="C41" s="193" t="s">
        <v>354</v>
      </c>
      <c r="D41" s="95" t="e">
        <f>D40*1440*Correction_Factor/D39</f>
        <v>#N/A</v>
      </c>
      <c r="E41" s="95" t="e">
        <f>E40*1440*Correction_Factor/E39</f>
        <v>#N/A</v>
      </c>
      <c r="F41" s="81" t="e">
        <f>F40*1440*Correction_Factor/F39</f>
        <v>#N/A</v>
      </c>
      <c r="G41" s="189" t="e">
        <f>G40*1440*Correction_Factor/G39</f>
        <v>#N/A</v>
      </c>
      <c r="H41" s="173"/>
      <c r="I41" s="173"/>
      <c r="J41" s="173"/>
      <c r="K41" s="173"/>
      <c r="L41" s="173"/>
      <c r="M41" s="173"/>
      <c r="N41" s="173"/>
      <c r="O41" s="173"/>
      <c r="P41" s="174"/>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c r="BH41" s="173"/>
      <c r="BI41" s="173"/>
      <c r="BJ41" s="173"/>
      <c r="BK41" s="173"/>
      <c r="BL41" s="173"/>
      <c r="BM41" s="173"/>
      <c r="BN41" s="173"/>
      <c r="BO41" s="34"/>
    </row>
    <row r="42" spans="1:67" ht="18" customHeight="1" thickBot="1" x14ac:dyDescent="0.4">
      <c r="A42" s="173"/>
      <c r="B42" s="869" t="s">
        <v>355</v>
      </c>
      <c r="C42" s="870"/>
      <c r="D42" s="870"/>
      <c r="E42" s="870"/>
      <c r="F42" s="870"/>
      <c r="G42" s="871"/>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34"/>
    </row>
    <row r="43" spans="1:67" ht="36" customHeight="1" thickTop="1" x14ac:dyDescent="0.35">
      <c r="A43" s="173"/>
      <c r="B43" s="996" t="s">
        <v>356</v>
      </c>
      <c r="C43" s="997"/>
      <c r="D43" s="60" t="s">
        <v>344</v>
      </c>
      <c r="E43" s="60" t="s">
        <v>345</v>
      </c>
      <c r="F43" s="60" t="s">
        <v>346</v>
      </c>
      <c r="G43" s="61" t="s">
        <v>347</v>
      </c>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34"/>
    </row>
    <row r="44" spans="1:67" ht="18" customHeight="1" x14ac:dyDescent="0.35">
      <c r="A44" s="173"/>
      <c r="B44" s="94" t="s">
        <v>357</v>
      </c>
      <c r="C44" s="194" t="s">
        <v>349</v>
      </c>
      <c r="D44" s="144">
        <f>F22</f>
        <v>0</v>
      </c>
      <c r="E44" s="81">
        <f>F25</f>
        <v>0</v>
      </c>
      <c r="F44" s="81">
        <f>F28</f>
        <v>0</v>
      </c>
      <c r="G44" s="189">
        <f>F31</f>
        <v>0</v>
      </c>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34"/>
    </row>
    <row r="45" spans="1:67" ht="18" customHeight="1" x14ac:dyDescent="0.35">
      <c r="A45" s="173"/>
      <c r="B45" s="94" t="s">
        <v>358</v>
      </c>
      <c r="C45" s="194" t="s">
        <v>314</v>
      </c>
      <c r="D45" s="92">
        <f>G22</f>
        <v>0</v>
      </c>
      <c r="E45" s="80">
        <f>G25</f>
        <v>0</v>
      </c>
      <c r="F45" s="80">
        <f>G28</f>
        <v>0</v>
      </c>
      <c r="G45" s="86">
        <f>G31</f>
        <v>0</v>
      </c>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173"/>
      <c r="BG45" s="173"/>
      <c r="BH45" s="173"/>
      <c r="BI45" s="173"/>
      <c r="BJ45" s="173"/>
      <c r="BK45" s="173"/>
      <c r="BL45" s="173"/>
      <c r="BM45" s="173"/>
      <c r="BN45" s="173"/>
      <c r="BO45" s="34"/>
    </row>
    <row r="46" spans="1:67" ht="18" customHeight="1" x14ac:dyDescent="0.35">
      <c r="A46" s="173"/>
      <c r="B46" s="479"/>
      <c r="C46" s="440" t="s">
        <v>359</v>
      </c>
      <c r="D46" s="441" t="e">
        <f>D45*1440*Correction_Factor/D44</f>
        <v>#N/A</v>
      </c>
      <c r="E46" s="441" t="e">
        <f>E45*1440*Correction_Factor/E44</f>
        <v>#N/A</v>
      </c>
      <c r="F46" s="442" t="e">
        <f>F45*1440*Correction_Factor/F44</f>
        <v>#N/A</v>
      </c>
      <c r="G46" s="480" t="e">
        <f>G45*1440*Correction_Factor/G44</f>
        <v>#N/A</v>
      </c>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34"/>
    </row>
    <row r="47" spans="1:67" ht="18" customHeight="1" thickBot="1" x14ac:dyDescent="0.4">
      <c r="A47" s="173"/>
      <c r="B47" s="885" t="s">
        <v>360</v>
      </c>
      <c r="C47" s="886"/>
      <c r="D47" s="874"/>
      <c r="E47" s="873"/>
      <c r="F47" s="873"/>
      <c r="G47" s="875"/>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173"/>
      <c r="BK47" s="173"/>
      <c r="BL47" s="173"/>
      <c r="BM47" s="173"/>
      <c r="BN47" s="173"/>
      <c r="BO47" s="34"/>
    </row>
    <row r="48" spans="1:67" ht="36" customHeight="1" thickBot="1" x14ac:dyDescent="0.4">
      <c r="A48" s="173"/>
      <c r="B48" s="91" t="s">
        <v>361</v>
      </c>
      <c r="C48" s="443" t="s">
        <v>362</v>
      </c>
      <c r="D48" s="55"/>
      <c r="E48" s="879" t="s">
        <v>631</v>
      </c>
      <c r="F48" s="880"/>
      <c r="G48" s="881"/>
      <c r="H48" s="173"/>
      <c r="I48" s="904" t="s">
        <v>363</v>
      </c>
      <c r="J48" s="905"/>
      <c r="K48" s="905"/>
      <c r="L48" s="905"/>
      <c r="M48" s="905"/>
      <c r="N48" s="905"/>
      <c r="O48" s="905"/>
      <c r="P48" s="906"/>
      <c r="Q48" s="173"/>
      <c r="R48" s="173"/>
      <c r="S48" s="173"/>
      <c r="T48" s="173"/>
      <c r="U48" s="173"/>
      <c r="V48" s="173"/>
      <c r="W48" s="167"/>
      <c r="X48" s="167"/>
      <c r="Y48" s="167"/>
      <c r="Z48" s="167"/>
      <c r="AA48" s="167"/>
      <c r="AB48" s="167"/>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34"/>
    </row>
    <row r="49" spans="1:67" ht="36" customHeight="1" thickBot="1" x14ac:dyDescent="0.4">
      <c r="A49" s="173"/>
      <c r="B49" s="53" t="s">
        <v>364</v>
      </c>
      <c r="C49" s="93" t="s">
        <v>365</v>
      </c>
      <c r="D49" s="236"/>
      <c r="E49" s="925" t="s">
        <v>631</v>
      </c>
      <c r="F49" s="926"/>
      <c r="G49" s="927"/>
      <c r="H49" s="173"/>
      <c r="I49" s="907" t="s">
        <v>366</v>
      </c>
      <c r="J49" s="908"/>
      <c r="K49" s="908"/>
      <c r="L49" s="908"/>
      <c r="M49" s="908"/>
      <c r="N49" s="908"/>
      <c r="O49" s="908"/>
      <c r="P49" s="909"/>
      <c r="Q49" s="173"/>
      <c r="R49" s="173"/>
      <c r="S49" s="173"/>
      <c r="T49" s="173"/>
      <c r="U49" s="173"/>
      <c r="V49" s="173"/>
      <c r="W49" s="167"/>
      <c r="X49" s="167"/>
      <c r="Y49" s="167"/>
      <c r="Z49" s="167"/>
      <c r="AA49" s="167"/>
      <c r="AB49" s="167"/>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34"/>
    </row>
    <row r="50" spans="1:67" ht="36" customHeight="1" x14ac:dyDescent="0.35">
      <c r="A50" s="173"/>
      <c r="B50" s="53" t="s">
        <v>86</v>
      </c>
      <c r="C50" s="147" t="s">
        <v>367</v>
      </c>
      <c r="D50" s="236"/>
      <c r="E50" s="882"/>
      <c r="F50" s="883"/>
      <c r="G50" s="884"/>
      <c r="H50" s="173"/>
      <c r="I50" s="910"/>
      <c r="J50" s="911"/>
      <c r="K50" s="911"/>
      <c r="L50" s="911"/>
      <c r="M50" s="911"/>
      <c r="N50" s="911"/>
      <c r="O50" s="911"/>
      <c r="P50" s="912"/>
      <c r="Q50" s="173"/>
      <c r="R50" s="173"/>
      <c r="S50" s="173"/>
      <c r="T50" s="173"/>
      <c r="U50" s="173"/>
      <c r="V50" s="173"/>
      <c r="W50" s="167"/>
      <c r="X50" s="167"/>
      <c r="Y50" s="167"/>
      <c r="Z50" s="167"/>
      <c r="AA50" s="167"/>
      <c r="AB50" s="167"/>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34"/>
    </row>
    <row r="51" spans="1:67" ht="36" customHeight="1" x14ac:dyDescent="0.35">
      <c r="A51" s="173"/>
      <c r="B51" s="899"/>
      <c r="C51" s="900"/>
      <c r="D51" s="60" t="s">
        <v>344</v>
      </c>
      <c r="E51" s="60" t="s">
        <v>345</v>
      </c>
      <c r="F51" s="60" t="s">
        <v>346</v>
      </c>
      <c r="G51" s="64" t="s">
        <v>347</v>
      </c>
      <c r="H51" s="173"/>
      <c r="I51" s="913"/>
      <c r="J51" s="914"/>
      <c r="K51" s="914"/>
      <c r="L51" s="914"/>
      <c r="M51" s="914"/>
      <c r="N51" s="914"/>
      <c r="O51" s="914"/>
      <c r="P51" s="915"/>
      <c r="Q51" s="173"/>
      <c r="R51" s="173"/>
      <c r="S51" s="173"/>
      <c r="T51" s="173"/>
      <c r="U51" s="173"/>
      <c r="V51" s="173"/>
      <c r="W51" s="167"/>
      <c r="X51" s="167"/>
      <c r="Y51" s="167"/>
      <c r="Z51" s="167"/>
      <c r="AA51" s="167"/>
      <c r="AB51" s="167"/>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34"/>
    </row>
    <row r="52" spans="1:67" ht="18" customHeight="1" x14ac:dyDescent="0.35">
      <c r="A52" s="173"/>
      <c r="B52" s="53" t="s">
        <v>368</v>
      </c>
      <c r="C52" s="195" t="s">
        <v>349</v>
      </c>
      <c r="D52" s="81">
        <f>F23</f>
        <v>0</v>
      </c>
      <c r="E52" s="81">
        <f>F26</f>
        <v>0</v>
      </c>
      <c r="F52" s="81">
        <f>F29</f>
        <v>0</v>
      </c>
      <c r="G52" s="189">
        <f>F32</f>
        <v>0</v>
      </c>
      <c r="H52" s="173"/>
      <c r="I52" s="913"/>
      <c r="J52" s="914"/>
      <c r="K52" s="914"/>
      <c r="L52" s="914"/>
      <c r="M52" s="914"/>
      <c r="N52" s="914"/>
      <c r="O52" s="914"/>
      <c r="P52" s="915"/>
      <c r="Q52" s="173"/>
      <c r="R52" s="173"/>
      <c r="S52" s="173"/>
      <c r="T52" s="173"/>
      <c r="U52" s="173"/>
      <c r="V52" s="173"/>
      <c r="W52" s="167"/>
      <c r="X52" s="167"/>
      <c r="Y52" s="167"/>
      <c r="Z52" s="167"/>
      <c r="AA52" s="167"/>
      <c r="AB52" s="167"/>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34"/>
    </row>
    <row r="53" spans="1:67" ht="18" customHeight="1" x14ac:dyDescent="0.35">
      <c r="A53" s="173"/>
      <c r="B53" s="53" t="s">
        <v>369</v>
      </c>
      <c r="C53" s="93" t="s">
        <v>314</v>
      </c>
      <c r="D53" s="80">
        <f>G23</f>
        <v>0</v>
      </c>
      <c r="E53" s="80">
        <f>G26</f>
        <v>0</v>
      </c>
      <c r="F53" s="80">
        <f>G29</f>
        <v>0</v>
      </c>
      <c r="G53" s="86">
        <f>G32</f>
        <v>0</v>
      </c>
      <c r="H53" s="173"/>
      <c r="I53" s="913"/>
      <c r="J53" s="914"/>
      <c r="K53" s="914"/>
      <c r="L53" s="914"/>
      <c r="M53" s="914"/>
      <c r="N53" s="914"/>
      <c r="O53" s="914"/>
      <c r="P53" s="915"/>
      <c r="Q53" s="173"/>
      <c r="R53" s="173"/>
      <c r="S53" s="173"/>
      <c r="T53" s="173"/>
      <c r="U53" s="173"/>
      <c r="V53" s="173"/>
      <c r="W53" s="167"/>
      <c r="X53" s="167"/>
      <c r="Y53" s="167"/>
      <c r="Z53" s="167"/>
      <c r="AA53" s="167"/>
      <c r="AB53" s="167"/>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34"/>
    </row>
    <row r="54" spans="1:67" ht="18" customHeight="1" x14ac:dyDescent="0.35">
      <c r="A54" s="173"/>
      <c r="B54" s="202"/>
      <c r="C54" s="93" t="s">
        <v>359</v>
      </c>
      <c r="D54" s="80" t="e">
        <f>(D53-(D$45*D52/D$44))*Correction_Factor*(CT_ratio/$D50)</f>
        <v>#DIV/0!</v>
      </c>
      <c r="E54" s="80" t="e">
        <f>(E53-(E$45*E52/E$44))*Correction_Factor*(CT_ratio/$D50)</f>
        <v>#DIV/0!</v>
      </c>
      <c r="F54" s="80" t="e">
        <f>(F53-(F$45*F52/F$44))*Correction_Factor*(CT_ratio/$D50)</f>
        <v>#DIV/0!</v>
      </c>
      <c r="G54" s="86" t="e">
        <f>(G53-(G$45*G52/G$44))*Correction_Factor*(CT_ratio/$D50)</f>
        <v>#DIV/0!</v>
      </c>
      <c r="H54" s="173"/>
      <c r="I54" s="913"/>
      <c r="J54" s="914"/>
      <c r="K54" s="914"/>
      <c r="L54" s="914"/>
      <c r="M54" s="914"/>
      <c r="N54" s="914"/>
      <c r="O54" s="914"/>
      <c r="P54" s="915"/>
      <c r="Q54" s="173"/>
      <c r="R54" s="173"/>
      <c r="S54" s="173"/>
      <c r="T54" s="173"/>
      <c r="U54" s="173"/>
      <c r="V54" s="173"/>
      <c r="W54" s="167"/>
      <c r="X54" s="167"/>
      <c r="Y54" s="167"/>
      <c r="Z54" s="167"/>
      <c r="AA54" s="167"/>
      <c r="AB54" s="167"/>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34"/>
    </row>
    <row r="55" spans="1:67" ht="18" customHeight="1" thickBot="1" x14ac:dyDescent="0.4">
      <c r="A55" s="173"/>
      <c r="B55" s="872" t="s">
        <v>370</v>
      </c>
      <c r="C55" s="873"/>
      <c r="D55" s="874"/>
      <c r="E55" s="873"/>
      <c r="F55" s="873"/>
      <c r="G55" s="875"/>
      <c r="H55" s="173"/>
      <c r="I55" s="916"/>
      <c r="J55" s="917"/>
      <c r="K55" s="917"/>
      <c r="L55" s="917"/>
      <c r="M55" s="917"/>
      <c r="N55" s="917"/>
      <c r="O55" s="917"/>
      <c r="P55" s="918"/>
      <c r="Q55" s="173"/>
      <c r="R55" s="173"/>
      <c r="S55" s="167"/>
      <c r="T55" s="167"/>
      <c r="U55" s="167"/>
      <c r="V55" s="167"/>
      <c r="W55" s="167"/>
      <c r="X55" s="167"/>
      <c r="Y55" s="167"/>
      <c r="Z55" s="167"/>
      <c r="AA55" s="167"/>
      <c r="AB55" s="167"/>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34"/>
    </row>
    <row r="56" spans="1:67" ht="36" customHeight="1" thickBot="1" x14ac:dyDescent="0.4">
      <c r="A56" s="173"/>
      <c r="B56" s="91" t="s">
        <v>361</v>
      </c>
      <c r="C56" s="443" t="s">
        <v>362</v>
      </c>
      <c r="D56" s="444"/>
      <c r="E56" s="876" t="s">
        <v>631</v>
      </c>
      <c r="F56" s="877"/>
      <c r="G56" s="878"/>
      <c r="H56" s="173"/>
      <c r="I56" s="215"/>
      <c r="J56" s="215"/>
      <c r="K56" s="215"/>
      <c r="L56" s="215"/>
      <c r="M56" s="215"/>
      <c r="N56" s="215"/>
      <c r="O56" s="215"/>
      <c r="P56" s="173"/>
      <c r="Q56" s="173"/>
      <c r="R56" s="173"/>
      <c r="S56" s="167"/>
      <c r="T56" s="167"/>
      <c r="U56" s="167"/>
      <c r="V56" s="167"/>
      <c r="W56" s="167"/>
      <c r="X56" s="167"/>
      <c r="Y56" s="167"/>
      <c r="Z56" s="167"/>
      <c r="AA56" s="167"/>
      <c r="AB56" s="167"/>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34"/>
    </row>
    <row r="57" spans="1:67" ht="36" customHeight="1" thickBot="1" x14ac:dyDescent="0.4">
      <c r="A57" s="173"/>
      <c r="B57" s="53" t="s">
        <v>364</v>
      </c>
      <c r="C57" s="93" t="s">
        <v>365</v>
      </c>
      <c r="D57" s="55"/>
      <c r="E57" s="879" t="s">
        <v>631</v>
      </c>
      <c r="F57" s="880"/>
      <c r="G57" s="881"/>
      <c r="H57" s="173"/>
      <c r="I57" s="922" t="s">
        <v>371</v>
      </c>
      <c r="J57" s="923"/>
      <c r="K57" s="923"/>
      <c r="L57" s="923"/>
      <c r="M57" s="923"/>
      <c r="N57" s="924"/>
      <c r="O57" s="173"/>
      <c r="P57" s="173"/>
      <c r="Q57" s="173"/>
      <c r="R57" s="173"/>
      <c r="S57" s="167"/>
      <c r="T57" s="167"/>
      <c r="U57" s="167"/>
      <c r="V57" s="167"/>
      <c r="W57" s="167"/>
      <c r="X57" s="167"/>
      <c r="Y57" s="167"/>
      <c r="Z57" s="167"/>
      <c r="AA57" s="167"/>
      <c r="AB57" s="167"/>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34"/>
    </row>
    <row r="58" spans="1:67" ht="36" customHeight="1" thickBot="1" x14ac:dyDescent="0.4">
      <c r="A58" s="173"/>
      <c r="B58" s="53" t="s">
        <v>86</v>
      </c>
      <c r="C58" s="147" t="s">
        <v>367</v>
      </c>
      <c r="D58" s="55"/>
      <c r="E58" s="882"/>
      <c r="F58" s="883"/>
      <c r="G58" s="884"/>
      <c r="H58" s="173"/>
      <c r="I58" s="436" t="s">
        <v>372</v>
      </c>
      <c r="J58" s="191" t="s">
        <v>371</v>
      </c>
      <c r="K58" s="150">
        <f>IF('General Info &amp; Test Results'!$C$36=Yes,'Back-End'!$K$51,'Back-End'!$K$50)</f>
        <v>0</v>
      </c>
      <c r="L58" s="919" t="str">
        <f>_xlfn.CONCAT('Back-End'!$K$51," with automatic icemaker ","
",'Back-End'!$K$50," without automatic icemaker")</f>
        <v>0.23 with automatic icemaker 
0 without automatic icemaker</v>
      </c>
      <c r="M58" s="920"/>
      <c r="N58" s="921"/>
      <c r="O58" s="173"/>
      <c r="P58" s="173"/>
      <c r="Q58" s="173"/>
      <c r="R58" s="173"/>
      <c r="S58" s="167"/>
      <c r="T58" s="167"/>
      <c r="U58" s="167"/>
      <c r="V58" s="167"/>
      <c r="W58" s="167"/>
      <c r="X58" s="167"/>
      <c r="Y58" s="167"/>
      <c r="Z58" s="167"/>
      <c r="AA58" s="167"/>
      <c r="AB58" s="167"/>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34"/>
    </row>
    <row r="59" spans="1:67" ht="36" customHeight="1" x14ac:dyDescent="0.35">
      <c r="A59" s="173"/>
      <c r="B59" s="899"/>
      <c r="C59" s="900"/>
      <c r="D59" s="60" t="s">
        <v>344</v>
      </c>
      <c r="E59" s="60" t="s">
        <v>345</v>
      </c>
      <c r="F59" s="60" t="s">
        <v>346</v>
      </c>
      <c r="G59" s="61" t="s">
        <v>347</v>
      </c>
      <c r="H59" s="173"/>
      <c r="I59" s="173"/>
      <c r="J59" s="173"/>
      <c r="K59" s="173"/>
      <c r="L59" s="173"/>
      <c r="M59" s="173"/>
      <c r="N59" s="173"/>
      <c r="O59" s="173"/>
      <c r="P59" s="173"/>
      <c r="Q59" s="173"/>
      <c r="R59" s="173"/>
      <c r="S59" s="167"/>
      <c r="T59" s="167"/>
      <c r="U59" s="167"/>
      <c r="V59" s="167"/>
      <c r="W59" s="167"/>
      <c r="X59" s="167"/>
      <c r="Y59" s="167"/>
      <c r="Z59" s="167"/>
      <c r="AA59" s="167"/>
      <c r="AB59" s="167"/>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34"/>
    </row>
    <row r="60" spans="1:67" ht="18" customHeight="1" x14ac:dyDescent="0.35">
      <c r="A60" s="173"/>
      <c r="B60" s="53" t="s">
        <v>373</v>
      </c>
      <c r="C60" s="195" t="s">
        <v>349</v>
      </c>
      <c r="D60" s="81">
        <f>F24</f>
        <v>0</v>
      </c>
      <c r="E60" s="81">
        <f>F27</f>
        <v>0</v>
      </c>
      <c r="F60" s="81">
        <f>F30</f>
        <v>0</v>
      </c>
      <c r="G60" s="189">
        <f>F33</f>
        <v>0</v>
      </c>
      <c r="H60" s="173"/>
      <c r="I60" s="173"/>
      <c r="J60" s="173"/>
      <c r="K60" s="173"/>
      <c r="L60" s="173"/>
      <c r="M60" s="173"/>
      <c r="N60" s="173"/>
      <c r="O60" s="173"/>
      <c r="P60" s="173"/>
      <c r="Q60" s="173"/>
      <c r="R60" s="173"/>
      <c r="S60" s="167"/>
      <c r="T60" s="167"/>
      <c r="U60" s="167"/>
      <c r="V60" s="167"/>
      <c r="W60" s="167"/>
      <c r="X60" s="167"/>
      <c r="Y60" s="167"/>
      <c r="Z60" s="167"/>
      <c r="AA60" s="167"/>
      <c r="AB60" s="167"/>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34"/>
    </row>
    <row r="61" spans="1:67" ht="18" customHeight="1" x14ac:dyDescent="0.35">
      <c r="A61" s="173"/>
      <c r="B61" s="53" t="s">
        <v>374</v>
      </c>
      <c r="C61" s="93" t="s">
        <v>314</v>
      </c>
      <c r="D61" s="80">
        <f>G24</f>
        <v>0</v>
      </c>
      <c r="E61" s="80">
        <f>G27</f>
        <v>0</v>
      </c>
      <c r="F61" s="80">
        <f>G30</f>
        <v>0</v>
      </c>
      <c r="G61" s="86">
        <f>G33</f>
        <v>0</v>
      </c>
      <c r="H61" s="173"/>
      <c r="I61" s="173"/>
      <c r="J61" s="173"/>
      <c r="K61" s="173"/>
      <c r="L61" s="173"/>
      <c r="M61" s="173"/>
      <c r="N61" s="173"/>
      <c r="O61" s="173"/>
      <c r="P61" s="173"/>
      <c r="Q61" s="173"/>
      <c r="R61" s="173"/>
      <c r="S61" s="167"/>
      <c r="T61" s="167"/>
      <c r="U61" s="167"/>
      <c r="V61" s="167"/>
      <c r="W61" s="167"/>
      <c r="X61" s="167"/>
      <c r="Y61" s="167"/>
      <c r="Z61" s="167"/>
      <c r="AA61" s="167"/>
      <c r="AB61" s="167"/>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34"/>
    </row>
    <row r="62" spans="1:67" ht="18" customHeight="1" x14ac:dyDescent="0.35">
      <c r="A62" s="173"/>
      <c r="B62" s="202"/>
      <c r="C62" s="93" t="s">
        <v>359</v>
      </c>
      <c r="D62" s="80" t="e">
        <f>(D61-(D$45*D60/D$44))*Correction_Factor*(CT_ratio/$D58)</f>
        <v>#DIV/0!</v>
      </c>
      <c r="E62" s="80" t="e">
        <f>(E61-(E$45*E60/E$44))*Correction_Factor*(CT_ratio/$D58)</f>
        <v>#DIV/0!</v>
      </c>
      <c r="F62" s="80" t="e">
        <f>(F61-(F$45*F60/F$44))*Correction_Factor*(CT_ratio/$D58)</f>
        <v>#DIV/0!</v>
      </c>
      <c r="G62" s="86" t="e">
        <f>(G61-(G$45*G60/G$44))*Correction_Factor*(CT_ratio/$D58)</f>
        <v>#DIV/0!</v>
      </c>
      <c r="H62" s="173"/>
      <c r="I62" s="173"/>
      <c r="J62" s="173"/>
      <c r="K62" s="173"/>
      <c r="L62" s="173"/>
      <c r="M62" s="173"/>
      <c r="N62" s="173"/>
      <c r="O62" s="173"/>
      <c r="P62" s="173"/>
      <c r="Q62" s="173"/>
      <c r="R62" s="173"/>
      <c r="S62" s="167"/>
      <c r="T62" s="167"/>
      <c r="U62" s="167"/>
      <c r="V62" s="167"/>
      <c r="W62" s="167"/>
      <c r="X62" s="167"/>
      <c r="Y62" s="167"/>
      <c r="Z62" s="167"/>
      <c r="AA62" s="167"/>
      <c r="AB62" s="167"/>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34"/>
    </row>
    <row r="63" spans="1:67" ht="18" customHeight="1" x14ac:dyDescent="0.35">
      <c r="A63" s="173"/>
      <c r="B63" s="893"/>
      <c r="C63" s="894"/>
      <c r="D63" s="894"/>
      <c r="E63" s="894"/>
      <c r="F63" s="894"/>
      <c r="G63" s="895"/>
      <c r="H63" s="173"/>
      <c r="I63" s="173"/>
      <c r="J63" s="173"/>
      <c r="K63" s="173"/>
      <c r="L63" s="173"/>
      <c r="M63" s="173"/>
      <c r="N63" s="173"/>
      <c r="O63" s="173"/>
      <c r="P63" s="173"/>
      <c r="Q63" s="173"/>
      <c r="R63" s="173"/>
      <c r="S63" s="167"/>
      <c r="T63" s="167"/>
      <c r="U63" s="167"/>
      <c r="V63" s="167"/>
      <c r="W63" s="167"/>
      <c r="X63" s="167"/>
      <c r="Y63" s="167"/>
      <c r="Z63" s="167"/>
      <c r="AA63" s="167"/>
      <c r="AB63" s="167"/>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34"/>
    </row>
    <row r="64" spans="1:67" ht="18" customHeight="1" thickBot="1" x14ac:dyDescent="0.4">
      <c r="A64" s="173"/>
      <c r="B64" s="481" t="s">
        <v>375</v>
      </c>
      <c r="C64" s="446" t="s">
        <v>376</v>
      </c>
      <c r="D64" s="474" t="e">
        <f>IF(No_Freq=1,D46+D54,
IF(No_Freq=2,D46+D54+D62,
D46))</f>
        <v>#N/A</v>
      </c>
      <c r="E64" s="474" t="e">
        <f>IF(No_Freq=1,E46+E54,
IF(No_Freq=2,E46+E54+E62,
E46))</f>
        <v>#N/A</v>
      </c>
      <c r="F64" s="474" t="e">
        <f>IF(No_Freq=1,F46+F54,
IF(No_Freq=2,F46+F54+F62,
F46))</f>
        <v>#N/A</v>
      </c>
      <c r="G64" s="482" t="e">
        <f>IF(No_Freq=1,G46+G54,
IF(No_Freq=2,G46+G54+G62,
G46))</f>
        <v>#N/A</v>
      </c>
      <c r="H64" s="173"/>
      <c r="I64" s="173"/>
      <c r="J64" s="173"/>
      <c r="K64" s="173"/>
      <c r="L64" s="173"/>
      <c r="M64" s="173"/>
      <c r="N64" s="173"/>
      <c r="O64" s="173"/>
      <c r="P64" s="173"/>
      <c r="Q64" s="173"/>
      <c r="R64" s="173"/>
      <c r="S64" s="167"/>
      <c r="T64" s="167"/>
      <c r="U64" s="167"/>
      <c r="V64" s="167"/>
      <c r="W64" s="167"/>
      <c r="X64" s="167"/>
      <c r="Y64" s="167"/>
      <c r="Z64" s="167"/>
      <c r="AA64" s="167"/>
      <c r="AB64" s="167"/>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34"/>
    </row>
    <row r="65" spans="1:67" ht="18" customHeight="1" thickBot="1" x14ac:dyDescent="0.4">
      <c r="A65" s="173"/>
      <c r="B65" s="896" t="s">
        <v>377</v>
      </c>
      <c r="C65" s="897"/>
      <c r="D65" s="897"/>
      <c r="E65" s="897"/>
      <c r="F65" s="897"/>
      <c r="G65" s="898"/>
      <c r="H65" s="173"/>
      <c r="I65" s="173"/>
      <c r="J65" s="173"/>
      <c r="K65" s="173"/>
      <c r="L65" s="173"/>
      <c r="M65" s="173"/>
      <c r="N65" s="173"/>
      <c r="O65" s="173"/>
      <c r="P65" s="173"/>
      <c r="Q65" s="173"/>
      <c r="R65" s="173"/>
      <c r="S65" s="167"/>
      <c r="T65" s="167"/>
      <c r="U65" s="167"/>
      <c r="V65" s="167"/>
      <c r="W65" s="167"/>
      <c r="X65" s="167"/>
      <c r="Y65" s="167"/>
      <c r="Z65" s="167"/>
      <c r="AA65" s="167"/>
      <c r="AB65" s="167"/>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34"/>
    </row>
    <row r="66" spans="1:67" ht="18" customHeight="1" thickBot="1" x14ac:dyDescent="0.4">
      <c r="A66" s="173"/>
      <c r="B66" s="173"/>
      <c r="C66" s="173"/>
      <c r="D66" s="173"/>
      <c r="E66" s="174"/>
      <c r="F66" s="174"/>
      <c r="G66" s="213"/>
      <c r="H66" s="173"/>
      <c r="I66" s="214"/>
      <c r="J66" s="211"/>
      <c r="K66" s="211"/>
      <c r="L66" s="211"/>
      <c r="M66" s="211"/>
      <c r="N66" s="211"/>
      <c r="O66" s="173"/>
      <c r="P66" s="211"/>
      <c r="Q66" s="173"/>
      <c r="R66" s="173"/>
      <c r="S66" s="167"/>
      <c r="T66" s="167"/>
      <c r="U66" s="167"/>
      <c r="V66" s="167"/>
      <c r="W66" s="167"/>
      <c r="X66" s="167"/>
      <c r="Y66" s="167"/>
      <c r="Z66" s="167"/>
      <c r="AA66" s="167"/>
      <c r="AB66" s="167"/>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34"/>
    </row>
    <row r="67" spans="1:67" ht="18" customHeight="1" thickBot="1" x14ac:dyDescent="0.4">
      <c r="A67" s="173"/>
      <c r="B67" s="14" t="s">
        <v>378</v>
      </c>
      <c r="C67" s="15"/>
      <c r="D67" s="15"/>
      <c r="E67" s="16"/>
      <c r="F67" s="174"/>
      <c r="G67" s="760" t="s">
        <v>379</v>
      </c>
      <c r="H67" s="761"/>
      <c r="I67" s="761"/>
      <c r="J67" s="761"/>
      <c r="K67" s="761"/>
      <c r="L67" s="762"/>
      <c r="N67" s="237" t="s">
        <v>380</v>
      </c>
      <c r="O67" s="238"/>
      <c r="P67" s="239"/>
      <c r="Q67" s="173"/>
      <c r="R67" s="173"/>
      <c r="S67" s="173"/>
      <c r="T67" s="173"/>
      <c r="U67" s="173"/>
      <c r="V67" s="167"/>
      <c r="W67" s="167"/>
      <c r="X67" s="167"/>
      <c r="Y67" s="167"/>
      <c r="Z67" s="167"/>
      <c r="AA67" s="167"/>
      <c r="AB67" s="167"/>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34"/>
    </row>
    <row r="68" spans="1:67" ht="36" customHeight="1" thickBot="1" x14ac:dyDescent="0.4">
      <c r="A68" s="173"/>
      <c r="B68" s="939" t="s">
        <v>381</v>
      </c>
      <c r="C68" s="940"/>
      <c r="D68" s="447"/>
      <c r="E68" s="424"/>
      <c r="F68" s="174"/>
      <c r="G68" s="889" t="s">
        <v>382</v>
      </c>
      <c r="H68" s="891" t="s">
        <v>277</v>
      </c>
      <c r="I68" s="892"/>
      <c r="J68" s="862" t="s">
        <v>383</v>
      </c>
      <c r="K68" s="863"/>
      <c r="L68" s="889" t="s">
        <v>384</v>
      </c>
      <c r="N68" s="523" t="s">
        <v>385</v>
      </c>
      <c r="O68" s="524" t="s">
        <v>386</v>
      </c>
      <c r="P68" s="525" t="s">
        <v>387</v>
      </c>
      <c r="Q68" s="173"/>
      <c r="R68" s="173"/>
      <c r="S68" s="173"/>
      <c r="T68" s="173"/>
      <c r="U68" s="173"/>
      <c r="V68" s="167"/>
      <c r="W68" s="167"/>
      <c r="X68" s="167"/>
      <c r="Y68" s="167"/>
      <c r="Z68" s="167"/>
      <c r="AA68" s="167"/>
      <c r="AB68" s="167"/>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173"/>
      <c r="BJ68" s="173"/>
      <c r="BK68" s="173"/>
      <c r="BL68" s="173"/>
      <c r="BM68" s="173"/>
      <c r="BN68" s="173"/>
      <c r="BO68" s="34"/>
    </row>
    <row r="69" spans="1:67" ht="35.15" customHeight="1" thickBot="1" x14ac:dyDescent="0.4">
      <c r="A69" s="173"/>
      <c r="B69" s="941" t="s">
        <v>633</v>
      </c>
      <c r="C69" s="942"/>
      <c r="D69" s="942"/>
      <c r="E69" s="943"/>
      <c r="F69" s="174"/>
      <c r="G69" s="890"/>
      <c r="H69" s="513" t="s">
        <v>388</v>
      </c>
      <c r="I69" s="521" t="s">
        <v>389</v>
      </c>
      <c r="J69" s="520" t="s">
        <v>390</v>
      </c>
      <c r="K69" s="514" t="s">
        <v>389</v>
      </c>
      <c r="L69" s="890"/>
      <c r="M69" s="173"/>
      <c r="N69" s="543" t="s">
        <v>391</v>
      </c>
      <c r="O69" s="529" t="e">
        <f>IF(AND(H78&lt;J73,J73&lt;J71),"Yes","No")</f>
        <v>#DIV/0!</v>
      </c>
      <c r="P69" s="530" t="e">
        <f>IF(H78&gt;J73,"tA4&gt;txA",IF(J73&gt;J71,"txA&gt;tA2","N/A"))</f>
        <v>#DIV/0!</v>
      </c>
      <c r="Q69" s="173"/>
      <c r="R69" s="173"/>
      <c r="S69" s="173"/>
      <c r="T69" s="173"/>
      <c r="U69" s="173"/>
      <c r="V69" s="167"/>
      <c r="W69" s="167"/>
      <c r="X69" s="167"/>
      <c r="Y69" s="167"/>
      <c r="Z69" s="167"/>
      <c r="AA69" s="167"/>
      <c r="AB69" s="167"/>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34"/>
    </row>
    <row r="70" spans="1:67" ht="18" customHeight="1" thickTop="1" thickBot="1" x14ac:dyDescent="0.4">
      <c r="A70" s="173"/>
      <c r="B70" s="84" t="s">
        <v>392</v>
      </c>
      <c r="C70" s="937" t="s">
        <v>393</v>
      </c>
      <c r="D70" s="938"/>
      <c r="E70" s="432" t="e">
        <f>IF(OR(DefrostControlType=LTA,DefrostControlType=Variable),E64,E41)+$K$58</f>
        <v>#N/A</v>
      </c>
      <c r="F70" s="174"/>
      <c r="G70" s="516" t="s">
        <v>394</v>
      </c>
      <c r="H70" s="567"/>
      <c r="I70" s="568"/>
      <c r="J70" s="526">
        <f>(H70-32)*(5/9)</f>
        <v>-17.777777777777779</v>
      </c>
      <c r="K70" s="526">
        <f>(I70-32)*(5/9)</f>
        <v>-17.777777777777779</v>
      </c>
      <c r="L70" s="232"/>
      <c r="M70" s="173"/>
      <c r="N70" s="518" t="s">
        <v>395</v>
      </c>
      <c r="O70" s="527" t="e">
        <f>IF(AND(H78&gt;J73,J73&gt;J71),"Yes","No")</f>
        <v>#DIV/0!</v>
      </c>
      <c r="P70" s="430" t="e">
        <f>IF(H78&lt;J73,"tA4&lt;txA",IF(J73&lt;J71,"txA&lt;tA2","N/A"))</f>
        <v>#DIV/0!</v>
      </c>
      <c r="Q70" s="173"/>
      <c r="R70" s="173"/>
      <c r="S70" s="173"/>
      <c r="T70" s="173"/>
      <c r="U70" s="173"/>
      <c r="V70" s="167"/>
      <c r="W70" s="167"/>
      <c r="X70" s="167"/>
      <c r="Y70" s="167"/>
      <c r="Z70" s="167"/>
      <c r="AA70" s="167"/>
      <c r="AB70" s="167"/>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34"/>
    </row>
    <row r="71" spans="1:67" ht="18" customHeight="1" thickBot="1" x14ac:dyDescent="0.4">
      <c r="A71" s="173"/>
      <c r="B71" s="944" t="s">
        <v>632</v>
      </c>
      <c r="C71" s="945"/>
      <c r="D71" s="945"/>
      <c r="E71" s="946"/>
      <c r="F71" s="174"/>
      <c r="G71" s="517" t="s">
        <v>396</v>
      </c>
      <c r="H71" s="229"/>
      <c r="I71" s="569"/>
      <c r="J71" s="526">
        <f t="shared" ref="J71:K72" si="12">(H71-32)*(5/9)</f>
        <v>-17.777777777777779</v>
      </c>
      <c r="K71" s="526">
        <f>(I71-32)*(5/9)</f>
        <v>-17.777777777777779</v>
      </c>
      <c r="L71" s="232"/>
      <c r="M71" s="173"/>
      <c r="N71" s="543" t="s">
        <v>397</v>
      </c>
      <c r="O71" s="529" t="e">
        <f>IF(AND(J70&lt;H78,H78&lt;J72),"Yes","No")</f>
        <v>#DIV/0!</v>
      </c>
      <c r="P71" s="530" t="e">
        <f>IF(J70&gt;H78,"tA1&gt;tA4",IF(H78&gt;J72,"tA4&gt;tA3","N/A"))</f>
        <v>#DIV/0!</v>
      </c>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34"/>
    </row>
    <row r="72" spans="1:67" ht="34.4" customHeight="1" thickTop="1" thickBot="1" x14ac:dyDescent="0.4">
      <c r="A72" s="173"/>
      <c r="B72" s="947" t="s">
        <v>398</v>
      </c>
      <c r="C72" s="948"/>
      <c r="D72" s="948"/>
      <c r="E72" s="949"/>
      <c r="F72" s="174"/>
      <c r="G72" s="517" t="s">
        <v>399</v>
      </c>
      <c r="H72" s="229"/>
      <c r="I72" s="569"/>
      <c r="J72" s="526">
        <f t="shared" si="12"/>
        <v>-17.777777777777779</v>
      </c>
      <c r="K72" s="526">
        <f t="shared" si="12"/>
        <v>-17.777777777777779</v>
      </c>
      <c r="L72" s="232"/>
      <c r="M72" s="173"/>
      <c r="N72" s="532" t="s">
        <v>400</v>
      </c>
      <c r="O72" s="533" t="e">
        <f>IF(AND(J70&gt;H78,H78&gt;J72),"Yes","No")</f>
        <v>#DIV/0!</v>
      </c>
      <c r="P72" s="534" t="e">
        <f>IF(J70&lt;H78,"tA1&lt;tA4",IF(H78&lt;J72,"tA4&lt;tA3","N/A"))</f>
        <v>#DIV/0!</v>
      </c>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34"/>
    </row>
    <row r="73" spans="1:67" ht="60" customHeight="1" thickBot="1" x14ac:dyDescent="0.4">
      <c r="A73" s="173"/>
      <c r="B73" s="53" t="s">
        <v>401</v>
      </c>
      <c r="C73" s="887" t="s">
        <v>402</v>
      </c>
      <c r="D73" s="888"/>
      <c r="E73" s="414" t="e">
        <f ca="1">IF(OR(DefrostControlType=LTA,DefrostControlType=Variable),
                           INDIRECT(INDEX(ASHOFF_Tempset,MATCH($D$68,Temp_Set,0),4)),
                     INDIRECT(INDEX(ASHOFF_Tempset,MATCH($D$68,Temp_Set,0),2)))</f>
        <v>#N/A</v>
      </c>
      <c r="F73" s="174"/>
      <c r="G73" s="522" t="s">
        <v>403</v>
      </c>
      <c r="H73" s="570"/>
      <c r="I73" s="571"/>
      <c r="J73" s="527">
        <f>(H73-32)*(5/9)</f>
        <v>-17.777777777777779</v>
      </c>
      <c r="K73" s="527">
        <f>(I73-32)*(5/9)</f>
        <v>-17.777777777777779</v>
      </c>
      <c r="L73" s="528" t="e">
        <f>L71+(J78-L71)*(J73-J71)/(H78-J71)</f>
        <v>#DIV/0!</v>
      </c>
      <c r="M73" s="173"/>
      <c r="N73" s="542" t="s">
        <v>404</v>
      </c>
      <c r="O73" s="858" t="e">
        <f>IF(AND(OR(O69="Yes",O70="Yes"),OR(O71="Yes",O72="Yes")),"Yes","No")</f>
        <v>#DIV/0!</v>
      </c>
      <c r="P73" s="859"/>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34"/>
    </row>
    <row r="74" spans="1:67" ht="18" customHeight="1" thickBot="1" x14ac:dyDescent="0.4">
      <c r="A74" s="173"/>
      <c r="B74" s="53" t="s">
        <v>405</v>
      </c>
      <c r="C74" s="887" t="s">
        <v>406</v>
      </c>
      <c r="D74" s="888"/>
      <c r="E74" s="414" t="e">
        <f ca="1">IF(OR(DefrostControlType=LTA,DefrostControlType=Variable),
                           INDIRECT(INDEX(ASHOFF_Tempset,MATCH($D$68,Temp_Set,0),5)),
                     INDIRECT(INDEX(ASHOFF_Tempset,MATCH($D$68,Temp_Set,0),3)))</f>
        <v>#N/A</v>
      </c>
      <c r="F74" s="174"/>
      <c r="G74" s="21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3"/>
      <c r="BA74" s="173"/>
      <c r="BB74" s="173"/>
      <c r="BC74" s="173"/>
      <c r="BD74" s="173"/>
      <c r="BE74" s="173"/>
      <c r="BF74" s="173"/>
      <c r="BG74" s="173"/>
      <c r="BH74" s="173"/>
      <c r="BI74" s="173"/>
      <c r="BJ74" s="173"/>
      <c r="BK74" s="173"/>
      <c r="BL74" s="173"/>
      <c r="BM74" s="173"/>
      <c r="BN74" s="173"/>
      <c r="BO74" s="34"/>
    </row>
    <row r="75" spans="1:67" ht="18" customHeight="1" thickBot="1" x14ac:dyDescent="0.4">
      <c r="A75" s="173"/>
      <c r="B75" s="53" t="s">
        <v>407</v>
      </c>
      <c r="C75" s="887" t="s">
        <v>408</v>
      </c>
      <c r="D75" s="888"/>
      <c r="E75" s="429" t="str">
        <f>IF($D$68='Back-End'!$K$38,$BK$25,
  IF($D$68='Back-End'!$K$39,$BK$22,
  IF($D$68='Back-End'!$K$40,$BK$22,
  IF($D$68='Back-End'!$K$41,$BK$25,
  IF($D$68='Back-End'!$K$42,$BK$31,Null)))))</f>
        <v/>
      </c>
      <c r="F75" s="174"/>
      <c r="G75" s="760" t="s">
        <v>409</v>
      </c>
      <c r="H75" s="761"/>
      <c r="I75" s="761"/>
      <c r="J75" s="762"/>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173"/>
      <c r="BI75" s="173"/>
      <c r="BJ75" s="173"/>
      <c r="BK75" s="173"/>
      <c r="BL75" s="173"/>
      <c r="BM75" s="173"/>
      <c r="BN75" s="173"/>
      <c r="BO75" s="34"/>
    </row>
    <row r="76" spans="1:67" ht="15.5" x14ac:dyDescent="0.35">
      <c r="A76" s="173"/>
      <c r="B76" s="53" t="s">
        <v>410</v>
      </c>
      <c r="C76" s="887" t="s">
        <v>411</v>
      </c>
      <c r="D76" s="888"/>
      <c r="E76" s="429" t="str">
        <f>IF($D$68='Back-End'!$K$38,Null,
  IF($D$68='Back-End'!$K$39,$BK$25,
  IF($D$68='Back-End'!$K$40,$BK$28,
  IF($D$68='Back-End'!$K$41,$BK$28,
  IF($D$68='Back-End'!$K$42,$BK$28,Null)))))</f>
        <v/>
      </c>
      <c r="F76" s="174"/>
      <c r="G76" s="860" t="s">
        <v>382</v>
      </c>
      <c r="H76" s="862" t="s">
        <v>383</v>
      </c>
      <c r="I76" s="863"/>
      <c r="J76" s="864" t="s">
        <v>384</v>
      </c>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c r="BH76" s="173"/>
      <c r="BI76" s="173"/>
      <c r="BJ76" s="173"/>
      <c r="BK76" s="173"/>
      <c r="BL76" s="173"/>
      <c r="BM76" s="173"/>
      <c r="BN76" s="173"/>
      <c r="BO76" s="34"/>
    </row>
    <row r="77" spans="1:67" ht="36.75" customHeight="1" thickBot="1" x14ac:dyDescent="0.4">
      <c r="A77" s="173"/>
      <c r="B77" s="53" t="s">
        <v>412</v>
      </c>
      <c r="C77" s="887" t="s">
        <v>413</v>
      </c>
      <c r="D77" s="888"/>
      <c r="E77" s="429" t="str">
        <f>IF($D$68='Back-End'!$K$38,$BL$25,
  IF($D$68='Back-End'!$K$39,$BL$22,
  IF($D$68='Back-End'!$K$40,$BL$22,
  IF($D$68='Back-End'!$K$41,$BL$25,
  IF($D$68='Back-End'!$K$42,$BL$31,Null)))))</f>
        <v/>
      </c>
      <c r="F77" s="174"/>
      <c r="G77" s="861"/>
      <c r="H77" s="513" t="s">
        <v>390</v>
      </c>
      <c r="I77" s="514" t="s">
        <v>389</v>
      </c>
      <c r="J77" s="865"/>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173"/>
      <c r="BI77" s="173"/>
      <c r="BJ77" s="173"/>
      <c r="BK77" s="173"/>
      <c r="BL77" s="173"/>
      <c r="BM77" s="173"/>
      <c r="BN77" s="173"/>
      <c r="BO77" s="34"/>
    </row>
    <row r="78" spans="1:67" ht="18" customHeight="1" thickBot="1" x14ac:dyDescent="0.4">
      <c r="A78" s="173"/>
      <c r="B78" s="53" t="s">
        <v>414</v>
      </c>
      <c r="C78" s="934" t="s">
        <v>415</v>
      </c>
      <c r="D78" s="931"/>
      <c r="E78" s="429" t="str">
        <f>IF($D$68='Back-End'!$K$38,Null,
  IF($D$68='Back-End'!$K$39,$BL$25,
  IF($D$68='Back-End'!$K$40,$BL$28,
  IF($D$68='Back-End'!$K$41,$BL$28,
  IF($D$68='Back-End'!$K$42,$BL$28,Null)))))</f>
        <v/>
      </c>
      <c r="F78" s="174"/>
      <c r="G78" s="515" t="s">
        <v>416</v>
      </c>
      <c r="H78" s="535" t="e">
        <f>(K73-J73*(K71-K73)/(J71-J73)-K70+J70*(K72-K70)/(J72-J70))/((K72-K70)/(J72-J70)-(K71-K73)/(J71-J73))</f>
        <v>#DIV/0!</v>
      </c>
      <c r="I78" s="581"/>
      <c r="J78" s="531" t="e">
        <f>L70+(L72-L70)*(H78-J70)/(J72-J70)</f>
        <v>#DIV/0!</v>
      </c>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3"/>
      <c r="BC78" s="173"/>
      <c r="BD78" s="173"/>
      <c r="BE78" s="173"/>
      <c r="BF78" s="173"/>
      <c r="BG78" s="173"/>
      <c r="BH78" s="173"/>
      <c r="BI78" s="173"/>
      <c r="BJ78" s="173"/>
      <c r="BK78" s="173"/>
      <c r="BL78" s="173"/>
      <c r="BM78" s="173"/>
      <c r="BN78" s="173"/>
      <c r="BO78" s="34"/>
    </row>
    <row r="79" spans="1:67" ht="18" customHeight="1" x14ac:dyDescent="0.35">
      <c r="A79" s="173"/>
      <c r="B79" s="53" t="s">
        <v>417</v>
      </c>
      <c r="C79" s="934" t="s">
        <v>418</v>
      </c>
      <c r="D79" s="931"/>
      <c r="E79" s="429" t="str">
        <f>IF($D$68='Back-End'!$K$38,$BM$25,
  IF($D$68='Back-End'!$K$39,$BM$22,
  IF($D$68='Back-End'!$K$40,$BM$22,
  IF($D$68='Back-End'!$K$41,$BM$25,
  IF($D$68='Back-End'!$K$42,$BM$31,Null)))))</f>
        <v/>
      </c>
      <c r="F79" s="174"/>
      <c r="G79" s="209"/>
      <c r="H79" s="209"/>
      <c r="I79" s="173"/>
      <c r="J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c r="AW79" s="173"/>
      <c r="AX79" s="173"/>
      <c r="AY79" s="173"/>
      <c r="AZ79" s="173"/>
      <c r="BA79" s="173"/>
      <c r="BB79" s="173"/>
      <c r="BC79" s="173"/>
      <c r="BD79" s="173"/>
      <c r="BE79" s="173"/>
      <c r="BF79" s="173"/>
      <c r="BG79" s="173"/>
      <c r="BH79" s="173"/>
      <c r="BI79" s="173"/>
      <c r="BJ79" s="173"/>
      <c r="BK79" s="173"/>
      <c r="BL79" s="173"/>
      <c r="BM79" s="173"/>
      <c r="BN79" s="173"/>
      <c r="BO79" s="34"/>
    </row>
    <row r="80" spans="1:67" ht="15.5" x14ac:dyDescent="0.35">
      <c r="A80" s="173"/>
      <c r="B80" s="53" t="s">
        <v>419</v>
      </c>
      <c r="C80" s="934" t="s">
        <v>420</v>
      </c>
      <c r="D80" s="931"/>
      <c r="E80" s="429" t="str">
        <f>IF($D$68='Back-End'!$K$38,Null,
  IF($D$68='Back-End'!$K$39,$BM$25,
  IF($D$68='Back-End'!$K$40,$BM$28,
  IF($D$68='Back-End'!$K$41,$BM$28,
  IF($D$68='Back-End'!$K$42,$BM$28,Null)))))</f>
        <v/>
      </c>
      <c r="F80" s="174"/>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c r="AP80" s="173"/>
      <c r="AQ80" s="173"/>
      <c r="AR80" s="173"/>
      <c r="AS80" s="173"/>
      <c r="AT80" s="173"/>
      <c r="AU80" s="173"/>
      <c r="AV80" s="173"/>
      <c r="AW80" s="173"/>
      <c r="AX80" s="173"/>
      <c r="AY80" s="173"/>
      <c r="AZ80" s="173"/>
      <c r="BA80" s="173"/>
      <c r="BB80" s="173"/>
      <c r="BC80" s="173"/>
      <c r="BD80" s="173"/>
      <c r="BE80" s="173"/>
      <c r="BF80" s="173"/>
      <c r="BG80" s="173"/>
      <c r="BH80" s="173"/>
      <c r="BI80" s="173"/>
      <c r="BJ80" s="173"/>
      <c r="BK80" s="173"/>
      <c r="BL80" s="173"/>
      <c r="BM80" s="173"/>
      <c r="BN80" s="173"/>
      <c r="BO80" s="34"/>
    </row>
    <row r="81" spans="1:67" ht="15.5" x14ac:dyDescent="0.35">
      <c r="A81" s="173"/>
      <c r="B81" s="53"/>
      <c r="C81" s="887" t="s">
        <v>421</v>
      </c>
      <c r="D81" s="888"/>
      <c r="E81" s="425">
        <v>39</v>
      </c>
      <c r="F81" s="174"/>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34"/>
    </row>
    <row r="82" spans="1:67" ht="36" customHeight="1" x14ac:dyDescent="0.35">
      <c r="A82" s="173"/>
      <c r="B82" s="53" t="s">
        <v>422</v>
      </c>
      <c r="C82" s="887" t="s">
        <v>423</v>
      </c>
      <c r="D82" s="888"/>
      <c r="E82" s="433" t="str">
        <f>IF(Unit_Type=Null,"Blank",
        INDEX(FRZ_Comp_Temp,MATCH(Unit_Type,Product_Type,0),1))</f>
        <v>Blank</v>
      </c>
      <c r="F82" s="174"/>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c r="AP82" s="173"/>
      <c r="AQ82" s="173"/>
      <c r="AR82" s="173"/>
      <c r="AS82" s="173"/>
      <c r="AT82" s="173"/>
      <c r="AU82" s="173"/>
      <c r="AV82" s="173"/>
      <c r="AW82" s="173"/>
      <c r="AX82" s="173"/>
      <c r="AY82" s="173"/>
      <c r="AZ82" s="173"/>
      <c r="BA82" s="173"/>
      <c r="BB82" s="173"/>
      <c r="BC82" s="173"/>
      <c r="BD82" s="173"/>
      <c r="BE82" s="173"/>
      <c r="BF82" s="173"/>
      <c r="BG82" s="173"/>
      <c r="BH82" s="173"/>
      <c r="BI82" s="173"/>
      <c r="BJ82" s="173"/>
      <c r="BK82" s="173"/>
      <c r="BL82" s="173"/>
      <c r="BM82" s="173"/>
      <c r="BN82" s="173"/>
      <c r="BO82" s="34"/>
    </row>
    <row r="83" spans="1:67" ht="18" customHeight="1" x14ac:dyDescent="0.35">
      <c r="A83" s="173"/>
      <c r="B83" s="53"/>
      <c r="C83" s="887" t="s">
        <v>424</v>
      </c>
      <c r="D83" s="888"/>
      <c r="E83" s="425">
        <v>55</v>
      </c>
      <c r="F83" s="174"/>
      <c r="G83" s="540"/>
      <c r="H83" s="582"/>
      <c r="I83" s="58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3"/>
      <c r="BA83" s="173"/>
      <c r="BB83" s="173"/>
      <c r="BC83" s="173"/>
      <c r="BD83" s="173"/>
      <c r="BE83" s="173"/>
      <c r="BF83" s="173"/>
      <c r="BG83" s="173"/>
      <c r="BH83" s="173"/>
      <c r="BI83" s="173"/>
      <c r="BJ83" s="173"/>
      <c r="BK83" s="173"/>
      <c r="BL83" s="173"/>
      <c r="BM83" s="173"/>
      <c r="BN83" s="173"/>
      <c r="BO83" s="34"/>
    </row>
    <row r="84" spans="1:67" ht="18" customHeight="1" x14ac:dyDescent="0.35">
      <c r="A84" s="173"/>
      <c r="B84" s="53" t="s">
        <v>425</v>
      </c>
      <c r="C84" s="887" t="s">
        <v>426</v>
      </c>
      <c r="D84" s="888"/>
      <c r="E84" s="429">
        <f ca="1">IFERROR(IF(D68="Warm only",Null, E73+(E74-E73)*(E81-E75)/(E76-E75)+$K$58),0)</f>
        <v>0</v>
      </c>
      <c r="F84" s="174"/>
      <c r="G84" s="584"/>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34"/>
    </row>
    <row r="85" spans="1:67" ht="18" customHeight="1" x14ac:dyDescent="0.35">
      <c r="A85" s="173"/>
      <c r="B85" s="53" t="s">
        <v>427</v>
      </c>
      <c r="C85" s="887" t="s">
        <v>428</v>
      </c>
      <c r="D85" s="888"/>
      <c r="E85" s="429">
        <f ca="1">IFERROR(IF(D68="Warm only",Null, E73+(E74-E73)*(E82-E77)/(E78-E77)+$K$58),0)</f>
        <v>0</v>
      </c>
      <c r="F85" s="174"/>
      <c r="G85" s="21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c r="BG85" s="173"/>
      <c r="BH85" s="173"/>
      <c r="BI85" s="173"/>
      <c r="BJ85" s="173"/>
      <c r="BK85" s="173"/>
      <c r="BL85" s="173"/>
      <c r="BM85" s="173"/>
      <c r="BN85" s="173"/>
      <c r="BO85" s="34"/>
    </row>
    <row r="86" spans="1:67" ht="18" customHeight="1" x14ac:dyDescent="0.35">
      <c r="A86" s="173"/>
      <c r="B86" s="53" t="s">
        <v>429</v>
      </c>
      <c r="C86" s="887" t="s">
        <v>430</v>
      </c>
      <c r="D86" s="931"/>
      <c r="E86" s="429">
        <f ca="1">IFERROR(IF(D68="Warm only",Null, E73+(E74-E73)*(E83-E79)/(E80-E79)+$K$58),0)</f>
        <v>0</v>
      </c>
      <c r="F86" s="174"/>
      <c r="G86" s="21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c r="AW86" s="173"/>
      <c r="AX86" s="173"/>
      <c r="AY86" s="173"/>
      <c r="AZ86" s="173"/>
      <c r="BA86" s="173"/>
      <c r="BB86" s="173"/>
      <c r="BC86" s="173"/>
      <c r="BD86" s="173"/>
      <c r="BE86" s="173"/>
      <c r="BF86" s="173"/>
      <c r="BG86" s="173"/>
      <c r="BH86" s="173"/>
      <c r="BI86" s="173"/>
      <c r="BJ86" s="173"/>
      <c r="BK86" s="173"/>
      <c r="BL86" s="173"/>
      <c r="BM86" s="173"/>
      <c r="BN86" s="173"/>
      <c r="BO86" s="34"/>
    </row>
    <row r="87" spans="1:67" ht="36" customHeight="1" thickBot="1" x14ac:dyDescent="0.4">
      <c r="A87" s="173"/>
      <c r="B87" s="54" t="s">
        <v>392</v>
      </c>
      <c r="C87" s="221" t="s">
        <v>393</v>
      </c>
      <c r="D87" s="434" t="str">
        <f ca="1">IF(OR(ISNA($E$73),ISNA($E$74)),Null,
  INDEX(ASH_OFF_Interpolation,MATCH(Unit_Type,Product_Type,0),1))</f>
        <v/>
      </c>
      <c r="E87" s="430" t="str">
        <f ca="1">IF($D$87=EFF_OFF,"FF",
  IF($D$87=EFR_OFF,"FR",
  IF($D$87=ECR_OFF,"CR",Null)))</f>
        <v/>
      </c>
      <c r="F87" s="174"/>
      <c r="G87" s="21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34"/>
    </row>
    <row r="88" spans="1:67" ht="18" customHeight="1" thickBot="1" x14ac:dyDescent="0.4">
      <c r="A88" s="173"/>
      <c r="B88" s="173"/>
      <c r="C88" s="208"/>
      <c r="D88" s="210"/>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34"/>
    </row>
    <row r="89" spans="1:67" ht="38.25" customHeight="1" thickBot="1" x14ac:dyDescent="0.4">
      <c r="A89" s="173"/>
      <c r="B89" s="14" t="s">
        <v>431</v>
      </c>
      <c r="C89" s="15"/>
      <c r="D89" s="15"/>
      <c r="E89" s="16"/>
      <c r="F89" s="173"/>
      <c r="G89" s="866" t="s">
        <v>636</v>
      </c>
      <c r="H89" s="867"/>
      <c r="I89" s="868"/>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34"/>
    </row>
    <row r="90" spans="1:67" ht="49.5" customHeight="1" x14ac:dyDescent="0.35">
      <c r="A90" s="173"/>
      <c r="B90" s="435" t="s">
        <v>392</v>
      </c>
      <c r="C90" s="932" t="s">
        <v>393</v>
      </c>
      <c r="D90" s="933"/>
      <c r="E90" s="426" t="str">
        <f ca="1">IF($D$68="Warm only",E70,D87)</f>
        <v/>
      </c>
      <c r="F90" s="173"/>
      <c r="G90" s="516" t="s">
        <v>432</v>
      </c>
      <c r="H90" s="585" t="s">
        <v>433</v>
      </c>
      <c r="I90" s="586" t="str">
        <f>IFERROR(L73+(K58*1000),Null)</f>
        <v/>
      </c>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34"/>
    </row>
    <row r="91" spans="1:67" ht="39.75" customHeight="1" thickBot="1" x14ac:dyDescent="0.4">
      <c r="A91" s="173"/>
      <c r="B91" s="439" t="s">
        <v>80</v>
      </c>
      <c r="C91" s="935" t="s">
        <v>81</v>
      </c>
      <c r="D91" s="936"/>
      <c r="E91" s="427" t="str">
        <f ca="1">IFERROR(ROUND(E90*365,0),Null)</f>
        <v/>
      </c>
      <c r="F91" s="173"/>
      <c r="G91" s="587" t="s">
        <v>434</v>
      </c>
      <c r="H91" s="588" t="s">
        <v>435</v>
      </c>
      <c r="I91" s="589" t="str">
        <f>IFERROR(ROUND((I90*365)/1000,0),Null)</f>
        <v/>
      </c>
      <c r="J91" s="173"/>
      <c r="K91" s="173"/>
      <c r="L91" s="173"/>
      <c r="M91" s="173"/>
      <c r="N91" s="173"/>
      <c r="O91" s="173"/>
      <c r="P91" s="173"/>
      <c r="Q91" s="173"/>
      <c r="R91" s="174"/>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34"/>
    </row>
    <row r="92" spans="1:67" ht="18" customHeight="1" thickBot="1" x14ac:dyDescent="0.4">
      <c r="A92" s="173"/>
      <c r="B92" s="173"/>
      <c r="C92" s="173"/>
      <c r="D92" s="173"/>
      <c r="E92" s="173"/>
      <c r="F92" s="173"/>
      <c r="G92" s="173"/>
      <c r="H92" s="173"/>
      <c r="I92" s="173"/>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c r="BA92" s="173"/>
      <c r="BB92" s="173"/>
      <c r="BC92" s="173"/>
      <c r="BD92" s="173"/>
      <c r="BE92" s="173"/>
      <c r="BF92" s="173"/>
      <c r="BG92" s="173"/>
      <c r="BH92" s="173"/>
      <c r="BI92" s="173"/>
      <c r="BJ92" s="173"/>
      <c r="BK92" s="173"/>
      <c r="BL92" s="173"/>
      <c r="BM92" s="173"/>
      <c r="BN92" s="173"/>
      <c r="BO92" s="34"/>
    </row>
    <row r="93" spans="1:67" ht="18" customHeight="1" thickBot="1" x14ac:dyDescent="0.4">
      <c r="A93" s="173"/>
      <c r="B93" s="324" t="s">
        <v>436</v>
      </c>
      <c r="C93" s="325"/>
      <c r="D93" s="326"/>
      <c r="E93" s="208"/>
      <c r="F93" s="208"/>
      <c r="G93" s="174"/>
      <c r="H93" s="173"/>
      <c r="I93" s="208"/>
      <c r="J93" s="173"/>
      <c r="K93" s="173"/>
      <c r="L93" s="173"/>
      <c r="M93" s="173"/>
      <c r="N93" s="173"/>
      <c r="O93" s="173"/>
      <c r="P93" s="173"/>
      <c r="Q93" s="173"/>
      <c r="R93" s="173"/>
      <c r="S93" s="173"/>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34"/>
    </row>
    <row r="94" spans="1:67" ht="18" customHeight="1" thickBot="1" x14ac:dyDescent="0.4">
      <c r="A94" s="173"/>
      <c r="B94" s="928" t="s">
        <v>634</v>
      </c>
      <c r="C94" s="929"/>
      <c r="D94" s="930"/>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3"/>
      <c r="AK94" s="173"/>
      <c r="AL94" s="173"/>
      <c r="AM94" s="173"/>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3"/>
      <c r="BM94" s="173"/>
      <c r="BN94" s="173"/>
      <c r="BO94" s="34"/>
    </row>
    <row r="95" spans="1:67" ht="33.75" customHeight="1" x14ac:dyDescent="0.35">
      <c r="A95" s="173"/>
      <c r="B95" s="357" t="s">
        <v>437</v>
      </c>
      <c r="C95" s="328" t="s">
        <v>438</v>
      </c>
      <c r="D95" s="329" t="s">
        <v>439</v>
      </c>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34"/>
    </row>
    <row r="96" spans="1:67" ht="18" customHeight="1" x14ac:dyDescent="0.35">
      <c r="A96" s="173"/>
      <c r="B96" s="199">
        <v>5</v>
      </c>
      <c r="C96" s="107"/>
      <c r="D96" s="196">
        <v>3.4000000000000002E-2</v>
      </c>
      <c r="E96" s="173"/>
      <c r="F96" s="173"/>
      <c r="G96" s="173"/>
      <c r="H96" s="173"/>
      <c r="I96" s="173"/>
      <c r="J96" s="173"/>
      <c r="K96" s="173"/>
      <c r="L96" s="173"/>
      <c r="M96" s="173"/>
      <c r="N96" s="173"/>
      <c r="O96" s="173"/>
      <c r="P96" s="173"/>
      <c r="Q96" s="173"/>
      <c r="R96" s="173"/>
      <c r="S96" s="173"/>
      <c r="T96" s="173"/>
      <c r="U96" s="173"/>
      <c r="V96" s="173"/>
      <c r="W96" s="173"/>
      <c r="X96" s="173"/>
      <c r="Y96" s="173"/>
      <c r="Z96" s="173"/>
      <c r="AA96" s="173"/>
      <c r="AB96" s="173"/>
      <c r="AC96" s="173"/>
      <c r="AD96" s="173"/>
      <c r="AE96" s="173"/>
      <c r="AF96" s="173"/>
      <c r="AG96" s="173"/>
      <c r="AH96" s="173"/>
      <c r="AI96" s="173"/>
      <c r="AJ96" s="173"/>
      <c r="AK96" s="173"/>
      <c r="AL96" s="173"/>
      <c r="AM96" s="173"/>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34"/>
    </row>
    <row r="97" spans="1:67" ht="18" customHeight="1" x14ac:dyDescent="0.35">
      <c r="A97" s="173"/>
      <c r="B97" s="200">
        <v>15</v>
      </c>
      <c r="C97" s="55"/>
      <c r="D97" s="197">
        <v>0.21099999999999999</v>
      </c>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34"/>
    </row>
    <row r="98" spans="1:67" ht="18" customHeight="1" x14ac:dyDescent="0.35">
      <c r="A98" s="173"/>
      <c r="B98" s="200">
        <v>25</v>
      </c>
      <c r="C98" s="55"/>
      <c r="D98" s="197">
        <v>0.20399999999999999</v>
      </c>
      <c r="E98" s="173"/>
      <c r="F98" s="173"/>
      <c r="G98" s="173"/>
      <c r="H98" s="173"/>
      <c r="I98" s="173"/>
      <c r="J98" s="173"/>
      <c r="K98" s="173"/>
      <c r="L98" s="173"/>
      <c r="M98" s="173"/>
      <c r="N98" s="173"/>
      <c r="O98" s="173"/>
      <c r="P98" s="173"/>
      <c r="Q98" s="173"/>
      <c r="R98" s="173"/>
      <c r="S98" s="173"/>
      <c r="T98" s="173"/>
      <c r="U98" s="173"/>
      <c r="V98" s="173"/>
      <c r="W98" s="173"/>
      <c r="X98" s="173"/>
      <c r="Y98" s="173"/>
      <c r="Z98" s="173"/>
      <c r="AA98" s="173"/>
      <c r="AB98" s="173"/>
      <c r="AC98" s="173"/>
      <c r="AD98" s="173"/>
      <c r="AE98" s="173"/>
      <c r="AF98" s="173"/>
      <c r="AG98" s="173"/>
      <c r="AH98" s="173"/>
      <c r="AI98" s="173"/>
      <c r="AJ98" s="173"/>
      <c r="AK98" s="173"/>
      <c r="AL98" s="173"/>
      <c r="AM98" s="173"/>
      <c r="AN98" s="173"/>
      <c r="AO98" s="173"/>
      <c r="AP98" s="173"/>
      <c r="AQ98" s="173"/>
      <c r="AR98" s="173"/>
      <c r="AS98" s="173"/>
      <c r="AT98" s="173"/>
      <c r="AU98" s="173"/>
      <c r="AV98" s="173"/>
      <c r="AW98" s="173"/>
      <c r="AX98" s="173"/>
      <c r="AY98" s="173"/>
      <c r="AZ98" s="173"/>
      <c r="BA98" s="173"/>
      <c r="BB98" s="173"/>
      <c r="BC98" s="173"/>
      <c r="BD98" s="173"/>
      <c r="BE98" s="173"/>
      <c r="BF98" s="173"/>
      <c r="BG98" s="173"/>
      <c r="BH98" s="173"/>
      <c r="BI98" s="173"/>
      <c r="BJ98" s="173"/>
      <c r="BK98" s="173"/>
      <c r="BL98" s="173"/>
      <c r="BM98" s="173"/>
      <c r="BN98" s="173"/>
      <c r="BO98" s="34"/>
    </row>
    <row r="99" spans="1:67" ht="18" customHeight="1" x14ac:dyDescent="0.35">
      <c r="A99" s="173"/>
      <c r="B99" s="200">
        <v>35</v>
      </c>
      <c r="C99" s="55"/>
      <c r="D99" s="197">
        <v>0.16600000000000001</v>
      </c>
      <c r="E99" s="173"/>
      <c r="F99" s="173"/>
      <c r="G99" s="173"/>
      <c r="H99" s="173"/>
      <c r="I99" s="173"/>
      <c r="J99" s="173"/>
      <c r="K99" s="173"/>
      <c r="L99" s="173"/>
      <c r="M99" s="173"/>
      <c r="N99" s="173"/>
      <c r="O99" s="173"/>
      <c r="P99" s="173"/>
      <c r="Q99" s="173"/>
      <c r="R99" s="173"/>
      <c r="S99" s="173"/>
      <c r="T99" s="173"/>
      <c r="U99" s="173"/>
      <c r="V99" s="173"/>
      <c r="W99" s="173"/>
      <c r="X99" s="173"/>
      <c r="Y99" s="173"/>
      <c r="Z99" s="173"/>
      <c r="AA99" s="173"/>
      <c r="AB99" s="173"/>
      <c r="AC99" s="173"/>
      <c r="AD99" s="173"/>
      <c r="AE99" s="173"/>
      <c r="AF99" s="173"/>
      <c r="AG99" s="173"/>
      <c r="AH99" s="173"/>
      <c r="AI99" s="173"/>
      <c r="AJ99" s="173"/>
      <c r="AK99" s="173"/>
      <c r="AL99" s="173"/>
      <c r="AM99" s="173"/>
      <c r="AN99" s="173"/>
      <c r="AO99" s="173"/>
      <c r="AP99" s="173"/>
      <c r="AQ99" s="173"/>
      <c r="AR99" s="173"/>
      <c r="AS99" s="173"/>
      <c r="AT99" s="173"/>
      <c r="AU99" s="173"/>
      <c r="AV99" s="173"/>
      <c r="AW99" s="173"/>
      <c r="AX99" s="173"/>
      <c r="AY99" s="173"/>
      <c r="AZ99" s="173"/>
      <c r="BA99" s="173"/>
      <c r="BB99" s="173"/>
      <c r="BC99" s="173"/>
      <c r="BD99" s="173"/>
      <c r="BE99" s="173"/>
      <c r="BF99" s="173"/>
      <c r="BG99" s="173"/>
      <c r="BH99" s="173"/>
      <c r="BI99" s="173"/>
      <c r="BJ99" s="173"/>
      <c r="BK99" s="173"/>
      <c r="BL99" s="173"/>
      <c r="BM99" s="173"/>
      <c r="BN99" s="173"/>
      <c r="BO99" s="34"/>
    </row>
    <row r="100" spans="1:67" ht="18" customHeight="1" x14ac:dyDescent="0.35">
      <c r="A100" s="173"/>
      <c r="B100" s="200">
        <v>45</v>
      </c>
      <c r="C100" s="55"/>
      <c r="D100" s="197">
        <v>0.126</v>
      </c>
      <c r="E100" s="173"/>
      <c r="F100" s="173"/>
      <c r="G100" s="173"/>
      <c r="H100" s="173"/>
      <c r="I100" s="173"/>
      <c r="J100" s="173"/>
      <c r="K100" s="173"/>
      <c r="L100" s="173"/>
      <c r="M100" s="173"/>
      <c r="N100" s="173"/>
      <c r="O100" s="173"/>
      <c r="P100" s="173"/>
      <c r="Q100" s="173"/>
      <c r="R100" s="173"/>
      <c r="S100" s="173"/>
      <c r="T100" s="173"/>
      <c r="U100" s="173"/>
      <c r="V100" s="173"/>
      <c r="W100" s="173"/>
      <c r="X100" s="173"/>
      <c r="Y100" s="173"/>
      <c r="Z100" s="173"/>
      <c r="AA100" s="173"/>
      <c r="AB100" s="173"/>
      <c r="AC100" s="173"/>
      <c r="AD100" s="173"/>
      <c r="AE100" s="173"/>
      <c r="AF100" s="173"/>
      <c r="AG100" s="173"/>
      <c r="AH100" s="173"/>
      <c r="AI100" s="173"/>
      <c r="AJ100" s="173"/>
      <c r="AK100" s="173"/>
      <c r="AL100" s="173"/>
      <c r="AM100" s="173"/>
      <c r="AN100" s="173"/>
      <c r="AO100" s="173"/>
      <c r="AP100" s="173"/>
      <c r="AQ100" s="173"/>
      <c r="AR100" s="173"/>
      <c r="AS100" s="173"/>
      <c r="AT100" s="173"/>
      <c r="AU100" s="173"/>
      <c r="AV100" s="173"/>
      <c r="AW100" s="173"/>
      <c r="AX100" s="173"/>
      <c r="AY100" s="173"/>
      <c r="AZ100" s="173"/>
      <c r="BA100" s="173"/>
      <c r="BB100" s="173"/>
      <c r="BC100" s="173"/>
      <c r="BD100" s="173"/>
      <c r="BE100" s="173"/>
      <c r="BF100" s="173"/>
      <c r="BG100" s="173"/>
      <c r="BH100" s="173"/>
      <c r="BI100" s="173"/>
      <c r="BJ100" s="173"/>
      <c r="BK100" s="173"/>
      <c r="BL100" s="173"/>
      <c r="BM100" s="173"/>
      <c r="BN100" s="173"/>
      <c r="BO100" s="34"/>
    </row>
    <row r="101" spans="1:67" ht="18" customHeight="1" x14ac:dyDescent="0.35">
      <c r="A101" s="173"/>
      <c r="B101" s="200">
        <v>55</v>
      </c>
      <c r="C101" s="55"/>
      <c r="D101" s="197">
        <v>0.11899999999999999</v>
      </c>
      <c r="E101" s="173"/>
      <c r="F101" s="173"/>
      <c r="G101" s="173"/>
      <c r="H101" s="173"/>
      <c r="I101" s="173"/>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173"/>
      <c r="AG101" s="173"/>
      <c r="AH101" s="173"/>
      <c r="AI101" s="173"/>
      <c r="AJ101" s="173"/>
      <c r="AK101" s="173"/>
      <c r="AL101" s="173"/>
      <c r="AM101" s="173"/>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173"/>
      <c r="BI101" s="173"/>
      <c r="BJ101" s="173"/>
      <c r="BK101" s="173"/>
      <c r="BL101" s="173"/>
      <c r="BM101" s="173"/>
      <c r="BN101" s="173"/>
      <c r="BO101" s="34"/>
    </row>
    <row r="102" spans="1:67" ht="18" customHeight="1" x14ac:dyDescent="0.35">
      <c r="A102" s="173"/>
      <c r="B102" s="200">
        <v>65</v>
      </c>
      <c r="C102" s="55"/>
      <c r="D102" s="197">
        <v>6.9000000000000006E-2</v>
      </c>
      <c r="E102" s="173"/>
      <c r="F102" s="173"/>
      <c r="G102" s="173"/>
      <c r="H102" s="173"/>
      <c r="I102" s="173"/>
      <c r="J102" s="173"/>
      <c r="K102" s="173"/>
      <c r="L102" s="173"/>
      <c r="M102" s="173"/>
      <c r="N102" s="173"/>
      <c r="O102" s="173"/>
      <c r="P102" s="173"/>
      <c r="Q102" s="173"/>
      <c r="R102" s="173"/>
      <c r="S102" s="173"/>
      <c r="T102" s="173"/>
      <c r="U102" s="173"/>
      <c r="V102" s="173"/>
      <c r="W102" s="173"/>
      <c r="X102" s="173"/>
      <c r="Y102" s="173"/>
      <c r="Z102" s="173"/>
      <c r="AA102" s="173"/>
      <c r="AB102" s="173"/>
      <c r="AC102" s="173"/>
      <c r="AD102" s="173"/>
      <c r="AE102" s="173"/>
      <c r="AF102" s="173"/>
      <c r="AG102" s="173"/>
      <c r="AH102" s="173"/>
      <c r="AI102" s="173"/>
      <c r="AJ102" s="173"/>
      <c r="AK102" s="173"/>
      <c r="AL102" s="173"/>
      <c r="AM102" s="173"/>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34"/>
    </row>
    <row r="103" spans="1:67" ht="18" customHeight="1" x14ac:dyDescent="0.35">
      <c r="A103" s="173"/>
      <c r="B103" s="200">
        <v>75</v>
      </c>
      <c r="C103" s="55"/>
      <c r="D103" s="197">
        <v>4.7E-2</v>
      </c>
      <c r="E103" s="173"/>
      <c r="F103" s="173"/>
      <c r="G103" s="173"/>
      <c r="H103" s="173"/>
      <c r="I103" s="173"/>
      <c r="J103" s="173"/>
      <c r="K103" s="173"/>
      <c r="L103" s="173"/>
      <c r="M103" s="173"/>
      <c r="N103" s="173"/>
      <c r="O103" s="173"/>
      <c r="P103" s="173"/>
      <c r="Q103" s="173"/>
      <c r="R103" s="173"/>
      <c r="S103" s="173"/>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34"/>
    </row>
    <row r="104" spans="1:67" ht="18" customHeight="1" x14ac:dyDescent="0.35">
      <c r="A104" s="173"/>
      <c r="B104" s="200">
        <v>85</v>
      </c>
      <c r="C104" s="55"/>
      <c r="D104" s="197">
        <v>8.0000000000000002E-3</v>
      </c>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3"/>
      <c r="AJ104" s="173"/>
      <c r="AK104" s="173"/>
      <c r="AL104" s="173"/>
      <c r="AM104" s="173"/>
      <c r="AN104" s="173"/>
      <c r="AO104" s="173"/>
      <c r="AP104" s="173"/>
      <c r="AQ104" s="173"/>
      <c r="AR104" s="173"/>
      <c r="AS104" s="173"/>
      <c r="AT104" s="173"/>
      <c r="AU104" s="173"/>
      <c r="AV104" s="173"/>
      <c r="AW104" s="173"/>
      <c r="AX104" s="173"/>
      <c r="AY104" s="173"/>
      <c r="AZ104" s="173"/>
      <c r="BA104" s="173"/>
      <c r="BB104" s="173"/>
      <c r="BC104" s="173"/>
      <c r="BD104" s="173"/>
      <c r="BE104" s="173"/>
      <c r="BF104" s="173"/>
      <c r="BG104" s="173"/>
      <c r="BH104" s="173"/>
      <c r="BI104" s="173"/>
      <c r="BJ104" s="173"/>
      <c r="BK104" s="173"/>
      <c r="BL104" s="173"/>
      <c r="BM104" s="173"/>
      <c r="BN104" s="173"/>
      <c r="BO104" s="34"/>
    </row>
    <row r="105" spans="1:67" ht="18" customHeight="1" x14ac:dyDescent="0.35">
      <c r="A105" s="173"/>
      <c r="B105" s="201">
        <v>95</v>
      </c>
      <c r="C105" s="108"/>
      <c r="D105" s="198">
        <v>1.4999999999999999E-2</v>
      </c>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c r="AA105" s="173"/>
      <c r="AB105" s="173"/>
      <c r="AC105" s="173"/>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3"/>
      <c r="AY105" s="173"/>
      <c r="AZ105" s="173"/>
      <c r="BA105" s="173"/>
      <c r="BB105" s="173"/>
      <c r="BC105" s="173"/>
      <c r="BD105" s="173"/>
      <c r="BE105" s="173"/>
      <c r="BF105" s="173"/>
      <c r="BG105" s="173"/>
      <c r="BH105" s="173"/>
      <c r="BI105" s="173"/>
      <c r="BJ105" s="173"/>
      <c r="BK105" s="173"/>
      <c r="BL105" s="173"/>
      <c r="BM105" s="173"/>
      <c r="BN105" s="173"/>
      <c r="BO105" s="34"/>
    </row>
    <row r="106" spans="1:67" ht="18" customHeight="1" x14ac:dyDescent="0.35">
      <c r="A106" s="173"/>
      <c r="B106" s="408"/>
      <c r="C106" s="409"/>
      <c r="D106" s="410"/>
      <c r="E106" s="173"/>
      <c r="F106" s="173"/>
      <c r="G106" s="173"/>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3"/>
      <c r="BI106" s="173"/>
      <c r="BJ106" s="173"/>
      <c r="BK106" s="173"/>
      <c r="BL106" s="173"/>
      <c r="BM106" s="173"/>
      <c r="BN106" s="173"/>
      <c r="BO106" s="34"/>
    </row>
    <row r="107" spans="1:67" ht="36" customHeight="1" x14ac:dyDescent="0.35">
      <c r="A107" s="173"/>
      <c r="B107" s="91" t="s">
        <v>392</v>
      </c>
      <c r="C107" s="192" t="s">
        <v>393</v>
      </c>
      <c r="D107" s="106" t="str">
        <f ca="1">IF(AUS_NZ="Yes",'Energy Calcs (ASH Switch OFF)'!I90/1000,'Energy Calcs (ASH Switch OFF)'!E90)</f>
        <v/>
      </c>
      <c r="E107" s="173"/>
      <c r="F107" s="173"/>
      <c r="G107" s="173"/>
      <c r="H107" s="173"/>
      <c r="I107" s="173"/>
      <c r="J107" s="173"/>
      <c r="K107" s="173"/>
      <c r="L107" s="173"/>
      <c r="M107" s="173"/>
      <c r="N107" s="173"/>
      <c r="O107" s="173"/>
      <c r="P107" s="173"/>
      <c r="Q107" s="173"/>
      <c r="R107" s="173"/>
      <c r="S107" s="173"/>
      <c r="T107" s="173"/>
      <c r="U107" s="173"/>
      <c r="V107" s="173"/>
      <c r="W107" s="173"/>
      <c r="X107" s="173"/>
      <c r="Y107" s="173"/>
      <c r="Z107" s="173"/>
      <c r="AA107" s="173"/>
      <c r="AB107" s="173"/>
      <c r="AC107" s="173"/>
      <c r="AD107" s="173"/>
      <c r="AE107" s="173"/>
      <c r="AF107" s="173"/>
      <c r="AG107" s="173"/>
      <c r="AH107" s="173"/>
      <c r="AI107" s="173"/>
      <c r="AJ107" s="173"/>
      <c r="AK107" s="173"/>
      <c r="AL107" s="173"/>
      <c r="AM107" s="173"/>
      <c r="AN107" s="173"/>
      <c r="AO107" s="173"/>
      <c r="AP107" s="173"/>
      <c r="AQ107" s="173"/>
      <c r="AR107" s="173"/>
      <c r="AS107" s="173"/>
      <c r="AT107" s="173"/>
      <c r="AU107" s="173"/>
      <c r="AV107" s="173"/>
      <c r="AW107" s="173"/>
      <c r="AX107" s="173"/>
      <c r="AY107" s="173"/>
      <c r="AZ107" s="173"/>
      <c r="BA107" s="173"/>
      <c r="BB107" s="173"/>
      <c r="BC107" s="173"/>
      <c r="BD107" s="173"/>
      <c r="BE107" s="173"/>
      <c r="BF107" s="173"/>
      <c r="BG107" s="173"/>
      <c r="BH107" s="173"/>
      <c r="BI107" s="173"/>
      <c r="BJ107" s="173"/>
      <c r="BK107" s="173"/>
      <c r="BL107" s="173"/>
      <c r="BM107" s="173"/>
      <c r="BN107" s="173"/>
      <c r="BO107" s="34"/>
    </row>
    <row r="108" spans="1:67" ht="18" customHeight="1" x14ac:dyDescent="0.35">
      <c r="A108" s="173"/>
      <c r="B108" s="53" t="s">
        <v>440</v>
      </c>
      <c r="C108" s="93" t="s">
        <v>441</v>
      </c>
      <c r="D108" s="74">
        <f>(C96*D96)+(C97*D97)+(C98*D98)+(C99*D99)+(C100*D100)+(C101*D101)+(C102*D102)+(C103*D103)+(C104*D104)+(C105*D105)</f>
        <v>0</v>
      </c>
      <c r="E108" s="173"/>
      <c r="F108" s="173"/>
      <c r="G108" s="173"/>
      <c r="H108" s="173"/>
      <c r="I108" s="173"/>
      <c r="J108" s="173"/>
      <c r="K108" s="173"/>
      <c r="L108" s="173"/>
      <c r="M108" s="173"/>
      <c r="N108" s="173"/>
      <c r="O108" s="173"/>
      <c r="P108" s="173"/>
      <c r="Q108" s="173"/>
      <c r="R108" s="173"/>
      <c r="S108" s="173"/>
      <c r="T108" s="173"/>
      <c r="U108" s="173"/>
      <c r="V108" s="173"/>
      <c r="W108" s="173"/>
      <c r="X108" s="173"/>
      <c r="Y108" s="173"/>
      <c r="Z108" s="173"/>
      <c r="AA108" s="173"/>
      <c r="AB108" s="173"/>
      <c r="AC108" s="173"/>
      <c r="AD108" s="173"/>
      <c r="AE108" s="173"/>
      <c r="AF108" s="173"/>
      <c r="AG108" s="173"/>
      <c r="AH108" s="173"/>
      <c r="AI108" s="173"/>
      <c r="AJ108" s="173"/>
      <c r="AK108" s="173"/>
      <c r="AL108" s="173"/>
      <c r="AM108" s="173"/>
      <c r="AN108" s="173"/>
      <c r="AO108" s="173"/>
      <c r="AP108" s="173"/>
      <c r="AQ108" s="173"/>
      <c r="AR108" s="173"/>
      <c r="AS108" s="173"/>
      <c r="AT108" s="173"/>
      <c r="AU108" s="173"/>
      <c r="AV108" s="173"/>
      <c r="AW108" s="173"/>
      <c r="AX108" s="173"/>
      <c r="AY108" s="173"/>
      <c r="AZ108" s="173"/>
      <c r="BA108" s="173"/>
      <c r="BB108" s="173"/>
      <c r="BC108" s="173"/>
      <c r="BD108" s="173"/>
      <c r="BE108" s="173"/>
      <c r="BF108" s="173"/>
      <c r="BG108" s="173"/>
      <c r="BH108" s="173"/>
      <c r="BI108" s="173"/>
      <c r="BJ108" s="173"/>
      <c r="BK108" s="173"/>
      <c r="BL108" s="173"/>
      <c r="BM108" s="173"/>
      <c r="BN108" s="173"/>
      <c r="BO108" s="34"/>
    </row>
    <row r="109" spans="1:67" ht="18" customHeight="1" x14ac:dyDescent="0.35">
      <c r="A109" s="173"/>
      <c r="B109" s="53" t="s">
        <v>442</v>
      </c>
      <c r="C109" s="93" t="s">
        <v>443</v>
      </c>
      <c r="D109" s="75">
        <f>D108*1.3*24/1000</f>
        <v>0</v>
      </c>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3"/>
      <c r="BI109" s="173"/>
      <c r="BJ109" s="173"/>
      <c r="BK109" s="173"/>
      <c r="BL109" s="173"/>
      <c r="BM109" s="173"/>
      <c r="BN109" s="173"/>
      <c r="BO109" s="34"/>
    </row>
    <row r="110" spans="1:67" ht="36" customHeight="1" x14ac:dyDescent="0.35">
      <c r="A110" s="173"/>
      <c r="B110" s="90" t="s">
        <v>444</v>
      </c>
      <c r="C110" s="147" t="s">
        <v>445</v>
      </c>
      <c r="D110" s="75" t="str">
        <f ca="1">IFERROR((D107+D109),Null)</f>
        <v/>
      </c>
      <c r="E110" s="173"/>
      <c r="F110" s="173"/>
      <c r="G110" s="173"/>
      <c r="H110" s="173"/>
      <c r="I110" s="173"/>
      <c r="J110" s="173"/>
      <c r="K110" s="173"/>
      <c r="L110" s="173"/>
      <c r="M110" s="173"/>
      <c r="N110" s="173"/>
      <c r="O110" s="173"/>
      <c r="P110" s="173"/>
      <c r="Q110" s="173"/>
      <c r="R110" s="173"/>
      <c r="S110" s="173"/>
      <c r="T110" s="173"/>
      <c r="U110" s="173"/>
      <c r="V110" s="173"/>
      <c r="W110" s="173"/>
      <c r="X110" s="173"/>
      <c r="Y110" s="173"/>
      <c r="Z110" s="173"/>
      <c r="AA110" s="173"/>
      <c r="AB110" s="173"/>
      <c r="AC110" s="173"/>
      <c r="AD110" s="173"/>
      <c r="AE110" s="173"/>
      <c r="AF110" s="173"/>
      <c r="AG110" s="173"/>
      <c r="AH110" s="173"/>
      <c r="AI110" s="173"/>
      <c r="AJ110" s="173"/>
      <c r="AK110" s="173"/>
      <c r="AL110" s="173"/>
      <c r="AM110" s="173"/>
      <c r="AN110" s="173"/>
      <c r="AO110" s="173"/>
      <c r="AP110" s="173"/>
      <c r="AQ110" s="173"/>
      <c r="AR110" s="173"/>
      <c r="AS110" s="173"/>
      <c r="AT110" s="173"/>
      <c r="AU110" s="173"/>
      <c r="AV110" s="173"/>
      <c r="AW110" s="173"/>
      <c r="AX110" s="173"/>
      <c r="AY110" s="173"/>
      <c r="AZ110" s="173"/>
      <c r="BA110" s="173"/>
      <c r="BB110" s="173"/>
      <c r="BC110" s="173"/>
      <c r="BD110" s="173"/>
      <c r="BE110" s="173"/>
      <c r="BF110" s="173"/>
      <c r="BG110" s="173"/>
      <c r="BH110" s="173"/>
      <c r="BI110" s="173"/>
      <c r="BJ110" s="173"/>
      <c r="BK110" s="173"/>
      <c r="BL110" s="173"/>
      <c r="BM110" s="173"/>
      <c r="BN110" s="173"/>
      <c r="BO110" s="34"/>
    </row>
    <row r="111" spans="1:67" ht="18" customHeight="1" thickBot="1" x14ac:dyDescent="0.4">
      <c r="A111" s="173"/>
      <c r="B111" s="439" t="s">
        <v>80</v>
      </c>
      <c r="C111" s="455" t="s">
        <v>81</v>
      </c>
      <c r="D111" s="411" t="str">
        <f ca="1">IFERROR(ROUND(D110*365,0),Null)</f>
        <v/>
      </c>
      <c r="E111" s="173"/>
      <c r="F111" s="173"/>
      <c r="G111" s="173"/>
      <c r="H111" s="173"/>
      <c r="I111" s="173"/>
      <c r="J111" s="173"/>
      <c r="K111" s="173"/>
      <c r="L111" s="173"/>
      <c r="M111" s="173"/>
      <c r="N111" s="173"/>
      <c r="O111" s="173"/>
      <c r="P111" s="173"/>
      <c r="Q111" s="173"/>
      <c r="R111" s="173"/>
      <c r="S111" s="173"/>
      <c r="T111" s="173"/>
      <c r="U111" s="173"/>
      <c r="V111" s="173"/>
      <c r="W111" s="173"/>
      <c r="X111" s="173"/>
      <c r="Y111" s="173"/>
      <c r="Z111" s="173"/>
      <c r="AA111" s="173"/>
      <c r="AB111" s="173"/>
      <c r="AC111" s="173"/>
      <c r="AD111" s="173"/>
      <c r="AE111" s="173"/>
      <c r="AF111" s="173"/>
      <c r="AG111" s="173"/>
      <c r="AH111" s="173"/>
      <c r="AI111" s="173"/>
      <c r="AJ111" s="173"/>
      <c r="AK111" s="173"/>
      <c r="AL111" s="173"/>
      <c r="AM111" s="173"/>
      <c r="AN111" s="173"/>
      <c r="AO111" s="173"/>
      <c r="AP111" s="173"/>
      <c r="AQ111" s="173"/>
      <c r="AR111" s="173"/>
      <c r="AS111" s="173"/>
      <c r="AT111" s="173"/>
      <c r="AU111" s="173"/>
      <c r="AV111" s="173"/>
      <c r="AW111" s="173"/>
      <c r="AX111" s="173"/>
      <c r="AY111" s="173"/>
      <c r="AZ111" s="173"/>
      <c r="BA111" s="173"/>
      <c r="BB111" s="173"/>
      <c r="BC111" s="173"/>
      <c r="BD111" s="173"/>
      <c r="BE111" s="173"/>
      <c r="BF111" s="173"/>
      <c r="BG111" s="173"/>
      <c r="BH111" s="173"/>
      <c r="BI111" s="173"/>
      <c r="BJ111" s="173"/>
      <c r="BK111" s="173"/>
      <c r="BL111" s="173"/>
      <c r="BM111" s="173"/>
      <c r="BN111" s="173"/>
      <c r="BO111" s="34"/>
    </row>
    <row r="112" spans="1:67" ht="18" customHeight="1" x14ac:dyDescent="0.35">
      <c r="A112" s="173"/>
      <c r="B112" s="209"/>
      <c r="C112" s="209"/>
      <c r="D112" s="173"/>
      <c r="E112" s="173"/>
      <c r="F112" s="173"/>
      <c r="G112" s="173"/>
      <c r="H112" s="173"/>
      <c r="I112" s="173"/>
      <c r="J112" s="173"/>
      <c r="K112" s="173"/>
      <c r="L112" s="173"/>
      <c r="M112" s="173"/>
      <c r="N112" s="173"/>
      <c r="O112" s="173"/>
      <c r="P112" s="173"/>
      <c r="Q112" s="173"/>
      <c r="R112" s="173"/>
      <c r="S112" s="173"/>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34"/>
    </row>
    <row r="113" spans="1:67" ht="18" customHeight="1" x14ac:dyDescent="0.35">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row>
  </sheetData>
  <sheetProtection algorithmName="SHA-512" hashValue="WIg3LFfGvrtBM9a+LYsKs+w4FTh80iCpYTYqqX+U9gZBwMGiQK3LEBZwQQaD2vWubKeTl9m2JPF4TeblCFx/OQ==" saltValue="3vXVKMo0ktCc1ah1uJWteQ==" spinCount="100000" sheet="1" objects="1" scenarios="1" selectLockedCells="1"/>
  <mergeCells count="98">
    <mergeCell ref="AS25:AT27"/>
    <mergeCell ref="B43:C43"/>
    <mergeCell ref="AB25:AC27"/>
    <mergeCell ref="AS20:BI20"/>
    <mergeCell ref="K20:AA20"/>
    <mergeCell ref="Z34:AA34"/>
    <mergeCell ref="J39:K39"/>
    <mergeCell ref="J40:K40"/>
    <mergeCell ref="B34:J34"/>
    <mergeCell ref="G20:G21"/>
    <mergeCell ref="B38:C38"/>
    <mergeCell ref="B20:C20"/>
    <mergeCell ref="D20:F20"/>
    <mergeCell ref="AB28:AC33"/>
    <mergeCell ref="AS28:AT33"/>
    <mergeCell ref="B37:G37"/>
    <mergeCell ref="BK19:BM20"/>
    <mergeCell ref="AS21:AT21"/>
    <mergeCell ref="AS22:AT24"/>
    <mergeCell ref="AB22:AC24"/>
    <mergeCell ref="AB21:AC21"/>
    <mergeCell ref="AB20:AR20"/>
    <mergeCell ref="B13:J13"/>
    <mergeCell ref="B17:J17"/>
    <mergeCell ref="B16:J16"/>
    <mergeCell ref="B14:J14"/>
    <mergeCell ref="H20:J20"/>
    <mergeCell ref="B15:J15"/>
    <mergeCell ref="H2:I2"/>
    <mergeCell ref="D6:F6"/>
    <mergeCell ref="D7:F7"/>
    <mergeCell ref="B9:C9"/>
    <mergeCell ref="D9:F9"/>
    <mergeCell ref="B3:C3"/>
    <mergeCell ref="B4:C4"/>
    <mergeCell ref="B5:C5"/>
    <mergeCell ref="B6:C6"/>
    <mergeCell ref="B8:C8"/>
    <mergeCell ref="B7:C7"/>
    <mergeCell ref="D3:F3"/>
    <mergeCell ref="D4:F4"/>
    <mergeCell ref="D5:F5"/>
    <mergeCell ref="D8:F8"/>
    <mergeCell ref="C76:D76"/>
    <mergeCell ref="C77:D77"/>
    <mergeCell ref="C75:D75"/>
    <mergeCell ref="C70:D70"/>
    <mergeCell ref="B68:C68"/>
    <mergeCell ref="B69:E69"/>
    <mergeCell ref="B71:E71"/>
    <mergeCell ref="B72:E72"/>
    <mergeCell ref="C74:D74"/>
    <mergeCell ref="B94:D94"/>
    <mergeCell ref="C85:D85"/>
    <mergeCell ref="C86:D86"/>
    <mergeCell ref="C90:D90"/>
    <mergeCell ref="C78:D78"/>
    <mergeCell ref="C80:D80"/>
    <mergeCell ref="C83:D83"/>
    <mergeCell ref="C91:D91"/>
    <mergeCell ref="C81:D81"/>
    <mergeCell ref="C82:D82"/>
    <mergeCell ref="C84:D84"/>
    <mergeCell ref="C79:D79"/>
    <mergeCell ref="I50:P55"/>
    <mergeCell ref="L58:N58"/>
    <mergeCell ref="B51:C51"/>
    <mergeCell ref="I57:N57"/>
    <mergeCell ref="E48:G48"/>
    <mergeCell ref="E49:G49"/>
    <mergeCell ref="E58:G58"/>
    <mergeCell ref="B25:B27"/>
    <mergeCell ref="B22:B24"/>
    <mergeCell ref="B28:B30"/>
    <mergeCell ref="I48:P48"/>
    <mergeCell ref="I49:P49"/>
    <mergeCell ref="B31:B33"/>
    <mergeCell ref="G89:I89"/>
    <mergeCell ref="B42:G42"/>
    <mergeCell ref="B55:G55"/>
    <mergeCell ref="E56:G56"/>
    <mergeCell ref="E57:G57"/>
    <mergeCell ref="E50:G50"/>
    <mergeCell ref="B47:G47"/>
    <mergeCell ref="C73:D73"/>
    <mergeCell ref="G67:L67"/>
    <mergeCell ref="G68:G69"/>
    <mergeCell ref="H68:I68"/>
    <mergeCell ref="J68:K68"/>
    <mergeCell ref="L68:L69"/>
    <mergeCell ref="B63:G63"/>
    <mergeCell ref="B65:G65"/>
    <mergeCell ref="B59:C59"/>
    <mergeCell ref="O73:P73"/>
    <mergeCell ref="G75:J75"/>
    <mergeCell ref="G76:G77"/>
    <mergeCell ref="H76:I76"/>
    <mergeCell ref="J76:J77"/>
  </mergeCells>
  <conditionalFormatting sqref="B90:E91">
    <cfRule type="expression" dxfId="68" priority="56">
      <formula>VASH=Yes</formula>
    </cfRule>
  </conditionalFormatting>
  <conditionalFormatting sqref="D48:D49 D56:D57">
    <cfRule type="expression" dxfId="65" priority="57">
      <formula>DefrostControlType&lt;&gt;Variable</formula>
    </cfRule>
  </conditionalFormatting>
  <conditionalFormatting sqref="D48:D50 I50 D56:D58">
    <cfRule type="expression" dxfId="64" priority="59">
      <formula>AND(DefrostControlType&lt;&gt;Variable,DefrostControlType&lt;&gt;LTA)</formula>
    </cfRule>
  </conditionalFormatting>
  <conditionalFormatting sqref="D56:D58">
    <cfRule type="expression" dxfId="63" priority="58">
      <formula>No_Freq&lt;2</formula>
    </cfRule>
  </conditionalFormatting>
  <conditionalFormatting sqref="AB20:AR27 AB28 AB34:AR34">
    <cfRule type="expression" dxfId="47" priority="54">
      <formula>Aux_Comp_Y_N=0</formula>
    </cfRule>
  </conditionalFormatting>
  <conditionalFormatting sqref="AD28:AR33">
    <cfRule type="expression" dxfId="46" priority="51">
      <formula>Aux_Comp_Y_N=0</formula>
    </cfRule>
  </conditionalFormatting>
  <conditionalFormatting sqref="AS20:BI27 AS28 AS34:BI34">
    <cfRule type="expression" dxfId="45" priority="53">
      <formula>Aux_Comp_Y_N&lt;2</formula>
    </cfRule>
  </conditionalFormatting>
  <conditionalFormatting sqref="AU28:BI33">
    <cfRule type="expression" dxfId="44" priority="50">
      <formula>Aux_Comp_Y_N&lt;2</formula>
    </cfRule>
  </conditionalFormatting>
  <dataValidations count="1">
    <dataValidation type="list" showInputMessage="1" showErrorMessage="1" sqref="D68" xr:uid="{00000000-0002-0000-0B00-000000000000}">
      <formula1>Temp_Set</formula1>
    </dataValidation>
  </dataValidations>
  <hyperlinks>
    <hyperlink ref="H2" location="Instructions!C33" display="Back to Instructions tab" xr:uid="{00000000-0004-0000-0B00-000000000000}"/>
  </hyperlinks>
  <printOptions horizontalCentered="1"/>
  <pageMargins left="0.25" right="0.25" top="0.75" bottom="0.25" header="0.3" footer="0.3"/>
  <pageSetup scale="10" orientation="landscape" r:id="rId1"/>
  <headerFooter>
    <oddHeader>&amp;F</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 id="{44C7F7FD-9D24-4B90-8C27-6953667E6BCF}">
            <xm:f>IF('General Info &amp; Test Results'!$C$34="No",1,0)</xm:f>
            <x14:dxf>
              <fill>
                <patternFill patternType="lightUp"/>
              </fill>
            </x14:dxf>
          </x14:cfRule>
          <xm:sqref>B94:D111</xm:sqref>
        </x14:conditionalFormatting>
        <x14:conditionalFormatting xmlns:xm="http://schemas.microsoft.com/office/excel/2006/main">
          <x14:cfRule type="expression" priority="3" id="{C66CDB7D-4B3A-41E0-BC9C-2832E6F8E91B}">
            <xm:f>IF('General Info &amp; Test Results'!$C$40="Yes",1,0)</xm:f>
            <x14:dxf>
              <fill>
                <patternFill patternType="lightUp"/>
              </fill>
            </x14:dxf>
          </x14:cfRule>
          <xm:sqref>B37:G64 B68:E87 B90:E91</xm:sqref>
        </x14:conditionalFormatting>
        <x14:conditionalFormatting xmlns:xm="http://schemas.microsoft.com/office/excel/2006/main">
          <x14:cfRule type="expression" priority="14" id="{D677DC25-BAE4-409C-86CE-7CCC5FFDD576}">
            <xm:f>IF('General Info &amp; Test Results'!$C$40="No",1,0)</xm:f>
            <x14:dxf>
              <fill>
                <patternFill patternType="lightUp">
                  <bgColor theme="0"/>
                </patternFill>
              </fill>
            </x14:dxf>
          </x14:cfRule>
          <xm:sqref>B31:AA31 C32:AA33</xm:sqref>
        </x14:conditionalFormatting>
        <x14:conditionalFormatting xmlns:xm="http://schemas.microsoft.com/office/excel/2006/main">
          <x14:cfRule type="expression" priority="33" id="{88B9A7F0-F00B-4A5A-81BE-A2AB54E56603}">
            <xm:f>IF('General Info &amp; Test Results'!$C$40="No",1,0)</xm:f>
            <x14:dxf>
              <fill>
                <patternFill patternType="lightUp">
                  <bgColor auto="1"/>
                </patternFill>
              </fill>
            </x14:dxf>
          </x14:cfRule>
          <xm:sqref>D107:D111</xm:sqref>
        </x14:conditionalFormatting>
        <x14:conditionalFormatting xmlns:xm="http://schemas.microsoft.com/office/excel/2006/main">
          <x14:cfRule type="expression" priority="46" id="{0F7943C4-AA3E-4566-9F27-B0D8FD189AF6}">
            <xm:f>IF('General Info &amp; Test Results'!$C$38="Non-automatic",1,IF('General Info &amp; Test Results'!$C$38="Partial-automatic",1,IF('General Info &amp; Test Results'!$C$38="Automatic (non-variable)",1,0)))</xm:f>
            <x14:dxf>
              <font>
                <color auto="1"/>
              </font>
              <numFmt numFmtId="0" formatCode="General"/>
              <fill>
                <patternFill patternType="lightUp">
                  <bgColor auto="1"/>
                </patternFill>
              </fill>
            </x14:dxf>
          </x14:cfRule>
          <xm:sqref>D44:G46</xm:sqref>
        </x14:conditionalFormatting>
        <x14:conditionalFormatting xmlns:xm="http://schemas.microsoft.com/office/excel/2006/main">
          <x14:cfRule type="expression" priority="45" id="{3D05B380-05E4-4C46-AF0A-E74A45846B6E}">
            <xm:f>IF('General Info &amp; Test Results'!$C$38="Non-automatic",1,IF('General Info &amp; Test Results'!$C$38="Partial-automatic",1,IF('General Info &amp; Test Results'!$C$38="Automatic (non-variable)",1,0)))</xm:f>
            <x14:dxf>
              <font>
                <color auto="1"/>
              </font>
              <fill>
                <patternFill patternType="lightUp">
                  <fgColor auto="1"/>
                  <bgColor auto="1"/>
                </patternFill>
              </fill>
            </x14:dxf>
          </x14:cfRule>
          <xm:sqref>D52:G54</xm:sqref>
        </x14:conditionalFormatting>
        <x14:conditionalFormatting xmlns:xm="http://schemas.microsoft.com/office/excel/2006/main">
          <x14:cfRule type="expression" priority="44" id="{D211E4FD-8235-4301-92B2-7883FCACCB77}">
            <xm:f>IF('General Info &amp; Test Results'!$C$38="Non-automatic",1,IF('General Info &amp; Test Results'!$C$38="Partial-automatic",1,IF('General Info &amp; Test Results'!$C$38="Automatic (non-variable)",1,0)))</xm:f>
            <x14:dxf>
              <font>
                <color auto="1"/>
              </font>
              <fill>
                <patternFill patternType="lightUp">
                  <bgColor auto="1"/>
                </patternFill>
              </fill>
            </x14:dxf>
          </x14:cfRule>
          <xm:sqref>D60:G62</xm:sqref>
        </x14:conditionalFormatting>
        <x14:conditionalFormatting xmlns:xm="http://schemas.microsoft.com/office/excel/2006/main">
          <x14:cfRule type="expression" priority="43" id="{A45AC100-27AA-4534-B474-EA651B0924C2}">
            <xm:f>IF('General Info &amp; Test Results'!$C$38="Non-automatic",1,IF('General Info &amp; Test Results'!$C$38="Partial-automatic",1,IF('General Info &amp; Test Results'!$C$38="Automatic (non-variable)",1,0)))</xm:f>
            <x14:dxf>
              <font>
                <color auto="1"/>
              </font>
              <fill>
                <patternFill patternType="lightUp">
                  <bgColor auto="1"/>
                </patternFill>
              </fill>
            </x14:dxf>
          </x14:cfRule>
          <xm:sqref>D64:G64</xm:sqref>
        </x14:conditionalFormatting>
        <x14:conditionalFormatting xmlns:xm="http://schemas.microsoft.com/office/excel/2006/main">
          <x14:cfRule type="expression" priority="34" id="{22D31AEE-0543-4B4D-8263-2BD950D8BF89}">
            <xm:f>IF('General Info &amp; Test Results'!$C$40="Yes",1,0)</xm:f>
            <x14:dxf>
              <font>
                <color auto="1"/>
              </font>
              <fill>
                <patternFill patternType="lightUp">
                  <bgColor auto="1"/>
                </patternFill>
              </fill>
            </x14:dxf>
          </x14:cfRule>
          <xm:sqref>E90:E91</xm:sqref>
        </x14:conditionalFormatting>
        <x14:conditionalFormatting xmlns:xm="http://schemas.microsoft.com/office/excel/2006/main">
          <x14:cfRule type="expression" priority="2" id="{316AD412-0108-4A08-987E-9D0EC2F0EA3F}">
            <xm:f>IF('General Info &amp; Test Results'!$C$40="No",1,0)</xm:f>
            <x14:dxf>
              <fill>
                <patternFill patternType="lightUp"/>
              </fill>
            </x14:dxf>
          </x14:cfRule>
          <xm:sqref>G68:L69 N68:P73 G70:K72 G73:L73 G76:J78 G90:I91</xm:sqref>
        </x14:conditionalFormatting>
        <x14:conditionalFormatting xmlns:xm="http://schemas.microsoft.com/office/excel/2006/main">
          <x14:cfRule type="expression" priority="20" id="{910A4379-DC2C-4C3E-9ACB-2B6619CC861B}">
            <xm:f>IF('General Info &amp; Test Results'!$C$40="No",1,0)</xm:f>
            <x14:dxf>
              <font>
                <color auto="1"/>
              </font>
              <fill>
                <patternFill patternType="lightUp">
                  <bgColor auto="1"/>
                </patternFill>
              </fill>
            </x14:dxf>
          </x14:cfRule>
          <xm:sqref>H78</xm:sqref>
        </x14:conditionalFormatting>
        <x14:conditionalFormatting xmlns:xm="http://schemas.microsoft.com/office/excel/2006/main">
          <x14:cfRule type="expression" priority="26" id="{420E26C6-B451-4156-99A6-DDC9F3F8086B}">
            <xm:f>IF('General Info &amp; Test Results'!$C$40="No",1,0)</xm:f>
            <x14:dxf>
              <font>
                <color auto="1"/>
              </font>
              <fill>
                <patternFill patternType="lightUp">
                  <bgColor auto="1"/>
                </patternFill>
              </fill>
            </x14:dxf>
          </x14:cfRule>
          <xm:sqref>H70:K72 H73:L73</xm:sqref>
        </x14:conditionalFormatting>
        <x14:conditionalFormatting xmlns:xm="http://schemas.microsoft.com/office/excel/2006/main">
          <x14:cfRule type="expression" priority="18" id="{0339FA0B-CD89-4725-AC73-96B1419055D2}">
            <xm:f>IF('General Info &amp; Test Results'!$C$40="No",1,0)</xm:f>
            <x14:dxf>
              <font>
                <color auto="1"/>
              </font>
              <fill>
                <patternFill patternType="lightUp">
                  <bgColor auto="1"/>
                </patternFill>
              </fill>
            </x14:dxf>
          </x14:cfRule>
          <xm:sqref>I90:I91</xm:sqref>
        </x14:conditionalFormatting>
        <x14:conditionalFormatting xmlns:xm="http://schemas.microsoft.com/office/excel/2006/main">
          <x14:cfRule type="expression" priority="29" id="{E7170DC8-FDAA-44F3-8894-4DA2D2BF0435}">
            <xm:f>IF('General Info &amp; Test Results'!$C$40="Yes",1,0)</xm:f>
            <x14:dxf>
              <fill>
                <patternFill patternType="lightUp"/>
              </fill>
            </x14:dxf>
          </x14:cfRule>
          <xm:sqref>I50:P55</xm:sqref>
        </x14:conditionalFormatting>
        <x14:conditionalFormatting xmlns:xm="http://schemas.microsoft.com/office/excel/2006/main">
          <x14:cfRule type="expression" priority="19" id="{E99ED58C-6106-4F73-93B3-98E17C682C80}">
            <xm:f>IF('General Info &amp; Test Results'!$C$40="No",1,0)</xm:f>
            <x14:dxf>
              <font>
                <color auto="1"/>
              </font>
              <fill>
                <patternFill patternType="lightUp">
                  <bgColor auto="1"/>
                </patternFill>
              </fill>
            </x14:dxf>
          </x14:cfRule>
          <xm:sqref>J78</xm:sqref>
        </x14:conditionalFormatting>
        <x14:conditionalFormatting xmlns:xm="http://schemas.microsoft.com/office/excel/2006/main">
          <x14:cfRule type="expression" priority="9" id="{A4C334F7-07C7-4C2E-BBF3-918ED59979B8}">
            <xm:f>IF('General Info &amp; Test Results'!$C$40="No",1,0)</xm:f>
            <x14:dxf>
              <fill>
                <patternFill patternType="lightUp">
                  <bgColor theme="0"/>
                </patternFill>
              </fill>
            </x14:dxf>
          </x14:cfRule>
          <xm:sqref>N69:P73</xm:sqref>
        </x14:conditionalFormatting>
        <x14:conditionalFormatting xmlns:xm="http://schemas.microsoft.com/office/excel/2006/main">
          <x14:cfRule type="expression" priority="16" id="{3B5B53A3-DB02-4916-9C56-9BD0D0C64B6E}">
            <xm:f>IF('General Info &amp; Test Results'!$C$40="No",1,0)</xm:f>
            <x14:dxf>
              <font>
                <color auto="1"/>
              </font>
              <fill>
                <patternFill patternType="lightUp">
                  <bgColor auto="1"/>
                </patternFill>
              </fill>
            </x14:dxf>
          </x14:cfRule>
          <xm:sqref>O69:P72</xm:sqref>
        </x14:conditionalFormatting>
        <x14:conditionalFormatting xmlns:xm="http://schemas.microsoft.com/office/excel/2006/main">
          <x14:cfRule type="expression" priority="15" id="{577BDCF4-8162-4059-BC80-599C77FE6DE9}">
            <xm:f>IF('General Info &amp; Test Results'!$C$40="No",1,0)</xm:f>
            <x14:dxf>
              <fill>
                <patternFill patternType="lightUp">
                  <bgColor theme="0"/>
                </patternFill>
              </fill>
            </x14:dxf>
          </x14:cfRule>
          <xm:sqref>O73:P73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938B6-227C-46AB-80B8-121D24F6B561}">
  <sheetPr codeName="Sheet8">
    <tabColor rgb="FF0066CC"/>
    <pageSetUpPr fitToPage="1"/>
  </sheetPr>
  <dimension ref="A1:CL93"/>
  <sheetViews>
    <sheetView showGridLines="0" zoomScale="80" zoomScaleNormal="80" workbookViewId="0">
      <selection activeCell="D22" sqref="D22"/>
    </sheetView>
  </sheetViews>
  <sheetFormatPr defaultColWidth="9.1796875" defaultRowHeight="18" customHeight="1" x14ac:dyDescent="0.35"/>
  <cols>
    <col min="1" max="1" width="4.453125" style="5" customWidth="1"/>
    <col min="2" max="2" width="23.1796875" style="5" customWidth="1"/>
    <col min="3" max="3" width="41.1796875" style="5" customWidth="1"/>
    <col min="4" max="6" width="18.81640625" style="5" customWidth="1"/>
    <col min="7" max="7" width="19.81640625" style="5" customWidth="1"/>
    <col min="8" max="61" width="18.81640625" style="5" customWidth="1"/>
    <col min="62" max="62" width="7.1796875" style="5" customWidth="1"/>
    <col min="63" max="65" width="18.81640625" style="5" customWidth="1"/>
    <col min="66" max="67" width="4.453125" style="5" customWidth="1"/>
    <col min="68" max="16384" width="9.1796875" style="5"/>
  </cols>
  <sheetData>
    <row r="1" spans="1:90" ht="24" customHeight="1" thickBot="1" x14ac:dyDescent="0.45">
      <c r="A1" s="176"/>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34"/>
      <c r="BP1" s="46"/>
      <c r="BQ1" s="46"/>
      <c r="BR1" s="46"/>
      <c r="BS1" s="46"/>
      <c r="BT1" s="46"/>
      <c r="BU1" s="46"/>
      <c r="BV1" s="46"/>
      <c r="BW1" s="46"/>
      <c r="BX1" s="46"/>
      <c r="BY1" s="46"/>
      <c r="BZ1" s="46"/>
      <c r="CA1" s="46"/>
      <c r="CB1" s="46"/>
      <c r="CC1" s="46"/>
      <c r="CD1" s="46"/>
      <c r="CE1" s="46"/>
      <c r="CF1" s="46"/>
      <c r="CG1" s="46"/>
      <c r="CH1" s="46"/>
      <c r="CI1" s="46"/>
      <c r="CJ1" s="46"/>
      <c r="CK1" s="46"/>
      <c r="CL1" s="46"/>
    </row>
    <row r="2" spans="1:90" ht="18" customHeight="1" thickBot="1" x14ac:dyDescent="0.4">
      <c r="A2" s="173"/>
      <c r="B2" s="237" t="str">
        <f>'Version Control'!$B$2</f>
        <v>Title</v>
      </c>
      <c r="C2" s="238"/>
      <c r="D2" s="238"/>
      <c r="E2" s="238"/>
      <c r="F2" s="239"/>
      <c r="G2" s="173"/>
      <c r="H2" s="950" t="s">
        <v>97</v>
      </c>
      <c r="I2" s="950"/>
      <c r="J2" s="173"/>
      <c r="K2" s="204"/>
      <c r="L2" s="204"/>
      <c r="M2" s="204"/>
      <c r="N2" s="204"/>
      <c r="O2" s="204"/>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34"/>
      <c r="BP2" s="46"/>
      <c r="BQ2" s="46"/>
      <c r="BR2" s="46"/>
      <c r="BS2" s="46"/>
      <c r="BT2" s="46"/>
      <c r="BU2" s="46"/>
      <c r="BV2" s="46"/>
      <c r="BW2" s="46"/>
      <c r="BX2" s="46"/>
      <c r="BY2" s="46"/>
      <c r="BZ2" s="46"/>
      <c r="CA2" s="46"/>
      <c r="CB2" s="46"/>
      <c r="CC2" s="46"/>
      <c r="CD2" s="46"/>
      <c r="CE2" s="46"/>
      <c r="CF2" s="46"/>
      <c r="CG2" s="46"/>
      <c r="CH2" s="46"/>
      <c r="CI2" s="46"/>
      <c r="CJ2" s="46"/>
      <c r="CK2" s="46"/>
      <c r="CL2" s="46"/>
    </row>
    <row r="3" spans="1:90" ht="31.5" x14ac:dyDescent="0.4">
      <c r="A3" s="173"/>
      <c r="B3" s="953" t="str">
        <f>'Version Control'!$B$3</f>
        <v>Test Report Template Name:</v>
      </c>
      <c r="C3" s="954"/>
      <c r="D3" s="959" t="str">
        <f>'Version Control'!$C$3</f>
        <v>Consumer Refrigerators, Refrigerator-Freezers, and Miscellaneous Refrigeration Products</v>
      </c>
      <c r="E3" s="960"/>
      <c r="F3" s="961"/>
      <c r="G3" s="173"/>
      <c r="H3" s="173"/>
      <c r="I3" s="173"/>
      <c r="J3" s="173"/>
      <c r="K3" s="204"/>
      <c r="L3" s="204"/>
      <c r="M3" s="204"/>
      <c r="N3" s="204"/>
      <c r="O3" s="204"/>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34"/>
      <c r="BP3" s="46"/>
      <c r="BQ3" s="46"/>
      <c r="BR3" s="46"/>
      <c r="BS3" s="46"/>
      <c r="BT3" s="46"/>
      <c r="BU3" s="46"/>
      <c r="BV3" s="46"/>
      <c r="BW3" s="46"/>
      <c r="BX3" s="46"/>
      <c r="BY3" s="46"/>
      <c r="BZ3" s="46"/>
      <c r="CA3" s="46"/>
      <c r="CB3" s="46"/>
      <c r="CC3" s="46"/>
      <c r="CD3" s="46"/>
      <c r="CE3" s="46"/>
      <c r="CF3" s="46"/>
      <c r="CG3" s="46"/>
      <c r="CH3" s="46"/>
      <c r="CI3" s="46"/>
      <c r="CJ3" s="46"/>
      <c r="CK3" s="46"/>
      <c r="CL3" s="46"/>
    </row>
    <row r="4" spans="1:90" ht="18" customHeight="1" x14ac:dyDescent="0.4">
      <c r="A4" s="173"/>
      <c r="B4" s="955" t="str">
        <f>'Version Control'!$B$4</f>
        <v>Version Number:</v>
      </c>
      <c r="C4" s="956"/>
      <c r="D4" s="766" t="str">
        <f>'Version Control'!$C$4</f>
        <v>v2.6</v>
      </c>
      <c r="E4" s="767"/>
      <c r="F4" s="768"/>
      <c r="G4" s="173"/>
      <c r="H4" s="204"/>
      <c r="I4" s="204"/>
      <c r="J4" s="204"/>
      <c r="K4" s="204"/>
      <c r="L4" s="204"/>
      <c r="M4" s="204"/>
      <c r="N4" s="204"/>
      <c r="O4" s="204"/>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34"/>
      <c r="BP4" s="46"/>
      <c r="BQ4" s="46"/>
      <c r="BR4" s="46"/>
      <c r="BS4" s="46"/>
      <c r="BT4" s="46"/>
      <c r="BU4" s="46"/>
      <c r="BV4" s="46"/>
      <c r="BW4" s="46"/>
      <c r="BX4" s="46"/>
      <c r="BY4" s="46"/>
      <c r="BZ4" s="46"/>
      <c r="CA4" s="46"/>
      <c r="CB4" s="46"/>
      <c r="CC4" s="46"/>
      <c r="CD4" s="46"/>
      <c r="CE4" s="46"/>
      <c r="CF4" s="46"/>
      <c r="CG4" s="46"/>
      <c r="CH4" s="46"/>
      <c r="CI4" s="46"/>
      <c r="CJ4" s="46"/>
      <c r="CK4" s="46"/>
      <c r="CL4" s="46"/>
    </row>
    <row r="5" spans="1:90" ht="18" customHeight="1" x14ac:dyDescent="0.4">
      <c r="A5" s="173"/>
      <c r="B5" s="955" t="str">
        <f>'Version Control'!$B$5</f>
        <v xml:space="preserve">Latest Template Revision: </v>
      </c>
      <c r="C5" s="956"/>
      <c r="D5" s="769">
        <f>'Version Control'!$C$5</f>
        <v>45930</v>
      </c>
      <c r="E5" s="770"/>
      <c r="F5" s="771"/>
      <c r="G5" s="173"/>
      <c r="H5" s="205"/>
      <c r="I5" s="173"/>
      <c r="J5" s="173"/>
      <c r="K5" s="204"/>
      <c r="L5" s="204"/>
      <c r="M5" s="204"/>
      <c r="N5" s="204"/>
      <c r="O5" s="204"/>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34"/>
      <c r="BP5" s="46"/>
      <c r="BQ5" s="46"/>
      <c r="BR5" s="46"/>
      <c r="BS5" s="46"/>
      <c r="BT5" s="46"/>
      <c r="BU5" s="46"/>
      <c r="BV5" s="46"/>
      <c r="BW5" s="46"/>
      <c r="BX5" s="46"/>
      <c r="BY5" s="46"/>
      <c r="BZ5" s="46"/>
      <c r="CA5" s="46"/>
      <c r="CB5" s="46"/>
      <c r="CC5" s="46"/>
      <c r="CD5" s="46"/>
      <c r="CE5" s="46"/>
      <c r="CF5" s="46"/>
      <c r="CG5" s="46"/>
      <c r="CH5" s="46"/>
      <c r="CI5" s="46"/>
      <c r="CJ5" s="46"/>
      <c r="CK5" s="46"/>
      <c r="CL5" s="46"/>
    </row>
    <row r="6" spans="1:90" ht="18" customHeight="1" x14ac:dyDescent="0.4">
      <c r="A6" s="173"/>
      <c r="B6" s="955" t="str">
        <f>'Version Control'!$B$6</f>
        <v>Tab Name:</v>
      </c>
      <c r="C6" s="956"/>
      <c r="D6" s="766" t="str">
        <f ca="1">MID(CELL("filename",C1), FIND("]", CELL("filename", C1))+ 1, 255)</f>
        <v>Energy Calcs (ASH Switch ON)</v>
      </c>
      <c r="E6" s="767"/>
      <c r="F6" s="768"/>
      <c r="G6" s="173"/>
      <c r="H6" s="173"/>
      <c r="I6" s="173"/>
      <c r="J6" s="173"/>
      <c r="K6" s="204"/>
      <c r="L6" s="204"/>
      <c r="M6" s="204"/>
      <c r="N6" s="204"/>
      <c r="O6" s="204"/>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34"/>
      <c r="BP6" s="46"/>
      <c r="BQ6" s="46"/>
      <c r="BR6" s="46"/>
      <c r="BS6" s="46"/>
      <c r="BT6" s="46"/>
      <c r="BU6" s="46"/>
      <c r="BV6" s="46"/>
      <c r="BW6" s="46"/>
      <c r="BX6" s="46"/>
      <c r="BY6" s="46"/>
      <c r="BZ6" s="46"/>
      <c r="CA6" s="46"/>
      <c r="CB6" s="46"/>
      <c r="CC6" s="46"/>
      <c r="CD6" s="46"/>
      <c r="CE6" s="46"/>
      <c r="CF6" s="46"/>
      <c r="CG6" s="46"/>
      <c r="CH6" s="46"/>
      <c r="CI6" s="46"/>
      <c r="CJ6" s="46"/>
      <c r="CK6" s="46"/>
      <c r="CL6" s="46"/>
    </row>
    <row r="7" spans="1:90" ht="36" customHeight="1" x14ac:dyDescent="0.35">
      <c r="A7" s="173"/>
      <c r="B7" s="957" t="str">
        <f>'Version Control'!$B$7</f>
        <v>File Name:</v>
      </c>
      <c r="C7" s="958"/>
      <c r="D7" s="772" t="str">
        <f ca="1">'Version Control'!$C$7</f>
        <v>Consumer Refrigerators, Refrigerator-Freezers, and Miscellaneous Refrigeration Products - v2.6.xlsx</v>
      </c>
      <c r="E7" s="773"/>
      <c r="F7" s="774"/>
      <c r="G7" s="173"/>
      <c r="H7" s="173"/>
      <c r="I7" s="173"/>
      <c r="J7" s="173"/>
      <c r="K7" s="204"/>
      <c r="L7" s="204"/>
      <c r="M7" s="204"/>
      <c r="N7" s="204"/>
      <c r="O7" s="204"/>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34"/>
      <c r="BP7" s="46"/>
      <c r="BQ7" s="46"/>
      <c r="BR7" s="46"/>
      <c r="BS7" s="46"/>
      <c r="BT7" s="46"/>
      <c r="BU7" s="46"/>
      <c r="BV7" s="46"/>
      <c r="BW7" s="46"/>
      <c r="BX7" s="46"/>
      <c r="BY7" s="46"/>
      <c r="BZ7" s="46"/>
      <c r="CA7" s="46"/>
      <c r="CB7" s="46"/>
      <c r="CC7" s="46"/>
      <c r="CD7" s="46"/>
      <c r="CE7" s="46"/>
      <c r="CF7" s="46"/>
      <c r="CG7" s="46"/>
      <c r="CH7" s="46"/>
      <c r="CI7" s="46"/>
      <c r="CJ7" s="46"/>
      <c r="CK7" s="46"/>
      <c r="CL7" s="46"/>
    </row>
    <row r="8" spans="1:90" ht="18" customHeight="1" x14ac:dyDescent="0.4">
      <c r="A8" s="173"/>
      <c r="B8" s="957" t="str">
        <f>'Version Control'!$B$8</f>
        <v>Test Start Date:</v>
      </c>
      <c r="C8" s="958"/>
      <c r="D8" s="769" t="str">
        <f>'Version Control'!$C$8</f>
        <v>[MM/DD/YYYY]</v>
      </c>
      <c r="E8" s="770"/>
      <c r="F8" s="771"/>
      <c r="G8" s="173"/>
      <c r="H8" s="173"/>
      <c r="I8" s="173"/>
      <c r="J8" s="173"/>
      <c r="K8" s="204"/>
      <c r="L8" s="204"/>
      <c r="M8" s="204"/>
      <c r="N8" s="204"/>
      <c r="O8" s="204"/>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34"/>
      <c r="BP8" s="46"/>
      <c r="BQ8" s="46"/>
      <c r="BR8" s="46"/>
      <c r="BS8" s="46"/>
      <c r="BT8" s="46"/>
      <c r="BU8" s="46"/>
      <c r="BV8" s="46"/>
      <c r="BW8" s="46"/>
      <c r="BX8" s="46"/>
      <c r="BY8" s="46"/>
      <c r="BZ8" s="46"/>
      <c r="CA8" s="46"/>
      <c r="CB8" s="46"/>
      <c r="CC8" s="46"/>
      <c r="CD8" s="46"/>
      <c r="CE8" s="46"/>
      <c r="CF8" s="46"/>
      <c r="CG8" s="46"/>
      <c r="CH8" s="46"/>
      <c r="CI8" s="46"/>
      <c r="CJ8" s="46"/>
      <c r="CK8" s="46"/>
      <c r="CL8" s="46"/>
    </row>
    <row r="9" spans="1:90" ht="18" customHeight="1" thickBot="1" x14ac:dyDescent="0.45">
      <c r="A9" s="173"/>
      <c r="B9" s="951" t="str">
        <f>'Version Control'!$B$9</f>
        <v xml:space="preserve">Test Completion Date: </v>
      </c>
      <c r="C9" s="952"/>
      <c r="D9" s="667" t="str">
        <f>'Version Control'!$C$9</f>
        <v>[MM/DD/YYYY]</v>
      </c>
      <c r="E9" s="668"/>
      <c r="F9" s="669"/>
      <c r="G9" s="173"/>
      <c r="H9" s="173"/>
      <c r="I9" s="173"/>
      <c r="J9" s="173"/>
      <c r="K9" s="204"/>
      <c r="L9" s="204"/>
      <c r="M9" s="204"/>
      <c r="N9" s="204"/>
      <c r="O9" s="204"/>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34"/>
      <c r="BP9" s="46"/>
      <c r="BQ9" s="46"/>
      <c r="BR9" s="46"/>
      <c r="BS9" s="46"/>
      <c r="BT9" s="46"/>
      <c r="BU9" s="46"/>
      <c r="BV9" s="46"/>
      <c r="BW9" s="46"/>
      <c r="BX9" s="46"/>
      <c r="BY9" s="46"/>
      <c r="BZ9" s="46"/>
      <c r="CA9" s="46"/>
      <c r="CB9" s="46"/>
      <c r="CC9" s="46"/>
      <c r="CD9" s="46"/>
      <c r="CE9" s="46"/>
      <c r="CF9" s="46"/>
      <c r="CG9" s="46"/>
      <c r="CH9" s="46"/>
      <c r="CI9" s="46"/>
      <c r="CJ9" s="46"/>
      <c r="CK9" s="46"/>
      <c r="CL9" s="46"/>
    </row>
    <row r="10" spans="1:90" ht="18" customHeight="1" x14ac:dyDescent="0.35">
      <c r="A10" s="173"/>
      <c r="B10" s="173"/>
      <c r="C10" s="173"/>
      <c r="D10" s="173"/>
      <c r="E10" s="173"/>
      <c r="F10" s="173"/>
      <c r="G10" s="173"/>
      <c r="H10" s="173"/>
      <c r="I10" s="173"/>
      <c r="J10" s="173"/>
      <c r="K10" s="204"/>
      <c r="L10" s="204"/>
      <c r="M10" s="204"/>
      <c r="N10" s="204"/>
      <c r="O10" s="204"/>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34"/>
      <c r="BP10" s="46"/>
      <c r="BQ10" s="46"/>
      <c r="BR10" s="46"/>
      <c r="BS10" s="46"/>
      <c r="BT10" s="46"/>
      <c r="BU10" s="46"/>
      <c r="BV10" s="46"/>
      <c r="BW10" s="46"/>
      <c r="BX10" s="46"/>
      <c r="BY10" s="46"/>
      <c r="BZ10" s="46"/>
      <c r="CA10" s="46"/>
      <c r="CB10" s="46"/>
      <c r="CC10" s="46"/>
      <c r="CD10" s="46"/>
      <c r="CE10" s="46"/>
      <c r="CF10" s="46"/>
      <c r="CG10" s="46"/>
      <c r="CH10" s="46"/>
      <c r="CI10" s="46"/>
      <c r="CJ10" s="46"/>
      <c r="CK10" s="46"/>
      <c r="CL10" s="46"/>
    </row>
    <row r="11" spans="1:90" ht="18" customHeight="1" thickBot="1" x14ac:dyDescent="0.4">
      <c r="A11" s="173"/>
      <c r="B11" s="173"/>
      <c r="C11" s="173"/>
      <c r="D11" s="173"/>
      <c r="E11" s="173"/>
      <c r="F11" s="173"/>
      <c r="G11" s="173"/>
      <c r="H11" s="173"/>
      <c r="I11" s="173"/>
      <c r="J11" s="173"/>
      <c r="K11" s="204"/>
      <c r="L11" s="204"/>
      <c r="M11" s="204"/>
      <c r="N11" s="204"/>
      <c r="O11" s="204"/>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34"/>
      <c r="BP11" s="46"/>
      <c r="BQ11" s="46"/>
      <c r="BR11" s="46"/>
      <c r="BS11" s="46"/>
      <c r="BT11" s="46"/>
      <c r="BU11" s="46"/>
      <c r="BV11" s="46"/>
      <c r="BW11" s="46"/>
      <c r="BX11" s="46"/>
      <c r="BY11" s="46"/>
      <c r="BZ11" s="46"/>
      <c r="CA11" s="46"/>
      <c r="CB11" s="46"/>
      <c r="CC11" s="46"/>
      <c r="CD11" s="46"/>
      <c r="CE11" s="46"/>
      <c r="CF11" s="46"/>
      <c r="CG11" s="46"/>
      <c r="CH11" s="46"/>
      <c r="CI11" s="46"/>
      <c r="CJ11" s="46"/>
      <c r="CK11" s="46"/>
      <c r="CL11" s="46"/>
    </row>
    <row r="12" spans="1:90" ht="18" customHeight="1" thickBot="1" x14ac:dyDescent="0.4">
      <c r="A12" s="173"/>
      <c r="B12" s="237" t="s">
        <v>446</v>
      </c>
      <c r="C12" s="238"/>
      <c r="D12" s="238"/>
      <c r="E12" s="238"/>
      <c r="F12" s="238"/>
      <c r="G12" s="238"/>
      <c r="H12" s="238"/>
      <c r="I12" s="238"/>
      <c r="J12" s="239"/>
      <c r="K12" s="206"/>
      <c r="L12" s="175"/>
      <c r="M12" s="175"/>
      <c r="N12" s="175"/>
      <c r="O12" s="175"/>
      <c r="P12" s="175"/>
      <c r="Q12" s="186"/>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34"/>
      <c r="BP12" s="46"/>
      <c r="BQ12" s="46"/>
      <c r="BR12" s="46"/>
      <c r="BS12" s="46"/>
      <c r="BT12" s="46"/>
      <c r="BU12" s="46"/>
      <c r="BV12" s="46"/>
      <c r="BW12" s="46"/>
      <c r="BX12" s="46"/>
      <c r="BY12" s="46"/>
      <c r="BZ12" s="46"/>
      <c r="CA12" s="46"/>
      <c r="CB12" s="46"/>
      <c r="CC12" s="46"/>
      <c r="CD12" s="46"/>
      <c r="CE12" s="46"/>
      <c r="CF12" s="46"/>
      <c r="CG12" s="46"/>
      <c r="CH12" s="46"/>
      <c r="CI12" s="46"/>
      <c r="CJ12" s="46"/>
      <c r="CK12" s="46"/>
      <c r="CL12" s="46"/>
    </row>
    <row r="13" spans="1:90" ht="18" customHeight="1" x14ac:dyDescent="0.35">
      <c r="A13" s="173"/>
      <c r="B13" s="962" t="s">
        <v>304</v>
      </c>
      <c r="C13" s="963"/>
      <c r="D13" s="963"/>
      <c r="E13" s="963"/>
      <c r="F13" s="963"/>
      <c r="G13" s="963"/>
      <c r="H13" s="963"/>
      <c r="I13" s="963"/>
      <c r="J13" s="964"/>
      <c r="K13" s="207"/>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34"/>
      <c r="BP13" s="46"/>
      <c r="BQ13" s="46"/>
      <c r="BR13" s="46"/>
      <c r="BS13" s="46"/>
      <c r="BT13" s="46"/>
      <c r="BU13" s="46"/>
      <c r="BV13" s="46"/>
      <c r="BW13" s="46"/>
      <c r="BX13" s="46"/>
      <c r="BY13" s="46"/>
      <c r="BZ13" s="46"/>
      <c r="CA13" s="46"/>
      <c r="CB13" s="46"/>
      <c r="CC13" s="46"/>
      <c r="CD13" s="46"/>
      <c r="CE13" s="46"/>
      <c r="CF13" s="46"/>
      <c r="CG13" s="46"/>
      <c r="CH13" s="46"/>
      <c r="CI13" s="46"/>
      <c r="CJ13" s="46"/>
      <c r="CK13" s="46"/>
      <c r="CL13" s="46"/>
    </row>
    <row r="14" spans="1:90" ht="18" customHeight="1" x14ac:dyDescent="0.35">
      <c r="A14" s="173"/>
      <c r="B14" s="971" t="s">
        <v>305</v>
      </c>
      <c r="C14" s="972"/>
      <c r="D14" s="972"/>
      <c r="E14" s="972"/>
      <c r="F14" s="972"/>
      <c r="G14" s="972"/>
      <c r="H14" s="972"/>
      <c r="I14" s="972"/>
      <c r="J14" s="973"/>
      <c r="K14" s="174"/>
      <c r="L14" s="174"/>
      <c r="M14" s="186"/>
      <c r="N14" s="186"/>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34"/>
      <c r="BP14" s="46"/>
      <c r="BQ14" s="46"/>
      <c r="BR14" s="46"/>
      <c r="BS14" s="46"/>
      <c r="BT14" s="46"/>
      <c r="BU14" s="46"/>
      <c r="BV14" s="46"/>
      <c r="BW14" s="46"/>
      <c r="BX14" s="46"/>
      <c r="BY14" s="46"/>
      <c r="BZ14" s="46"/>
      <c r="CA14" s="46"/>
      <c r="CB14" s="46"/>
      <c r="CC14" s="46"/>
      <c r="CD14" s="46"/>
      <c r="CE14" s="46"/>
      <c r="CF14" s="46"/>
      <c r="CG14" s="46"/>
      <c r="CH14" s="46"/>
      <c r="CI14" s="46"/>
      <c r="CJ14" s="46"/>
      <c r="CK14" s="46"/>
      <c r="CL14" s="46"/>
    </row>
    <row r="15" spans="1:90" ht="18" customHeight="1" x14ac:dyDescent="0.35">
      <c r="A15" s="173"/>
      <c r="B15" s="971" t="s">
        <v>306</v>
      </c>
      <c r="C15" s="972"/>
      <c r="D15" s="972"/>
      <c r="E15" s="972"/>
      <c r="F15" s="972"/>
      <c r="G15" s="972"/>
      <c r="H15" s="972"/>
      <c r="I15" s="972"/>
      <c r="J15" s="973"/>
      <c r="K15" s="174"/>
      <c r="L15" s="174"/>
      <c r="M15" s="186"/>
      <c r="N15" s="186"/>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34"/>
      <c r="BP15" s="46"/>
      <c r="BQ15" s="46"/>
      <c r="BR15" s="46"/>
      <c r="BS15" s="46"/>
      <c r="BT15" s="46"/>
      <c r="BU15" s="46"/>
      <c r="BV15" s="46"/>
      <c r="BW15" s="46"/>
      <c r="BX15" s="46"/>
      <c r="BY15" s="46"/>
      <c r="BZ15" s="46"/>
      <c r="CA15" s="46"/>
      <c r="CB15" s="46"/>
      <c r="CC15" s="46"/>
      <c r="CD15" s="46"/>
      <c r="CE15" s="46"/>
      <c r="CF15" s="46"/>
      <c r="CG15" s="46"/>
      <c r="CH15" s="46"/>
      <c r="CI15" s="46"/>
      <c r="CJ15" s="46"/>
      <c r="CK15" s="46"/>
      <c r="CL15" s="46"/>
    </row>
    <row r="16" spans="1:90" ht="18" customHeight="1" x14ac:dyDescent="0.35">
      <c r="A16" s="173"/>
      <c r="B16" s="968" t="s">
        <v>307</v>
      </c>
      <c r="C16" s="969"/>
      <c r="D16" s="969"/>
      <c r="E16" s="969"/>
      <c r="F16" s="969"/>
      <c r="G16" s="969"/>
      <c r="H16" s="969"/>
      <c r="I16" s="969"/>
      <c r="J16" s="970"/>
      <c r="K16" s="207"/>
      <c r="L16" s="173"/>
      <c r="M16" s="186"/>
      <c r="N16" s="186"/>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34"/>
      <c r="BP16" s="46"/>
      <c r="BQ16" s="46"/>
      <c r="BR16" s="46"/>
      <c r="BS16" s="46"/>
      <c r="BT16" s="46"/>
      <c r="BU16" s="46"/>
      <c r="BV16" s="46"/>
      <c r="BW16" s="46"/>
      <c r="BX16" s="46"/>
      <c r="BY16" s="46"/>
      <c r="BZ16" s="46"/>
      <c r="CA16" s="46"/>
      <c r="CB16" s="46"/>
      <c r="CC16" s="46"/>
      <c r="CD16" s="46"/>
      <c r="CE16" s="46"/>
      <c r="CF16" s="46"/>
      <c r="CG16" s="46"/>
      <c r="CH16" s="46"/>
      <c r="CI16" s="46"/>
      <c r="CJ16" s="46"/>
      <c r="CK16" s="46"/>
      <c r="CL16" s="46"/>
    </row>
    <row r="17" spans="1:90" ht="18" customHeight="1" thickBot="1" x14ac:dyDescent="0.4">
      <c r="A17" s="173"/>
      <c r="B17" s="965" t="s">
        <v>308</v>
      </c>
      <c r="C17" s="966"/>
      <c r="D17" s="966"/>
      <c r="E17" s="966"/>
      <c r="F17" s="966"/>
      <c r="G17" s="966"/>
      <c r="H17" s="966"/>
      <c r="I17" s="966"/>
      <c r="J17" s="967"/>
      <c r="K17" s="207"/>
      <c r="L17" s="173"/>
      <c r="M17" s="186"/>
      <c r="N17" s="186"/>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34"/>
      <c r="BP17" s="46"/>
      <c r="BQ17" s="46"/>
      <c r="BR17" s="46"/>
      <c r="BS17" s="46"/>
      <c r="BT17" s="46"/>
      <c r="BU17" s="46"/>
      <c r="BV17" s="46"/>
      <c r="BW17" s="46"/>
      <c r="BX17" s="46"/>
      <c r="BY17" s="46"/>
      <c r="BZ17" s="46"/>
      <c r="CA17" s="46"/>
      <c r="CB17" s="46"/>
      <c r="CC17" s="46"/>
      <c r="CD17" s="46"/>
      <c r="CE17" s="46"/>
      <c r="CF17" s="46"/>
      <c r="CG17" s="46"/>
      <c r="CH17" s="46"/>
      <c r="CI17" s="46"/>
      <c r="CJ17" s="46"/>
      <c r="CK17" s="46"/>
      <c r="CL17" s="46"/>
    </row>
    <row r="18" spans="1:90" ht="18" customHeight="1" thickBot="1" x14ac:dyDescent="0.4">
      <c r="A18" s="173"/>
      <c r="B18" s="173"/>
      <c r="C18" s="173"/>
      <c r="D18" s="173"/>
      <c r="E18" s="173"/>
      <c r="F18" s="173"/>
      <c r="G18" s="173"/>
      <c r="H18" s="173"/>
      <c r="I18" s="173"/>
      <c r="J18" s="173"/>
      <c r="K18" s="173"/>
      <c r="L18" s="173"/>
      <c r="M18" s="186"/>
      <c r="N18" s="186"/>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4"/>
      <c r="AW18" s="173"/>
      <c r="AX18" s="173"/>
      <c r="AY18" s="173"/>
      <c r="AZ18" s="173"/>
      <c r="BA18" s="173"/>
      <c r="BB18" s="173"/>
      <c r="BC18" s="173"/>
      <c r="BD18" s="173"/>
      <c r="BE18" s="173"/>
      <c r="BF18" s="173"/>
      <c r="BG18" s="173"/>
      <c r="BH18" s="173"/>
      <c r="BI18" s="173"/>
      <c r="BJ18" s="173"/>
      <c r="BK18" s="173"/>
      <c r="BL18" s="173"/>
      <c r="BM18" s="173"/>
      <c r="BN18" s="173"/>
      <c r="BO18" s="34"/>
      <c r="BP18" s="46"/>
      <c r="BQ18" s="46"/>
      <c r="BR18" s="46"/>
      <c r="BS18" s="46"/>
      <c r="BT18" s="46"/>
      <c r="BU18" s="46"/>
      <c r="BV18" s="46"/>
      <c r="BW18" s="46"/>
      <c r="BX18" s="46"/>
      <c r="BY18" s="46"/>
      <c r="BZ18" s="46"/>
      <c r="CA18" s="46"/>
      <c r="CB18" s="46"/>
      <c r="CC18" s="46"/>
      <c r="CD18" s="46"/>
      <c r="CE18" s="46"/>
      <c r="CF18" s="46"/>
      <c r="CG18" s="46"/>
      <c r="CH18" s="46"/>
      <c r="CI18" s="46"/>
      <c r="CJ18" s="46"/>
      <c r="CK18" s="46"/>
      <c r="CL18" s="46"/>
    </row>
    <row r="19" spans="1:90" ht="18" customHeight="1" thickBot="1" x14ac:dyDescent="0.4">
      <c r="A19" s="173"/>
      <c r="B19" s="237" t="s">
        <v>309</v>
      </c>
      <c r="C19" s="238"/>
      <c r="D19" s="238"/>
      <c r="E19" s="238"/>
      <c r="F19" s="238"/>
      <c r="G19" s="238"/>
      <c r="H19" s="238"/>
      <c r="I19" s="238"/>
      <c r="J19" s="239"/>
      <c r="K19" s="14" t="s">
        <v>209</v>
      </c>
      <c r="L19" s="15"/>
      <c r="M19" s="15"/>
      <c r="N19" s="15"/>
      <c r="O19" s="15"/>
      <c r="P19" s="15"/>
      <c r="Q19" s="15"/>
      <c r="R19" s="15"/>
      <c r="S19" s="15"/>
      <c r="T19" s="15"/>
      <c r="U19" s="15"/>
      <c r="V19" s="15"/>
      <c r="W19" s="15"/>
      <c r="X19" s="15"/>
      <c r="Y19" s="15"/>
      <c r="Z19" s="15"/>
      <c r="AA19" s="16"/>
      <c r="AB19" s="14" t="s">
        <v>310</v>
      </c>
      <c r="AC19" s="15"/>
      <c r="AD19" s="15"/>
      <c r="AE19" s="15"/>
      <c r="AF19" s="15"/>
      <c r="AG19" s="15"/>
      <c r="AH19" s="15"/>
      <c r="AI19" s="15"/>
      <c r="AJ19" s="15"/>
      <c r="AK19" s="15"/>
      <c r="AL19" s="15"/>
      <c r="AM19" s="15"/>
      <c r="AN19" s="15"/>
      <c r="AO19" s="15"/>
      <c r="AP19" s="15"/>
      <c r="AQ19" s="15"/>
      <c r="AR19" s="16"/>
      <c r="AS19" s="14" t="s">
        <v>311</v>
      </c>
      <c r="AT19" s="15"/>
      <c r="AU19" s="15"/>
      <c r="AV19" s="15"/>
      <c r="AW19" s="15"/>
      <c r="AX19" s="15"/>
      <c r="AY19" s="15"/>
      <c r="AZ19" s="15"/>
      <c r="BA19" s="15"/>
      <c r="BB19" s="15"/>
      <c r="BC19" s="15"/>
      <c r="BD19" s="15"/>
      <c r="BE19" s="15"/>
      <c r="BF19" s="15"/>
      <c r="BG19" s="15"/>
      <c r="BH19" s="15"/>
      <c r="BI19" s="16"/>
      <c r="BJ19" s="173"/>
      <c r="BK19" s="977" t="s">
        <v>312</v>
      </c>
      <c r="BL19" s="978"/>
      <c r="BM19" s="979"/>
      <c r="BN19" s="173"/>
      <c r="BO19" s="34"/>
      <c r="BP19" s="46"/>
      <c r="BQ19" s="46"/>
      <c r="BR19" s="46"/>
      <c r="BS19" s="46"/>
      <c r="BT19" s="46"/>
      <c r="BU19" s="46"/>
      <c r="BV19" s="46"/>
      <c r="BW19" s="46"/>
      <c r="BX19" s="46"/>
      <c r="BY19" s="46"/>
      <c r="BZ19" s="46"/>
      <c r="CA19" s="46"/>
      <c r="CB19" s="46"/>
      <c r="CC19" s="46"/>
      <c r="CD19" s="46"/>
      <c r="CE19" s="46"/>
      <c r="CF19" s="46"/>
      <c r="CG19" s="46"/>
      <c r="CH19" s="46"/>
      <c r="CI19" s="46"/>
      <c r="CJ19" s="46"/>
      <c r="CK19" s="46"/>
      <c r="CL19" s="46"/>
    </row>
    <row r="20" spans="1:90" ht="18" customHeight="1" thickBot="1" x14ac:dyDescent="0.4">
      <c r="A20" s="173"/>
      <c r="B20" s="974"/>
      <c r="C20" s="975"/>
      <c r="D20" s="974" t="s">
        <v>313</v>
      </c>
      <c r="E20" s="975"/>
      <c r="F20" s="976"/>
      <c r="G20" s="1004" t="s">
        <v>314</v>
      </c>
      <c r="H20" s="974" t="s">
        <v>315</v>
      </c>
      <c r="I20" s="975"/>
      <c r="J20" s="976"/>
      <c r="K20" s="974" t="s">
        <v>316</v>
      </c>
      <c r="L20" s="975"/>
      <c r="M20" s="975"/>
      <c r="N20" s="975"/>
      <c r="O20" s="975"/>
      <c r="P20" s="975"/>
      <c r="Q20" s="975"/>
      <c r="R20" s="975"/>
      <c r="S20" s="975"/>
      <c r="T20" s="975"/>
      <c r="U20" s="975"/>
      <c r="V20" s="975"/>
      <c r="W20" s="975"/>
      <c r="X20" s="975"/>
      <c r="Y20" s="975"/>
      <c r="Z20" s="975"/>
      <c r="AA20" s="976"/>
      <c r="AB20" s="974" t="s">
        <v>316</v>
      </c>
      <c r="AC20" s="975"/>
      <c r="AD20" s="975"/>
      <c r="AE20" s="975"/>
      <c r="AF20" s="975"/>
      <c r="AG20" s="975"/>
      <c r="AH20" s="975"/>
      <c r="AI20" s="975"/>
      <c r="AJ20" s="975"/>
      <c r="AK20" s="975"/>
      <c r="AL20" s="975"/>
      <c r="AM20" s="975"/>
      <c r="AN20" s="975"/>
      <c r="AO20" s="975"/>
      <c r="AP20" s="975"/>
      <c r="AQ20" s="975"/>
      <c r="AR20" s="976"/>
      <c r="AS20" s="974" t="s">
        <v>316</v>
      </c>
      <c r="AT20" s="975"/>
      <c r="AU20" s="975"/>
      <c r="AV20" s="975"/>
      <c r="AW20" s="975"/>
      <c r="AX20" s="975"/>
      <c r="AY20" s="975"/>
      <c r="AZ20" s="975"/>
      <c r="BA20" s="975"/>
      <c r="BB20" s="975"/>
      <c r="BC20" s="975"/>
      <c r="BD20" s="975"/>
      <c r="BE20" s="975"/>
      <c r="BF20" s="975"/>
      <c r="BG20" s="975"/>
      <c r="BH20" s="975"/>
      <c r="BI20" s="976"/>
      <c r="BJ20" s="173"/>
      <c r="BK20" s="980"/>
      <c r="BL20" s="981"/>
      <c r="BM20" s="982"/>
      <c r="BN20" s="173"/>
      <c r="BO20" s="34"/>
      <c r="BP20" s="46"/>
      <c r="BQ20" s="46"/>
      <c r="BR20" s="46"/>
      <c r="BS20" s="46"/>
      <c r="BT20" s="46"/>
      <c r="BU20" s="46"/>
      <c r="BV20" s="46"/>
      <c r="BW20" s="46"/>
      <c r="BX20" s="46"/>
      <c r="BY20" s="46"/>
      <c r="BZ20" s="46"/>
      <c r="CA20" s="46"/>
      <c r="CB20" s="46"/>
      <c r="CC20" s="46"/>
      <c r="CD20" s="46"/>
      <c r="CE20" s="46"/>
      <c r="CF20" s="46"/>
      <c r="CG20" s="46"/>
      <c r="CH20" s="46"/>
      <c r="CI20" s="46"/>
      <c r="CJ20" s="46"/>
      <c r="CK20" s="46"/>
      <c r="CL20" s="46"/>
    </row>
    <row r="21" spans="1:90" s="46" customFormat="1" ht="18" customHeight="1" x14ac:dyDescent="0.35">
      <c r="A21" s="203"/>
      <c r="B21" s="85" t="s">
        <v>317</v>
      </c>
      <c r="C21" s="87" t="s">
        <v>318</v>
      </c>
      <c r="D21" s="89" t="s">
        <v>319</v>
      </c>
      <c r="E21" s="63" t="s">
        <v>320</v>
      </c>
      <c r="F21" s="64" t="s">
        <v>321</v>
      </c>
      <c r="G21" s="1005"/>
      <c r="H21" s="89" t="s">
        <v>322</v>
      </c>
      <c r="I21" s="63" t="s">
        <v>323</v>
      </c>
      <c r="J21" s="64" t="s">
        <v>321</v>
      </c>
      <c r="K21" s="63" t="s">
        <v>278</v>
      </c>
      <c r="L21" s="63" t="s">
        <v>279</v>
      </c>
      <c r="M21" s="63" t="s">
        <v>280</v>
      </c>
      <c r="N21" s="63" t="s">
        <v>324</v>
      </c>
      <c r="O21" s="63" t="s">
        <v>281</v>
      </c>
      <c r="P21" s="63" t="s">
        <v>282</v>
      </c>
      <c r="Q21" s="63" t="s">
        <v>325</v>
      </c>
      <c r="R21" s="63" t="s">
        <v>284</v>
      </c>
      <c r="S21" s="63" t="s">
        <v>326</v>
      </c>
      <c r="T21" s="63" t="s">
        <v>327</v>
      </c>
      <c r="U21" s="63" t="s">
        <v>328</v>
      </c>
      <c r="V21" s="63" t="s">
        <v>287</v>
      </c>
      <c r="W21" s="63" t="s">
        <v>288</v>
      </c>
      <c r="X21" s="63" t="s">
        <v>289</v>
      </c>
      <c r="Y21" s="63" t="s">
        <v>329</v>
      </c>
      <c r="Z21" s="63" t="s">
        <v>330</v>
      </c>
      <c r="AA21" s="64" t="s">
        <v>331</v>
      </c>
      <c r="AB21" s="983" t="s">
        <v>212</v>
      </c>
      <c r="AC21" s="794"/>
      <c r="AD21" s="63" t="s">
        <v>278</v>
      </c>
      <c r="AE21" s="63" t="s">
        <v>279</v>
      </c>
      <c r="AF21" s="63" t="s">
        <v>280</v>
      </c>
      <c r="AG21" s="63" t="s">
        <v>324</v>
      </c>
      <c r="AH21" s="63" t="s">
        <v>281</v>
      </c>
      <c r="AI21" s="63" t="s">
        <v>282</v>
      </c>
      <c r="AJ21" s="63" t="s">
        <v>325</v>
      </c>
      <c r="AK21" s="63" t="s">
        <v>284</v>
      </c>
      <c r="AL21" s="63" t="s">
        <v>326</v>
      </c>
      <c r="AM21" s="63" t="s">
        <v>327</v>
      </c>
      <c r="AN21" s="63" t="s">
        <v>328</v>
      </c>
      <c r="AO21" s="63" t="s">
        <v>287</v>
      </c>
      <c r="AP21" s="63" t="s">
        <v>288</v>
      </c>
      <c r="AQ21" s="63" t="s">
        <v>289</v>
      </c>
      <c r="AR21" s="64" t="s">
        <v>329</v>
      </c>
      <c r="AS21" s="983" t="s">
        <v>212</v>
      </c>
      <c r="AT21" s="794"/>
      <c r="AU21" s="63" t="s">
        <v>278</v>
      </c>
      <c r="AV21" s="63" t="s">
        <v>279</v>
      </c>
      <c r="AW21" s="63" t="s">
        <v>280</v>
      </c>
      <c r="AX21" s="63" t="s">
        <v>324</v>
      </c>
      <c r="AY21" s="63" t="s">
        <v>281</v>
      </c>
      <c r="AZ21" s="63" t="s">
        <v>282</v>
      </c>
      <c r="BA21" s="63" t="s">
        <v>325</v>
      </c>
      <c r="BB21" s="63" t="s">
        <v>284</v>
      </c>
      <c r="BC21" s="63" t="s">
        <v>326</v>
      </c>
      <c r="BD21" s="63" t="s">
        <v>327</v>
      </c>
      <c r="BE21" s="63" t="s">
        <v>328</v>
      </c>
      <c r="BF21" s="63" t="s">
        <v>287</v>
      </c>
      <c r="BG21" s="63" t="s">
        <v>288</v>
      </c>
      <c r="BH21" s="63" t="s">
        <v>289</v>
      </c>
      <c r="BI21" s="64" t="s">
        <v>329</v>
      </c>
      <c r="BJ21" s="173"/>
      <c r="BK21" s="449" t="s">
        <v>324</v>
      </c>
      <c r="BL21" s="328" t="s">
        <v>328</v>
      </c>
      <c r="BM21" s="450" t="s">
        <v>329</v>
      </c>
      <c r="BN21" s="173"/>
      <c r="BO21" s="34"/>
    </row>
    <row r="22" spans="1:90" ht="18" customHeight="1" x14ac:dyDescent="0.35">
      <c r="A22" s="173"/>
      <c r="B22" s="901" t="s">
        <v>332</v>
      </c>
      <c r="C22" s="88" t="s">
        <v>333</v>
      </c>
      <c r="D22" s="229"/>
      <c r="E22" s="55"/>
      <c r="F22" s="86">
        <f t="shared" ref="F22:F33" si="0">E22-D22</f>
        <v>0</v>
      </c>
      <c r="G22" s="232"/>
      <c r="H22" s="229"/>
      <c r="I22" s="55"/>
      <c r="J22" s="86">
        <f t="shared" ref="J22:J33" si="1">I22-H22</f>
        <v>0</v>
      </c>
      <c r="K22" s="55"/>
      <c r="L22" s="55"/>
      <c r="M22" s="55"/>
      <c r="N22" s="81" t="str">
        <f t="shared" ref="N22:N32" si="2">IFERROR(AVERAGE(K22:M22),Null)</f>
        <v/>
      </c>
      <c r="O22" s="55"/>
      <c r="P22" s="55"/>
      <c r="Q22" s="55"/>
      <c r="R22" s="55"/>
      <c r="S22" s="55"/>
      <c r="T22" s="55"/>
      <c r="U22" s="81" t="str">
        <f t="shared" ref="U22:U32" si="3">IFERROR(AVERAGE(O22:T22),Null)</f>
        <v/>
      </c>
      <c r="V22" s="55"/>
      <c r="W22" s="55"/>
      <c r="X22" s="55"/>
      <c r="Y22" s="81" t="str">
        <f t="shared" ref="Y22:Y33" si="4">IFERROR(AVERAGE(V22:X22),Null)</f>
        <v/>
      </c>
      <c r="Z22" s="55"/>
      <c r="AA22" s="56"/>
      <c r="AB22" s="984" t="str">
        <f>IF(Volume!$C$20&lt;&gt;Null, Volume!$C$20,"-")</f>
        <v>-</v>
      </c>
      <c r="AC22" s="985"/>
      <c r="AD22" s="55"/>
      <c r="AE22" s="55"/>
      <c r="AF22" s="55"/>
      <c r="AG22" s="81">
        <f t="shared" ref="AG22:AG33" si="5">IFERROR(AVERAGE(AD22:AF22),0)</f>
        <v>0</v>
      </c>
      <c r="AH22" s="55"/>
      <c r="AI22" s="55"/>
      <c r="AJ22" s="55"/>
      <c r="AK22" s="55"/>
      <c r="AL22" s="55"/>
      <c r="AM22" s="55"/>
      <c r="AN22" s="81">
        <f t="shared" ref="AN22:AN33" si="6">IFERROR(AVERAGE(AH22:AM22),0)</f>
        <v>0</v>
      </c>
      <c r="AO22" s="55"/>
      <c r="AP22" s="55"/>
      <c r="AQ22" s="55"/>
      <c r="AR22" s="81">
        <f t="shared" ref="AR22:AR33" si="7">IFERROR(AVERAGE(AO22:AQ22),0)</f>
        <v>0</v>
      </c>
      <c r="AS22" s="984" t="str">
        <f>IF(Volume!$C$21&lt;&gt;Null, Volume!$C$21,"-")</f>
        <v>-</v>
      </c>
      <c r="AT22" s="985"/>
      <c r="AU22" s="55"/>
      <c r="AV22" s="55"/>
      <c r="AW22" s="55"/>
      <c r="AX22" s="81">
        <f t="shared" ref="AX22:AX33" si="8">IFERROR(AVERAGE(AU22:AW22),0)</f>
        <v>0</v>
      </c>
      <c r="AY22" s="55"/>
      <c r="AZ22" s="55"/>
      <c r="BA22" s="55"/>
      <c r="BB22" s="55"/>
      <c r="BC22" s="55"/>
      <c r="BD22" s="55"/>
      <c r="BE22" s="81">
        <f t="shared" ref="BE22:BE33" si="9">IFERROR(AVERAGE(AY22:BD22),0)</f>
        <v>0</v>
      </c>
      <c r="BF22" s="55"/>
      <c r="BG22" s="55"/>
      <c r="BH22" s="55"/>
      <c r="BI22" s="81">
        <f t="shared" ref="BI22:BI33" si="10">IFERROR(AVERAGE(BF22:BH22),0)</f>
        <v>0</v>
      </c>
      <c r="BJ22" s="173"/>
      <c r="BK22" s="451" t="str">
        <f>IFERROR((N22*$N$34+AG22*$AG$34+AX22*$AX$34)/(Volume!$C$23),Null)</f>
        <v/>
      </c>
      <c r="BL22" s="81" t="str">
        <f>IFERROR((U22*$U$34+AN22*$AN$34+BE22*$BE$34)/(Volume!$C$24),Null)</f>
        <v/>
      </c>
      <c r="BM22" s="445" t="str">
        <f>IFERROR((Y22*$Y$34+AR22*$AR$34+BI22*$BI$34)/(Volume!$C$25),Null)</f>
        <v/>
      </c>
      <c r="BN22" s="173"/>
      <c r="BO22" s="34"/>
    </row>
    <row r="23" spans="1:90" ht="18" customHeight="1" x14ac:dyDescent="0.35">
      <c r="A23" s="173"/>
      <c r="B23" s="902"/>
      <c r="C23" s="246" t="s">
        <v>334</v>
      </c>
      <c r="D23" s="229"/>
      <c r="E23" s="55"/>
      <c r="F23" s="86">
        <f t="shared" si="0"/>
        <v>0</v>
      </c>
      <c r="G23" s="232"/>
      <c r="H23" s="229"/>
      <c r="I23" s="55"/>
      <c r="J23" s="86">
        <f t="shared" si="1"/>
        <v>0</v>
      </c>
      <c r="K23" s="55"/>
      <c r="L23" s="55"/>
      <c r="M23" s="55"/>
      <c r="N23" s="81" t="str">
        <f t="shared" si="2"/>
        <v/>
      </c>
      <c r="O23" s="55"/>
      <c r="P23" s="55"/>
      <c r="Q23" s="55"/>
      <c r="R23" s="55"/>
      <c r="S23" s="55"/>
      <c r="T23" s="55"/>
      <c r="U23" s="81" t="str">
        <f t="shared" si="3"/>
        <v/>
      </c>
      <c r="V23" s="55"/>
      <c r="W23" s="55"/>
      <c r="X23" s="55"/>
      <c r="Y23" s="81" t="str">
        <f t="shared" si="4"/>
        <v/>
      </c>
      <c r="Z23" s="55"/>
      <c r="AA23" s="56"/>
      <c r="AB23" s="986"/>
      <c r="AC23" s="987"/>
      <c r="AD23" s="55"/>
      <c r="AE23" s="55"/>
      <c r="AF23" s="55"/>
      <c r="AG23" s="81">
        <f t="shared" si="5"/>
        <v>0</v>
      </c>
      <c r="AH23" s="55"/>
      <c r="AI23" s="55"/>
      <c r="AJ23" s="55"/>
      <c r="AK23" s="55"/>
      <c r="AL23" s="55"/>
      <c r="AM23" s="55"/>
      <c r="AN23" s="81">
        <f t="shared" si="6"/>
        <v>0</v>
      </c>
      <c r="AO23" s="55"/>
      <c r="AP23" s="55"/>
      <c r="AQ23" s="55"/>
      <c r="AR23" s="81">
        <f t="shared" si="7"/>
        <v>0</v>
      </c>
      <c r="AS23" s="986"/>
      <c r="AT23" s="987"/>
      <c r="AU23" s="55"/>
      <c r="AV23" s="55"/>
      <c r="AW23" s="55"/>
      <c r="AX23" s="81">
        <f t="shared" si="8"/>
        <v>0</v>
      </c>
      <c r="AY23" s="55"/>
      <c r="AZ23" s="55"/>
      <c r="BA23" s="55"/>
      <c r="BB23" s="55"/>
      <c r="BC23" s="55"/>
      <c r="BD23" s="55"/>
      <c r="BE23" s="81">
        <f t="shared" si="9"/>
        <v>0</v>
      </c>
      <c r="BF23" s="55"/>
      <c r="BG23" s="55"/>
      <c r="BH23" s="55"/>
      <c r="BI23" s="81">
        <f t="shared" si="10"/>
        <v>0</v>
      </c>
      <c r="BJ23" s="173"/>
      <c r="BK23" s="451" t="str">
        <f>IFERROR((N23*$N$34+AG23*$AG$34+AX23*$AX$34)/(Volume!$C$23),Null)</f>
        <v/>
      </c>
      <c r="BL23" s="81" t="str">
        <f>IFERROR((U23*$U$34+AN23*$AN$34+BE23*$BE$34)/(Volume!$C$24),Null)</f>
        <v/>
      </c>
      <c r="BM23" s="445" t="str">
        <f>IFERROR((Y23*$Y$34+AR23*$AR$34+BI23*$BI$34)/(Volume!$C$25),Null)</f>
        <v/>
      </c>
      <c r="BN23" s="173"/>
      <c r="BO23" s="34"/>
    </row>
    <row r="24" spans="1:90" ht="18" customHeight="1" x14ac:dyDescent="0.35">
      <c r="A24" s="173"/>
      <c r="B24" s="903"/>
      <c r="C24" s="247" t="s">
        <v>335</v>
      </c>
      <c r="D24" s="229"/>
      <c r="E24" s="55"/>
      <c r="F24" s="86">
        <f t="shared" si="0"/>
        <v>0</v>
      </c>
      <c r="G24" s="232"/>
      <c r="H24" s="229"/>
      <c r="I24" s="55"/>
      <c r="J24" s="86">
        <f t="shared" si="1"/>
        <v>0</v>
      </c>
      <c r="K24" s="55"/>
      <c r="L24" s="55"/>
      <c r="M24" s="55"/>
      <c r="N24" s="81" t="str">
        <f t="shared" si="2"/>
        <v/>
      </c>
      <c r="O24" s="55"/>
      <c r="P24" s="55"/>
      <c r="Q24" s="55"/>
      <c r="R24" s="55"/>
      <c r="S24" s="55"/>
      <c r="T24" s="55"/>
      <c r="U24" s="81" t="str">
        <f t="shared" si="3"/>
        <v/>
      </c>
      <c r="V24" s="55"/>
      <c r="W24" s="55"/>
      <c r="X24" s="55"/>
      <c r="Y24" s="81" t="str">
        <f t="shared" si="4"/>
        <v/>
      </c>
      <c r="Z24" s="55"/>
      <c r="AA24" s="56"/>
      <c r="AB24" s="988"/>
      <c r="AC24" s="989"/>
      <c r="AD24" s="55"/>
      <c r="AE24" s="55"/>
      <c r="AF24" s="55"/>
      <c r="AG24" s="81">
        <f t="shared" si="5"/>
        <v>0</v>
      </c>
      <c r="AH24" s="55"/>
      <c r="AI24" s="55"/>
      <c r="AJ24" s="55"/>
      <c r="AK24" s="55"/>
      <c r="AL24" s="55"/>
      <c r="AM24" s="55"/>
      <c r="AN24" s="81">
        <f t="shared" si="6"/>
        <v>0</v>
      </c>
      <c r="AO24" s="55"/>
      <c r="AP24" s="55"/>
      <c r="AQ24" s="55"/>
      <c r="AR24" s="81">
        <f t="shared" si="7"/>
        <v>0</v>
      </c>
      <c r="AS24" s="988"/>
      <c r="AT24" s="989"/>
      <c r="AU24" s="55"/>
      <c r="AV24" s="55"/>
      <c r="AW24" s="55"/>
      <c r="AX24" s="81">
        <f t="shared" si="8"/>
        <v>0</v>
      </c>
      <c r="AY24" s="55"/>
      <c r="AZ24" s="55"/>
      <c r="BA24" s="55"/>
      <c r="BB24" s="55"/>
      <c r="BC24" s="55"/>
      <c r="BD24" s="55"/>
      <c r="BE24" s="81">
        <f t="shared" si="9"/>
        <v>0</v>
      </c>
      <c r="BF24" s="55"/>
      <c r="BG24" s="55"/>
      <c r="BH24" s="55"/>
      <c r="BI24" s="81">
        <f t="shared" si="10"/>
        <v>0</v>
      </c>
      <c r="BJ24" s="173"/>
      <c r="BK24" s="451" t="str">
        <f>IFERROR((N24*$N$34+AG24*$AG$34+AX24*$AX$34)/(Volume!$C$23),Null)</f>
        <v/>
      </c>
      <c r="BL24" s="81" t="str">
        <f>IFERROR((U24*$U$34+AN24*$AN$34+BE24*$BE$34)/(Volume!$C$24),Null)</f>
        <v/>
      </c>
      <c r="BM24" s="445" t="str">
        <f>IFERROR((Y24*$Y$34+AR24*$AR$34+BI24*$BI$34)/(Volume!$C$25),Null)</f>
        <v/>
      </c>
      <c r="BN24" s="173"/>
      <c r="BO24" s="34"/>
    </row>
    <row r="25" spans="1:90" ht="18" customHeight="1" x14ac:dyDescent="0.35">
      <c r="A25" s="173"/>
      <c r="B25" s="901" t="s">
        <v>336</v>
      </c>
      <c r="C25" s="88" t="s">
        <v>333</v>
      </c>
      <c r="D25" s="229"/>
      <c r="E25" s="55"/>
      <c r="F25" s="86">
        <f t="shared" si="0"/>
        <v>0</v>
      </c>
      <c r="G25" s="232"/>
      <c r="H25" s="229"/>
      <c r="I25" s="55"/>
      <c r="J25" s="86">
        <f t="shared" si="1"/>
        <v>0</v>
      </c>
      <c r="K25" s="55"/>
      <c r="L25" s="55"/>
      <c r="M25" s="55"/>
      <c r="N25" s="81" t="str">
        <f t="shared" si="2"/>
        <v/>
      </c>
      <c r="O25" s="55"/>
      <c r="P25" s="55"/>
      <c r="Q25" s="55"/>
      <c r="R25" s="55"/>
      <c r="S25" s="55"/>
      <c r="T25" s="55"/>
      <c r="U25" s="81" t="str">
        <f t="shared" si="3"/>
        <v/>
      </c>
      <c r="V25" s="55"/>
      <c r="W25" s="55"/>
      <c r="X25" s="55"/>
      <c r="Y25" s="81" t="str">
        <f t="shared" si="4"/>
        <v/>
      </c>
      <c r="Z25" s="55"/>
      <c r="AA25" s="56"/>
      <c r="AB25" s="990" t="s">
        <v>21</v>
      </c>
      <c r="AC25" s="991"/>
      <c r="AD25" s="55"/>
      <c r="AE25" s="55"/>
      <c r="AF25" s="55"/>
      <c r="AG25" s="81">
        <f t="shared" si="5"/>
        <v>0</v>
      </c>
      <c r="AH25" s="55"/>
      <c r="AI25" s="55"/>
      <c r="AJ25" s="55"/>
      <c r="AK25" s="55"/>
      <c r="AL25" s="55"/>
      <c r="AM25" s="55"/>
      <c r="AN25" s="81">
        <f t="shared" si="6"/>
        <v>0</v>
      </c>
      <c r="AO25" s="55"/>
      <c r="AP25" s="55"/>
      <c r="AQ25" s="55"/>
      <c r="AR25" s="81">
        <f t="shared" si="7"/>
        <v>0</v>
      </c>
      <c r="AS25" s="990" t="s">
        <v>21</v>
      </c>
      <c r="AT25" s="991"/>
      <c r="AU25" s="55"/>
      <c r="AV25" s="55"/>
      <c r="AW25" s="55"/>
      <c r="AX25" s="81">
        <f t="shared" si="8"/>
        <v>0</v>
      </c>
      <c r="AY25" s="55"/>
      <c r="AZ25" s="55"/>
      <c r="BA25" s="55"/>
      <c r="BB25" s="55"/>
      <c r="BC25" s="55"/>
      <c r="BD25" s="55"/>
      <c r="BE25" s="81">
        <f t="shared" si="9"/>
        <v>0</v>
      </c>
      <c r="BF25" s="55"/>
      <c r="BG25" s="55"/>
      <c r="BH25" s="55"/>
      <c r="BI25" s="81">
        <f t="shared" si="10"/>
        <v>0</v>
      </c>
      <c r="BJ25" s="173"/>
      <c r="BK25" s="451" t="str">
        <f>IFERROR((N25*$N$34+AG25*$AG$34+AX25*$AX$34)/(Volume!$C$23),Null)</f>
        <v/>
      </c>
      <c r="BL25" s="81" t="str">
        <f>IFERROR((U25*$U$34+AN25*$AN$34+BE25*$BE$34)/(Volume!$C$24),Null)</f>
        <v/>
      </c>
      <c r="BM25" s="445" t="str">
        <f>IFERROR((Y25*$Y$34+AR25*$AR$34+BI25*$BI$34)/(Volume!$C$25),Null)</f>
        <v/>
      </c>
      <c r="BN25" s="173"/>
      <c r="BO25" s="34"/>
    </row>
    <row r="26" spans="1:90" ht="18" customHeight="1" x14ac:dyDescent="0.35">
      <c r="A26" s="173"/>
      <c r="B26" s="902"/>
      <c r="C26" s="246" t="s">
        <v>334</v>
      </c>
      <c r="D26" s="229"/>
      <c r="E26" s="55"/>
      <c r="F26" s="86">
        <f t="shared" si="0"/>
        <v>0</v>
      </c>
      <c r="G26" s="232"/>
      <c r="H26" s="229"/>
      <c r="I26" s="55"/>
      <c r="J26" s="86">
        <f t="shared" si="1"/>
        <v>0</v>
      </c>
      <c r="K26" s="55"/>
      <c r="L26" s="55"/>
      <c r="M26" s="55"/>
      <c r="N26" s="81" t="str">
        <f t="shared" si="2"/>
        <v/>
      </c>
      <c r="O26" s="55"/>
      <c r="P26" s="55"/>
      <c r="Q26" s="55"/>
      <c r="R26" s="55"/>
      <c r="S26" s="55"/>
      <c r="T26" s="55"/>
      <c r="U26" s="81" t="str">
        <f t="shared" si="3"/>
        <v/>
      </c>
      <c r="V26" s="55"/>
      <c r="W26" s="55"/>
      <c r="X26" s="55"/>
      <c r="Y26" s="81" t="str">
        <f t="shared" si="4"/>
        <v/>
      </c>
      <c r="Z26" s="55"/>
      <c r="AA26" s="56"/>
      <c r="AB26" s="992"/>
      <c r="AC26" s="993"/>
      <c r="AD26" s="55"/>
      <c r="AE26" s="55"/>
      <c r="AF26" s="55"/>
      <c r="AG26" s="81">
        <f t="shared" si="5"/>
        <v>0</v>
      </c>
      <c r="AH26" s="55"/>
      <c r="AI26" s="55"/>
      <c r="AJ26" s="55"/>
      <c r="AK26" s="55"/>
      <c r="AL26" s="55"/>
      <c r="AM26" s="55"/>
      <c r="AN26" s="81">
        <f t="shared" si="6"/>
        <v>0</v>
      </c>
      <c r="AO26" s="55"/>
      <c r="AP26" s="55"/>
      <c r="AQ26" s="55"/>
      <c r="AR26" s="81">
        <f t="shared" si="7"/>
        <v>0</v>
      </c>
      <c r="AS26" s="992"/>
      <c r="AT26" s="993"/>
      <c r="AU26" s="55"/>
      <c r="AV26" s="55"/>
      <c r="AW26" s="55"/>
      <c r="AX26" s="81">
        <f t="shared" si="8"/>
        <v>0</v>
      </c>
      <c r="AY26" s="55"/>
      <c r="AZ26" s="55"/>
      <c r="BA26" s="55"/>
      <c r="BB26" s="55"/>
      <c r="BC26" s="55"/>
      <c r="BD26" s="55"/>
      <c r="BE26" s="81">
        <f t="shared" si="9"/>
        <v>0</v>
      </c>
      <c r="BF26" s="55"/>
      <c r="BG26" s="55"/>
      <c r="BH26" s="55"/>
      <c r="BI26" s="81">
        <f t="shared" si="10"/>
        <v>0</v>
      </c>
      <c r="BJ26" s="173"/>
      <c r="BK26" s="451" t="str">
        <f>IFERROR((N26*$N$34+AG26*$AG$34+AX26*$AX$34)/(Volume!$C$23),Null)</f>
        <v/>
      </c>
      <c r="BL26" s="81" t="str">
        <f>IFERROR((U26*$U$34+AN26*$AN$34+BE26*$BE$34)/(Volume!$C$24),Null)</f>
        <v/>
      </c>
      <c r="BM26" s="445" t="str">
        <f>IFERROR((Y26*$Y$34+AR26*$AR$34+BI26*$BI$34)/(Volume!$C$25),Null)</f>
        <v/>
      </c>
      <c r="BN26" s="173"/>
      <c r="BO26" s="34"/>
    </row>
    <row r="27" spans="1:90" ht="18" customHeight="1" x14ac:dyDescent="0.35">
      <c r="A27" s="173"/>
      <c r="B27" s="903"/>
      <c r="C27" s="247" t="s">
        <v>335</v>
      </c>
      <c r="D27" s="229"/>
      <c r="E27" s="55"/>
      <c r="F27" s="86">
        <f t="shared" si="0"/>
        <v>0</v>
      </c>
      <c r="G27" s="232"/>
      <c r="H27" s="229"/>
      <c r="I27" s="55"/>
      <c r="J27" s="86">
        <f t="shared" si="1"/>
        <v>0</v>
      </c>
      <c r="K27" s="55"/>
      <c r="L27" s="55"/>
      <c r="M27" s="55"/>
      <c r="N27" s="81" t="str">
        <f t="shared" si="2"/>
        <v/>
      </c>
      <c r="O27" s="55"/>
      <c r="P27" s="55"/>
      <c r="Q27" s="55"/>
      <c r="R27" s="55"/>
      <c r="S27" s="55"/>
      <c r="T27" s="55"/>
      <c r="U27" s="81" t="str">
        <f t="shared" si="3"/>
        <v/>
      </c>
      <c r="V27" s="55"/>
      <c r="W27" s="55"/>
      <c r="X27" s="55"/>
      <c r="Y27" s="81" t="str">
        <f t="shared" si="4"/>
        <v/>
      </c>
      <c r="Z27" s="55"/>
      <c r="AA27" s="56"/>
      <c r="AB27" s="994"/>
      <c r="AC27" s="995"/>
      <c r="AD27" s="55"/>
      <c r="AE27" s="55"/>
      <c r="AF27" s="55"/>
      <c r="AG27" s="81">
        <f t="shared" si="5"/>
        <v>0</v>
      </c>
      <c r="AH27" s="55"/>
      <c r="AI27" s="55"/>
      <c r="AJ27" s="55"/>
      <c r="AK27" s="55"/>
      <c r="AL27" s="55"/>
      <c r="AM27" s="55"/>
      <c r="AN27" s="81">
        <f t="shared" si="6"/>
        <v>0</v>
      </c>
      <c r="AO27" s="55"/>
      <c r="AP27" s="55"/>
      <c r="AQ27" s="55"/>
      <c r="AR27" s="81">
        <f t="shared" si="7"/>
        <v>0</v>
      </c>
      <c r="AS27" s="994"/>
      <c r="AT27" s="995"/>
      <c r="AU27" s="55"/>
      <c r="AV27" s="55"/>
      <c r="AW27" s="55"/>
      <c r="AX27" s="81">
        <f t="shared" si="8"/>
        <v>0</v>
      </c>
      <c r="AY27" s="55"/>
      <c r="AZ27" s="55"/>
      <c r="BA27" s="55"/>
      <c r="BB27" s="55"/>
      <c r="BC27" s="55"/>
      <c r="BD27" s="55"/>
      <c r="BE27" s="81">
        <f t="shared" si="9"/>
        <v>0</v>
      </c>
      <c r="BF27" s="55"/>
      <c r="BG27" s="55"/>
      <c r="BH27" s="55"/>
      <c r="BI27" s="81">
        <f t="shared" si="10"/>
        <v>0</v>
      </c>
      <c r="BJ27" s="173"/>
      <c r="BK27" s="451" t="str">
        <f>IFERROR((N27*$N$34+AG27*$AG$34+AX27*$AX$34)/(Volume!$C$23),Null)</f>
        <v/>
      </c>
      <c r="BL27" s="81" t="str">
        <f>IFERROR((U27*$U$34+AN27*$AN$34+BE27*$BE$34)/(Volume!$C$24),Null)</f>
        <v/>
      </c>
      <c r="BM27" s="445" t="str">
        <f>IFERROR((Y27*$Y$34+AR27*$AR$34+BI27*$BI$34)/(Volume!$C$25),Null)</f>
        <v/>
      </c>
      <c r="BN27" s="173"/>
      <c r="BO27" s="34"/>
    </row>
    <row r="28" spans="1:90" ht="18" customHeight="1" x14ac:dyDescent="0.35">
      <c r="A28" s="173"/>
      <c r="B28" s="901" t="s">
        <v>337</v>
      </c>
      <c r="C28" s="88" t="s">
        <v>333</v>
      </c>
      <c r="D28" s="229"/>
      <c r="E28" s="55"/>
      <c r="F28" s="86">
        <f t="shared" si="0"/>
        <v>0</v>
      </c>
      <c r="G28" s="232"/>
      <c r="H28" s="229"/>
      <c r="I28" s="55"/>
      <c r="J28" s="86">
        <f t="shared" si="1"/>
        <v>0</v>
      </c>
      <c r="K28" s="55"/>
      <c r="L28" s="55"/>
      <c r="M28" s="55"/>
      <c r="N28" s="81" t="str">
        <f t="shared" si="2"/>
        <v/>
      </c>
      <c r="O28" s="55"/>
      <c r="P28" s="55"/>
      <c r="Q28" s="55"/>
      <c r="R28" s="55"/>
      <c r="S28" s="55"/>
      <c r="T28" s="55"/>
      <c r="U28" s="81" t="str">
        <f t="shared" si="3"/>
        <v/>
      </c>
      <c r="V28" s="55"/>
      <c r="W28" s="55"/>
      <c r="X28" s="55"/>
      <c r="Y28" s="81" t="str">
        <f t="shared" si="4"/>
        <v/>
      </c>
      <c r="Z28" s="55"/>
      <c r="AA28" s="56"/>
      <c r="AB28" s="984">
        <f>Volume!D20</f>
        <v>0</v>
      </c>
      <c r="AC28" s="1008"/>
      <c r="AD28" s="55"/>
      <c r="AE28" s="55"/>
      <c r="AF28" s="55"/>
      <c r="AG28" s="81">
        <f t="shared" si="5"/>
        <v>0</v>
      </c>
      <c r="AH28" s="55"/>
      <c r="AI28" s="55"/>
      <c r="AJ28" s="55"/>
      <c r="AK28" s="55"/>
      <c r="AL28" s="55"/>
      <c r="AM28" s="55"/>
      <c r="AN28" s="81">
        <f t="shared" si="6"/>
        <v>0</v>
      </c>
      <c r="AO28" s="55"/>
      <c r="AP28" s="55"/>
      <c r="AQ28" s="55"/>
      <c r="AR28" s="81">
        <f t="shared" si="7"/>
        <v>0</v>
      </c>
      <c r="AS28" s="984">
        <f>Volume!$D$21</f>
        <v>0</v>
      </c>
      <c r="AT28" s="1008"/>
      <c r="AU28" s="55"/>
      <c r="AV28" s="55"/>
      <c r="AW28" s="55"/>
      <c r="AX28" s="81">
        <f t="shared" si="8"/>
        <v>0</v>
      </c>
      <c r="AY28" s="55"/>
      <c r="AZ28" s="55"/>
      <c r="BA28" s="55"/>
      <c r="BB28" s="55"/>
      <c r="BC28" s="55"/>
      <c r="BD28" s="55"/>
      <c r="BE28" s="81">
        <f t="shared" si="9"/>
        <v>0</v>
      </c>
      <c r="BF28" s="55"/>
      <c r="BG28" s="55"/>
      <c r="BH28" s="55"/>
      <c r="BI28" s="81">
        <f t="shared" si="10"/>
        <v>0</v>
      </c>
      <c r="BJ28" s="173"/>
      <c r="BK28" s="451" t="str">
        <f>IFERROR((N28*$N$34+AG28*$AG$34+AX28*$AX$34)/(Volume!$C$23),Null)</f>
        <v/>
      </c>
      <c r="BL28" s="81" t="str">
        <f>IFERROR((U28*$U$34+AN28*$AN$34+BE28*$BE$34)/(Volume!$C$24),Null)</f>
        <v/>
      </c>
      <c r="BM28" s="445" t="str">
        <f>IFERROR((Y28*$Y$34+AR28*$AR$34+BI28*$BI$34)/(Volume!$C$25),Null)</f>
        <v/>
      </c>
      <c r="BN28" s="173"/>
      <c r="BO28" s="34"/>
    </row>
    <row r="29" spans="1:90" ht="18" customHeight="1" x14ac:dyDescent="0.35">
      <c r="A29" s="173"/>
      <c r="B29" s="902"/>
      <c r="C29" s="246" t="s">
        <v>334</v>
      </c>
      <c r="D29" s="229"/>
      <c r="E29" s="55"/>
      <c r="F29" s="86">
        <f t="shared" si="0"/>
        <v>0</v>
      </c>
      <c r="G29" s="232"/>
      <c r="H29" s="229"/>
      <c r="I29" s="55"/>
      <c r="J29" s="86">
        <f t="shared" si="1"/>
        <v>0</v>
      </c>
      <c r="K29" s="55"/>
      <c r="L29" s="55"/>
      <c r="M29" s="55"/>
      <c r="N29" s="81" t="str">
        <f t="shared" si="2"/>
        <v/>
      </c>
      <c r="O29" s="55"/>
      <c r="P29" s="55"/>
      <c r="Q29" s="55"/>
      <c r="R29" s="55"/>
      <c r="S29" s="55"/>
      <c r="T29" s="55"/>
      <c r="U29" s="81" t="str">
        <f t="shared" si="3"/>
        <v/>
      </c>
      <c r="V29" s="55"/>
      <c r="W29" s="55"/>
      <c r="X29" s="55"/>
      <c r="Y29" s="81" t="str">
        <f t="shared" si="4"/>
        <v/>
      </c>
      <c r="Z29" s="55"/>
      <c r="AA29" s="56"/>
      <c r="AB29" s="986"/>
      <c r="AC29" s="1009"/>
      <c r="AD29" s="55"/>
      <c r="AE29" s="55"/>
      <c r="AF29" s="55"/>
      <c r="AG29" s="81">
        <f t="shared" si="5"/>
        <v>0</v>
      </c>
      <c r="AH29" s="55"/>
      <c r="AI29" s="55"/>
      <c r="AJ29" s="55"/>
      <c r="AK29" s="55"/>
      <c r="AL29" s="55"/>
      <c r="AM29" s="55"/>
      <c r="AN29" s="81">
        <f t="shared" si="6"/>
        <v>0</v>
      </c>
      <c r="AO29" s="55"/>
      <c r="AP29" s="55"/>
      <c r="AQ29" s="55"/>
      <c r="AR29" s="81">
        <f t="shared" si="7"/>
        <v>0</v>
      </c>
      <c r="AS29" s="986"/>
      <c r="AT29" s="1009"/>
      <c r="AU29" s="108"/>
      <c r="AV29" s="108"/>
      <c r="AW29" s="108"/>
      <c r="AX29" s="81">
        <f t="shared" si="8"/>
        <v>0</v>
      </c>
      <c r="AY29" s="108"/>
      <c r="AZ29" s="108"/>
      <c r="BA29" s="108"/>
      <c r="BB29" s="108"/>
      <c r="BC29" s="108"/>
      <c r="BD29" s="55"/>
      <c r="BE29" s="81">
        <f t="shared" si="9"/>
        <v>0</v>
      </c>
      <c r="BF29" s="55"/>
      <c r="BG29" s="55"/>
      <c r="BH29" s="55"/>
      <c r="BI29" s="81">
        <f t="shared" si="10"/>
        <v>0</v>
      </c>
      <c r="BJ29" s="173"/>
      <c r="BK29" s="451" t="str">
        <f>IFERROR((N29*$N$34+AG29*$AG$34+AX29*$AX$34)/(Volume!$C$23),Null)</f>
        <v/>
      </c>
      <c r="BL29" s="81" t="str">
        <f>IFERROR((U29*$U$34+AN29*$AN$34+BE29*$BE$34)/(Volume!$C$24),Null)</f>
        <v/>
      </c>
      <c r="BM29" s="445" t="str">
        <f>IFERROR((Y29*$Y$34+AR29*$AR$34+BI29*$BI$34)/(Volume!$C$25),Null)</f>
        <v/>
      </c>
      <c r="BN29" s="173"/>
      <c r="BO29" s="34"/>
    </row>
    <row r="30" spans="1:90" ht="18" customHeight="1" x14ac:dyDescent="0.35">
      <c r="A30" s="173"/>
      <c r="B30" s="903"/>
      <c r="C30" s="247" t="s">
        <v>335</v>
      </c>
      <c r="D30" s="229"/>
      <c r="E30" s="55"/>
      <c r="F30" s="86">
        <f t="shared" si="0"/>
        <v>0</v>
      </c>
      <c r="G30" s="232"/>
      <c r="H30" s="229"/>
      <c r="I30" s="55"/>
      <c r="J30" s="86">
        <f t="shared" si="1"/>
        <v>0</v>
      </c>
      <c r="K30" s="234"/>
      <c r="L30" s="234"/>
      <c r="M30" s="234"/>
      <c r="N30" s="81" t="str">
        <f t="shared" si="2"/>
        <v/>
      </c>
      <c r="O30" s="234"/>
      <c r="P30" s="234"/>
      <c r="Q30" s="234"/>
      <c r="R30" s="234"/>
      <c r="S30" s="234"/>
      <c r="T30" s="234"/>
      <c r="U30" s="81" t="str">
        <f t="shared" si="3"/>
        <v/>
      </c>
      <c r="V30" s="234"/>
      <c r="W30" s="234"/>
      <c r="X30" s="234"/>
      <c r="Y30" s="81" t="str">
        <f t="shared" si="4"/>
        <v/>
      </c>
      <c r="Z30" s="107"/>
      <c r="AA30" s="235"/>
      <c r="AB30" s="986"/>
      <c r="AC30" s="1009"/>
      <c r="AD30" s="55"/>
      <c r="AE30" s="55"/>
      <c r="AF30" s="55"/>
      <c r="AG30" s="81">
        <f t="shared" si="5"/>
        <v>0</v>
      </c>
      <c r="AH30" s="55"/>
      <c r="AI30" s="55"/>
      <c r="AJ30" s="55"/>
      <c r="AK30" s="55"/>
      <c r="AL30" s="55"/>
      <c r="AM30" s="55"/>
      <c r="AN30" s="81">
        <f t="shared" si="6"/>
        <v>0</v>
      </c>
      <c r="AO30" s="55"/>
      <c r="AP30" s="55"/>
      <c r="AQ30" s="55"/>
      <c r="AR30" s="81">
        <f t="shared" si="7"/>
        <v>0</v>
      </c>
      <c r="AS30" s="986"/>
      <c r="AT30" s="1009"/>
      <c r="AU30" s="108"/>
      <c r="AV30" s="108"/>
      <c r="AW30" s="108"/>
      <c r="AX30" s="81">
        <f t="shared" si="8"/>
        <v>0</v>
      </c>
      <c r="AY30" s="108"/>
      <c r="AZ30" s="108"/>
      <c r="BA30" s="108"/>
      <c r="BB30" s="108"/>
      <c r="BC30" s="108"/>
      <c r="BD30" s="234"/>
      <c r="BE30" s="81">
        <f t="shared" si="9"/>
        <v>0</v>
      </c>
      <c r="BF30" s="234"/>
      <c r="BG30" s="234"/>
      <c r="BH30" s="234"/>
      <c r="BI30" s="81">
        <f t="shared" si="10"/>
        <v>0</v>
      </c>
      <c r="BJ30" s="173"/>
      <c r="BK30" s="451" t="str">
        <f>IFERROR((N30*$N$34+AG30*$AG$34+AX30*$AX$34)/(Volume!$C$23),Null)</f>
        <v/>
      </c>
      <c r="BL30" s="81" t="str">
        <f>IFERROR((U30*$U$34+AN30*$AN$34+BE30*$BE$34)/(Volume!$C$24),Null)</f>
        <v/>
      </c>
      <c r="BM30" s="445" t="str">
        <f>IFERROR((Y30*$Y$34+AR30*$AR$34+BI30*$BI$34)/(Volume!$C$25),Null)</f>
        <v/>
      </c>
      <c r="BN30" s="173"/>
      <c r="BO30" s="34"/>
    </row>
    <row r="31" spans="1:90" ht="18" customHeight="1" x14ac:dyDescent="0.35">
      <c r="A31" s="173"/>
      <c r="B31" s="901" t="s">
        <v>347</v>
      </c>
      <c r="C31" s="88" t="s">
        <v>333</v>
      </c>
      <c r="D31" s="229"/>
      <c r="E31" s="55"/>
      <c r="F31" s="86">
        <f t="shared" si="0"/>
        <v>0</v>
      </c>
      <c r="G31" s="232"/>
      <c r="H31" s="229"/>
      <c r="I31" s="55"/>
      <c r="J31" s="86">
        <f t="shared" si="1"/>
        <v>0</v>
      </c>
      <c r="K31" s="55"/>
      <c r="L31" s="55"/>
      <c r="M31" s="55"/>
      <c r="N31" s="81" t="str">
        <f t="shared" si="2"/>
        <v/>
      </c>
      <c r="O31" s="55"/>
      <c r="P31" s="55"/>
      <c r="Q31" s="55"/>
      <c r="R31" s="55"/>
      <c r="S31" s="55"/>
      <c r="T31" s="55"/>
      <c r="U31" s="81" t="str">
        <f t="shared" si="3"/>
        <v/>
      </c>
      <c r="V31" s="55"/>
      <c r="W31" s="55"/>
      <c r="X31" s="55"/>
      <c r="Y31" s="81" t="str">
        <f t="shared" si="4"/>
        <v/>
      </c>
      <c r="Z31" s="55"/>
      <c r="AA31" s="56"/>
      <c r="AB31" s="986"/>
      <c r="AC31" s="1009"/>
      <c r="AD31" s="55"/>
      <c r="AE31" s="55"/>
      <c r="AF31" s="55"/>
      <c r="AG31" s="81">
        <f t="shared" si="5"/>
        <v>0</v>
      </c>
      <c r="AH31" s="55"/>
      <c r="AI31" s="55"/>
      <c r="AJ31" s="55"/>
      <c r="AK31" s="55"/>
      <c r="AL31" s="55"/>
      <c r="AM31" s="55"/>
      <c r="AN31" s="81">
        <f t="shared" si="6"/>
        <v>0</v>
      </c>
      <c r="AO31" s="55"/>
      <c r="AP31" s="55"/>
      <c r="AQ31" s="55"/>
      <c r="AR31" s="81">
        <f t="shared" si="7"/>
        <v>0</v>
      </c>
      <c r="AS31" s="986"/>
      <c r="AT31" s="1009"/>
      <c r="AU31" s="55"/>
      <c r="AV31" s="55"/>
      <c r="AW31" s="55"/>
      <c r="AX31" s="81">
        <f t="shared" si="8"/>
        <v>0</v>
      </c>
      <c r="AY31" s="55"/>
      <c r="AZ31" s="55"/>
      <c r="BA31" s="55"/>
      <c r="BB31" s="55"/>
      <c r="BC31" s="55"/>
      <c r="BD31" s="55"/>
      <c r="BE31" s="81">
        <f t="shared" si="9"/>
        <v>0</v>
      </c>
      <c r="BF31" s="55"/>
      <c r="BG31" s="55"/>
      <c r="BH31" s="55"/>
      <c r="BI31" s="81">
        <f t="shared" si="10"/>
        <v>0</v>
      </c>
      <c r="BJ31" s="173"/>
      <c r="BK31" s="451" t="str">
        <f>IFERROR((N31*$N$34+AG31*$AG$34+AX31*$AX$34)/(Volume!$C$23),Null)</f>
        <v/>
      </c>
      <c r="BL31" s="81" t="str">
        <f>IFERROR((U31*$U$34+AN31*$AN$34+BE31*$BE$34)/(Volume!$C$24),Null)</f>
        <v/>
      </c>
      <c r="BM31" s="445" t="str">
        <f>IFERROR((Y31*$Y$34+AR31*$AR$34+BI31*$BI$34)/(Volume!$C$25),Null)</f>
        <v/>
      </c>
      <c r="BN31" s="173"/>
      <c r="BO31" s="34"/>
    </row>
    <row r="32" spans="1:90" ht="18" customHeight="1" x14ac:dyDescent="0.35">
      <c r="A32" s="173"/>
      <c r="B32" s="902"/>
      <c r="C32" s="246" t="s">
        <v>334</v>
      </c>
      <c r="D32" s="229"/>
      <c r="E32" s="55"/>
      <c r="F32" s="86">
        <f t="shared" si="0"/>
        <v>0</v>
      </c>
      <c r="G32" s="232"/>
      <c r="H32" s="229"/>
      <c r="I32" s="55"/>
      <c r="J32" s="86">
        <f t="shared" si="1"/>
        <v>0</v>
      </c>
      <c r="K32" s="55"/>
      <c r="L32" s="55"/>
      <c r="M32" s="55"/>
      <c r="N32" s="81" t="str">
        <f t="shared" si="2"/>
        <v/>
      </c>
      <c r="O32" s="55"/>
      <c r="P32" s="55"/>
      <c r="Q32" s="55"/>
      <c r="R32" s="55"/>
      <c r="S32" s="55"/>
      <c r="T32" s="55"/>
      <c r="U32" s="81" t="str">
        <f t="shared" si="3"/>
        <v/>
      </c>
      <c r="V32" s="55"/>
      <c r="W32" s="55"/>
      <c r="X32" s="55"/>
      <c r="Y32" s="81" t="str">
        <f t="shared" si="4"/>
        <v/>
      </c>
      <c r="Z32" s="55"/>
      <c r="AA32" s="56"/>
      <c r="AB32" s="986"/>
      <c r="AC32" s="1009"/>
      <c r="AD32" s="55"/>
      <c r="AE32" s="55"/>
      <c r="AF32" s="55"/>
      <c r="AG32" s="81">
        <f t="shared" si="5"/>
        <v>0</v>
      </c>
      <c r="AH32" s="55"/>
      <c r="AI32" s="55"/>
      <c r="AJ32" s="55"/>
      <c r="AK32" s="55"/>
      <c r="AL32" s="55"/>
      <c r="AM32" s="55"/>
      <c r="AN32" s="81">
        <f t="shared" si="6"/>
        <v>0</v>
      </c>
      <c r="AO32" s="55"/>
      <c r="AP32" s="55"/>
      <c r="AQ32" s="55"/>
      <c r="AR32" s="81">
        <f t="shared" si="7"/>
        <v>0</v>
      </c>
      <c r="AS32" s="986"/>
      <c r="AT32" s="1009"/>
      <c r="AU32" s="108"/>
      <c r="AV32" s="108"/>
      <c r="AW32" s="108"/>
      <c r="AX32" s="81">
        <f t="shared" si="8"/>
        <v>0</v>
      </c>
      <c r="AY32" s="108"/>
      <c r="AZ32" s="108"/>
      <c r="BA32" s="108"/>
      <c r="BB32" s="108"/>
      <c r="BC32" s="108"/>
      <c r="BD32" s="55"/>
      <c r="BE32" s="81">
        <f t="shared" si="9"/>
        <v>0</v>
      </c>
      <c r="BF32" s="55"/>
      <c r="BG32" s="55"/>
      <c r="BH32" s="55"/>
      <c r="BI32" s="81">
        <f t="shared" si="10"/>
        <v>0</v>
      </c>
      <c r="BJ32" s="173"/>
      <c r="BK32" s="451" t="str">
        <f>IFERROR((N32*$N$34+AG32*$AG$34+AX32*$AX$34)/(Volume!$C$23),Null)</f>
        <v/>
      </c>
      <c r="BL32" s="81" t="str">
        <f>IFERROR((U32*$U$34+AN32*$AN$34+BE32*$BE$34)/(Volume!$C$24),Null)</f>
        <v/>
      </c>
      <c r="BM32" s="445" t="str">
        <f>IFERROR((Y32*$Y$34+AR32*$AR$34+BI32*$BI$34)/(Volume!$C$25),Null)</f>
        <v/>
      </c>
      <c r="BN32" s="173"/>
      <c r="BO32" s="34"/>
    </row>
    <row r="33" spans="1:67" ht="18" customHeight="1" thickBot="1" x14ac:dyDescent="0.4">
      <c r="A33" s="173"/>
      <c r="B33" s="903"/>
      <c r="C33" s="247" t="s">
        <v>335</v>
      </c>
      <c r="D33" s="230"/>
      <c r="E33" s="231"/>
      <c r="F33" s="146">
        <f t="shared" si="0"/>
        <v>0</v>
      </c>
      <c r="G33" s="233"/>
      <c r="H33" s="230"/>
      <c r="I33" s="231"/>
      <c r="J33" s="146">
        <f t="shared" si="1"/>
        <v>0</v>
      </c>
      <c r="K33" s="234"/>
      <c r="L33" s="234"/>
      <c r="M33" s="234"/>
      <c r="N33" s="81" t="str">
        <f>IFERROR(AVERAGE(K33:M33),Null)</f>
        <v/>
      </c>
      <c r="O33" s="234"/>
      <c r="P33" s="234"/>
      <c r="Q33" s="234"/>
      <c r="R33" s="234"/>
      <c r="S33" s="234"/>
      <c r="T33" s="234"/>
      <c r="U33" s="81" t="str">
        <f>IFERROR(AVERAGE(O33:T33),Null)</f>
        <v/>
      </c>
      <c r="V33" s="234"/>
      <c r="W33" s="234"/>
      <c r="X33" s="234"/>
      <c r="Y33" s="81" t="str">
        <f t="shared" si="4"/>
        <v/>
      </c>
      <c r="Z33" s="107"/>
      <c r="AA33" s="235"/>
      <c r="AB33" s="1010"/>
      <c r="AC33" s="1011"/>
      <c r="AD33" s="327"/>
      <c r="AE33" s="327"/>
      <c r="AF33" s="327"/>
      <c r="AG33" s="82">
        <f t="shared" si="5"/>
        <v>0</v>
      </c>
      <c r="AH33" s="327"/>
      <c r="AI33" s="327"/>
      <c r="AJ33" s="327"/>
      <c r="AK33" s="327"/>
      <c r="AL33" s="327"/>
      <c r="AM33" s="231"/>
      <c r="AN33" s="82">
        <f t="shared" si="6"/>
        <v>0</v>
      </c>
      <c r="AO33" s="231"/>
      <c r="AP33" s="231"/>
      <c r="AQ33" s="231"/>
      <c r="AR33" s="82">
        <f t="shared" si="7"/>
        <v>0</v>
      </c>
      <c r="AS33" s="1010"/>
      <c r="AT33" s="1011"/>
      <c r="AU33" s="108"/>
      <c r="AV33" s="108"/>
      <c r="AW33" s="108"/>
      <c r="AX33" s="82">
        <f t="shared" si="8"/>
        <v>0</v>
      </c>
      <c r="AY33" s="108"/>
      <c r="AZ33" s="108"/>
      <c r="BA33" s="108"/>
      <c r="BB33" s="108"/>
      <c r="BC33" s="108"/>
      <c r="BD33" s="234"/>
      <c r="BE33" s="82">
        <f t="shared" si="9"/>
        <v>0</v>
      </c>
      <c r="BF33" s="234"/>
      <c r="BG33" s="234"/>
      <c r="BH33" s="234"/>
      <c r="BI33" s="82">
        <f t="shared" si="10"/>
        <v>0</v>
      </c>
      <c r="BJ33" s="173"/>
      <c r="BK33" s="452" t="str">
        <f>IFERROR((N33*$N$34+AG33*$AG$34+AX33*$AX$34)/(Volume!$C$23),Null)</f>
        <v/>
      </c>
      <c r="BL33" s="453" t="str">
        <f>IFERROR((U33*$U$34+AN33*$AN$34+BE33*$BE$34)/(Volume!$C$24),Null)</f>
        <v/>
      </c>
      <c r="BM33" s="454" t="str">
        <f>IFERROR((Y33*$Y$34+AR33*$AR$34+BI33*$BI$34)/(Volume!$C$25),Null)</f>
        <v/>
      </c>
      <c r="BN33" s="173"/>
      <c r="BO33" s="34"/>
    </row>
    <row r="34" spans="1:67" ht="18" customHeight="1" thickBot="1" x14ac:dyDescent="0.4">
      <c r="A34" s="173"/>
      <c r="B34" s="896" t="s">
        <v>338</v>
      </c>
      <c r="C34" s="897"/>
      <c r="D34" s="897"/>
      <c r="E34" s="897"/>
      <c r="F34" s="897"/>
      <c r="G34" s="897"/>
      <c r="H34" s="897"/>
      <c r="I34" s="897"/>
      <c r="J34" s="898"/>
      <c r="K34" s="363"/>
      <c r="L34" s="363"/>
      <c r="M34" s="403" t="s">
        <v>339</v>
      </c>
      <c r="N34" s="83">
        <f>Volume!C15</f>
        <v>0</v>
      </c>
      <c r="O34" s="404"/>
      <c r="P34" s="363"/>
      <c r="Q34" s="363"/>
      <c r="R34" s="363"/>
      <c r="S34" s="363"/>
      <c r="T34" s="403" t="s">
        <v>340</v>
      </c>
      <c r="U34" s="83">
        <f>Volume!C16</f>
        <v>0</v>
      </c>
      <c r="V34" s="363"/>
      <c r="W34" s="363"/>
      <c r="X34" s="403" t="s">
        <v>341</v>
      </c>
      <c r="Y34" s="83">
        <f>Volume!C17</f>
        <v>0</v>
      </c>
      <c r="Z34" s="998"/>
      <c r="AA34" s="999"/>
      <c r="AB34" s="405"/>
      <c r="AC34" s="392"/>
      <c r="AD34" s="392"/>
      <c r="AE34" s="392"/>
      <c r="AF34" s="406" t="s">
        <v>339</v>
      </c>
      <c r="AG34" s="448">
        <f>IF(AB22=FF,AB28,0)</f>
        <v>0</v>
      </c>
      <c r="AH34" s="392"/>
      <c r="AI34" s="392"/>
      <c r="AJ34" s="392"/>
      <c r="AK34" s="392"/>
      <c r="AL34" s="406"/>
      <c r="AM34" s="406" t="s">
        <v>340</v>
      </c>
      <c r="AN34" s="448">
        <f>IF(AB22=FZ,AB28,0)</f>
        <v>0</v>
      </c>
      <c r="AO34" s="392"/>
      <c r="AP34" s="392"/>
      <c r="AQ34" s="406" t="s">
        <v>341</v>
      </c>
      <c r="AR34" s="448">
        <f>IF(AB22=CR,AB28,0)</f>
        <v>0</v>
      </c>
      <c r="AS34" s="363"/>
      <c r="AT34" s="363"/>
      <c r="AU34" s="363"/>
      <c r="AV34" s="363"/>
      <c r="AW34" s="407" t="s">
        <v>339</v>
      </c>
      <c r="AX34" s="448">
        <f>IF(AS22=FF,AS28,0)</f>
        <v>0</v>
      </c>
      <c r="AY34" s="363"/>
      <c r="AZ34" s="363"/>
      <c r="BA34" s="363"/>
      <c r="BB34" s="363"/>
      <c r="BC34" s="407"/>
      <c r="BD34" s="407" t="s">
        <v>340</v>
      </c>
      <c r="BE34" s="448">
        <f>IF(AS22=FZ,AS28,0)</f>
        <v>0</v>
      </c>
      <c r="BF34" s="363"/>
      <c r="BG34" s="363"/>
      <c r="BH34" s="407" t="s">
        <v>341</v>
      </c>
      <c r="BI34" s="448">
        <f>IF(AS22=CR,AS28,0)</f>
        <v>0</v>
      </c>
      <c r="BJ34" s="173"/>
      <c r="BK34" s="173"/>
      <c r="BL34" s="173"/>
      <c r="BM34" s="173"/>
      <c r="BN34" s="173"/>
      <c r="BO34" s="34"/>
    </row>
    <row r="35" spans="1:67" ht="18" customHeight="1" thickBot="1" x14ac:dyDescent="0.4">
      <c r="A35" s="173"/>
      <c r="B35" s="173"/>
      <c r="C35" s="167"/>
      <c r="D35" s="205"/>
      <c r="E35" s="205"/>
      <c r="F35" s="205"/>
      <c r="G35" s="205"/>
      <c r="H35" s="205"/>
      <c r="I35" s="205"/>
      <c r="J35" s="205"/>
      <c r="K35" s="212"/>
      <c r="L35" s="212"/>
      <c r="M35" s="212"/>
      <c r="N35" s="212"/>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34"/>
    </row>
    <row r="36" spans="1:67" ht="18" customHeight="1" thickBot="1" x14ac:dyDescent="0.4">
      <c r="A36" s="173"/>
      <c r="B36" s="475" t="s">
        <v>342</v>
      </c>
      <c r="C36" s="476"/>
      <c r="D36" s="476"/>
      <c r="E36" s="476"/>
      <c r="F36" s="476"/>
      <c r="G36" s="477"/>
      <c r="H36" s="175"/>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34"/>
    </row>
    <row r="37" spans="1:67" ht="18" customHeight="1" thickBot="1" x14ac:dyDescent="0.4">
      <c r="A37" s="173"/>
      <c r="B37" s="1015" t="s">
        <v>343</v>
      </c>
      <c r="C37" s="1016"/>
      <c r="D37" s="1016"/>
      <c r="E37" s="1016"/>
      <c r="F37" s="1016"/>
      <c r="G37" s="1017"/>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34"/>
    </row>
    <row r="38" spans="1:67" ht="36" customHeight="1" thickTop="1" thickBot="1" x14ac:dyDescent="0.4">
      <c r="A38" s="173"/>
      <c r="B38" s="1006"/>
      <c r="C38" s="1007"/>
      <c r="D38" s="60" t="s">
        <v>344</v>
      </c>
      <c r="E38" s="60" t="s">
        <v>345</v>
      </c>
      <c r="F38" s="60" t="s">
        <v>346</v>
      </c>
      <c r="G38" s="61" t="s">
        <v>347</v>
      </c>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34"/>
    </row>
    <row r="39" spans="1:67" ht="18" customHeight="1" x14ac:dyDescent="0.35">
      <c r="A39" s="173"/>
      <c r="B39" s="53" t="s">
        <v>348</v>
      </c>
      <c r="C39" s="93" t="s">
        <v>349</v>
      </c>
      <c r="D39" s="144">
        <f>F22</f>
        <v>0</v>
      </c>
      <c r="E39" s="81">
        <f>F25</f>
        <v>0</v>
      </c>
      <c r="F39" s="81">
        <f>F28</f>
        <v>0</v>
      </c>
      <c r="G39" s="189">
        <f>F31</f>
        <v>0</v>
      </c>
      <c r="H39" s="173"/>
      <c r="I39" s="421" t="s">
        <v>350</v>
      </c>
      <c r="J39" s="1000" t="str">
        <f>IF(Unit_Type&lt;&gt;Null,Unit_Type,"-")</f>
        <v>-</v>
      </c>
      <c r="K39" s="1001"/>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34"/>
    </row>
    <row r="40" spans="1:67" ht="18" customHeight="1" thickBot="1" x14ac:dyDescent="0.4">
      <c r="A40" s="173"/>
      <c r="B40" s="53" t="s">
        <v>351</v>
      </c>
      <c r="C40" s="93" t="s">
        <v>314</v>
      </c>
      <c r="D40" s="92">
        <f>G22</f>
        <v>0</v>
      </c>
      <c r="E40" s="80">
        <f>G25</f>
        <v>0</v>
      </c>
      <c r="F40" s="80">
        <f>G28</f>
        <v>0</v>
      </c>
      <c r="G40" s="86">
        <f>G31</f>
        <v>0</v>
      </c>
      <c r="H40" s="173"/>
      <c r="I40" s="422" t="s">
        <v>352</v>
      </c>
      <c r="J40" s="738" t="e">
        <f>INDEX('Back-End'!G13:K20,MATCH(Unit_Type,Product_Type,0),5)</f>
        <v>#N/A</v>
      </c>
      <c r="K40" s="739"/>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c r="AV40" s="173"/>
      <c r="AW40" s="173"/>
      <c r="AX40" s="173"/>
      <c r="AY40" s="173"/>
      <c r="AZ40" s="173"/>
      <c r="BA40" s="173"/>
      <c r="BB40" s="173"/>
      <c r="BC40" s="173"/>
      <c r="BD40" s="173"/>
      <c r="BE40" s="173"/>
      <c r="BF40" s="173"/>
      <c r="BG40" s="173"/>
      <c r="BH40" s="173"/>
      <c r="BI40" s="173"/>
      <c r="BJ40" s="173"/>
      <c r="BK40" s="173"/>
      <c r="BL40" s="173"/>
      <c r="BM40" s="173"/>
      <c r="BN40" s="173"/>
      <c r="BO40" s="34"/>
    </row>
    <row r="41" spans="1:67" ht="18" customHeight="1" x14ac:dyDescent="0.35">
      <c r="A41" s="173"/>
      <c r="B41" s="478" t="s">
        <v>353</v>
      </c>
      <c r="C41" s="193" t="s">
        <v>354</v>
      </c>
      <c r="D41" s="95" t="e">
        <f>D40*1440*Correction_Factor/D39</f>
        <v>#N/A</v>
      </c>
      <c r="E41" s="95" t="e">
        <f>E40*1440*Correction_Factor/E39</f>
        <v>#N/A</v>
      </c>
      <c r="F41" s="81" t="e">
        <f>F40*1440*Correction_Factor/F39</f>
        <v>#N/A</v>
      </c>
      <c r="G41" s="189" t="e">
        <f>G40*1440*Correction_Factor/G39</f>
        <v>#N/A</v>
      </c>
      <c r="H41" s="173"/>
      <c r="I41" s="173"/>
      <c r="J41" s="173"/>
      <c r="K41" s="173"/>
      <c r="L41" s="173"/>
      <c r="M41" s="173"/>
      <c r="N41" s="173"/>
      <c r="O41" s="173"/>
      <c r="P41" s="174"/>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3"/>
      <c r="AU41" s="173"/>
      <c r="AV41" s="173"/>
      <c r="AW41" s="173"/>
      <c r="AX41" s="173"/>
      <c r="AY41" s="173"/>
      <c r="AZ41" s="173"/>
      <c r="BA41" s="173"/>
      <c r="BB41" s="173"/>
      <c r="BC41" s="173"/>
      <c r="BD41" s="173"/>
      <c r="BE41" s="173"/>
      <c r="BF41" s="173"/>
      <c r="BG41" s="173"/>
      <c r="BH41" s="173"/>
      <c r="BI41" s="173"/>
      <c r="BJ41" s="173"/>
      <c r="BK41" s="173"/>
      <c r="BL41" s="173"/>
      <c r="BM41" s="173"/>
      <c r="BN41" s="173"/>
      <c r="BO41" s="34"/>
    </row>
    <row r="42" spans="1:67" ht="18" customHeight="1" thickBot="1" x14ac:dyDescent="0.4">
      <c r="A42" s="173"/>
      <c r="B42" s="869" t="s">
        <v>355</v>
      </c>
      <c r="C42" s="870"/>
      <c r="D42" s="870"/>
      <c r="E42" s="870"/>
      <c r="F42" s="870"/>
      <c r="G42" s="871"/>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34"/>
    </row>
    <row r="43" spans="1:67" ht="36" customHeight="1" thickTop="1" x14ac:dyDescent="0.35">
      <c r="A43" s="173"/>
      <c r="B43" s="996" t="s">
        <v>356</v>
      </c>
      <c r="C43" s="997"/>
      <c r="D43" s="60" t="s">
        <v>344</v>
      </c>
      <c r="E43" s="60" t="s">
        <v>345</v>
      </c>
      <c r="F43" s="60" t="s">
        <v>346</v>
      </c>
      <c r="G43" s="61" t="s">
        <v>347</v>
      </c>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34"/>
    </row>
    <row r="44" spans="1:67" ht="18" customHeight="1" x14ac:dyDescent="0.35">
      <c r="A44" s="173"/>
      <c r="B44" s="94" t="s">
        <v>357</v>
      </c>
      <c r="C44" s="194" t="s">
        <v>349</v>
      </c>
      <c r="D44" s="144">
        <f>F22</f>
        <v>0</v>
      </c>
      <c r="E44" s="81">
        <f>F25</f>
        <v>0</v>
      </c>
      <c r="F44" s="81">
        <f>F28</f>
        <v>0</v>
      </c>
      <c r="G44" s="189">
        <f>F31</f>
        <v>0</v>
      </c>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34"/>
    </row>
    <row r="45" spans="1:67" ht="18" customHeight="1" x14ac:dyDescent="0.35">
      <c r="A45" s="173"/>
      <c r="B45" s="94" t="s">
        <v>358</v>
      </c>
      <c r="C45" s="194" t="s">
        <v>314</v>
      </c>
      <c r="D45" s="92">
        <f>G22</f>
        <v>0</v>
      </c>
      <c r="E45" s="80">
        <f>G25</f>
        <v>0</v>
      </c>
      <c r="F45" s="80">
        <f>G28</f>
        <v>0</v>
      </c>
      <c r="G45" s="86">
        <f>G31</f>
        <v>0</v>
      </c>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3"/>
      <c r="AK45" s="173"/>
      <c r="AL45" s="173"/>
      <c r="AM45" s="173"/>
      <c r="AN45" s="173"/>
      <c r="AO45" s="173"/>
      <c r="AP45" s="173"/>
      <c r="AQ45" s="173"/>
      <c r="AR45" s="173"/>
      <c r="AS45" s="173"/>
      <c r="AT45" s="173"/>
      <c r="AU45" s="173"/>
      <c r="AV45" s="173"/>
      <c r="AW45" s="173"/>
      <c r="AX45" s="173"/>
      <c r="AY45" s="173"/>
      <c r="AZ45" s="173"/>
      <c r="BA45" s="173"/>
      <c r="BB45" s="173"/>
      <c r="BC45" s="173"/>
      <c r="BD45" s="173"/>
      <c r="BE45" s="173"/>
      <c r="BF45" s="173"/>
      <c r="BG45" s="173"/>
      <c r="BH45" s="173"/>
      <c r="BI45" s="173"/>
      <c r="BJ45" s="173"/>
      <c r="BK45" s="173"/>
      <c r="BL45" s="173"/>
      <c r="BM45" s="173"/>
      <c r="BN45" s="173"/>
      <c r="BO45" s="34"/>
    </row>
    <row r="46" spans="1:67" ht="18" customHeight="1" x14ac:dyDescent="0.35">
      <c r="A46" s="173"/>
      <c r="B46" s="479"/>
      <c r="C46" s="440" t="s">
        <v>359</v>
      </c>
      <c r="D46" s="441" t="e">
        <f>D45*1440*Correction_Factor/D44</f>
        <v>#N/A</v>
      </c>
      <c r="E46" s="441" t="e">
        <f>E45*1440*Correction_Factor/E44</f>
        <v>#N/A</v>
      </c>
      <c r="F46" s="442" t="e">
        <f>F45*1440*Correction_Factor/F44</f>
        <v>#N/A</v>
      </c>
      <c r="G46" s="480" t="e">
        <f>G45*1440*Correction_Factor/G44</f>
        <v>#N/A</v>
      </c>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34"/>
    </row>
    <row r="47" spans="1:67" ht="18" customHeight="1" thickBot="1" x14ac:dyDescent="0.4">
      <c r="A47" s="173"/>
      <c r="B47" s="885" t="s">
        <v>360</v>
      </c>
      <c r="C47" s="886"/>
      <c r="D47" s="874"/>
      <c r="E47" s="873"/>
      <c r="F47" s="873"/>
      <c r="G47" s="875"/>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173"/>
      <c r="BK47" s="173"/>
      <c r="BL47" s="173"/>
      <c r="BM47" s="173"/>
      <c r="BN47" s="173"/>
      <c r="BO47" s="34"/>
    </row>
    <row r="48" spans="1:67" ht="36" customHeight="1" thickBot="1" x14ac:dyDescent="0.4">
      <c r="A48" s="173"/>
      <c r="B48" s="91" t="s">
        <v>361</v>
      </c>
      <c r="C48" s="443" t="s">
        <v>362</v>
      </c>
      <c r="D48" s="55"/>
      <c r="E48" s="879" t="s">
        <v>631</v>
      </c>
      <c r="F48" s="880"/>
      <c r="G48" s="881"/>
      <c r="H48" s="173"/>
      <c r="I48" s="904" t="s">
        <v>447</v>
      </c>
      <c r="J48" s="905"/>
      <c r="K48" s="905"/>
      <c r="L48" s="905"/>
      <c r="M48" s="905"/>
      <c r="N48" s="905"/>
      <c r="O48" s="905"/>
      <c r="P48" s="906"/>
      <c r="Q48" s="173"/>
      <c r="R48" s="173"/>
      <c r="S48" s="173"/>
      <c r="T48" s="173"/>
      <c r="U48" s="173"/>
      <c r="V48" s="173"/>
      <c r="W48" s="167"/>
      <c r="X48" s="167"/>
      <c r="Y48" s="167"/>
      <c r="Z48" s="167"/>
      <c r="AA48" s="167"/>
      <c r="AB48" s="167"/>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34"/>
    </row>
    <row r="49" spans="1:67" ht="36" customHeight="1" thickBot="1" x14ac:dyDescent="0.4">
      <c r="A49" s="173"/>
      <c r="B49" s="53" t="s">
        <v>364</v>
      </c>
      <c r="C49" s="93" t="s">
        <v>365</v>
      </c>
      <c r="D49" s="236"/>
      <c r="E49" s="925" t="s">
        <v>631</v>
      </c>
      <c r="F49" s="926"/>
      <c r="G49" s="927"/>
      <c r="H49" s="173"/>
      <c r="I49" s="907" t="s">
        <v>366</v>
      </c>
      <c r="J49" s="908"/>
      <c r="K49" s="908"/>
      <c r="L49" s="908"/>
      <c r="M49" s="908"/>
      <c r="N49" s="908"/>
      <c r="O49" s="908"/>
      <c r="P49" s="909"/>
      <c r="Q49" s="173"/>
      <c r="R49" s="173"/>
      <c r="S49" s="173"/>
      <c r="T49" s="173"/>
      <c r="U49" s="173"/>
      <c r="V49" s="173"/>
      <c r="W49" s="167"/>
      <c r="X49" s="167"/>
      <c r="Y49" s="167"/>
      <c r="Z49" s="167"/>
      <c r="AA49" s="167"/>
      <c r="AB49" s="167"/>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34"/>
    </row>
    <row r="50" spans="1:67" ht="36" customHeight="1" x14ac:dyDescent="0.35">
      <c r="A50" s="173"/>
      <c r="B50" s="53" t="s">
        <v>86</v>
      </c>
      <c r="C50" s="147" t="s">
        <v>367</v>
      </c>
      <c r="D50" s="236"/>
      <c r="E50" s="882"/>
      <c r="F50" s="883"/>
      <c r="G50" s="884"/>
      <c r="H50" s="173"/>
      <c r="I50" s="910"/>
      <c r="J50" s="911"/>
      <c r="K50" s="911"/>
      <c r="L50" s="911"/>
      <c r="M50" s="911"/>
      <c r="N50" s="911"/>
      <c r="O50" s="911"/>
      <c r="P50" s="912"/>
      <c r="Q50" s="173"/>
      <c r="R50" s="173"/>
      <c r="S50" s="173"/>
      <c r="T50" s="173"/>
      <c r="U50" s="173"/>
      <c r="V50" s="173"/>
      <c r="W50" s="167"/>
      <c r="X50" s="167"/>
      <c r="Y50" s="167"/>
      <c r="Z50" s="167"/>
      <c r="AA50" s="167"/>
      <c r="AB50" s="167"/>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34"/>
    </row>
    <row r="51" spans="1:67" ht="36" customHeight="1" x14ac:dyDescent="0.35">
      <c r="A51" s="173"/>
      <c r="B51" s="899"/>
      <c r="C51" s="900"/>
      <c r="D51" s="60" t="s">
        <v>344</v>
      </c>
      <c r="E51" s="60" t="s">
        <v>345</v>
      </c>
      <c r="F51" s="60" t="s">
        <v>346</v>
      </c>
      <c r="G51" s="61" t="s">
        <v>347</v>
      </c>
      <c r="H51" s="173"/>
      <c r="I51" s="913"/>
      <c r="J51" s="914"/>
      <c r="K51" s="914"/>
      <c r="L51" s="914"/>
      <c r="M51" s="914"/>
      <c r="N51" s="914"/>
      <c r="O51" s="914"/>
      <c r="P51" s="915"/>
      <c r="Q51" s="173"/>
      <c r="R51" s="173"/>
      <c r="S51" s="173"/>
      <c r="T51" s="173"/>
      <c r="U51" s="173"/>
      <c r="V51" s="173"/>
      <c r="W51" s="167"/>
      <c r="X51" s="167"/>
      <c r="Y51" s="167"/>
      <c r="Z51" s="167"/>
      <c r="AA51" s="167"/>
      <c r="AB51" s="167"/>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34"/>
    </row>
    <row r="52" spans="1:67" ht="18" customHeight="1" x14ac:dyDescent="0.35">
      <c r="A52" s="173"/>
      <c r="B52" s="53" t="s">
        <v>368</v>
      </c>
      <c r="C52" s="195" t="s">
        <v>349</v>
      </c>
      <c r="D52" s="81">
        <f>F23</f>
        <v>0</v>
      </c>
      <c r="E52" s="81">
        <f>F26</f>
        <v>0</v>
      </c>
      <c r="F52" s="81">
        <f>F29</f>
        <v>0</v>
      </c>
      <c r="G52" s="189">
        <f>F32</f>
        <v>0</v>
      </c>
      <c r="H52" s="173"/>
      <c r="I52" s="913"/>
      <c r="J52" s="914"/>
      <c r="K52" s="914"/>
      <c r="L52" s="914"/>
      <c r="M52" s="914"/>
      <c r="N52" s="914"/>
      <c r="O52" s="914"/>
      <c r="P52" s="915"/>
      <c r="Q52" s="173"/>
      <c r="R52" s="173"/>
      <c r="S52" s="173"/>
      <c r="T52" s="173"/>
      <c r="U52" s="173"/>
      <c r="V52" s="173"/>
      <c r="W52" s="167"/>
      <c r="X52" s="167"/>
      <c r="Y52" s="167"/>
      <c r="Z52" s="167"/>
      <c r="AA52" s="167"/>
      <c r="AB52" s="167"/>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34"/>
    </row>
    <row r="53" spans="1:67" ht="18" customHeight="1" x14ac:dyDescent="0.35">
      <c r="A53" s="173"/>
      <c r="B53" s="53" t="s">
        <v>369</v>
      </c>
      <c r="C53" s="93" t="s">
        <v>314</v>
      </c>
      <c r="D53" s="80">
        <f>G23</f>
        <v>0</v>
      </c>
      <c r="E53" s="80">
        <f>G26</f>
        <v>0</v>
      </c>
      <c r="F53" s="80">
        <f>G29</f>
        <v>0</v>
      </c>
      <c r="G53" s="86">
        <f>G32</f>
        <v>0</v>
      </c>
      <c r="H53" s="173"/>
      <c r="I53" s="913"/>
      <c r="J53" s="914"/>
      <c r="K53" s="914"/>
      <c r="L53" s="914"/>
      <c r="M53" s="914"/>
      <c r="N53" s="914"/>
      <c r="O53" s="914"/>
      <c r="P53" s="915"/>
      <c r="Q53" s="173"/>
      <c r="R53" s="173"/>
      <c r="S53" s="173"/>
      <c r="T53" s="173"/>
      <c r="U53" s="173"/>
      <c r="V53" s="173"/>
      <c r="W53" s="167"/>
      <c r="X53" s="167"/>
      <c r="Y53" s="167"/>
      <c r="Z53" s="167"/>
      <c r="AA53" s="167"/>
      <c r="AB53" s="167"/>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34"/>
    </row>
    <row r="54" spans="1:67" ht="18" customHeight="1" x14ac:dyDescent="0.35">
      <c r="A54" s="173"/>
      <c r="B54" s="202"/>
      <c r="C54" s="93" t="s">
        <v>359</v>
      </c>
      <c r="D54" s="80" t="e">
        <f>(D53-(D$45*D52/D$44))*Correction_Factor*(CT_ratio/$D50)</f>
        <v>#DIV/0!</v>
      </c>
      <c r="E54" s="80" t="e">
        <f>(E53-(E$45*E52/E$44))*Correction_Factor*(CT_ratio/$D50)</f>
        <v>#DIV/0!</v>
      </c>
      <c r="F54" s="80" t="e">
        <f>(F53-(F$45*F52/F$44))*Correction_Factor*(CT_ratio/$D50)</f>
        <v>#DIV/0!</v>
      </c>
      <c r="G54" s="86" t="e">
        <f>(G53-(G$45*G52/G$44))*Correction_Factor*(CT_ratio/$D50)</f>
        <v>#DIV/0!</v>
      </c>
      <c r="H54" s="173"/>
      <c r="I54" s="913"/>
      <c r="J54" s="914"/>
      <c r="K54" s="914"/>
      <c r="L54" s="914"/>
      <c r="M54" s="914"/>
      <c r="N54" s="914"/>
      <c r="O54" s="914"/>
      <c r="P54" s="915"/>
      <c r="Q54" s="173"/>
      <c r="R54" s="173"/>
      <c r="S54" s="173"/>
      <c r="T54" s="173"/>
      <c r="U54" s="173"/>
      <c r="V54" s="173"/>
      <c r="W54" s="167"/>
      <c r="X54" s="167"/>
      <c r="Y54" s="167"/>
      <c r="Z54" s="167"/>
      <c r="AA54" s="167"/>
      <c r="AB54" s="167"/>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173"/>
      <c r="BA54" s="173"/>
      <c r="BB54" s="173"/>
      <c r="BC54" s="173"/>
      <c r="BD54" s="173"/>
      <c r="BE54" s="173"/>
      <c r="BF54" s="173"/>
      <c r="BG54" s="173"/>
      <c r="BH54" s="173"/>
      <c r="BI54" s="173"/>
      <c r="BJ54" s="173"/>
      <c r="BK54" s="173"/>
      <c r="BL54" s="173"/>
      <c r="BM54" s="173"/>
      <c r="BN54" s="173"/>
      <c r="BO54" s="34"/>
    </row>
    <row r="55" spans="1:67" ht="18" customHeight="1" thickBot="1" x14ac:dyDescent="0.4">
      <c r="A55" s="173"/>
      <c r="B55" s="872" t="s">
        <v>370</v>
      </c>
      <c r="C55" s="873"/>
      <c r="D55" s="874"/>
      <c r="E55" s="873"/>
      <c r="F55" s="873"/>
      <c r="G55" s="875"/>
      <c r="H55" s="173"/>
      <c r="I55" s="916"/>
      <c r="J55" s="917"/>
      <c r="K55" s="917"/>
      <c r="L55" s="917"/>
      <c r="M55" s="917"/>
      <c r="N55" s="917"/>
      <c r="O55" s="917"/>
      <c r="P55" s="918"/>
      <c r="Q55" s="173"/>
      <c r="R55" s="173"/>
      <c r="S55" s="167"/>
      <c r="T55" s="167"/>
      <c r="U55" s="167"/>
      <c r="V55" s="167"/>
      <c r="W55" s="167"/>
      <c r="X55" s="167"/>
      <c r="Y55" s="167"/>
      <c r="Z55" s="167"/>
      <c r="AA55" s="167"/>
      <c r="AB55" s="167"/>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34"/>
    </row>
    <row r="56" spans="1:67" ht="36" customHeight="1" thickBot="1" x14ac:dyDescent="0.4">
      <c r="A56" s="173"/>
      <c r="B56" s="91" t="s">
        <v>361</v>
      </c>
      <c r="C56" s="443" t="s">
        <v>362</v>
      </c>
      <c r="D56" s="444"/>
      <c r="E56" s="876" t="s">
        <v>631</v>
      </c>
      <c r="F56" s="877"/>
      <c r="G56" s="878"/>
      <c r="H56" s="173"/>
      <c r="I56" s="215"/>
      <c r="J56" s="215"/>
      <c r="K56" s="215"/>
      <c r="L56" s="215"/>
      <c r="M56" s="215"/>
      <c r="N56" s="215"/>
      <c r="O56" s="215"/>
      <c r="P56" s="173"/>
      <c r="Q56" s="173"/>
      <c r="R56" s="173"/>
      <c r="S56" s="167"/>
      <c r="T56" s="167"/>
      <c r="U56" s="167"/>
      <c r="V56" s="167"/>
      <c r="W56" s="167"/>
      <c r="X56" s="167"/>
      <c r="Y56" s="167"/>
      <c r="Z56" s="167"/>
      <c r="AA56" s="167"/>
      <c r="AB56" s="167"/>
      <c r="AC56" s="173"/>
      <c r="AD56" s="173"/>
      <c r="AE56" s="173"/>
      <c r="AF56" s="173"/>
      <c r="AG56" s="173"/>
      <c r="AH56" s="173"/>
      <c r="AI56" s="173"/>
      <c r="AJ56" s="173"/>
      <c r="AK56" s="173"/>
      <c r="AL56" s="173"/>
      <c r="AM56" s="173"/>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34"/>
    </row>
    <row r="57" spans="1:67" ht="36" customHeight="1" thickBot="1" x14ac:dyDescent="0.4">
      <c r="A57" s="173"/>
      <c r="B57" s="53" t="s">
        <v>364</v>
      </c>
      <c r="C57" s="93" t="s">
        <v>365</v>
      </c>
      <c r="D57" s="55"/>
      <c r="E57" s="879" t="s">
        <v>631</v>
      </c>
      <c r="F57" s="880"/>
      <c r="G57" s="881"/>
      <c r="H57" s="173"/>
      <c r="I57" s="922" t="s">
        <v>371</v>
      </c>
      <c r="J57" s="923"/>
      <c r="K57" s="923"/>
      <c r="L57" s="923"/>
      <c r="M57" s="923"/>
      <c r="N57" s="924"/>
      <c r="O57" s="173"/>
      <c r="P57" s="173"/>
      <c r="Q57" s="173"/>
      <c r="R57" s="173"/>
      <c r="S57" s="167"/>
      <c r="T57" s="167"/>
      <c r="U57" s="167"/>
      <c r="V57" s="167"/>
      <c r="W57" s="167"/>
      <c r="X57" s="167"/>
      <c r="Y57" s="167"/>
      <c r="Z57" s="167"/>
      <c r="AA57" s="167"/>
      <c r="AB57" s="167"/>
      <c r="AC57" s="173"/>
      <c r="AD57" s="173"/>
      <c r="AE57" s="173"/>
      <c r="AF57" s="173"/>
      <c r="AG57" s="173"/>
      <c r="AH57" s="173"/>
      <c r="AI57" s="173"/>
      <c r="AJ57" s="173"/>
      <c r="AK57" s="173"/>
      <c r="AL57" s="173"/>
      <c r="AM57" s="173"/>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34"/>
    </row>
    <row r="58" spans="1:67" ht="36" customHeight="1" thickBot="1" x14ac:dyDescent="0.4">
      <c r="A58" s="173"/>
      <c r="B58" s="53" t="s">
        <v>86</v>
      </c>
      <c r="C58" s="147" t="s">
        <v>367</v>
      </c>
      <c r="D58" s="55"/>
      <c r="E58" s="882"/>
      <c r="F58" s="883"/>
      <c r="G58" s="884"/>
      <c r="H58" s="173"/>
      <c r="I58" s="436" t="s">
        <v>372</v>
      </c>
      <c r="J58" s="191" t="s">
        <v>371</v>
      </c>
      <c r="K58" s="150">
        <f>IF('General Info &amp; Test Results'!$C$36=Yes,'Back-End'!$K$51,'Back-End'!$K$50)</f>
        <v>0</v>
      </c>
      <c r="L58" s="919" t="str">
        <f>_xlfn.CONCAT('Back-End'!$K$51," with automatic icemaker ","
",'Back-End'!$K$50," without automatic icemaker")</f>
        <v>0.23 with automatic icemaker 
0 without automatic icemaker</v>
      </c>
      <c r="M58" s="920"/>
      <c r="N58" s="921"/>
      <c r="O58" s="173"/>
      <c r="P58" s="173"/>
      <c r="Q58" s="173"/>
      <c r="R58" s="173"/>
      <c r="S58" s="167"/>
      <c r="T58" s="167"/>
      <c r="U58" s="167"/>
      <c r="V58" s="167"/>
      <c r="W58" s="167"/>
      <c r="X58" s="167"/>
      <c r="Y58" s="167"/>
      <c r="Z58" s="167"/>
      <c r="AA58" s="167"/>
      <c r="AB58" s="167"/>
      <c r="AC58" s="173"/>
      <c r="AD58" s="173"/>
      <c r="AE58" s="173"/>
      <c r="AF58" s="173"/>
      <c r="AG58" s="173"/>
      <c r="AH58" s="173"/>
      <c r="AI58" s="173"/>
      <c r="AJ58" s="173"/>
      <c r="AK58" s="173"/>
      <c r="AL58" s="173"/>
      <c r="AM58" s="173"/>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34"/>
    </row>
    <row r="59" spans="1:67" ht="36" customHeight="1" x14ac:dyDescent="0.35">
      <c r="A59" s="173"/>
      <c r="B59" s="899"/>
      <c r="C59" s="900"/>
      <c r="D59" s="60" t="s">
        <v>344</v>
      </c>
      <c r="E59" s="60" t="s">
        <v>345</v>
      </c>
      <c r="F59" s="60" t="s">
        <v>346</v>
      </c>
      <c r="G59" s="61" t="s">
        <v>347</v>
      </c>
      <c r="H59" s="173"/>
      <c r="I59" s="173"/>
      <c r="J59" s="173"/>
      <c r="K59" s="173"/>
      <c r="L59" s="173"/>
      <c r="M59" s="173"/>
      <c r="N59" s="173"/>
      <c r="O59" s="173"/>
      <c r="P59" s="173"/>
      <c r="Q59" s="173"/>
      <c r="R59" s="173"/>
      <c r="S59" s="167"/>
      <c r="T59" s="167"/>
      <c r="U59" s="167"/>
      <c r="V59" s="167"/>
      <c r="W59" s="167"/>
      <c r="X59" s="167"/>
      <c r="Y59" s="167"/>
      <c r="Z59" s="167"/>
      <c r="AA59" s="167"/>
      <c r="AB59" s="167"/>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34"/>
    </row>
    <row r="60" spans="1:67" ht="18" customHeight="1" x14ac:dyDescent="0.35">
      <c r="A60" s="173"/>
      <c r="B60" s="53" t="s">
        <v>373</v>
      </c>
      <c r="C60" s="195" t="s">
        <v>349</v>
      </c>
      <c r="D60" s="81">
        <f>F24</f>
        <v>0</v>
      </c>
      <c r="E60" s="81">
        <f>F27</f>
        <v>0</v>
      </c>
      <c r="F60" s="81">
        <f>F30</f>
        <v>0</v>
      </c>
      <c r="G60" s="189">
        <f>F33</f>
        <v>0</v>
      </c>
      <c r="H60" s="173"/>
      <c r="I60" s="173"/>
      <c r="J60" s="173"/>
      <c r="K60" s="173"/>
      <c r="L60" s="173"/>
      <c r="M60" s="173"/>
      <c r="N60" s="173"/>
      <c r="O60" s="173"/>
      <c r="P60" s="173"/>
      <c r="Q60" s="173"/>
      <c r="R60" s="173"/>
      <c r="S60" s="167"/>
      <c r="T60" s="167"/>
      <c r="U60" s="167"/>
      <c r="V60" s="167"/>
      <c r="W60" s="167"/>
      <c r="X60" s="167"/>
      <c r="Y60" s="167"/>
      <c r="Z60" s="167"/>
      <c r="AA60" s="167"/>
      <c r="AB60" s="167"/>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34"/>
    </row>
    <row r="61" spans="1:67" ht="18" customHeight="1" x14ac:dyDescent="0.35">
      <c r="A61" s="173"/>
      <c r="B61" s="53" t="s">
        <v>374</v>
      </c>
      <c r="C61" s="93" t="s">
        <v>314</v>
      </c>
      <c r="D61" s="80">
        <f>G24</f>
        <v>0</v>
      </c>
      <c r="E61" s="80">
        <f>G27</f>
        <v>0</v>
      </c>
      <c r="F61" s="80">
        <f>G30</f>
        <v>0</v>
      </c>
      <c r="G61" s="86">
        <f>G33</f>
        <v>0</v>
      </c>
      <c r="H61" s="173"/>
      <c r="I61" s="173"/>
      <c r="J61" s="173"/>
      <c r="K61" s="173"/>
      <c r="L61" s="173"/>
      <c r="M61" s="173"/>
      <c r="N61" s="173"/>
      <c r="O61" s="173"/>
      <c r="P61" s="173"/>
      <c r="Q61" s="173"/>
      <c r="R61" s="173"/>
      <c r="S61" s="167"/>
      <c r="T61" s="167"/>
      <c r="U61" s="167"/>
      <c r="V61" s="167"/>
      <c r="W61" s="167"/>
      <c r="X61" s="167"/>
      <c r="Y61" s="167"/>
      <c r="Z61" s="167"/>
      <c r="AA61" s="167"/>
      <c r="AB61" s="167"/>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34"/>
    </row>
    <row r="62" spans="1:67" ht="18" customHeight="1" x14ac:dyDescent="0.35">
      <c r="A62" s="173"/>
      <c r="B62" s="202"/>
      <c r="C62" s="93" t="s">
        <v>359</v>
      </c>
      <c r="D62" s="80" t="e">
        <f>(D61-(D$45*D60/D$44))*Correction_Factor*(CT_ratio/$D58)</f>
        <v>#DIV/0!</v>
      </c>
      <c r="E62" s="80" t="e">
        <f>(E61-(E$45*E60/E$44))*Correction_Factor*(CT_ratio/$D58)</f>
        <v>#DIV/0!</v>
      </c>
      <c r="F62" s="80" t="e">
        <f>(F61-(F$45*F60/F$44))*Correction_Factor*(CT_ratio/$D58)</f>
        <v>#DIV/0!</v>
      </c>
      <c r="G62" s="86" t="e">
        <f>(G61-(G$45*G60/G$44))*Correction_Factor*(CT_ratio/$D58)</f>
        <v>#DIV/0!</v>
      </c>
      <c r="H62" s="173"/>
      <c r="I62" s="173"/>
      <c r="J62" s="173"/>
      <c r="K62" s="173"/>
      <c r="L62" s="173"/>
      <c r="M62" s="173"/>
      <c r="N62" s="173"/>
      <c r="O62" s="173"/>
      <c r="P62" s="173"/>
      <c r="Q62" s="173"/>
      <c r="R62" s="173"/>
      <c r="S62" s="167"/>
      <c r="T62" s="167"/>
      <c r="U62" s="167"/>
      <c r="V62" s="167"/>
      <c r="W62" s="167"/>
      <c r="X62" s="167"/>
      <c r="Y62" s="167"/>
      <c r="Z62" s="167"/>
      <c r="AA62" s="167"/>
      <c r="AB62" s="167"/>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3"/>
      <c r="AY62" s="173"/>
      <c r="AZ62" s="173"/>
      <c r="BA62" s="173"/>
      <c r="BB62" s="173"/>
      <c r="BC62" s="173"/>
      <c r="BD62" s="173"/>
      <c r="BE62" s="173"/>
      <c r="BF62" s="173"/>
      <c r="BG62" s="173"/>
      <c r="BH62" s="173"/>
      <c r="BI62" s="173"/>
      <c r="BJ62" s="173"/>
      <c r="BK62" s="173"/>
      <c r="BL62" s="173"/>
      <c r="BM62" s="173"/>
      <c r="BN62" s="173"/>
      <c r="BO62" s="34"/>
    </row>
    <row r="63" spans="1:67" ht="18" customHeight="1" x14ac:dyDescent="0.35">
      <c r="A63" s="173"/>
      <c r="B63" s="893"/>
      <c r="C63" s="894"/>
      <c r="D63" s="894"/>
      <c r="E63" s="894"/>
      <c r="F63" s="894"/>
      <c r="G63" s="895"/>
      <c r="H63" s="173"/>
      <c r="I63" s="173"/>
      <c r="J63" s="173"/>
      <c r="K63" s="173"/>
      <c r="L63" s="173"/>
      <c r="M63" s="173"/>
      <c r="N63" s="173"/>
      <c r="O63" s="173"/>
      <c r="P63" s="173"/>
      <c r="Q63" s="173"/>
      <c r="R63" s="173"/>
      <c r="S63" s="167"/>
      <c r="T63" s="167"/>
      <c r="U63" s="167"/>
      <c r="V63" s="167"/>
      <c r="W63" s="167"/>
      <c r="X63" s="167"/>
      <c r="Y63" s="167"/>
      <c r="Z63" s="167"/>
      <c r="AA63" s="167"/>
      <c r="AB63" s="167"/>
      <c r="AC63" s="173"/>
      <c r="AD63" s="173"/>
      <c r="AE63" s="173"/>
      <c r="AF63" s="173"/>
      <c r="AG63" s="173"/>
      <c r="AH63" s="173"/>
      <c r="AI63" s="173"/>
      <c r="AJ63" s="173"/>
      <c r="AK63" s="173"/>
      <c r="AL63" s="173"/>
      <c r="AM63" s="173"/>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34"/>
    </row>
    <row r="64" spans="1:67" ht="18" customHeight="1" thickBot="1" x14ac:dyDescent="0.4">
      <c r="A64" s="173"/>
      <c r="B64" s="481" t="s">
        <v>375</v>
      </c>
      <c r="C64" s="446" t="s">
        <v>376</v>
      </c>
      <c r="D64" s="474" t="e">
        <f>IF(No_Freq=1,D46+D54,
IF(No_Freq=2,D46+D54+D62,
D46))</f>
        <v>#N/A</v>
      </c>
      <c r="E64" s="474" t="e">
        <f>IF(No_Freq=1,E46+E54,
IF(No_Freq=2,E46+E54+E62,
E46))</f>
        <v>#N/A</v>
      </c>
      <c r="F64" s="474" t="e">
        <f>IF(No_Freq=1,F46+F54,
IF(No_Freq=2,F46+F54+F62,
F46))</f>
        <v>#N/A</v>
      </c>
      <c r="G64" s="482" t="e">
        <f>IF(No_Freq=1,G46+G54,
IF(No_Freq=2,G46+G54+G62,
G46))</f>
        <v>#N/A</v>
      </c>
      <c r="H64" s="173"/>
      <c r="I64" s="173"/>
      <c r="J64" s="173"/>
      <c r="K64" s="173"/>
      <c r="L64" s="173"/>
      <c r="M64" s="173"/>
      <c r="N64" s="173"/>
      <c r="O64" s="173"/>
      <c r="P64" s="173"/>
      <c r="Q64" s="173"/>
      <c r="R64" s="173"/>
      <c r="S64" s="167"/>
      <c r="T64" s="167"/>
      <c r="U64" s="167"/>
      <c r="V64" s="167"/>
      <c r="W64" s="167"/>
      <c r="X64" s="167"/>
      <c r="Y64" s="167"/>
      <c r="Z64" s="167"/>
      <c r="AA64" s="167"/>
      <c r="AB64" s="167"/>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34"/>
    </row>
    <row r="65" spans="1:67" ht="18" customHeight="1" thickBot="1" x14ac:dyDescent="0.4">
      <c r="A65" s="173"/>
      <c r="B65" s="896" t="s">
        <v>377</v>
      </c>
      <c r="C65" s="897"/>
      <c r="D65" s="897"/>
      <c r="E65" s="897"/>
      <c r="F65" s="897"/>
      <c r="G65" s="898"/>
      <c r="H65" s="173"/>
      <c r="I65" s="173"/>
      <c r="J65" s="173"/>
      <c r="K65" s="173"/>
      <c r="L65" s="173"/>
      <c r="M65" s="173"/>
      <c r="N65" s="173"/>
      <c r="O65" s="173"/>
      <c r="P65" s="173"/>
      <c r="Q65" s="173"/>
      <c r="R65" s="173"/>
      <c r="S65" s="167"/>
      <c r="T65" s="167"/>
      <c r="U65" s="167"/>
      <c r="V65" s="167"/>
      <c r="W65" s="167"/>
      <c r="X65" s="167"/>
      <c r="Y65" s="167"/>
      <c r="Z65" s="167"/>
      <c r="AA65" s="167"/>
      <c r="AB65" s="167"/>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34"/>
    </row>
    <row r="66" spans="1:67" ht="18" customHeight="1" thickBot="1" x14ac:dyDescent="0.4">
      <c r="A66" s="173"/>
      <c r="B66" s="173"/>
      <c r="C66" s="173"/>
      <c r="D66" s="173"/>
      <c r="E66" s="174"/>
      <c r="F66" s="174"/>
      <c r="G66" s="213"/>
      <c r="H66" s="173"/>
      <c r="I66" s="214"/>
      <c r="J66" s="211"/>
      <c r="K66" s="211"/>
      <c r="L66" s="211"/>
      <c r="M66" s="211"/>
      <c r="N66" s="211"/>
      <c r="O66" s="173"/>
      <c r="P66" s="211"/>
      <c r="Q66" s="173"/>
      <c r="R66" s="173"/>
      <c r="S66" s="167"/>
      <c r="T66" s="167"/>
      <c r="U66" s="167"/>
      <c r="V66" s="167"/>
      <c r="W66" s="167"/>
      <c r="X66" s="167"/>
      <c r="Y66" s="167"/>
      <c r="Z66" s="167"/>
      <c r="AA66" s="167"/>
      <c r="AB66" s="167"/>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34"/>
    </row>
    <row r="67" spans="1:67" ht="18" customHeight="1" thickBot="1" x14ac:dyDescent="0.4">
      <c r="A67" s="173"/>
      <c r="B67" s="14" t="s">
        <v>378</v>
      </c>
      <c r="C67" s="15"/>
      <c r="D67" s="15"/>
      <c r="E67" s="16"/>
      <c r="F67" s="174"/>
      <c r="G67" s="760" t="s">
        <v>379</v>
      </c>
      <c r="H67" s="761"/>
      <c r="I67" s="761"/>
      <c r="J67" s="761"/>
      <c r="K67" s="761"/>
      <c r="L67" s="762"/>
      <c r="N67" s="237" t="s">
        <v>380</v>
      </c>
      <c r="O67" s="238"/>
      <c r="P67" s="239"/>
      <c r="Q67" s="173"/>
      <c r="R67" s="173"/>
      <c r="S67" s="173"/>
      <c r="T67" s="173"/>
      <c r="U67" s="173"/>
      <c r="V67" s="167"/>
      <c r="W67" s="167"/>
      <c r="X67" s="167"/>
      <c r="Y67" s="167"/>
      <c r="Z67" s="167"/>
      <c r="AA67" s="167"/>
      <c r="AB67" s="167"/>
      <c r="AC67" s="173"/>
      <c r="AD67" s="173"/>
      <c r="AE67" s="173"/>
      <c r="AF67" s="173"/>
      <c r="AG67" s="173"/>
      <c r="AH67" s="173"/>
      <c r="AI67" s="173"/>
      <c r="AJ67" s="173"/>
      <c r="AK67" s="173"/>
      <c r="AL67" s="173"/>
      <c r="AM67" s="173"/>
      <c r="AN67" s="173"/>
      <c r="AO67" s="173"/>
      <c r="AP67" s="173"/>
      <c r="AQ67" s="173"/>
      <c r="AR67" s="173"/>
      <c r="AS67" s="173"/>
      <c r="AT67" s="173"/>
      <c r="AU67" s="173"/>
      <c r="AV67" s="173"/>
      <c r="AW67" s="173"/>
      <c r="AX67" s="173"/>
      <c r="AY67" s="173"/>
      <c r="AZ67" s="173"/>
      <c r="BA67" s="173"/>
      <c r="BB67" s="173"/>
      <c r="BC67" s="173"/>
      <c r="BD67" s="173"/>
      <c r="BE67" s="173"/>
      <c r="BF67" s="173"/>
      <c r="BG67" s="173"/>
      <c r="BH67" s="173"/>
      <c r="BI67" s="173"/>
      <c r="BJ67" s="173"/>
      <c r="BK67" s="173"/>
      <c r="BL67" s="173"/>
      <c r="BM67" s="173"/>
      <c r="BN67" s="173"/>
      <c r="BO67" s="34"/>
    </row>
    <row r="68" spans="1:67" ht="36" customHeight="1" thickBot="1" x14ac:dyDescent="0.4">
      <c r="A68" s="173"/>
      <c r="B68" s="939" t="s">
        <v>381</v>
      </c>
      <c r="C68" s="940"/>
      <c r="D68" s="447"/>
      <c r="E68" s="424"/>
      <c r="F68" s="174"/>
      <c r="G68" s="889" t="s">
        <v>382</v>
      </c>
      <c r="H68" s="891" t="s">
        <v>277</v>
      </c>
      <c r="I68" s="892"/>
      <c r="J68" s="862" t="s">
        <v>383</v>
      </c>
      <c r="K68" s="863"/>
      <c r="L68" s="889" t="s">
        <v>384</v>
      </c>
      <c r="N68" s="523" t="s">
        <v>385</v>
      </c>
      <c r="O68" s="524" t="s">
        <v>386</v>
      </c>
      <c r="P68" s="525" t="s">
        <v>387</v>
      </c>
      <c r="Q68" s="173"/>
      <c r="R68" s="173"/>
      <c r="S68" s="173"/>
      <c r="T68" s="173"/>
      <c r="U68" s="173"/>
      <c r="V68" s="167"/>
      <c r="W68" s="167"/>
      <c r="X68" s="167"/>
      <c r="Y68" s="167"/>
      <c r="Z68" s="167"/>
      <c r="AA68" s="167"/>
      <c r="AB68" s="167"/>
      <c r="AC68" s="173"/>
      <c r="AD68" s="173"/>
      <c r="AE68" s="173"/>
      <c r="AF68" s="173"/>
      <c r="AG68" s="173"/>
      <c r="AH68" s="173"/>
      <c r="AI68" s="173"/>
      <c r="AJ68" s="173"/>
      <c r="AK68" s="173"/>
      <c r="AL68" s="173"/>
      <c r="AM68" s="173"/>
      <c r="AN68" s="173"/>
      <c r="AO68" s="173"/>
      <c r="AP68" s="173"/>
      <c r="AQ68" s="173"/>
      <c r="AR68" s="173"/>
      <c r="AS68" s="173"/>
      <c r="AT68" s="173"/>
      <c r="AU68" s="173"/>
      <c r="AV68" s="173"/>
      <c r="AW68" s="173"/>
      <c r="AX68" s="173"/>
      <c r="AY68" s="173"/>
      <c r="AZ68" s="173"/>
      <c r="BA68" s="173"/>
      <c r="BB68" s="173"/>
      <c r="BC68" s="173"/>
      <c r="BD68" s="173"/>
      <c r="BE68" s="173"/>
      <c r="BF68" s="173"/>
      <c r="BG68" s="173"/>
      <c r="BH68" s="173"/>
      <c r="BI68" s="173"/>
      <c r="BJ68" s="173"/>
      <c r="BK68" s="173"/>
      <c r="BL68" s="173"/>
      <c r="BM68" s="173"/>
      <c r="BN68" s="173"/>
      <c r="BO68" s="34"/>
    </row>
    <row r="69" spans="1:67" ht="39.75" customHeight="1" thickBot="1" x14ac:dyDescent="0.4">
      <c r="A69" s="173"/>
      <c r="B69" s="941" t="s">
        <v>633</v>
      </c>
      <c r="C69" s="942"/>
      <c r="D69" s="942"/>
      <c r="E69" s="943"/>
      <c r="F69" s="174"/>
      <c r="G69" s="890"/>
      <c r="H69" s="513" t="s">
        <v>388</v>
      </c>
      <c r="I69" s="521" t="s">
        <v>389</v>
      </c>
      <c r="J69" s="520" t="s">
        <v>390</v>
      </c>
      <c r="K69" s="514" t="s">
        <v>389</v>
      </c>
      <c r="L69" s="890"/>
      <c r="M69" s="173"/>
      <c r="N69" s="519" t="s">
        <v>391</v>
      </c>
      <c r="O69" s="529" t="e">
        <f>IF(AND(H78&lt;J73,J73&lt;J71),"Yes","No")</f>
        <v>#DIV/0!</v>
      </c>
      <c r="P69" s="530" t="e">
        <f>IF(H78&gt;J73,"tA4&gt;txA",IF(J73&gt;J71,"txA&gt;tA2","N/A"))</f>
        <v>#DIV/0!</v>
      </c>
      <c r="Q69" s="173"/>
      <c r="R69" s="173"/>
      <c r="S69" s="173"/>
      <c r="T69" s="173"/>
      <c r="U69" s="173"/>
      <c r="V69" s="167"/>
      <c r="W69" s="167"/>
      <c r="X69" s="167"/>
      <c r="Y69" s="167"/>
      <c r="Z69" s="167"/>
      <c r="AA69" s="167"/>
      <c r="AB69" s="167"/>
      <c r="AC69" s="173"/>
      <c r="AD69" s="173"/>
      <c r="AE69" s="173"/>
      <c r="AF69" s="173"/>
      <c r="AG69" s="173"/>
      <c r="AH69" s="173"/>
      <c r="AI69" s="173"/>
      <c r="AJ69" s="173"/>
      <c r="AK69" s="173"/>
      <c r="AL69" s="173"/>
      <c r="AM69" s="173"/>
      <c r="AN69" s="173"/>
      <c r="AO69" s="173"/>
      <c r="AP69" s="173"/>
      <c r="AQ69" s="173"/>
      <c r="AR69" s="173"/>
      <c r="AS69" s="173"/>
      <c r="AT69" s="173"/>
      <c r="AU69" s="173"/>
      <c r="AV69" s="173"/>
      <c r="AW69" s="173"/>
      <c r="AX69" s="173"/>
      <c r="AY69" s="173"/>
      <c r="AZ69" s="173"/>
      <c r="BA69" s="173"/>
      <c r="BB69" s="173"/>
      <c r="BC69" s="173"/>
      <c r="BD69" s="173"/>
      <c r="BE69" s="173"/>
      <c r="BF69" s="173"/>
      <c r="BG69" s="173"/>
      <c r="BH69" s="173"/>
      <c r="BI69" s="173"/>
      <c r="BJ69" s="173"/>
      <c r="BK69" s="173"/>
      <c r="BL69" s="173"/>
      <c r="BM69" s="173"/>
      <c r="BN69" s="173"/>
      <c r="BO69" s="34"/>
    </row>
    <row r="70" spans="1:67" ht="18" customHeight="1" thickTop="1" thickBot="1" x14ac:dyDescent="0.4">
      <c r="A70" s="173"/>
      <c r="B70" s="84" t="s">
        <v>392</v>
      </c>
      <c r="C70" s="937" t="s">
        <v>393</v>
      </c>
      <c r="D70" s="938"/>
      <c r="E70" s="432" t="e">
        <f>IF(OR(DefrostControlType=LTA,DefrostControlType=Variable),E64,E41)+$K$58</f>
        <v>#N/A</v>
      </c>
      <c r="F70" s="174"/>
      <c r="G70" s="516" t="s">
        <v>394</v>
      </c>
      <c r="H70" s="567"/>
      <c r="I70" s="568"/>
      <c r="J70" s="526">
        <f>(H70-32)*(5/9)</f>
        <v>-17.777777777777779</v>
      </c>
      <c r="K70" s="526">
        <f>(I70-32)*(5/9)</f>
        <v>-17.777777777777779</v>
      </c>
      <c r="L70" s="232"/>
      <c r="M70" s="173"/>
      <c r="N70" s="518" t="s">
        <v>395</v>
      </c>
      <c r="O70" s="527" t="e">
        <f>IF(AND(H78&gt;J73,J73&gt;J71),"Yes","No")</f>
        <v>#DIV/0!</v>
      </c>
      <c r="P70" s="430" t="e">
        <f>IF(H78&lt;J73,"tA4&lt;txA",IF(J73&lt;J71,"txA&lt;tA2","N/A"))</f>
        <v>#DIV/0!</v>
      </c>
      <c r="Q70" s="173"/>
      <c r="R70" s="173"/>
      <c r="S70" s="173"/>
      <c r="T70" s="173"/>
      <c r="U70" s="173"/>
      <c r="V70" s="167"/>
      <c r="W70" s="167"/>
      <c r="X70" s="167"/>
      <c r="Y70" s="167"/>
      <c r="Z70" s="167"/>
      <c r="AA70" s="167"/>
      <c r="AB70" s="167"/>
      <c r="AC70" s="173"/>
      <c r="AD70" s="173"/>
      <c r="AE70" s="173"/>
      <c r="AF70" s="173"/>
      <c r="AG70" s="173"/>
      <c r="AH70" s="173"/>
      <c r="AI70" s="173"/>
      <c r="AJ70" s="173"/>
      <c r="AK70" s="173"/>
      <c r="AL70" s="173"/>
      <c r="AM70" s="173"/>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34"/>
    </row>
    <row r="71" spans="1:67" ht="18" customHeight="1" thickBot="1" x14ac:dyDescent="0.4">
      <c r="A71" s="173"/>
      <c r="B71" s="944" t="s">
        <v>632</v>
      </c>
      <c r="C71" s="945"/>
      <c r="D71" s="945"/>
      <c r="E71" s="946"/>
      <c r="F71" s="174"/>
      <c r="G71" s="517" t="s">
        <v>396</v>
      </c>
      <c r="H71" s="229"/>
      <c r="I71" s="569"/>
      <c r="J71" s="526">
        <f t="shared" ref="J71:K72" si="11">(H71-32)*(5/9)</f>
        <v>-17.777777777777779</v>
      </c>
      <c r="K71" s="526">
        <f>(I71-32)*(5/9)</f>
        <v>-17.777777777777779</v>
      </c>
      <c r="L71" s="232"/>
      <c r="M71" s="173"/>
      <c r="N71" s="519" t="s">
        <v>397</v>
      </c>
      <c r="O71" s="529" t="e">
        <f>IF(AND(J70&lt;H78,H78&lt;J72),"Yes","No")</f>
        <v>#DIV/0!</v>
      </c>
      <c r="P71" s="530" t="e">
        <f>IF(J70&gt;H78,"tA1&gt;tA4",IF(H78&gt;J72,"tA4&gt;tA3","N/A"))</f>
        <v>#DIV/0!</v>
      </c>
      <c r="Q71" s="173"/>
      <c r="R71" s="173"/>
      <c r="S71" s="173"/>
      <c r="T71" s="173"/>
      <c r="U71" s="173"/>
      <c r="V71" s="173"/>
      <c r="W71" s="173"/>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34"/>
    </row>
    <row r="72" spans="1:67" ht="18" customHeight="1" thickTop="1" thickBot="1" x14ac:dyDescent="0.4">
      <c r="A72" s="173"/>
      <c r="B72" s="947" t="s">
        <v>398</v>
      </c>
      <c r="C72" s="948"/>
      <c r="D72" s="948"/>
      <c r="E72" s="949"/>
      <c r="F72" s="174"/>
      <c r="G72" s="517" t="s">
        <v>399</v>
      </c>
      <c r="H72" s="229"/>
      <c r="I72" s="569"/>
      <c r="J72" s="526">
        <f t="shared" si="11"/>
        <v>-17.777777777777779</v>
      </c>
      <c r="K72" s="526">
        <f t="shared" si="11"/>
        <v>-17.777777777777779</v>
      </c>
      <c r="L72" s="232"/>
      <c r="M72" s="173"/>
      <c r="N72" s="532" t="s">
        <v>400</v>
      </c>
      <c r="O72" s="533" t="e">
        <f>IF(AND(J70&gt;H78,H78&gt;J72),"Yes","No")</f>
        <v>#DIV/0!</v>
      </c>
      <c r="P72" s="534" t="e">
        <f>IF(J70&lt;H78,"tA1&lt;tA4",IF(H78&lt;J72,"tA4&lt;tA3","N/A"))</f>
        <v>#DIV/0!</v>
      </c>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173"/>
      <c r="AR72" s="173"/>
      <c r="AS72" s="173"/>
      <c r="AT72" s="173"/>
      <c r="AU72" s="173"/>
      <c r="AV72" s="173"/>
      <c r="AW72" s="173"/>
      <c r="AX72" s="173"/>
      <c r="AY72" s="173"/>
      <c r="AZ72" s="173"/>
      <c r="BA72" s="173"/>
      <c r="BB72" s="173"/>
      <c r="BC72" s="173"/>
      <c r="BD72" s="173"/>
      <c r="BE72" s="173"/>
      <c r="BF72" s="173"/>
      <c r="BG72" s="173"/>
      <c r="BH72" s="173"/>
      <c r="BI72" s="173"/>
      <c r="BJ72" s="173"/>
      <c r="BK72" s="173"/>
      <c r="BL72" s="173"/>
      <c r="BM72" s="173"/>
      <c r="BN72" s="173"/>
      <c r="BO72" s="34"/>
    </row>
    <row r="73" spans="1:67" ht="54.75" customHeight="1" thickBot="1" x14ac:dyDescent="0.4">
      <c r="A73" s="173"/>
      <c r="B73" s="53" t="s">
        <v>401</v>
      </c>
      <c r="C73" s="887" t="s">
        <v>402</v>
      </c>
      <c r="D73" s="888"/>
      <c r="E73" s="414" t="e">
        <f ca="1">IF(OR(DefrostControlType=LTA,DefrostControlType=Variable),
                           INDIRECT(INDEX(ASHON_Tempset,MATCH($D$68,Temp_Set,0),4)),
                     INDIRECT(INDEX(ASHON_Tempset,MATCH($D$68,Temp_Set,0),2)))</f>
        <v>#N/A</v>
      </c>
      <c r="F73" s="174"/>
      <c r="G73" s="522" t="s">
        <v>403</v>
      </c>
      <c r="H73" s="570"/>
      <c r="I73" s="571"/>
      <c r="J73" s="527">
        <f>(H73-32)*(5/9)</f>
        <v>-17.777777777777779</v>
      </c>
      <c r="K73" s="527">
        <f>(I73-32)*(5/9)</f>
        <v>-17.777777777777779</v>
      </c>
      <c r="L73" s="528" t="e">
        <f>L71+(J78-L71)*(J73-J71)/(H78-J71)</f>
        <v>#DIV/0!</v>
      </c>
      <c r="M73" s="173"/>
      <c r="N73" s="542" t="s">
        <v>404</v>
      </c>
      <c r="O73" s="858" t="e">
        <f>IF(AND(OR(O69="Yes",O70="Yes"),OR(O71="Yes",O72="Yes")),"Yes","No")</f>
        <v>#DIV/0!</v>
      </c>
      <c r="P73" s="859"/>
      <c r="Q73" s="173"/>
      <c r="R73" s="173"/>
      <c r="S73" s="173"/>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34"/>
    </row>
    <row r="74" spans="1:67" ht="18" customHeight="1" thickBot="1" x14ac:dyDescent="0.4">
      <c r="A74" s="173"/>
      <c r="B74" s="53" t="s">
        <v>405</v>
      </c>
      <c r="C74" s="887" t="s">
        <v>406</v>
      </c>
      <c r="D74" s="888"/>
      <c r="E74" s="414" t="e">
        <f ca="1">IF(OR(DefrostControlType=LTA,DefrostControlType=Variable),
                           INDIRECT(INDEX(ASHON_Tempset,MATCH($D$68,Temp_Set,0),5)),
                     INDIRECT(INDEX(ASHON_Tempset,MATCH($D$68,Temp_Set,0),3)))</f>
        <v>#N/A</v>
      </c>
      <c r="F74" s="174"/>
      <c r="G74" s="21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3"/>
      <c r="AY74" s="173"/>
      <c r="AZ74" s="173"/>
      <c r="BA74" s="173"/>
      <c r="BB74" s="173"/>
      <c r="BC74" s="173"/>
      <c r="BD74" s="173"/>
      <c r="BE74" s="173"/>
      <c r="BF74" s="173"/>
      <c r="BG74" s="173"/>
      <c r="BH74" s="173"/>
      <c r="BI74" s="173"/>
      <c r="BJ74" s="173"/>
      <c r="BK74" s="173"/>
      <c r="BL74" s="173"/>
      <c r="BM74" s="173"/>
      <c r="BN74" s="173"/>
      <c r="BO74" s="34"/>
    </row>
    <row r="75" spans="1:67" ht="18" customHeight="1" thickBot="1" x14ac:dyDescent="0.4">
      <c r="A75" s="173"/>
      <c r="B75" s="53" t="s">
        <v>407</v>
      </c>
      <c r="C75" s="887" t="s">
        <v>408</v>
      </c>
      <c r="D75" s="888"/>
      <c r="E75" s="429" t="str">
        <f>IF($D$68='Back-End'!$K$38,$BK$25,
  IF($D$68='Back-End'!$K$39,$BK$22,
  IF($D$68='Back-End'!$K$40,$BK$22,
  IF($D$68='Back-End'!$K$41,$BK$25,
  IF($D$68='Back-End'!$K$42,$BK$31,Null)))))</f>
        <v/>
      </c>
      <c r="F75" s="174"/>
      <c r="G75" s="760" t="s">
        <v>409</v>
      </c>
      <c r="H75" s="761"/>
      <c r="I75" s="761"/>
      <c r="J75" s="762"/>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3"/>
      <c r="AM75" s="173"/>
      <c r="AN75" s="173"/>
      <c r="AO75" s="173"/>
      <c r="AP75" s="173"/>
      <c r="AQ75" s="173"/>
      <c r="AR75" s="173"/>
      <c r="AS75" s="173"/>
      <c r="AT75" s="173"/>
      <c r="AU75" s="173"/>
      <c r="AV75" s="173"/>
      <c r="AW75" s="173"/>
      <c r="AX75" s="173"/>
      <c r="AY75" s="173"/>
      <c r="AZ75" s="173"/>
      <c r="BA75" s="173"/>
      <c r="BB75" s="173"/>
      <c r="BC75" s="173"/>
      <c r="BD75" s="173"/>
      <c r="BE75" s="173"/>
      <c r="BF75" s="173"/>
      <c r="BG75" s="173"/>
      <c r="BH75" s="173"/>
      <c r="BI75" s="173"/>
      <c r="BJ75" s="173"/>
      <c r="BK75" s="173"/>
      <c r="BL75" s="173"/>
      <c r="BM75" s="173"/>
      <c r="BN75" s="173"/>
      <c r="BO75" s="34"/>
    </row>
    <row r="76" spans="1:67" ht="18" customHeight="1" x14ac:dyDescent="0.35">
      <c r="A76" s="173"/>
      <c r="B76" s="53" t="s">
        <v>410</v>
      </c>
      <c r="C76" s="887" t="s">
        <v>411</v>
      </c>
      <c r="D76" s="888"/>
      <c r="E76" s="429" t="str">
        <f>IF($D$68='Back-End'!$K$38,Null,
  IF($D$68='Back-End'!$K$39,$BK$25,
  IF($D$68='Back-End'!$K$40,$BK$28,
  IF($D$68='Back-End'!$K$41,$BK$28,
  IF($D$68='Back-End'!$K$42,$BK$28,Null)))))</f>
        <v/>
      </c>
      <c r="F76" s="174"/>
      <c r="G76" s="860" t="s">
        <v>317</v>
      </c>
      <c r="H76" s="862" t="s">
        <v>383</v>
      </c>
      <c r="I76" s="863"/>
      <c r="J76" s="864" t="s">
        <v>384</v>
      </c>
      <c r="L76" s="173"/>
      <c r="M76" s="173"/>
      <c r="N76" s="173"/>
      <c r="O76" s="173"/>
      <c r="P76" s="173"/>
      <c r="Q76" s="173"/>
      <c r="R76" s="173"/>
      <c r="S76" s="173"/>
      <c r="T76" s="173"/>
      <c r="U76" s="173"/>
      <c r="V76" s="173"/>
      <c r="W76" s="173"/>
      <c r="X76" s="173"/>
      <c r="Y76" s="173"/>
      <c r="Z76" s="173"/>
      <c r="AA76" s="173"/>
      <c r="AB76" s="173"/>
      <c r="AC76" s="173"/>
      <c r="AD76" s="173"/>
      <c r="AE76" s="173"/>
      <c r="AF76" s="173"/>
      <c r="AG76" s="173"/>
      <c r="AH76" s="173"/>
      <c r="AI76" s="173"/>
      <c r="AJ76" s="173"/>
      <c r="AK76" s="173"/>
      <c r="AL76" s="173"/>
      <c r="AM76" s="173"/>
      <c r="AN76" s="173"/>
      <c r="AO76" s="173"/>
      <c r="AP76" s="173"/>
      <c r="AQ76" s="173"/>
      <c r="AR76" s="173"/>
      <c r="AS76" s="173"/>
      <c r="AT76" s="173"/>
      <c r="AU76" s="173"/>
      <c r="AV76" s="173"/>
      <c r="AW76" s="173"/>
      <c r="AX76" s="173"/>
      <c r="AY76" s="173"/>
      <c r="AZ76" s="173"/>
      <c r="BA76" s="173"/>
      <c r="BB76" s="173"/>
      <c r="BC76" s="173"/>
      <c r="BD76" s="173"/>
      <c r="BE76" s="173"/>
      <c r="BF76" s="173"/>
      <c r="BG76" s="173"/>
      <c r="BH76" s="173"/>
      <c r="BI76" s="173"/>
      <c r="BJ76" s="173"/>
      <c r="BK76" s="173"/>
      <c r="BL76" s="173"/>
      <c r="BM76" s="173"/>
      <c r="BN76" s="173"/>
      <c r="BO76" s="34"/>
    </row>
    <row r="77" spans="1:67" ht="40.5" customHeight="1" thickBot="1" x14ac:dyDescent="0.4">
      <c r="A77" s="173"/>
      <c r="B77" s="53" t="s">
        <v>412</v>
      </c>
      <c r="C77" s="887" t="s">
        <v>413</v>
      </c>
      <c r="D77" s="888"/>
      <c r="E77" s="429" t="str">
        <f>IF($D$68='Back-End'!$K$38,$BL$25,
  IF($D$68='Back-End'!$K$39,$BL$22,
  IF($D$68='Back-End'!$K$40,$BL$22,
  IF($D$68='Back-End'!$K$41,$BL$25,
  IF($D$68='Back-End'!$K$42,$BL$31,Null)))))</f>
        <v/>
      </c>
      <c r="F77" s="174"/>
      <c r="G77" s="861"/>
      <c r="H77" s="513" t="s">
        <v>390</v>
      </c>
      <c r="I77" s="514" t="s">
        <v>389</v>
      </c>
      <c r="J77" s="865"/>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3"/>
      <c r="AM77" s="173"/>
      <c r="AN77" s="173"/>
      <c r="AO77" s="173"/>
      <c r="AP77" s="173"/>
      <c r="AQ77" s="173"/>
      <c r="AR77" s="173"/>
      <c r="AS77" s="173"/>
      <c r="AT77" s="173"/>
      <c r="AU77" s="173"/>
      <c r="AV77" s="173"/>
      <c r="AW77" s="173"/>
      <c r="AX77" s="173"/>
      <c r="AY77" s="173"/>
      <c r="AZ77" s="173"/>
      <c r="BA77" s="173"/>
      <c r="BB77" s="173"/>
      <c r="BC77" s="173"/>
      <c r="BD77" s="173"/>
      <c r="BE77" s="173"/>
      <c r="BF77" s="173"/>
      <c r="BG77" s="173"/>
      <c r="BH77" s="173"/>
      <c r="BI77" s="173"/>
      <c r="BJ77" s="173"/>
      <c r="BK77" s="173"/>
      <c r="BL77" s="173"/>
      <c r="BM77" s="173"/>
      <c r="BN77" s="173"/>
      <c r="BO77" s="34"/>
    </row>
    <row r="78" spans="1:67" ht="18" customHeight="1" thickBot="1" x14ac:dyDescent="0.4">
      <c r="A78" s="173"/>
      <c r="B78" s="53" t="s">
        <v>414</v>
      </c>
      <c r="C78" s="934" t="s">
        <v>415</v>
      </c>
      <c r="D78" s="931"/>
      <c r="E78" s="429" t="str">
        <f>IF($D$68='Back-End'!$K$38,Null,
  IF($D$68='Back-End'!$K$39,$BL$25,
  IF($D$68='Back-End'!$K$40,$BL$28,
  IF($D$68='Back-End'!$K$41,$BL$28,
  IF($D$68='Back-End'!$K$42,$BL$28,Null)))))</f>
        <v/>
      </c>
      <c r="F78" s="174"/>
      <c r="G78" s="515" t="s">
        <v>416</v>
      </c>
      <c r="H78" s="535" t="e">
        <f>(K73-J73*(K71-K73)/(J71-J73)-K70+J70*(K72-K70)/(J72-J70))/((K72-K70)/(J72-J70)-(K71-K73)/(J71-J73))</f>
        <v>#DIV/0!</v>
      </c>
      <c r="I78" s="581"/>
      <c r="J78" s="531" t="e">
        <f>L70+(L72-L70)*(H78-J70)/(J72-J70)</f>
        <v>#DIV/0!</v>
      </c>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c r="AM78" s="173"/>
      <c r="AN78" s="173"/>
      <c r="AO78" s="173"/>
      <c r="AP78" s="173"/>
      <c r="AQ78" s="173"/>
      <c r="AR78" s="173"/>
      <c r="AS78" s="173"/>
      <c r="AT78" s="173"/>
      <c r="AU78" s="173"/>
      <c r="AV78" s="173"/>
      <c r="AW78" s="173"/>
      <c r="AX78" s="173"/>
      <c r="AY78" s="173"/>
      <c r="AZ78" s="173"/>
      <c r="BA78" s="173"/>
      <c r="BB78" s="173"/>
      <c r="BC78" s="173"/>
      <c r="BD78" s="173"/>
      <c r="BE78" s="173"/>
      <c r="BF78" s="173"/>
      <c r="BG78" s="173"/>
      <c r="BH78" s="173"/>
      <c r="BI78" s="173"/>
      <c r="BJ78" s="173"/>
      <c r="BK78" s="173"/>
      <c r="BL78" s="173"/>
      <c r="BM78" s="173"/>
      <c r="BN78" s="173"/>
      <c r="BO78" s="34"/>
    </row>
    <row r="79" spans="1:67" ht="18" customHeight="1" x14ac:dyDescent="0.35">
      <c r="A79" s="173"/>
      <c r="B79" s="53" t="s">
        <v>417</v>
      </c>
      <c r="C79" s="934" t="s">
        <v>418</v>
      </c>
      <c r="D79" s="931"/>
      <c r="E79" s="429" t="str">
        <f>IF($D$68='Back-End'!$K$38,$BM$25,
  IF($D$68='Back-End'!$K$39,$BM$22,
  IF($D$68='Back-End'!$K$40,$BM$22,
  IF($D$68='Back-End'!$K$41,$BM$25,
  IF($D$68='Back-End'!$K$42,$BM$31,Null)))))</f>
        <v/>
      </c>
      <c r="F79" s="174"/>
      <c r="G79" s="209"/>
      <c r="H79" s="209"/>
      <c r="I79" s="173"/>
      <c r="J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3"/>
      <c r="AM79" s="173"/>
      <c r="AN79" s="173"/>
      <c r="AO79" s="173"/>
      <c r="AP79" s="173"/>
      <c r="AQ79" s="173"/>
      <c r="AR79" s="173"/>
      <c r="AS79" s="173"/>
      <c r="AT79" s="173"/>
      <c r="AU79" s="173"/>
      <c r="AV79" s="173"/>
      <c r="AW79" s="173"/>
      <c r="AX79" s="173"/>
      <c r="AY79" s="173"/>
      <c r="AZ79" s="173"/>
      <c r="BA79" s="173"/>
      <c r="BB79" s="173"/>
      <c r="BC79" s="173"/>
      <c r="BD79" s="173"/>
      <c r="BE79" s="173"/>
      <c r="BF79" s="173"/>
      <c r="BG79" s="173"/>
      <c r="BH79" s="173"/>
      <c r="BI79" s="173"/>
      <c r="BJ79" s="173"/>
      <c r="BK79" s="173"/>
      <c r="BL79" s="173"/>
      <c r="BM79" s="173"/>
      <c r="BN79" s="173"/>
      <c r="BO79" s="34"/>
    </row>
    <row r="80" spans="1:67" ht="18" customHeight="1" x14ac:dyDescent="0.35">
      <c r="A80" s="173"/>
      <c r="B80" s="53" t="s">
        <v>419</v>
      </c>
      <c r="C80" s="934" t="s">
        <v>420</v>
      </c>
      <c r="D80" s="931"/>
      <c r="E80" s="429" t="str">
        <f>IF($D$68='Back-End'!$K$38,Null,
  IF($D$68='Back-End'!$K$39,$BM$25,
  IF($D$68='Back-End'!$K$40,$BM$28,
  IF($D$68='Back-End'!$K$41,$BM$28,
  IF($D$68='Back-End'!$K$42,$BM$28,Null)))))</f>
        <v/>
      </c>
      <c r="F80" s="174"/>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c r="AL80" s="173"/>
      <c r="AM80" s="173"/>
      <c r="AN80" s="173"/>
      <c r="AO80" s="173"/>
      <c r="AP80" s="173"/>
      <c r="AQ80" s="173"/>
      <c r="AR80" s="173"/>
      <c r="AS80" s="173"/>
      <c r="AT80" s="173"/>
      <c r="AU80" s="173"/>
      <c r="AV80" s="173"/>
      <c r="AW80" s="173"/>
      <c r="AX80" s="173"/>
      <c r="AY80" s="173"/>
      <c r="AZ80" s="173"/>
      <c r="BA80" s="173"/>
      <c r="BB80" s="173"/>
      <c r="BC80" s="173"/>
      <c r="BD80" s="173"/>
      <c r="BE80" s="173"/>
      <c r="BF80" s="173"/>
      <c r="BG80" s="173"/>
      <c r="BH80" s="173"/>
      <c r="BI80" s="173"/>
      <c r="BJ80" s="173"/>
      <c r="BK80" s="173"/>
      <c r="BL80" s="173"/>
      <c r="BM80" s="173"/>
      <c r="BN80" s="173"/>
      <c r="BO80" s="34"/>
    </row>
    <row r="81" spans="1:67" ht="18" customHeight="1" x14ac:dyDescent="0.35">
      <c r="A81" s="173"/>
      <c r="B81" s="53"/>
      <c r="C81" s="887" t="s">
        <v>421</v>
      </c>
      <c r="D81" s="888"/>
      <c r="E81" s="425">
        <v>39</v>
      </c>
      <c r="F81" s="174"/>
      <c r="L81" s="173"/>
      <c r="M81" s="173"/>
      <c r="N81" s="173"/>
      <c r="O81" s="173"/>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34"/>
    </row>
    <row r="82" spans="1:67" ht="36" customHeight="1" x14ac:dyDescent="0.35">
      <c r="A82" s="173"/>
      <c r="B82" s="53" t="s">
        <v>422</v>
      </c>
      <c r="C82" s="887" t="s">
        <v>423</v>
      </c>
      <c r="D82" s="888"/>
      <c r="E82" s="433" t="str">
        <f>IF(Unit_Type=Null,"Blank",
        INDEX(FRZ_Comp_Temp,MATCH(Unit_Type,Product_Type,0),1))</f>
        <v>Blank</v>
      </c>
      <c r="F82" s="174"/>
      <c r="L82" s="173"/>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3"/>
      <c r="AK82" s="173"/>
      <c r="AL82" s="173"/>
      <c r="AM82" s="173"/>
      <c r="AN82" s="173"/>
      <c r="AO82" s="173"/>
      <c r="AP82" s="173"/>
      <c r="AQ82" s="173"/>
      <c r="AR82" s="173"/>
      <c r="AS82" s="173"/>
      <c r="AT82" s="173"/>
      <c r="AU82" s="173"/>
      <c r="AV82" s="173"/>
      <c r="AW82" s="173"/>
      <c r="AX82" s="173"/>
      <c r="AY82" s="173"/>
      <c r="AZ82" s="173"/>
      <c r="BA82" s="173"/>
      <c r="BB82" s="173"/>
      <c r="BC82" s="173"/>
      <c r="BD82" s="173"/>
      <c r="BE82" s="173"/>
      <c r="BF82" s="173"/>
      <c r="BG82" s="173"/>
      <c r="BH82" s="173"/>
      <c r="BI82" s="173"/>
      <c r="BJ82" s="173"/>
      <c r="BK82" s="173"/>
      <c r="BL82" s="173"/>
      <c r="BM82" s="173"/>
      <c r="BN82" s="173"/>
      <c r="BO82" s="34"/>
    </row>
    <row r="83" spans="1:67" ht="18" customHeight="1" x14ac:dyDescent="0.35">
      <c r="A83" s="173"/>
      <c r="B83" s="53"/>
      <c r="C83" s="887" t="s">
        <v>424</v>
      </c>
      <c r="D83" s="888"/>
      <c r="E83" s="425">
        <v>55</v>
      </c>
      <c r="F83" s="174"/>
      <c r="G83" s="540"/>
      <c r="H83" s="582"/>
      <c r="I83" s="58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3"/>
      <c r="AK83" s="173"/>
      <c r="AL83" s="173"/>
      <c r="AM83" s="173"/>
      <c r="AN83" s="173"/>
      <c r="AO83" s="173"/>
      <c r="AP83" s="173"/>
      <c r="AQ83" s="173"/>
      <c r="AR83" s="173"/>
      <c r="AS83" s="173"/>
      <c r="AT83" s="173"/>
      <c r="AU83" s="173"/>
      <c r="AV83" s="173"/>
      <c r="AW83" s="173"/>
      <c r="AX83" s="173"/>
      <c r="AY83" s="173"/>
      <c r="AZ83" s="173"/>
      <c r="BA83" s="173"/>
      <c r="BB83" s="173"/>
      <c r="BC83" s="173"/>
      <c r="BD83" s="173"/>
      <c r="BE83" s="173"/>
      <c r="BF83" s="173"/>
      <c r="BG83" s="173"/>
      <c r="BH83" s="173"/>
      <c r="BI83" s="173"/>
      <c r="BJ83" s="173"/>
      <c r="BK83" s="173"/>
      <c r="BL83" s="173"/>
      <c r="BM83" s="173"/>
      <c r="BN83" s="173"/>
      <c r="BO83" s="34"/>
    </row>
    <row r="84" spans="1:67" ht="18" customHeight="1" x14ac:dyDescent="0.35">
      <c r="A84" s="173"/>
      <c r="B84" s="53" t="s">
        <v>425</v>
      </c>
      <c r="C84" s="887" t="s">
        <v>426</v>
      </c>
      <c r="D84" s="888"/>
      <c r="E84" s="429">
        <f ca="1">IFERROR(IF(D68="Warm only",Null, E73+(E74-E73)*(E81-E75)/(E76-E75)+$K$58),0)</f>
        <v>0</v>
      </c>
      <c r="F84" s="174"/>
      <c r="G84" s="584"/>
      <c r="L84" s="173"/>
      <c r="M84" s="173"/>
      <c r="N84" s="173"/>
      <c r="O84" s="173"/>
      <c r="P84" s="173"/>
      <c r="Q84" s="173"/>
      <c r="R84" s="173"/>
      <c r="S84" s="173"/>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34"/>
    </row>
    <row r="85" spans="1:67" ht="18" customHeight="1" x14ac:dyDescent="0.35">
      <c r="A85" s="173"/>
      <c r="B85" s="53" t="s">
        <v>427</v>
      </c>
      <c r="C85" s="887" t="s">
        <v>428</v>
      </c>
      <c r="D85" s="888"/>
      <c r="E85" s="429">
        <f ca="1">IFERROR(IF(D68="Warm only",Null, E73+(E74-E73)*(E82-E77)/(E78-E77)+$K$58),0)</f>
        <v>0</v>
      </c>
      <c r="F85" s="174"/>
      <c r="G85" s="21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c r="BG85" s="173"/>
      <c r="BH85" s="173"/>
      <c r="BI85" s="173"/>
      <c r="BJ85" s="173"/>
      <c r="BK85" s="173"/>
      <c r="BL85" s="173"/>
      <c r="BM85" s="173"/>
      <c r="BN85" s="173"/>
      <c r="BO85" s="34"/>
    </row>
    <row r="86" spans="1:67" ht="18" customHeight="1" x14ac:dyDescent="0.35">
      <c r="A86" s="173"/>
      <c r="B86" s="53" t="s">
        <v>429</v>
      </c>
      <c r="C86" s="887" t="s">
        <v>430</v>
      </c>
      <c r="D86" s="931"/>
      <c r="E86" s="429">
        <f ca="1">IFERROR(IF(D68="Warm only",Null, E73+(E74-E73)*(E83-E79)/(E80-E79)+$K$58),0)</f>
        <v>0</v>
      </c>
      <c r="F86" s="174"/>
      <c r="G86" s="21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3"/>
      <c r="AK86" s="173"/>
      <c r="AL86" s="173"/>
      <c r="AM86" s="173"/>
      <c r="AN86" s="173"/>
      <c r="AO86" s="173"/>
      <c r="AP86" s="173"/>
      <c r="AQ86" s="173"/>
      <c r="AR86" s="173"/>
      <c r="AS86" s="173"/>
      <c r="AT86" s="173"/>
      <c r="AU86" s="173"/>
      <c r="AV86" s="173"/>
      <c r="AW86" s="173"/>
      <c r="AX86" s="173"/>
      <c r="AY86" s="173"/>
      <c r="AZ86" s="173"/>
      <c r="BA86" s="173"/>
      <c r="BB86" s="173"/>
      <c r="BC86" s="173"/>
      <c r="BD86" s="173"/>
      <c r="BE86" s="173"/>
      <c r="BF86" s="173"/>
      <c r="BG86" s="173"/>
      <c r="BH86" s="173"/>
      <c r="BI86" s="173"/>
      <c r="BJ86" s="173"/>
      <c r="BK86" s="173"/>
      <c r="BL86" s="173"/>
      <c r="BM86" s="173"/>
      <c r="BN86" s="173"/>
      <c r="BO86" s="34"/>
    </row>
    <row r="87" spans="1:67" ht="36" customHeight="1" thickBot="1" x14ac:dyDescent="0.4">
      <c r="A87" s="173"/>
      <c r="B87" s="54" t="s">
        <v>392</v>
      </c>
      <c r="C87" s="221" t="s">
        <v>393</v>
      </c>
      <c r="D87" s="434" t="str">
        <f ca="1">IF(OR(ISNA($E$73),ISNA($E$74)),Null,
  INDEX(ASH_ON_Interpolation,MATCH(Unit_Type,Product_Type,0),1))</f>
        <v/>
      </c>
      <c r="E87" s="430" t="str">
        <f ca="1">IF($D$87=EFF_ON,"FF",
  IF($D$87=EFR_ON,"FR",
  IF($D$87=ECR_ON,"CR",Null)))</f>
        <v/>
      </c>
      <c r="F87" s="174"/>
      <c r="G87" s="213"/>
      <c r="H87" s="173"/>
      <c r="I87" s="173"/>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3"/>
      <c r="AK87" s="173"/>
      <c r="AL87" s="173"/>
      <c r="AM87" s="173"/>
      <c r="AN87" s="173"/>
      <c r="AO87" s="173"/>
      <c r="AP87" s="173"/>
      <c r="AQ87" s="173"/>
      <c r="AR87" s="173"/>
      <c r="AS87" s="173"/>
      <c r="AT87" s="173"/>
      <c r="AU87" s="173"/>
      <c r="AV87" s="173"/>
      <c r="AW87" s="173"/>
      <c r="AX87" s="173"/>
      <c r="AY87" s="173"/>
      <c r="AZ87" s="173"/>
      <c r="BA87" s="173"/>
      <c r="BB87" s="173"/>
      <c r="BC87" s="173"/>
      <c r="BD87" s="173"/>
      <c r="BE87" s="173"/>
      <c r="BF87" s="173"/>
      <c r="BG87" s="173"/>
      <c r="BH87" s="173"/>
      <c r="BI87" s="173"/>
      <c r="BJ87" s="173"/>
      <c r="BK87" s="173"/>
      <c r="BL87" s="173"/>
      <c r="BM87" s="173"/>
      <c r="BN87" s="173"/>
      <c r="BO87" s="34"/>
    </row>
    <row r="88" spans="1:67" ht="18" customHeight="1" thickBot="1" x14ac:dyDescent="0.4">
      <c r="A88" s="173"/>
      <c r="B88" s="173"/>
      <c r="C88" s="208"/>
      <c r="D88" s="210"/>
      <c r="E88" s="173"/>
      <c r="F88" s="173"/>
      <c r="G88" s="173"/>
      <c r="H88" s="173"/>
      <c r="I88" s="173"/>
      <c r="J88" s="173"/>
      <c r="K88" s="173"/>
      <c r="L88" s="173"/>
      <c r="M88" s="173"/>
      <c r="N88" s="173"/>
      <c r="O88" s="173"/>
      <c r="P88" s="173"/>
      <c r="Q88" s="173"/>
      <c r="R88" s="173"/>
      <c r="S88" s="173"/>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34"/>
    </row>
    <row r="89" spans="1:67" ht="40.25" customHeight="1" thickBot="1" x14ac:dyDescent="0.4">
      <c r="A89" s="173"/>
      <c r="B89" s="14" t="s">
        <v>448</v>
      </c>
      <c r="C89" s="15"/>
      <c r="D89" s="15"/>
      <c r="E89" s="16"/>
      <c r="F89" s="173"/>
      <c r="G89" s="866" t="s">
        <v>635</v>
      </c>
      <c r="H89" s="867"/>
      <c r="I89" s="868"/>
      <c r="J89" s="173"/>
      <c r="K89" s="173"/>
      <c r="L89" s="173"/>
      <c r="M89" s="173"/>
      <c r="N89" s="173"/>
      <c r="O89" s="173"/>
      <c r="P89" s="173"/>
      <c r="Q89" s="173"/>
      <c r="R89" s="173"/>
      <c r="S89" s="173"/>
      <c r="T89" s="173"/>
      <c r="U89" s="173"/>
      <c r="V89" s="173"/>
      <c r="W89" s="173"/>
      <c r="X89" s="173"/>
      <c r="Y89" s="173"/>
      <c r="Z89" s="173"/>
      <c r="AA89" s="173"/>
      <c r="AB89" s="173"/>
      <c r="AC89" s="173"/>
      <c r="AD89" s="173"/>
      <c r="AE89" s="173"/>
      <c r="AF89" s="173"/>
      <c r="AG89" s="173"/>
      <c r="AH89" s="173"/>
      <c r="AI89" s="173"/>
      <c r="AJ89" s="173"/>
      <c r="AK89" s="173"/>
      <c r="AL89" s="173"/>
      <c r="AM89" s="173"/>
      <c r="AN89" s="173"/>
      <c r="AO89" s="173"/>
      <c r="AP89" s="173"/>
      <c r="AQ89" s="173"/>
      <c r="AR89" s="173"/>
      <c r="AS89" s="173"/>
      <c r="AT89" s="173"/>
      <c r="AU89" s="173"/>
      <c r="AV89" s="173"/>
      <c r="AW89" s="173"/>
      <c r="AX89" s="173"/>
      <c r="AY89" s="173"/>
      <c r="AZ89" s="173"/>
      <c r="BA89" s="173"/>
      <c r="BB89" s="173"/>
      <c r="BC89" s="173"/>
      <c r="BD89" s="173"/>
      <c r="BE89" s="173"/>
      <c r="BF89" s="173"/>
      <c r="BG89" s="173"/>
      <c r="BH89" s="173"/>
      <c r="BI89" s="173"/>
      <c r="BJ89" s="173"/>
      <c r="BK89" s="173"/>
      <c r="BL89" s="173"/>
      <c r="BM89" s="173"/>
      <c r="BN89" s="173"/>
      <c r="BO89" s="34"/>
    </row>
    <row r="90" spans="1:67" ht="57.75" customHeight="1" x14ac:dyDescent="0.35">
      <c r="A90" s="173"/>
      <c r="B90" s="435" t="s">
        <v>392</v>
      </c>
      <c r="C90" s="932" t="s">
        <v>393</v>
      </c>
      <c r="D90" s="933"/>
      <c r="E90" s="426" t="str">
        <f ca="1">IF($D$68="Warm only",E70,D87)</f>
        <v/>
      </c>
      <c r="F90" s="173"/>
      <c r="G90" s="516" t="s">
        <v>432</v>
      </c>
      <c r="H90" s="585" t="s">
        <v>433</v>
      </c>
      <c r="I90" s="586" t="str">
        <f>IFERROR(L73+(K58*1000),Null)</f>
        <v/>
      </c>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3"/>
      <c r="AK90" s="173"/>
      <c r="AL90" s="173"/>
      <c r="AM90" s="173"/>
      <c r="AN90" s="173"/>
      <c r="AO90" s="173"/>
      <c r="AP90" s="173"/>
      <c r="AQ90" s="173"/>
      <c r="AR90" s="173"/>
      <c r="AS90" s="173"/>
      <c r="AT90" s="173"/>
      <c r="AU90" s="173"/>
      <c r="AV90" s="173"/>
      <c r="AW90" s="173"/>
      <c r="AX90" s="173"/>
      <c r="AY90" s="173"/>
      <c r="AZ90" s="173"/>
      <c r="BA90" s="173"/>
      <c r="BB90" s="173"/>
      <c r="BC90" s="173"/>
      <c r="BD90" s="173"/>
      <c r="BE90" s="173"/>
      <c r="BF90" s="173"/>
      <c r="BG90" s="173"/>
      <c r="BH90" s="173"/>
      <c r="BI90" s="173"/>
      <c r="BJ90" s="173"/>
      <c r="BK90" s="173"/>
      <c r="BL90" s="173"/>
      <c r="BM90" s="173"/>
      <c r="BN90" s="173"/>
      <c r="BO90" s="34"/>
    </row>
    <row r="91" spans="1:67" ht="35.25" customHeight="1" thickBot="1" x14ac:dyDescent="0.4">
      <c r="A91" s="173"/>
      <c r="B91" s="439" t="s">
        <v>80</v>
      </c>
      <c r="C91" s="935" t="s">
        <v>81</v>
      </c>
      <c r="D91" s="936"/>
      <c r="E91" s="427" t="str">
        <f ca="1">IFERROR(ROUND(E90*365,0),Null)</f>
        <v/>
      </c>
      <c r="F91" s="173"/>
      <c r="G91" s="587" t="s">
        <v>434</v>
      </c>
      <c r="H91" s="588" t="s">
        <v>435</v>
      </c>
      <c r="I91" s="589" t="str">
        <f>IFERROR(ROUND((I90*365)/1000,0),Null)</f>
        <v/>
      </c>
      <c r="J91" s="173"/>
      <c r="K91" s="173"/>
      <c r="L91" s="173"/>
      <c r="M91" s="173"/>
      <c r="N91" s="173"/>
      <c r="O91" s="173"/>
      <c r="P91" s="173"/>
      <c r="Q91" s="173"/>
      <c r="R91" s="174"/>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34"/>
    </row>
    <row r="92" spans="1:67" ht="18" customHeight="1" x14ac:dyDescent="0.35">
      <c r="A92" s="173"/>
      <c r="B92" s="209"/>
      <c r="C92" s="209"/>
      <c r="D92" s="173"/>
      <c r="E92" s="173"/>
      <c r="F92" s="173"/>
      <c r="G92" s="173"/>
      <c r="H92" s="173"/>
      <c r="I92" s="173"/>
      <c r="J92" s="173"/>
      <c r="K92" s="173"/>
      <c r="L92" s="173"/>
      <c r="M92" s="173"/>
      <c r="N92" s="173"/>
      <c r="O92" s="173"/>
      <c r="P92" s="173"/>
      <c r="Q92" s="173"/>
      <c r="R92" s="173"/>
      <c r="S92" s="173"/>
      <c r="T92" s="173"/>
      <c r="U92" s="173"/>
      <c r="V92" s="173"/>
      <c r="W92" s="173"/>
      <c r="X92" s="173"/>
      <c r="Y92" s="173"/>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173"/>
      <c r="BA92" s="173"/>
      <c r="BB92" s="173"/>
      <c r="BC92" s="173"/>
      <c r="BD92" s="173"/>
      <c r="BE92" s="173"/>
      <c r="BF92" s="173"/>
      <c r="BG92" s="173"/>
      <c r="BH92" s="173"/>
      <c r="BI92" s="173"/>
      <c r="BJ92" s="173"/>
      <c r="BK92" s="173"/>
      <c r="BL92" s="173"/>
      <c r="BM92" s="173"/>
      <c r="BN92" s="173"/>
      <c r="BO92" s="34"/>
    </row>
    <row r="93" spans="1:67" ht="18" customHeight="1" x14ac:dyDescent="0.35">
      <c r="A93" s="34"/>
      <c r="B93" s="3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row>
  </sheetData>
  <sheetProtection algorithmName="SHA-512" hashValue="LXByfuKFYy+n3qmY7gX2jTUpi78RIYGA1Sd361ceuib80nUki5Cjx0FNaRzqkqfZSLHgDyOt0P09NxVsneSDtg==" saltValue="WOTnadSR5e9OWKpmB6CECw==" spinCount="100000" sheet="1" objects="1" scenarios="1" selectLockedCells="1"/>
  <mergeCells count="97">
    <mergeCell ref="C90:D90"/>
    <mergeCell ref="C91:D91"/>
    <mergeCell ref="C81:D81"/>
    <mergeCell ref="C82:D82"/>
    <mergeCell ref="C83:D83"/>
    <mergeCell ref="C84:D84"/>
    <mergeCell ref="C85:D85"/>
    <mergeCell ref="C86:D86"/>
    <mergeCell ref="G68:G69"/>
    <mergeCell ref="H68:I68"/>
    <mergeCell ref="C80:D80"/>
    <mergeCell ref="B69:E69"/>
    <mergeCell ref="C70:D70"/>
    <mergeCell ref="B71:E71"/>
    <mergeCell ref="B72:E72"/>
    <mergeCell ref="C73:D73"/>
    <mergeCell ref="C74:D74"/>
    <mergeCell ref="C75:D75"/>
    <mergeCell ref="C76:D76"/>
    <mergeCell ref="C77:D77"/>
    <mergeCell ref="C78:D78"/>
    <mergeCell ref="C79:D79"/>
    <mergeCell ref="B59:C59"/>
    <mergeCell ref="B63:G63"/>
    <mergeCell ref="B65:G65"/>
    <mergeCell ref="I57:N57"/>
    <mergeCell ref="G67:L67"/>
    <mergeCell ref="B51:C51"/>
    <mergeCell ref="B55:G55"/>
    <mergeCell ref="E56:G56"/>
    <mergeCell ref="E57:G57"/>
    <mergeCell ref="E58:G58"/>
    <mergeCell ref="AS25:AT27"/>
    <mergeCell ref="E49:G49"/>
    <mergeCell ref="I49:P49"/>
    <mergeCell ref="B34:J34"/>
    <mergeCell ref="Z34:AA34"/>
    <mergeCell ref="B37:G37"/>
    <mergeCell ref="B38:C38"/>
    <mergeCell ref="J39:K39"/>
    <mergeCell ref="J40:K40"/>
    <mergeCell ref="B42:G42"/>
    <mergeCell ref="B43:C43"/>
    <mergeCell ref="B47:G47"/>
    <mergeCell ref="E48:G48"/>
    <mergeCell ref="I48:P48"/>
    <mergeCell ref="AB28:AC33"/>
    <mergeCell ref="AS28:AT33"/>
    <mergeCell ref="BK19:BM20"/>
    <mergeCell ref="B20:C20"/>
    <mergeCell ref="D20:F20"/>
    <mergeCell ref="G20:G21"/>
    <mergeCell ref="H20:J20"/>
    <mergeCell ref="K20:AA20"/>
    <mergeCell ref="AB20:AR20"/>
    <mergeCell ref="AS20:BI20"/>
    <mergeCell ref="AB21:AC21"/>
    <mergeCell ref="AS21:AT21"/>
    <mergeCell ref="AB22:AC24"/>
    <mergeCell ref="AS22:AT24"/>
    <mergeCell ref="AB25:AC27"/>
    <mergeCell ref="B16:J16"/>
    <mergeCell ref="B6:C6"/>
    <mergeCell ref="D6:F6"/>
    <mergeCell ref="B7:C7"/>
    <mergeCell ref="D7:F7"/>
    <mergeCell ref="B8:C8"/>
    <mergeCell ref="D8:F8"/>
    <mergeCell ref="B9:C9"/>
    <mergeCell ref="D9:F9"/>
    <mergeCell ref="B13:J13"/>
    <mergeCell ref="B14:J14"/>
    <mergeCell ref="B15:J15"/>
    <mergeCell ref="B17:J17"/>
    <mergeCell ref="B5:C5"/>
    <mergeCell ref="D5:F5"/>
    <mergeCell ref="H2:I2"/>
    <mergeCell ref="B3:C3"/>
    <mergeCell ref="D3:F3"/>
    <mergeCell ref="B4:C4"/>
    <mergeCell ref="D4:F4"/>
    <mergeCell ref="G89:I89"/>
    <mergeCell ref="O73:P73"/>
    <mergeCell ref="B22:B24"/>
    <mergeCell ref="B25:B27"/>
    <mergeCell ref="B28:B30"/>
    <mergeCell ref="B31:B33"/>
    <mergeCell ref="J68:K68"/>
    <mergeCell ref="L68:L69"/>
    <mergeCell ref="G75:J75"/>
    <mergeCell ref="G76:G77"/>
    <mergeCell ref="H76:I76"/>
    <mergeCell ref="J76:J77"/>
    <mergeCell ref="B68:C68"/>
    <mergeCell ref="L58:N58"/>
    <mergeCell ref="E50:G50"/>
    <mergeCell ref="I50:P55"/>
  </mergeCells>
  <conditionalFormatting sqref="B90:C90 E90:E91">
    <cfRule type="expression" dxfId="43" priority="46">
      <formula>VASH=Yes</formula>
    </cfRule>
  </conditionalFormatting>
  <conditionalFormatting sqref="B68:E87">
    <cfRule type="expression" dxfId="41" priority="33">
      <formula>ASH=No</formula>
    </cfRule>
  </conditionalFormatting>
  <conditionalFormatting sqref="B90:E91">
    <cfRule type="expression" dxfId="40" priority="32">
      <formula>ASH=No</formula>
    </cfRule>
  </conditionalFormatting>
  <conditionalFormatting sqref="B37:G65">
    <cfRule type="expression" dxfId="38" priority="35">
      <formula>ASH=No</formula>
    </cfRule>
  </conditionalFormatting>
  <conditionalFormatting sqref="B20:BI33 K34:BI34">
    <cfRule type="expression" dxfId="36" priority="39">
      <formula>ASH=No</formula>
    </cfRule>
  </conditionalFormatting>
  <conditionalFormatting sqref="D48:D49 D56:D57">
    <cfRule type="expression" dxfId="35" priority="47">
      <formula>DefrostControlType&lt;&gt;Variable</formula>
    </cfRule>
  </conditionalFormatting>
  <conditionalFormatting sqref="D48:D50 I50 D56:D58">
    <cfRule type="expression" dxfId="34" priority="49">
      <formula>AND(DefrostControlType&lt;&gt;Variable,DefrostControlType&lt;&gt;LTA)</formula>
    </cfRule>
  </conditionalFormatting>
  <conditionalFormatting sqref="D56:D58">
    <cfRule type="expression" dxfId="31" priority="48">
      <formula>No_Freq&lt;2</formula>
    </cfRule>
  </conditionalFormatting>
  <conditionalFormatting sqref="G76:J78 G90:I91">
    <cfRule type="expression" dxfId="19" priority="9">
      <formula>ASH=No</formula>
    </cfRule>
  </conditionalFormatting>
  <conditionalFormatting sqref="G68:L69 J70:K72 G70:G73 J73:L73">
    <cfRule type="expression" dxfId="18" priority="13">
      <formula>ASH=No</formula>
    </cfRule>
  </conditionalFormatting>
  <conditionalFormatting sqref="I39:K40">
    <cfRule type="expression" dxfId="13" priority="37">
      <formula>ASH=No</formula>
    </cfRule>
  </conditionalFormatting>
  <conditionalFormatting sqref="I58:N58">
    <cfRule type="expression" dxfId="12" priority="34">
      <formula>ASH=No</formula>
    </cfRule>
  </conditionalFormatting>
  <conditionalFormatting sqref="I49:P55">
    <cfRule type="expression" dxfId="11" priority="36">
      <formula>ASH=No</formula>
    </cfRule>
  </conditionalFormatting>
  <conditionalFormatting sqref="N68:P73">
    <cfRule type="expression" dxfId="7" priority="5">
      <formula>ASH=No</formula>
    </cfRule>
  </conditionalFormatting>
  <conditionalFormatting sqref="AB20:AR27 AB28 AB34:AR34">
    <cfRule type="expression" dxfId="4" priority="44">
      <formula>Aux_Comp_Y_N=0</formula>
    </cfRule>
  </conditionalFormatting>
  <conditionalFormatting sqref="AD28:AR33">
    <cfRule type="expression" dxfId="3" priority="41">
      <formula>Aux_Comp_Y_N=0</formula>
    </cfRule>
  </conditionalFormatting>
  <conditionalFormatting sqref="AS20:BI27 AS28 AS34:BI34">
    <cfRule type="expression" dxfId="2" priority="43">
      <formula>Aux_Comp_Y_N&lt;2</formula>
    </cfRule>
  </conditionalFormatting>
  <conditionalFormatting sqref="AU28:BI33">
    <cfRule type="expression" dxfId="1" priority="40">
      <formula>Aux_Comp_Y_N&lt;2</formula>
    </cfRule>
  </conditionalFormatting>
  <conditionalFormatting sqref="BK21:BM33">
    <cfRule type="expression" dxfId="0" priority="38">
      <formula>ASH=No</formula>
    </cfRule>
  </conditionalFormatting>
  <dataValidations count="1">
    <dataValidation type="list" showInputMessage="1" showErrorMessage="1" sqref="D68" xr:uid="{9978A2EE-9609-45CB-A6A2-106F8014AA78}">
      <formula1>Temp_Set</formula1>
    </dataValidation>
  </dataValidations>
  <hyperlinks>
    <hyperlink ref="H2" location="Instructions!C33" display="Back to Instructions tab" xr:uid="{D184B838-EB75-4211-9D5A-A69555777282}"/>
  </hyperlinks>
  <printOptions horizontalCentered="1"/>
  <pageMargins left="0.25" right="0.25" top="0.75" bottom="0.25" header="0.3" footer="0.3"/>
  <pageSetup scale="10" orientation="landscape" r:id="rId1"/>
  <headerFooter>
    <oddHeader>&amp;F</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5" id="{AEA49DE6-546F-4CDD-B160-6D672A30293B}">
            <xm:f>IF('General Info &amp; Test Results'!$C$40="Yes",1,0)</xm:f>
            <x14:dxf>
              <fill>
                <patternFill patternType="lightUp">
                  <bgColor auto="1"/>
                </patternFill>
              </fill>
            </x14:dxf>
          </x14:cfRule>
          <xm:sqref>B68:E87 B90:E91</xm:sqref>
        </x14:conditionalFormatting>
        <x14:conditionalFormatting xmlns:xm="http://schemas.microsoft.com/office/excel/2006/main">
          <x14:cfRule type="expression" priority="30" id="{6EA51239-E28C-48BA-8822-3A4594638487}">
            <xm:f>IF('General Info &amp; Test Results'!$C$40="Yes",1,0)</xm:f>
            <x14:dxf>
              <font>
                <color auto="1"/>
              </font>
              <fill>
                <patternFill patternType="lightUp">
                  <bgColor auto="1"/>
                </patternFill>
              </fill>
            </x14:dxf>
          </x14:cfRule>
          <xm:sqref>B37:G65</xm:sqref>
        </x14:conditionalFormatting>
        <x14:conditionalFormatting xmlns:xm="http://schemas.microsoft.com/office/excel/2006/main">
          <x14:cfRule type="expression" priority="31" id="{B5925553-44B1-46CB-BC7D-E7F8670FAC78}">
            <xm:f>IF('General Info &amp; Test Results'!$C$40="Yes",0,1)</xm:f>
            <x14:dxf>
              <fill>
                <patternFill patternType="lightUp"/>
              </fill>
            </x14:dxf>
          </x14:cfRule>
          <xm:sqref>B31:AA33 AD31:AR33 AU31:BI33</xm:sqref>
        </x14:conditionalFormatting>
        <x14:conditionalFormatting xmlns:xm="http://schemas.microsoft.com/office/excel/2006/main">
          <x14:cfRule type="expression" priority="17" id="{0A57A6F7-DB49-4A91-9E55-18868296F3B2}">
            <xm:f>IF('General Info &amp; Test Results'!$C$40="Yes",1,0)</xm:f>
            <x14:dxf>
              <fill>
                <patternFill patternType="lightUp"/>
              </fill>
            </x14:dxf>
          </x14:cfRule>
          <xm:sqref>D48:D50</xm:sqref>
        </x14:conditionalFormatting>
        <x14:conditionalFormatting xmlns:xm="http://schemas.microsoft.com/office/excel/2006/main">
          <x14:cfRule type="expression" priority="16" id="{BDD58EC6-F60C-43C2-95B2-9AB8B7D20B52}">
            <xm:f>IF('General Info &amp; Test Results'!$C$40="Yes",1,0)</xm:f>
            <x14:dxf>
              <fill>
                <patternFill patternType="lightUp"/>
              </fill>
            </x14:dxf>
          </x14:cfRule>
          <xm:sqref>D56:D58</xm:sqref>
        </x14:conditionalFormatting>
        <x14:conditionalFormatting xmlns:xm="http://schemas.microsoft.com/office/excel/2006/main">
          <x14:cfRule type="expression" priority="29" id="{ED2D0E42-1BC1-4647-9E18-2294D16E1BBF}">
            <xm:f>IF('General Info &amp; Test Results'!$C$40="Yes",1,0)</xm:f>
            <x14:dxf>
              <font>
                <color auto="1"/>
              </font>
              <fill>
                <patternFill patternType="lightUp">
                  <bgColor auto="1"/>
                </patternFill>
              </fill>
            </x14:dxf>
          </x14:cfRule>
          <x14:cfRule type="expression" priority="22" id="{23B3C428-6507-494E-AF15-9F50F78D6C9E}">
            <xm:f>IF('General Info &amp; Test Results'!$C$38="Non-automatic",1,IF('General Info &amp; Test Results'!$C$38="Partial-automatic",1,IF('General Info &amp; Test Results'!$C$38="Automatic (non-variable)",1,0)))</xm:f>
            <x14:dxf>
              <font>
                <color auto="1"/>
              </font>
              <fill>
                <patternFill patternType="lightUp">
                  <bgColor auto="1"/>
                </patternFill>
              </fill>
            </x14:dxf>
          </x14:cfRule>
          <xm:sqref>D44:G46</xm:sqref>
        </x14:conditionalFormatting>
        <x14:conditionalFormatting xmlns:xm="http://schemas.microsoft.com/office/excel/2006/main">
          <x14:cfRule type="expression" priority="21" id="{E5BDB28C-C95C-4895-8E9F-EFAB88560CD3}">
            <xm:f>IF('General Info &amp; Test Results'!$C$38="Non-automatic",1,IF('General Info &amp; Test Results'!$C$38="Partial-automatic",1,IF('General Info &amp; Test Results'!$C$38="Automatic (non-variable)",1,0)))</xm:f>
            <x14:dxf>
              <font>
                <color auto="1"/>
              </font>
              <fill>
                <patternFill patternType="lightUp">
                  <bgColor auto="1"/>
                </patternFill>
              </fill>
            </x14:dxf>
          </x14:cfRule>
          <x14:cfRule type="expression" priority="28" id="{3C99EBA5-34DC-42CA-90EC-5221C054C161}">
            <xm:f>IF('General Info &amp; Test Results'!$C$40="Yes",1,0)</xm:f>
            <x14:dxf>
              <font>
                <color auto="1"/>
              </font>
              <fill>
                <patternFill patternType="lightUp">
                  <bgColor auto="1"/>
                </patternFill>
              </fill>
            </x14:dxf>
          </x14:cfRule>
          <xm:sqref>D52:G54</xm:sqref>
        </x14:conditionalFormatting>
        <x14:conditionalFormatting xmlns:xm="http://schemas.microsoft.com/office/excel/2006/main">
          <x14:cfRule type="expression" priority="27" id="{7C9D7655-60AA-4FCF-A547-DD7AC7B5EEB1}">
            <xm:f>IF('General Info &amp; Test Results'!$C$40="Yes",1,0)</xm:f>
            <x14:dxf>
              <font>
                <color auto="1"/>
              </font>
              <fill>
                <patternFill patternType="lightUp">
                  <bgColor auto="1"/>
                </patternFill>
              </fill>
            </x14:dxf>
          </x14:cfRule>
          <x14:cfRule type="expression" priority="20" id="{F09D21AD-EB32-44EE-998A-8D9868DE6C53}">
            <xm:f>IF('General Info &amp; Test Results'!$C$38="Non-automatic",1,IF('General Info &amp; Test Results'!$C$38="Partial-automatic",1,IF('General Info &amp; Test Results'!$C$38="Automatic (non-variable)",1,0)))</xm:f>
            <x14:dxf>
              <font>
                <color auto="1"/>
              </font>
              <fill>
                <patternFill patternType="lightUp">
                  <bgColor auto="1"/>
                </patternFill>
              </fill>
            </x14:dxf>
          </x14:cfRule>
          <xm:sqref>D60:G62</xm:sqref>
        </x14:conditionalFormatting>
        <x14:conditionalFormatting xmlns:xm="http://schemas.microsoft.com/office/excel/2006/main">
          <x14:cfRule type="expression" priority="26" id="{81A178C4-D52B-41FE-A2EB-C4A5334992FF}">
            <xm:f>IF('General Info &amp; Test Results'!$C$40="Yes",1,0)</xm:f>
            <x14:dxf>
              <font>
                <color auto="1"/>
              </font>
              <fill>
                <patternFill patternType="lightUp">
                  <bgColor auto="1"/>
                </patternFill>
              </fill>
            </x14:dxf>
          </x14:cfRule>
          <x14:cfRule type="expression" priority="19" id="{29A6B60D-2E38-495C-AF48-F8823F15F88B}">
            <xm:f>IF('General Info &amp; Test Results'!$C$38="Non-automatic",1,IF('General Info &amp; Test Results'!$C$38="Partial-automatic",1,IF('General Info &amp; Test Results'!$C$38="Automatic (non-variable)",1,0)))</xm:f>
            <x14:dxf>
              <font>
                <color auto="1"/>
              </font>
              <fill>
                <patternFill patternType="lightUp">
                  <bgColor auto="1"/>
                </patternFill>
              </fill>
            </x14:dxf>
          </x14:cfRule>
          <xm:sqref>D64:G64</xm:sqref>
        </x14:conditionalFormatting>
        <x14:conditionalFormatting xmlns:xm="http://schemas.microsoft.com/office/excel/2006/main">
          <x14:cfRule type="expression" priority="25" id="{4C193154-95C8-462A-A04C-5431B8AFB6C6}">
            <xm:f>IF('General Info &amp; Test Results'!$C$40="Yes",1,0)</xm:f>
            <x14:dxf>
              <font>
                <color auto="1"/>
              </font>
              <fill>
                <patternFill patternType="lightUp">
                  <bgColor auto="1"/>
                </patternFill>
              </fill>
            </x14:dxf>
          </x14:cfRule>
          <xm:sqref>E70</xm:sqref>
        </x14:conditionalFormatting>
        <x14:conditionalFormatting xmlns:xm="http://schemas.microsoft.com/office/excel/2006/main">
          <x14:cfRule type="expression" priority="24" id="{7548DC87-6EC3-4B35-895F-FDF68C8677EF}">
            <xm:f>IF('General Info &amp; Test Results'!$C$40="Yes",1,0)</xm:f>
            <x14:dxf>
              <font>
                <color auto="1"/>
              </font>
              <fill>
                <patternFill patternType="lightUp">
                  <bgColor auto="1"/>
                </patternFill>
              </fill>
            </x14:dxf>
          </x14:cfRule>
          <xm:sqref>E73:E87</xm:sqref>
        </x14:conditionalFormatting>
        <x14:conditionalFormatting xmlns:xm="http://schemas.microsoft.com/office/excel/2006/main">
          <x14:cfRule type="expression" priority="23" id="{8E31F144-4DFA-4C6F-9B89-8A9A4A3D0740}">
            <xm:f>IF('General Info &amp; Test Results'!$C$40="Yes",1,0)</xm:f>
            <x14:dxf>
              <font>
                <color auto="1"/>
              </font>
              <fill>
                <patternFill patternType="lightUp">
                  <bgColor auto="1"/>
                </patternFill>
              </fill>
            </x14:dxf>
          </x14:cfRule>
          <xm:sqref>E90:E91</xm:sqref>
        </x14:conditionalFormatting>
        <x14:conditionalFormatting xmlns:xm="http://schemas.microsoft.com/office/excel/2006/main">
          <x14:cfRule type="expression" priority="8" id="{019CB05D-C76A-4B72-9278-1E256EFD3F6B}">
            <xm:f>IF('General Info &amp; Test Results'!$C$40="No",1,0)</xm:f>
            <x14:dxf>
              <font>
                <color auto="1"/>
              </font>
              <fill>
                <patternFill patternType="lightUp">
                  <bgColor auto="1"/>
                </patternFill>
              </fill>
            </x14:dxf>
          </x14:cfRule>
          <xm:sqref>H78</xm:sqref>
        </x14:conditionalFormatting>
        <x14:conditionalFormatting xmlns:xm="http://schemas.microsoft.com/office/excel/2006/main">
          <x14:cfRule type="expression" priority="2" id="{B59802B9-D1CB-4CF8-8135-9DED040BAC60}">
            <xm:f>IF('General Info &amp; Test Results'!$C$40="No",1,0)</xm:f>
            <x14:dxf>
              <font>
                <color auto="1"/>
              </font>
              <fill>
                <patternFill patternType="lightUp">
                  <bgColor auto="1"/>
                </patternFill>
              </fill>
            </x14:dxf>
          </x14:cfRule>
          <x14:cfRule type="expression" priority="1" id="{91D1AB57-F54B-48FD-8F8F-48C52ECDB78A}">
            <xm:f>IF('General Info &amp; Test Results'!$C$40="No",1,0)</xm:f>
            <x14:dxf>
              <fill>
                <patternFill patternType="lightUp"/>
              </fill>
            </x14:dxf>
          </x14:cfRule>
          <xm:sqref>H70:I73</xm:sqref>
        </x14:conditionalFormatting>
        <x14:conditionalFormatting xmlns:xm="http://schemas.microsoft.com/office/excel/2006/main">
          <x14:cfRule type="expression" priority="6" id="{637ED044-1916-4868-9C4A-E7A15D76368B}">
            <xm:f>IF('General Info &amp; Test Results'!$C$40="No",1,0)</xm:f>
            <x14:dxf>
              <font>
                <color auto="1"/>
              </font>
              <fill>
                <patternFill patternType="lightUp">
                  <bgColor auto="1"/>
                </patternFill>
              </fill>
            </x14:dxf>
          </x14:cfRule>
          <xm:sqref>I90:I91</xm:sqref>
        </x14:conditionalFormatting>
        <x14:conditionalFormatting xmlns:xm="http://schemas.microsoft.com/office/excel/2006/main">
          <x14:cfRule type="expression" priority="14" id="{CCDD86A9-5C3C-45F0-9952-1B4263A26A02}">
            <xm:f>IF('General Info &amp; Test Results'!$C$40="Yes",1,0)</xm:f>
            <x14:dxf>
              <fill>
                <patternFill patternType="lightUp"/>
              </fill>
            </x14:dxf>
          </x14:cfRule>
          <xm:sqref>I50:P55</xm:sqref>
        </x14:conditionalFormatting>
        <x14:conditionalFormatting xmlns:xm="http://schemas.microsoft.com/office/excel/2006/main">
          <x14:cfRule type="expression" priority="7" id="{ED6CB5AD-84BD-4280-8568-2D4B726E961F}">
            <xm:f>IF('General Info &amp; Test Results'!$C$40="No",1,0)</xm:f>
            <x14:dxf>
              <font>
                <color auto="1"/>
              </font>
              <fill>
                <patternFill patternType="lightUp">
                  <bgColor auto="1"/>
                </patternFill>
              </fill>
            </x14:dxf>
          </x14:cfRule>
          <xm:sqref>J78</xm:sqref>
        </x14:conditionalFormatting>
        <x14:conditionalFormatting xmlns:xm="http://schemas.microsoft.com/office/excel/2006/main">
          <x14:cfRule type="expression" priority="12" id="{A4D71A5B-00DB-45A6-AE6A-105EA5B59CAE}">
            <xm:f>IF('General Info &amp; Test Results'!$C$40="No",1,0)</xm:f>
            <x14:dxf>
              <font>
                <color auto="1"/>
              </font>
              <fill>
                <patternFill patternType="lightUp">
                  <bgColor auto="1"/>
                </patternFill>
              </fill>
            </x14:dxf>
          </x14:cfRule>
          <xm:sqref>J70:K72 J73:L73</xm:sqref>
        </x14:conditionalFormatting>
        <x14:conditionalFormatting xmlns:xm="http://schemas.microsoft.com/office/excel/2006/main">
          <x14:cfRule type="expression" priority="4" id="{0ECCF758-043A-425F-BE8D-1ADB2E4FB843}">
            <xm:f>IF('General Info &amp; Test Results'!$C$40="No",1,0)</xm:f>
            <x14:dxf>
              <font>
                <color auto="1"/>
              </font>
              <fill>
                <patternFill patternType="lightUp">
                  <bgColor auto="1"/>
                </patternFill>
              </fill>
            </x14:dxf>
          </x14:cfRule>
          <xm:sqref>O69:P72</xm:sqref>
        </x14:conditionalFormatting>
        <x14:conditionalFormatting xmlns:xm="http://schemas.microsoft.com/office/excel/2006/main">
          <x14:cfRule type="expression" priority="3" id="{D2A3736A-6C3A-47F8-A776-53B01D754E04}">
            <xm:f>IF('General Info &amp; Test Results'!$C$40="No",1,0)</xm:f>
            <x14:dxf>
              <fill>
                <patternFill patternType="lightUp">
                  <bgColor theme="0"/>
                </patternFill>
              </fill>
            </x14:dxf>
          </x14:cfRule>
          <xm:sqref>O73:P73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0066CC"/>
  </sheetPr>
  <dimension ref="A1:Z248"/>
  <sheetViews>
    <sheetView showGridLines="0" zoomScale="80" zoomScaleNormal="80" workbookViewId="0">
      <selection activeCell="B13" sqref="B13:H38"/>
    </sheetView>
  </sheetViews>
  <sheetFormatPr defaultColWidth="9.1796875" defaultRowHeight="18" customHeight="1" x14ac:dyDescent="0.4"/>
  <cols>
    <col min="1" max="1" width="4.453125" style="1" customWidth="1"/>
    <col min="2" max="2" width="27.81640625" style="1" customWidth="1"/>
    <col min="3" max="3" width="54.81640625" style="1" customWidth="1"/>
    <col min="4" max="4" width="7.453125" style="1" customWidth="1"/>
    <col min="5" max="5" width="26.54296875" style="1" customWidth="1"/>
    <col min="6" max="6" width="11.1796875" style="1" customWidth="1"/>
    <col min="7" max="7" width="15.1796875" style="1" customWidth="1"/>
    <col min="8" max="8" width="14.54296875" style="1" customWidth="1"/>
    <col min="9" max="9" width="3.81640625" style="1" customWidth="1"/>
    <col min="10" max="10" width="14.1796875" style="1" customWidth="1"/>
    <col min="11" max="14" width="15.1796875" style="1" customWidth="1"/>
    <col min="15" max="15" width="16.1796875" style="1" customWidth="1"/>
    <col min="16" max="16" width="12.81640625" style="1" customWidth="1"/>
    <col min="17" max="17" width="13.453125" style="1" customWidth="1"/>
    <col min="18" max="18" width="11.81640625" style="1" customWidth="1"/>
    <col min="19" max="19" width="32.1796875" style="1" customWidth="1"/>
    <col min="20" max="20" width="4.453125" style="1" customWidth="1"/>
    <col min="21" max="21" width="3.81640625" style="1" customWidth="1"/>
    <col min="22" max="16384" width="9.1796875" style="1"/>
  </cols>
  <sheetData>
    <row r="1" spans="1:26" ht="24" customHeight="1" thickBot="1" x14ac:dyDescent="0.45">
      <c r="A1" s="172"/>
      <c r="B1" s="172"/>
      <c r="C1" s="172"/>
      <c r="D1" s="172"/>
      <c r="E1" s="172"/>
      <c r="F1" s="172"/>
      <c r="G1" s="172"/>
      <c r="H1" s="172"/>
      <c r="I1" s="172"/>
      <c r="J1" s="172"/>
      <c r="K1" s="172"/>
      <c r="L1" s="172"/>
      <c r="M1" s="172"/>
      <c r="N1" s="172"/>
      <c r="O1" s="172"/>
      <c r="P1" s="172"/>
      <c r="Q1" s="172"/>
      <c r="R1" s="172"/>
      <c r="S1" s="172"/>
      <c r="T1" s="172"/>
      <c r="U1" s="12"/>
    </row>
    <row r="2" spans="1:26" ht="18" customHeight="1" thickBot="1" x14ac:dyDescent="0.5">
      <c r="A2" s="172"/>
      <c r="B2" s="158" t="str">
        <f>'Version Control'!$B$2</f>
        <v>Title</v>
      </c>
      <c r="C2" s="159"/>
      <c r="D2" s="172"/>
      <c r="E2" s="1018" t="s">
        <v>97</v>
      </c>
      <c r="F2" s="1018"/>
      <c r="G2" s="172"/>
      <c r="H2" s="172"/>
      <c r="I2" s="172"/>
      <c r="J2" s="172"/>
      <c r="K2" s="172"/>
      <c r="L2" s="172"/>
      <c r="M2" s="172"/>
      <c r="N2" s="172"/>
      <c r="O2" s="172"/>
      <c r="P2" s="172"/>
      <c r="Q2" s="172"/>
      <c r="R2" s="172"/>
      <c r="S2" s="172"/>
      <c r="T2" s="172"/>
      <c r="U2" s="12"/>
    </row>
    <row r="3" spans="1:26" ht="31" x14ac:dyDescent="0.4">
      <c r="A3" s="172"/>
      <c r="B3" s="58" t="str">
        <f>'Version Control'!$B$3</f>
        <v>Test Report Template Name:</v>
      </c>
      <c r="C3" s="576" t="str">
        <f>'Version Control'!$C$3</f>
        <v>Consumer Refrigerators, Refrigerator-Freezers, and Miscellaneous Refrigeration Products</v>
      </c>
      <c r="D3" s="172"/>
      <c r="E3" s="172"/>
      <c r="F3" s="172"/>
      <c r="G3" s="172"/>
      <c r="H3" s="172"/>
      <c r="I3" s="172"/>
      <c r="J3" s="172"/>
      <c r="K3" s="172"/>
      <c r="L3" s="172"/>
      <c r="M3" s="172"/>
      <c r="N3" s="172"/>
      <c r="O3" s="172"/>
      <c r="P3" s="172"/>
      <c r="Q3" s="172"/>
      <c r="R3" s="172"/>
      <c r="S3" s="172"/>
      <c r="T3" s="172"/>
      <c r="U3" s="12"/>
    </row>
    <row r="4" spans="1:26" ht="18" customHeight="1" x14ac:dyDescent="0.4">
      <c r="A4" s="172"/>
      <c r="B4" s="102" t="str">
        <f>'Version Control'!$B$4</f>
        <v>Version Number:</v>
      </c>
      <c r="C4" s="130" t="str">
        <f>'Version Control'!$C$4</f>
        <v>v2.6</v>
      </c>
      <c r="D4" s="172"/>
      <c r="E4" s="172"/>
      <c r="F4" s="172"/>
      <c r="G4" s="172"/>
      <c r="H4" s="172"/>
      <c r="I4" s="172"/>
      <c r="J4" s="172"/>
      <c r="K4" s="172"/>
      <c r="L4" s="172"/>
      <c r="M4" s="172"/>
      <c r="N4" s="172"/>
      <c r="O4" s="172"/>
      <c r="P4" s="172"/>
      <c r="Q4" s="172"/>
      <c r="R4" s="172"/>
      <c r="S4" s="172"/>
      <c r="T4" s="172"/>
      <c r="U4" s="12"/>
    </row>
    <row r="5" spans="1:26" ht="18" customHeight="1" x14ac:dyDescent="0.4">
      <c r="A5" s="172"/>
      <c r="B5" s="102" t="str">
        <f>'Version Control'!$B$5</f>
        <v xml:space="preserve">Latest Template Revision: </v>
      </c>
      <c r="C5" s="101">
        <f>'Version Control'!$C$5</f>
        <v>45930</v>
      </c>
      <c r="D5" s="172"/>
      <c r="E5" s="172"/>
      <c r="F5" s="172"/>
      <c r="G5" s="172"/>
      <c r="H5" s="172"/>
      <c r="I5" s="172"/>
      <c r="J5" s="172"/>
      <c r="K5" s="172"/>
      <c r="L5" s="172"/>
      <c r="M5" s="172"/>
      <c r="N5" s="172"/>
      <c r="O5" s="172"/>
      <c r="P5" s="172"/>
      <c r="Q5" s="172"/>
      <c r="R5" s="172"/>
      <c r="S5" s="172"/>
      <c r="T5" s="172"/>
      <c r="U5" s="12"/>
    </row>
    <row r="6" spans="1:26" ht="18" customHeight="1" x14ac:dyDescent="0.4">
      <c r="A6" s="172"/>
      <c r="B6" s="102" t="str">
        <f>'Version Control'!$B$6</f>
        <v>Tab Name:</v>
      </c>
      <c r="C6" s="130" t="str">
        <f ca="1">MID(CELL("filename",B1), FIND("]", CELL("filename", B1))+ 1, 255)</f>
        <v>Photos</v>
      </c>
      <c r="D6" s="172"/>
      <c r="E6" s="172"/>
      <c r="F6" s="172"/>
      <c r="G6" s="172"/>
      <c r="H6" s="172"/>
      <c r="I6" s="172"/>
      <c r="J6" s="172"/>
      <c r="K6" s="172"/>
      <c r="L6" s="172"/>
      <c r="M6" s="172"/>
      <c r="N6" s="172"/>
      <c r="O6" s="172"/>
      <c r="P6" s="172"/>
      <c r="Q6" s="172"/>
      <c r="R6" s="172"/>
      <c r="S6" s="172"/>
      <c r="T6" s="172"/>
      <c r="U6" s="12"/>
    </row>
    <row r="7" spans="1:26" ht="36" customHeight="1" x14ac:dyDescent="0.4">
      <c r="A7" s="172"/>
      <c r="B7" s="26" t="str">
        <f>'Version Control'!$B$7</f>
        <v>File Name:</v>
      </c>
      <c r="C7" s="131" t="str">
        <f ca="1">'Version Control'!$C$7</f>
        <v>Consumer Refrigerators, Refrigerator-Freezers, and Miscellaneous Refrigeration Products - v2.6.xlsx</v>
      </c>
      <c r="D7" s="172"/>
      <c r="E7" s="172"/>
      <c r="F7" s="172"/>
      <c r="G7" s="172"/>
      <c r="H7" s="172"/>
      <c r="I7" s="172"/>
      <c r="J7" s="172"/>
      <c r="K7" s="172"/>
      <c r="L7" s="172"/>
      <c r="M7" s="172"/>
      <c r="N7" s="172"/>
      <c r="O7" s="172"/>
      <c r="P7" s="172"/>
      <c r="Q7" s="172"/>
      <c r="R7" s="172"/>
      <c r="S7" s="172"/>
      <c r="T7" s="172"/>
      <c r="U7" s="12"/>
    </row>
    <row r="8" spans="1:26" ht="18" customHeight="1" x14ac:dyDescent="0.4">
      <c r="A8" s="172"/>
      <c r="B8" s="26" t="str">
        <f>'Version Control'!$B$8</f>
        <v>Test Start Date:</v>
      </c>
      <c r="C8" s="153" t="str">
        <f>'Version Control'!$C$8</f>
        <v>[MM/DD/YYYY]</v>
      </c>
      <c r="D8" s="172"/>
      <c r="E8" s="172"/>
      <c r="F8" s="172"/>
      <c r="G8" s="172"/>
      <c r="H8" s="172"/>
      <c r="I8" s="172"/>
      <c r="J8" s="172"/>
      <c r="K8" s="172"/>
      <c r="L8" s="172"/>
      <c r="M8" s="172"/>
      <c r="N8" s="172"/>
      <c r="O8" s="172"/>
      <c r="P8" s="172"/>
      <c r="Q8" s="172"/>
      <c r="R8" s="172"/>
      <c r="S8" s="172"/>
      <c r="T8" s="172"/>
      <c r="U8" s="12"/>
    </row>
    <row r="9" spans="1:26" ht="18" customHeight="1" thickBot="1" x14ac:dyDescent="0.45">
      <c r="A9" s="172"/>
      <c r="B9" s="103" t="str">
        <f>'Version Control'!$B$9</f>
        <v xml:space="preserve">Test Completion Date: </v>
      </c>
      <c r="C9" s="419" t="str">
        <f>'Version Control'!$C$9</f>
        <v>[MM/DD/YYYY]</v>
      </c>
      <c r="D9" s="172"/>
      <c r="E9" s="172"/>
      <c r="F9" s="172"/>
      <c r="G9" s="172"/>
      <c r="H9" s="172"/>
      <c r="I9" s="172"/>
      <c r="J9" s="172"/>
      <c r="K9" s="172"/>
      <c r="L9" s="172"/>
      <c r="M9" s="172"/>
      <c r="N9" s="172"/>
      <c r="O9" s="172"/>
      <c r="P9" s="172"/>
      <c r="Q9" s="172"/>
      <c r="R9" s="172"/>
      <c r="S9" s="172"/>
      <c r="T9" s="172"/>
      <c r="U9" s="12"/>
    </row>
    <row r="10" spans="1:26" ht="18" customHeight="1" x14ac:dyDescent="0.4">
      <c r="A10" s="172"/>
      <c r="B10" s="172"/>
      <c r="C10" s="172"/>
      <c r="D10" s="172"/>
      <c r="E10" s="172"/>
      <c r="F10" s="172"/>
      <c r="G10" s="172"/>
      <c r="H10" s="172"/>
      <c r="I10" s="172"/>
      <c r="J10" s="172"/>
      <c r="K10" s="172"/>
      <c r="L10" s="172"/>
      <c r="M10" s="172"/>
      <c r="N10" s="172"/>
      <c r="O10" s="172"/>
      <c r="P10" s="172"/>
      <c r="Q10" s="172"/>
      <c r="R10" s="172"/>
      <c r="S10" s="172"/>
      <c r="T10" s="172"/>
      <c r="U10" s="12"/>
    </row>
    <row r="11" spans="1:26" ht="18" customHeight="1" thickBot="1" x14ac:dyDescent="0.45">
      <c r="A11" s="172"/>
      <c r="B11" s="172"/>
      <c r="C11" s="172"/>
      <c r="D11" s="172"/>
      <c r="E11" s="172"/>
      <c r="F11" s="172"/>
      <c r="G11" s="172"/>
      <c r="H11" s="172"/>
      <c r="I11" s="172"/>
      <c r="J11" s="172"/>
      <c r="K11" s="172"/>
      <c r="L11" s="172"/>
      <c r="M11" s="172"/>
      <c r="N11" s="172"/>
      <c r="O11" s="172"/>
      <c r="P11" s="172"/>
      <c r="Q11" s="172"/>
      <c r="R11" s="172"/>
      <c r="S11" s="172"/>
      <c r="T11" s="172"/>
      <c r="U11" s="12"/>
    </row>
    <row r="12" spans="1:26" ht="18" customHeight="1" thickBot="1" x14ac:dyDescent="0.45">
      <c r="A12" s="172"/>
      <c r="B12" s="760" t="s">
        <v>449</v>
      </c>
      <c r="C12" s="761"/>
      <c r="D12" s="761"/>
      <c r="E12" s="761"/>
      <c r="F12" s="761"/>
      <c r="G12" s="761"/>
      <c r="H12" s="762"/>
      <c r="I12" s="172"/>
      <c r="J12" s="760" t="s">
        <v>450</v>
      </c>
      <c r="K12" s="761"/>
      <c r="L12" s="761"/>
      <c r="M12" s="761"/>
      <c r="N12" s="761"/>
      <c r="O12" s="761"/>
      <c r="P12" s="761"/>
      <c r="Q12" s="761"/>
      <c r="R12" s="761"/>
      <c r="S12" s="762"/>
      <c r="T12" s="172"/>
      <c r="U12" s="12"/>
    </row>
    <row r="13" spans="1:26" ht="18" customHeight="1" x14ac:dyDescent="0.4">
      <c r="A13" s="172"/>
      <c r="B13" s="1019"/>
      <c r="C13" s="1020"/>
      <c r="D13" s="1020"/>
      <c r="E13" s="1020"/>
      <c r="F13" s="1020"/>
      <c r="G13" s="1020"/>
      <c r="H13" s="1021"/>
      <c r="I13" s="172"/>
      <c r="J13" s="1019"/>
      <c r="K13" s="1020"/>
      <c r="L13" s="1020"/>
      <c r="M13" s="1020"/>
      <c r="N13" s="1020"/>
      <c r="O13" s="1020"/>
      <c r="P13" s="1020"/>
      <c r="Q13" s="1020"/>
      <c r="R13" s="1020"/>
      <c r="S13" s="1021"/>
      <c r="T13" s="172"/>
      <c r="U13" s="12"/>
    </row>
    <row r="14" spans="1:26" ht="18" customHeight="1" x14ac:dyDescent="0.4">
      <c r="A14" s="172"/>
      <c r="B14" s="1019"/>
      <c r="C14" s="1020"/>
      <c r="D14" s="1020"/>
      <c r="E14" s="1020"/>
      <c r="F14" s="1020"/>
      <c r="G14" s="1020"/>
      <c r="H14" s="1021"/>
      <c r="I14" s="172"/>
      <c r="J14" s="1019"/>
      <c r="K14" s="1020"/>
      <c r="L14" s="1020"/>
      <c r="M14" s="1020"/>
      <c r="N14" s="1020"/>
      <c r="O14" s="1020"/>
      <c r="P14" s="1020"/>
      <c r="Q14" s="1020"/>
      <c r="R14" s="1020"/>
      <c r="S14" s="1021"/>
      <c r="T14" s="172"/>
      <c r="U14" s="12"/>
      <c r="V14" s="156"/>
      <c r="Z14" s="157"/>
    </row>
    <row r="15" spans="1:26" ht="18" customHeight="1" x14ac:dyDescent="0.4">
      <c r="A15" s="172"/>
      <c r="B15" s="1019"/>
      <c r="C15" s="1020"/>
      <c r="D15" s="1020"/>
      <c r="E15" s="1020"/>
      <c r="F15" s="1020"/>
      <c r="G15" s="1020"/>
      <c r="H15" s="1021"/>
      <c r="I15" s="172"/>
      <c r="J15" s="1019"/>
      <c r="K15" s="1020"/>
      <c r="L15" s="1020"/>
      <c r="M15" s="1020"/>
      <c r="N15" s="1020"/>
      <c r="O15" s="1020"/>
      <c r="P15" s="1020"/>
      <c r="Q15" s="1020"/>
      <c r="R15" s="1020"/>
      <c r="S15" s="1021"/>
      <c r="T15" s="172"/>
      <c r="U15" s="12"/>
    </row>
    <row r="16" spans="1:26" ht="18" customHeight="1" x14ac:dyDescent="0.4">
      <c r="A16" s="172"/>
      <c r="B16" s="1019"/>
      <c r="C16" s="1020"/>
      <c r="D16" s="1020"/>
      <c r="E16" s="1020"/>
      <c r="F16" s="1020"/>
      <c r="G16" s="1020"/>
      <c r="H16" s="1021"/>
      <c r="I16" s="172"/>
      <c r="J16" s="1019"/>
      <c r="K16" s="1020"/>
      <c r="L16" s="1020"/>
      <c r="M16" s="1020"/>
      <c r="N16" s="1020"/>
      <c r="O16" s="1020"/>
      <c r="P16" s="1020"/>
      <c r="Q16" s="1020"/>
      <c r="R16" s="1020"/>
      <c r="S16" s="1021"/>
      <c r="T16" s="172"/>
      <c r="U16" s="12"/>
    </row>
    <row r="17" spans="1:21" ht="18" customHeight="1" x14ac:dyDescent="0.4">
      <c r="A17" s="172"/>
      <c r="B17" s="1019"/>
      <c r="C17" s="1020"/>
      <c r="D17" s="1020"/>
      <c r="E17" s="1020"/>
      <c r="F17" s="1020"/>
      <c r="G17" s="1020"/>
      <c r="H17" s="1021"/>
      <c r="I17" s="172"/>
      <c r="J17" s="1019"/>
      <c r="K17" s="1020"/>
      <c r="L17" s="1020"/>
      <c r="M17" s="1020"/>
      <c r="N17" s="1020"/>
      <c r="O17" s="1020"/>
      <c r="P17" s="1020"/>
      <c r="Q17" s="1020"/>
      <c r="R17" s="1020"/>
      <c r="S17" s="1021"/>
      <c r="T17" s="172"/>
      <c r="U17" s="12"/>
    </row>
    <row r="18" spans="1:21" ht="18" customHeight="1" x14ac:dyDescent="0.4">
      <c r="A18" s="172"/>
      <c r="B18" s="1019"/>
      <c r="C18" s="1020"/>
      <c r="D18" s="1020"/>
      <c r="E18" s="1020"/>
      <c r="F18" s="1020"/>
      <c r="G18" s="1020"/>
      <c r="H18" s="1021"/>
      <c r="I18" s="172"/>
      <c r="J18" s="1019"/>
      <c r="K18" s="1020"/>
      <c r="L18" s="1020"/>
      <c r="M18" s="1020"/>
      <c r="N18" s="1020"/>
      <c r="O18" s="1020"/>
      <c r="P18" s="1020"/>
      <c r="Q18" s="1020"/>
      <c r="R18" s="1020"/>
      <c r="S18" s="1021"/>
      <c r="T18" s="172"/>
      <c r="U18" s="12"/>
    </row>
    <row r="19" spans="1:21" ht="18" customHeight="1" x14ac:dyDescent="0.4">
      <c r="A19" s="172"/>
      <c r="B19" s="1019"/>
      <c r="C19" s="1020"/>
      <c r="D19" s="1020"/>
      <c r="E19" s="1020"/>
      <c r="F19" s="1020"/>
      <c r="G19" s="1020"/>
      <c r="H19" s="1021"/>
      <c r="I19" s="172"/>
      <c r="J19" s="1019"/>
      <c r="K19" s="1020"/>
      <c r="L19" s="1020"/>
      <c r="M19" s="1020"/>
      <c r="N19" s="1020"/>
      <c r="O19" s="1020"/>
      <c r="P19" s="1020"/>
      <c r="Q19" s="1020"/>
      <c r="R19" s="1020"/>
      <c r="S19" s="1021"/>
      <c r="T19" s="172"/>
      <c r="U19" s="12"/>
    </row>
    <row r="20" spans="1:21" ht="18" customHeight="1" x14ac:dyDescent="0.4">
      <c r="A20" s="172"/>
      <c r="B20" s="1019"/>
      <c r="C20" s="1020"/>
      <c r="D20" s="1020"/>
      <c r="E20" s="1020"/>
      <c r="F20" s="1020"/>
      <c r="G20" s="1020"/>
      <c r="H20" s="1021"/>
      <c r="I20" s="172"/>
      <c r="J20" s="1019"/>
      <c r="K20" s="1020"/>
      <c r="L20" s="1020"/>
      <c r="M20" s="1020"/>
      <c r="N20" s="1020"/>
      <c r="O20" s="1020"/>
      <c r="P20" s="1020"/>
      <c r="Q20" s="1020"/>
      <c r="R20" s="1020"/>
      <c r="S20" s="1021"/>
      <c r="T20" s="172"/>
      <c r="U20" s="12"/>
    </row>
    <row r="21" spans="1:21" ht="18" customHeight="1" x14ac:dyDescent="0.4">
      <c r="A21" s="172"/>
      <c r="B21" s="1019"/>
      <c r="C21" s="1020"/>
      <c r="D21" s="1020"/>
      <c r="E21" s="1020"/>
      <c r="F21" s="1020"/>
      <c r="G21" s="1020"/>
      <c r="H21" s="1021"/>
      <c r="I21" s="172"/>
      <c r="J21" s="1019"/>
      <c r="K21" s="1020"/>
      <c r="L21" s="1020"/>
      <c r="M21" s="1020"/>
      <c r="N21" s="1020"/>
      <c r="O21" s="1020"/>
      <c r="P21" s="1020"/>
      <c r="Q21" s="1020"/>
      <c r="R21" s="1020"/>
      <c r="S21" s="1021"/>
      <c r="T21" s="172"/>
      <c r="U21" s="12"/>
    </row>
    <row r="22" spans="1:21" ht="18" customHeight="1" x14ac:dyDescent="0.4">
      <c r="A22" s="172"/>
      <c r="B22" s="1019"/>
      <c r="C22" s="1020"/>
      <c r="D22" s="1020"/>
      <c r="E22" s="1020"/>
      <c r="F22" s="1020"/>
      <c r="G22" s="1020"/>
      <c r="H22" s="1021"/>
      <c r="I22" s="172"/>
      <c r="J22" s="1019"/>
      <c r="K22" s="1020"/>
      <c r="L22" s="1020"/>
      <c r="M22" s="1020"/>
      <c r="N22" s="1020"/>
      <c r="O22" s="1020"/>
      <c r="P22" s="1020"/>
      <c r="Q22" s="1020"/>
      <c r="R22" s="1020"/>
      <c r="S22" s="1021"/>
      <c r="T22" s="172"/>
      <c r="U22" s="12"/>
    </row>
    <row r="23" spans="1:21" ht="18" customHeight="1" x14ac:dyDescent="0.4">
      <c r="A23" s="172"/>
      <c r="B23" s="1019"/>
      <c r="C23" s="1020"/>
      <c r="D23" s="1020"/>
      <c r="E23" s="1020"/>
      <c r="F23" s="1020"/>
      <c r="G23" s="1020"/>
      <c r="H23" s="1021"/>
      <c r="I23" s="172"/>
      <c r="J23" s="1019"/>
      <c r="K23" s="1020"/>
      <c r="L23" s="1020"/>
      <c r="M23" s="1020"/>
      <c r="N23" s="1020"/>
      <c r="O23" s="1020"/>
      <c r="P23" s="1020"/>
      <c r="Q23" s="1020"/>
      <c r="R23" s="1020"/>
      <c r="S23" s="1021"/>
      <c r="T23" s="172"/>
      <c r="U23" s="12"/>
    </row>
    <row r="24" spans="1:21" ht="18" customHeight="1" x14ac:dyDescent="0.4">
      <c r="A24" s="172"/>
      <c r="B24" s="1019"/>
      <c r="C24" s="1020"/>
      <c r="D24" s="1020"/>
      <c r="E24" s="1020"/>
      <c r="F24" s="1020"/>
      <c r="G24" s="1020"/>
      <c r="H24" s="1021"/>
      <c r="I24" s="172"/>
      <c r="J24" s="1019"/>
      <c r="K24" s="1020"/>
      <c r="L24" s="1020"/>
      <c r="M24" s="1020"/>
      <c r="N24" s="1020"/>
      <c r="O24" s="1020"/>
      <c r="P24" s="1020"/>
      <c r="Q24" s="1020"/>
      <c r="R24" s="1020"/>
      <c r="S24" s="1021"/>
      <c r="T24" s="172"/>
      <c r="U24" s="12"/>
    </row>
    <row r="25" spans="1:21" ht="18" customHeight="1" x14ac:dyDescent="0.4">
      <c r="A25" s="172"/>
      <c r="B25" s="1019"/>
      <c r="C25" s="1020"/>
      <c r="D25" s="1020"/>
      <c r="E25" s="1020"/>
      <c r="F25" s="1020"/>
      <c r="G25" s="1020"/>
      <c r="H25" s="1021"/>
      <c r="I25" s="172"/>
      <c r="J25" s="1019"/>
      <c r="K25" s="1020"/>
      <c r="L25" s="1020"/>
      <c r="M25" s="1020"/>
      <c r="N25" s="1020"/>
      <c r="O25" s="1020"/>
      <c r="P25" s="1020"/>
      <c r="Q25" s="1020"/>
      <c r="R25" s="1020"/>
      <c r="S25" s="1021"/>
      <c r="T25" s="172"/>
      <c r="U25" s="12"/>
    </row>
    <row r="26" spans="1:21" ht="18" customHeight="1" x14ac:dyDescent="0.4">
      <c r="A26" s="172"/>
      <c r="B26" s="1019"/>
      <c r="C26" s="1020"/>
      <c r="D26" s="1020"/>
      <c r="E26" s="1020"/>
      <c r="F26" s="1020"/>
      <c r="G26" s="1020"/>
      <c r="H26" s="1021"/>
      <c r="I26" s="172"/>
      <c r="J26" s="1019"/>
      <c r="K26" s="1020"/>
      <c r="L26" s="1020"/>
      <c r="M26" s="1020"/>
      <c r="N26" s="1020"/>
      <c r="O26" s="1020"/>
      <c r="P26" s="1020"/>
      <c r="Q26" s="1020"/>
      <c r="R26" s="1020"/>
      <c r="S26" s="1021"/>
      <c r="T26" s="172"/>
      <c r="U26" s="12"/>
    </row>
    <row r="27" spans="1:21" ht="18" customHeight="1" x14ac:dyDescent="0.4">
      <c r="A27" s="172"/>
      <c r="B27" s="1019"/>
      <c r="C27" s="1020"/>
      <c r="D27" s="1020"/>
      <c r="E27" s="1020"/>
      <c r="F27" s="1020"/>
      <c r="G27" s="1020"/>
      <c r="H27" s="1021"/>
      <c r="I27" s="172"/>
      <c r="J27" s="1019"/>
      <c r="K27" s="1020"/>
      <c r="L27" s="1020"/>
      <c r="M27" s="1020"/>
      <c r="N27" s="1020"/>
      <c r="O27" s="1020"/>
      <c r="P27" s="1020"/>
      <c r="Q27" s="1020"/>
      <c r="R27" s="1020"/>
      <c r="S27" s="1021"/>
      <c r="T27" s="172"/>
      <c r="U27" s="12"/>
    </row>
    <row r="28" spans="1:21" ht="18" customHeight="1" x14ac:dyDescent="0.4">
      <c r="A28" s="172"/>
      <c r="B28" s="1019"/>
      <c r="C28" s="1020"/>
      <c r="D28" s="1020"/>
      <c r="E28" s="1020"/>
      <c r="F28" s="1020"/>
      <c r="G28" s="1020"/>
      <c r="H28" s="1021"/>
      <c r="I28" s="172"/>
      <c r="J28" s="1019"/>
      <c r="K28" s="1020"/>
      <c r="L28" s="1020"/>
      <c r="M28" s="1020"/>
      <c r="N28" s="1020"/>
      <c r="O28" s="1020"/>
      <c r="P28" s="1020"/>
      <c r="Q28" s="1020"/>
      <c r="R28" s="1020"/>
      <c r="S28" s="1021"/>
      <c r="T28" s="172"/>
      <c r="U28" s="12"/>
    </row>
    <row r="29" spans="1:21" ht="18" customHeight="1" x14ac:dyDescent="0.4">
      <c r="A29" s="172"/>
      <c r="B29" s="1019"/>
      <c r="C29" s="1020"/>
      <c r="D29" s="1020"/>
      <c r="E29" s="1020"/>
      <c r="F29" s="1020"/>
      <c r="G29" s="1020"/>
      <c r="H29" s="1021"/>
      <c r="I29" s="172"/>
      <c r="J29" s="1019"/>
      <c r="K29" s="1020"/>
      <c r="L29" s="1020"/>
      <c r="M29" s="1020"/>
      <c r="N29" s="1020"/>
      <c r="O29" s="1020"/>
      <c r="P29" s="1020"/>
      <c r="Q29" s="1020"/>
      <c r="R29" s="1020"/>
      <c r="S29" s="1021"/>
      <c r="T29" s="172"/>
      <c r="U29" s="12"/>
    </row>
    <row r="30" spans="1:21" ht="18" customHeight="1" x14ac:dyDescent="0.4">
      <c r="A30" s="172"/>
      <c r="B30" s="1019"/>
      <c r="C30" s="1020"/>
      <c r="D30" s="1020"/>
      <c r="E30" s="1020"/>
      <c r="F30" s="1020"/>
      <c r="G30" s="1020"/>
      <c r="H30" s="1021"/>
      <c r="I30" s="172"/>
      <c r="J30" s="1019"/>
      <c r="K30" s="1020"/>
      <c r="L30" s="1020"/>
      <c r="M30" s="1020"/>
      <c r="N30" s="1020"/>
      <c r="O30" s="1020"/>
      <c r="P30" s="1020"/>
      <c r="Q30" s="1020"/>
      <c r="R30" s="1020"/>
      <c r="S30" s="1021"/>
      <c r="T30" s="172"/>
      <c r="U30" s="12"/>
    </row>
    <row r="31" spans="1:21" ht="18" customHeight="1" x14ac:dyDescent="0.4">
      <c r="A31" s="172"/>
      <c r="B31" s="1019"/>
      <c r="C31" s="1020"/>
      <c r="D31" s="1020"/>
      <c r="E31" s="1020"/>
      <c r="F31" s="1020"/>
      <c r="G31" s="1020"/>
      <c r="H31" s="1021"/>
      <c r="I31" s="172"/>
      <c r="J31" s="1019"/>
      <c r="K31" s="1020"/>
      <c r="L31" s="1020"/>
      <c r="M31" s="1020"/>
      <c r="N31" s="1020"/>
      <c r="O31" s="1020"/>
      <c r="P31" s="1020"/>
      <c r="Q31" s="1020"/>
      <c r="R31" s="1020"/>
      <c r="S31" s="1021"/>
      <c r="T31" s="172"/>
      <c r="U31" s="12"/>
    </row>
    <row r="32" spans="1:21" ht="18" customHeight="1" x14ac:dyDescent="0.4">
      <c r="A32" s="172"/>
      <c r="B32" s="1019"/>
      <c r="C32" s="1020"/>
      <c r="D32" s="1020"/>
      <c r="E32" s="1020"/>
      <c r="F32" s="1020"/>
      <c r="G32" s="1020"/>
      <c r="H32" s="1021"/>
      <c r="I32" s="172"/>
      <c r="J32" s="1019"/>
      <c r="K32" s="1020"/>
      <c r="L32" s="1020"/>
      <c r="M32" s="1020"/>
      <c r="N32" s="1020"/>
      <c r="O32" s="1020"/>
      <c r="P32" s="1020"/>
      <c r="Q32" s="1020"/>
      <c r="R32" s="1020"/>
      <c r="S32" s="1021"/>
      <c r="T32" s="172"/>
      <c r="U32" s="12"/>
    </row>
    <row r="33" spans="1:21" ht="18" customHeight="1" x14ac:dyDescent="0.4">
      <c r="A33" s="172"/>
      <c r="B33" s="1019"/>
      <c r="C33" s="1020"/>
      <c r="D33" s="1020"/>
      <c r="E33" s="1020"/>
      <c r="F33" s="1020"/>
      <c r="G33" s="1020"/>
      <c r="H33" s="1021"/>
      <c r="I33" s="172"/>
      <c r="J33" s="1019"/>
      <c r="K33" s="1020"/>
      <c r="L33" s="1020"/>
      <c r="M33" s="1020"/>
      <c r="N33" s="1020"/>
      <c r="O33" s="1020"/>
      <c r="P33" s="1020"/>
      <c r="Q33" s="1020"/>
      <c r="R33" s="1020"/>
      <c r="S33" s="1021"/>
      <c r="T33" s="172"/>
      <c r="U33" s="12"/>
    </row>
    <row r="34" spans="1:21" ht="18" customHeight="1" x14ac:dyDescent="0.4">
      <c r="A34" s="172"/>
      <c r="B34" s="1019"/>
      <c r="C34" s="1020"/>
      <c r="D34" s="1020"/>
      <c r="E34" s="1020"/>
      <c r="F34" s="1020"/>
      <c r="G34" s="1020"/>
      <c r="H34" s="1021"/>
      <c r="I34" s="172"/>
      <c r="J34" s="1019"/>
      <c r="K34" s="1020"/>
      <c r="L34" s="1020"/>
      <c r="M34" s="1020"/>
      <c r="N34" s="1020"/>
      <c r="O34" s="1020"/>
      <c r="P34" s="1020"/>
      <c r="Q34" s="1020"/>
      <c r="R34" s="1020"/>
      <c r="S34" s="1021"/>
      <c r="T34" s="172"/>
      <c r="U34" s="12"/>
    </row>
    <row r="35" spans="1:21" ht="18" customHeight="1" x14ac:dyDescent="0.4">
      <c r="A35" s="172"/>
      <c r="B35" s="1019"/>
      <c r="C35" s="1020"/>
      <c r="D35" s="1020"/>
      <c r="E35" s="1020"/>
      <c r="F35" s="1020"/>
      <c r="G35" s="1020"/>
      <c r="H35" s="1021"/>
      <c r="I35" s="172"/>
      <c r="J35" s="1019"/>
      <c r="K35" s="1020"/>
      <c r="L35" s="1020"/>
      <c r="M35" s="1020"/>
      <c r="N35" s="1020"/>
      <c r="O35" s="1020"/>
      <c r="P35" s="1020"/>
      <c r="Q35" s="1020"/>
      <c r="R35" s="1020"/>
      <c r="S35" s="1021"/>
      <c r="T35" s="172"/>
      <c r="U35" s="12"/>
    </row>
    <row r="36" spans="1:21" ht="18" customHeight="1" x14ac:dyDescent="0.4">
      <c r="A36" s="172"/>
      <c r="B36" s="1019"/>
      <c r="C36" s="1020"/>
      <c r="D36" s="1020"/>
      <c r="E36" s="1020"/>
      <c r="F36" s="1020"/>
      <c r="G36" s="1020"/>
      <c r="H36" s="1021"/>
      <c r="I36" s="172"/>
      <c r="J36" s="1019"/>
      <c r="K36" s="1020"/>
      <c r="L36" s="1020"/>
      <c r="M36" s="1020"/>
      <c r="N36" s="1020"/>
      <c r="O36" s="1020"/>
      <c r="P36" s="1020"/>
      <c r="Q36" s="1020"/>
      <c r="R36" s="1020"/>
      <c r="S36" s="1021"/>
      <c r="T36" s="172"/>
      <c r="U36" s="12"/>
    </row>
    <row r="37" spans="1:21" ht="18" customHeight="1" x14ac:dyDescent="0.4">
      <c r="A37" s="172"/>
      <c r="B37" s="1019"/>
      <c r="C37" s="1020"/>
      <c r="D37" s="1020"/>
      <c r="E37" s="1020"/>
      <c r="F37" s="1020"/>
      <c r="G37" s="1020"/>
      <c r="H37" s="1021"/>
      <c r="I37" s="172"/>
      <c r="J37" s="1019"/>
      <c r="K37" s="1020"/>
      <c r="L37" s="1020"/>
      <c r="M37" s="1020"/>
      <c r="N37" s="1020"/>
      <c r="O37" s="1020"/>
      <c r="P37" s="1020"/>
      <c r="Q37" s="1020"/>
      <c r="R37" s="1020"/>
      <c r="S37" s="1021"/>
      <c r="T37" s="172"/>
      <c r="U37" s="12"/>
    </row>
    <row r="38" spans="1:21" ht="18" customHeight="1" thickBot="1" x14ac:dyDescent="0.45">
      <c r="A38" s="172"/>
      <c r="B38" s="1022"/>
      <c r="C38" s="1023"/>
      <c r="D38" s="1023"/>
      <c r="E38" s="1023"/>
      <c r="F38" s="1023"/>
      <c r="G38" s="1023"/>
      <c r="H38" s="1024"/>
      <c r="I38" s="172"/>
      <c r="J38" s="1022"/>
      <c r="K38" s="1023"/>
      <c r="L38" s="1023"/>
      <c r="M38" s="1023"/>
      <c r="N38" s="1023"/>
      <c r="O38" s="1023"/>
      <c r="P38" s="1023"/>
      <c r="Q38" s="1023"/>
      <c r="R38" s="1023"/>
      <c r="S38" s="1024"/>
      <c r="T38" s="172"/>
      <c r="U38" s="12"/>
    </row>
    <row r="39" spans="1:21" ht="18" customHeight="1" thickBot="1" x14ac:dyDescent="0.45">
      <c r="A39" s="172"/>
      <c r="B39" s="172"/>
      <c r="C39" s="172"/>
      <c r="D39" s="172"/>
      <c r="E39" s="172"/>
      <c r="F39" s="172"/>
      <c r="G39" s="172"/>
      <c r="H39" s="172"/>
      <c r="I39" s="172"/>
      <c r="J39" s="172"/>
      <c r="K39" s="172"/>
      <c r="L39" s="172"/>
      <c r="M39" s="172"/>
      <c r="N39" s="172"/>
      <c r="O39" s="172"/>
      <c r="P39" s="172"/>
      <c r="Q39" s="172"/>
      <c r="R39" s="172"/>
      <c r="S39" s="172"/>
      <c r="T39" s="172"/>
      <c r="U39" s="12"/>
    </row>
    <row r="40" spans="1:21" ht="18" customHeight="1" thickBot="1" x14ac:dyDescent="0.45">
      <c r="A40" s="172"/>
      <c r="B40" s="760" t="s">
        <v>451</v>
      </c>
      <c r="C40" s="761"/>
      <c r="D40" s="761"/>
      <c r="E40" s="761"/>
      <c r="F40" s="761"/>
      <c r="G40" s="761"/>
      <c r="H40" s="761"/>
      <c r="I40" s="761"/>
      <c r="J40" s="761"/>
      <c r="K40" s="761"/>
      <c r="L40" s="761"/>
      <c r="M40" s="761"/>
      <c r="N40" s="761"/>
      <c r="O40" s="761"/>
      <c r="P40" s="761"/>
      <c r="Q40" s="761"/>
      <c r="R40" s="761"/>
      <c r="S40" s="762"/>
      <c r="T40" s="172"/>
      <c r="U40" s="12"/>
    </row>
    <row r="41" spans="1:21" ht="18" customHeight="1" x14ac:dyDescent="0.4">
      <c r="A41" s="172"/>
      <c r="B41" s="1019"/>
      <c r="C41" s="1020"/>
      <c r="D41" s="1020"/>
      <c r="E41" s="1020"/>
      <c r="F41" s="1020"/>
      <c r="G41" s="1020"/>
      <c r="H41" s="1020"/>
      <c r="I41" s="1020"/>
      <c r="J41" s="1020"/>
      <c r="K41" s="1020"/>
      <c r="L41" s="1020"/>
      <c r="M41" s="1020"/>
      <c r="N41" s="1020"/>
      <c r="O41" s="1020"/>
      <c r="P41" s="1020"/>
      <c r="Q41" s="1020"/>
      <c r="R41" s="1020"/>
      <c r="S41" s="1021"/>
      <c r="T41" s="172"/>
      <c r="U41" s="12"/>
    </row>
    <row r="42" spans="1:21" ht="18" customHeight="1" x14ac:dyDescent="0.4">
      <c r="A42" s="172"/>
      <c r="B42" s="1019"/>
      <c r="C42" s="1020"/>
      <c r="D42" s="1020"/>
      <c r="E42" s="1020"/>
      <c r="F42" s="1020"/>
      <c r="G42" s="1020"/>
      <c r="H42" s="1020"/>
      <c r="I42" s="1020"/>
      <c r="J42" s="1020"/>
      <c r="K42" s="1020"/>
      <c r="L42" s="1020"/>
      <c r="M42" s="1020"/>
      <c r="N42" s="1020"/>
      <c r="O42" s="1020"/>
      <c r="P42" s="1020"/>
      <c r="Q42" s="1020"/>
      <c r="R42" s="1020"/>
      <c r="S42" s="1021"/>
      <c r="T42" s="172"/>
      <c r="U42" s="12"/>
    </row>
    <row r="43" spans="1:21" ht="18" customHeight="1" x14ac:dyDescent="0.4">
      <c r="A43" s="172"/>
      <c r="B43" s="1019"/>
      <c r="C43" s="1020"/>
      <c r="D43" s="1020"/>
      <c r="E43" s="1020"/>
      <c r="F43" s="1020"/>
      <c r="G43" s="1020"/>
      <c r="H43" s="1020"/>
      <c r="I43" s="1020"/>
      <c r="J43" s="1020"/>
      <c r="K43" s="1020"/>
      <c r="L43" s="1020"/>
      <c r="M43" s="1020"/>
      <c r="N43" s="1020"/>
      <c r="O43" s="1020"/>
      <c r="P43" s="1020"/>
      <c r="Q43" s="1020"/>
      <c r="R43" s="1020"/>
      <c r="S43" s="1021"/>
      <c r="T43" s="172"/>
      <c r="U43" s="12"/>
    </row>
    <row r="44" spans="1:21" ht="18" customHeight="1" x14ac:dyDescent="0.4">
      <c r="A44" s="172"/>
      <c r="B44" s="1019"/>
      <c r="C44" s="1020"/>
      <c r="D44" s="1020"/>
      <c r="E44" s="1020"/>
      <c r="F44" s="1020"/>
      <c r="G44" s="1020"/>
      <c r="H44" s="1020"/>
      <c r="I44" s="1020"/>
      <c r="J44" s="1020"/>
      <c r="K44" s="1020"/>
      <c r="L44" s="1020"/>
      <c r="M44" s="1020"/>
      <c r="N44" s="1020"/>
      <c r="O44" s="1020"/>
      <c r="P44" s="1020"/>
      <c r="Q44" s="1020"/>
      <c r="R44" s="1020"/>
      <c r="S44" s="1021"/>
      <c r="T44" s="172"/>
      <c r="U44" s="12"/>
    </row>
    <row r="45" spans="1:21" ht="18" customHeight="1" x14ac:dyDescent="0.4">
      <c r="A45" s="172"/>
      <c r="B45" s="1019"/>
      <c r="C45" s="1020"/>
      <c r="D45" s="1020"/>
      <c r="E45" s="1020"/>
      <c r="F45" s="1020"/>
      <c r="G45" s="1020"/>
      <c r="H45" s="1020"/>
      <c r="I45" s="1020"/>
      <c r="J45" s="1020"/>
      <c r="K45" s="1020"/>
      <c r="L45" s="1020"/>
      <c r="M45" s="1020"/>
      <c r="N45" s="1020"/>
      <c r="O45" s="1020"/>
      <c r="P45" s="1020"/>
      <c r="Q45" s="1020"/>
      <c r="R45" s="1020"/>
      <c r="S45" s="1021"/>
      <c r="T45" s="172"/>
      <c r="U45" s="12"/>
    </row>
    <row r="46" spans="1:21" ht="18" customHeight="1" x14ac:dyDescent="0.4">
      <c r="A46" s="172"/>
      <c r="B46" s="1019"/>
      <c r="C46" s="1020"/>
      <c r="D46" s="1020"/>
      <c r="E46" s="1020"/>
      <c r="F46" s="1020"/>
      <c r="G46" s="1020"/>
      <c r="H46" s="1020"/>
      <c r="I46" s="1020"/>
      <c r="J46" s="1020"/>
      <c r="K46" s="1020"/>
      <c r="L46" s="1020"/>
      <c r="M46" s="1020"/>
      <c r="N46" s="1020"/>
      <c r="O46" s="1020"/>
      <c r="P46" s="1020"/>
      <c r="Q46" s="1020"/>
      <c r="R46" s="1020"/>
      <c r="S46" s="1021"/>
      <c r="T46" s="172"/>
      <c r="U46" s="12"/>
    </row>
    <row r="47" spans="1:21" ht="18" customHeight="1" x14ac:dyDescent="0.4">
      <c r="A47" s="172"/>
      <c r="B47" s="1019"/>
      <c r="C47" s="1020"/>
      <c r="D47" s="1020"/>
      <c r="E47" s="1020"/>
      <c r="F47" s="1020"/>
      <c r="G47" s="1020"/>
      <c r="H47" s="1020"/>
      <c r="I47" s="1020"/>
      <c r="J47" s="1020"/>
      <c r="K47" s="1020"/>
      <c r="L47" s="1020"/>
      <c r="M47" s="1020"/>
      <c r="N47" s="1020"/>
      <c r="O47" s="1020"/>
      <c r="P47" s="1020"/>
      <c r="Q47" s="1020"/>
      <c r="R47" s="1020"/>
      <c r="S47" s="1021"/>
      <c r="T47" s="172"/>
      <c r="U47" s="12"/>
    </row>
    <row r="48" spans="1:21" ht="18" customHeight="1" x14ac:dyDescent="0.4">
      <c r="A48" s="172"/>
      <c r="B48" s="1019"/>
      <c r="C48" s="1020"/>
      <c r="D48" s="1020"/>
      <c r="E48" s="1020"/>
      <c r="F48" s="1020"/>
      <c r="G48" s="1020"/>
      <c r="H48" s="1020"/>
      <c r="I48" s="1020"/>
      <c r="J48" s="1020"/>
      <c r="K48" s="1020"/>
      <c r="L48" s="1020"/>
      <c r="M48" s="1020"/>
      <c r="N48" s="1020"/>
      <c r="O48" s="1020"/>
      <c r="P48" s="1020"/>
      <c r="Q48" s="1020"/>
      <c r="R48" s="1020"/>
      <c r="S48" s="1021"/>
      <c r="T48" s="172"/>
      <c r="U48" s="12"/>
    </row>
    <row r="49" spans="1:21" ht="18" customHeight="1" x14ac:dyDescent="0.4">
      <c r="A49" s="172"/>
      <c r="B49" s="1019"/>
      <c r="C49" s="1020"/>
      <c r="D49" s="1020"/>
      <c r="E49" s="1020"/>
      <c r="F49" s="1020"/>
      <c r="G49" s="1020"/>
      <c r="H49" s="1020"/>
      <c r="I49" s="1020"/>
      <c r="J49" s="1020"/>
      <c r="K49" s="1020"/>
      <c r="L49" s="1020"/>
      <c r="M49" s="1020"/>
      <c r="N49" s="1020"/>
      <c r="O49" s="1020"/>
      <c r="P49" s="1020"/>
      <c r="Q49" s="1020"/>
      <c r="R49" s="1020"/>
      <c r="S49" s="1021"/>
      <c r="T49" s="172"/>
      <c r="U49" s="12"/>
    </row>
    <row r="50" spans="1:21" ht="18" customHeight="1" x14ac:dyDescent="0.4">
      <c r="A50" s="172"/>
      <c r="B50" s="1019"/>
      <c r="C50" s="1020"/>
      <c r="D50" s="1020"/>
      <c r="E50" s="1020"/>
      <c r="F50" s="1020"/>
      <c r="G50" s="1020"/>
      <c r="H50" s="1020"/>
      <c r="I50" s="1020"/>
      <c r="J50" s="1020"/>
      <c r="K50" s="1020"/>
      <c r="L50" s="1020"/>
      <c r="M50" s="1020"/>
      <c r="N50" s="1020"/>
      <c r="O50" s="1020"/>
      <c r="P50" s="1020"/>
      <c r="Q50" s="1020"/>
      <c r="R50" s="1020"/>
      <c r="S50" s="1021"/>
      <c r="T50" s="172"/>
      <c r="U50" s="12"/>
    </row>
    <row r="51" spans="1:21" ht="18" customHeight="1" x14ac:dyDescent="0.4">
      <c r="A51" s="172"/>
      <c r="B51" s="1019"/>
      <c r="C51" s="1020"/>
      <c r="D51" s="1020"/>
      <c r="E51" s="1020"/>
      <c r="F51" s="1020"/>
      <c r="G51" s="1020"/>
      <c r="H51" s="1020"/>
      <c r="I51" s="1020"/>
      <c r="J51" s="1020"/>
      <c r="K51" s="1020"/>
      <c r="L51" s="1020"/>
      <c r="M51" s="1020"/>
      <c r="N51" s="1020"/>
      <c r="O51" s="1020"/>
      <c r="P51" s="1020"/>
      <c r="Q51" s="1020"/>
      <c r="R51" s="1020"/>
      <c r="S51" s="1021"/>
      <c r="T51" s="172"/>
      <c r="U51" s="12"/>
    </row>
    <row r="52" spans="1:21" ht="18" customHeight="1" x14ac:dyDescent="0.4">
      <c r="A52" s="172"/>
      <c r="B52" s="1019"/>
      <c r="C52" s="1020"/>
      <c r="D52" s="1020"/>
      <c r="E52" s="1020"/>
      <c r="F52" s="1020"/>
      <c r="G52" s="1020"/>
      <c r="H52" s="1020"/>
      <c r="I52" s="1020"/>
      <c r="J52" s="1020"/>
      <c r="K52" s="1020"/>
      <c r="L52" s="1020"/>
      <c r="M52" s="1020"/>
      <c r="N52" s="1020"/>
      <c r="O52" s="1020"/>
      <c r="P52" s="1020"/>
      <c r="Q52" s="1020"/>
      <c r="R52" s="1020"/>
      <c r="S52" s="1021"/>
      <c r="T52" s="172"/>
      <c r="U52" s="12"/>
    </row>
    <row r="53" spans="1:21" ht="18" customHeight="1" x14ac:dyDescent="0.4">
      <c r="A53" s="172"/>
      <c r="B53" s="1019"/>
      <c r="C53" s="1020"/>
      <c r="D53" s="1020"/>
      <c r="E53" s="1020"/>
      <c r="F53" s="1020"/>
      <c r="G53" s="1020"/>
      <c r="H53" s="1020"/>
      <c r="I53" s="1020"/>
      <c r="J53" s="1020"/>
      <c r="K53" s="1020"/>
      <c r="L53" s="1020"/>
      <c r="M53" s="1020"/>
      <c r="N53" s="1020"/>
      <c r="O53" s="1020"/>
      <c r="P53" s="1020"/>
      <c r="Q53" s="1020"/>
      <c r="R53" s="1020"/>
      <c r="S53" s="1021"/>
      <c r="T53" s="172"/>
      <c r="U53" s="12"/>
    </row>
    <row r="54" spans="1:21" ht="18" customHeight="1" x14ac:dyDescent="0.4">
      <c r="A54" s="172"/>
      <c r="B54" s="1019"/>
      <c r="C54" s="1020"/>
      <c r="D54" s="1020"/>
      <c r="E54" s="1020"/>
      <c r="F54" s="1020"/>
      <c r="G54" s="1020"/>
      <c r="H54" s="1020"/>
      <c r="I54" s="1020"/>
      <c r="J54" s="1020"/>
      <c r="K54" s="1020"/>
      <c r="L54" s="1020"/>
      <c r="M54" s="1020"/>
      <c r="N54" s="1020"/>
      <c r="O54" s="1020"/>
      <c r="P54" s="1020"/>
      <c r="Q54" s="1020"/>
      <c r="R54" s="1020"/>
      <c r="S54" s="1021"/>
      <c r="T54" s="172"/>
      <c r="U54" s="12"/>
    </row>
    <row r="55" spans="1:21" ht="18" customHeight="1" x14ac:dyDescent="0.4">
      <c r="A55" s="172"/>
      <c r="B55" s="1019"/>
      <c r="C55" s="1020"/>
      <c r="D55" s="1020"/>
      <c r="E55" s="1020"/>
      <c r="F55" s="1020"/>
      <c r="G55" s="1020"/>
      <c r="H55" s="1020"/>
      <c r="I55" s="1020"/>
      <c r="J55" s="1020"/>
      <c r="K55" s="1020"/>
      <c r="L55" s="1020"/>
      <c r="M55" s="1020"/>
      <c r="N55" s="1020"/>
      <c r="O55" s="1020"/>
      <c r="P55" s="1020"/>
      <c r="Q55" s="1020"/>
      <c r="R55" s="1020"/>
      <c r="S55" s="1021"/>
      <c r="T55" s="172"/>
      <c r="U55" s="12"/>
    </row>
    <row r="56" spans="1:21" ht="18" customHeight="1" x14ac:dyDescent="0.4">
      <c r="A56" s="172"/>
      <c r="B56" s="1019"/>
      <c r="C56" s="1020"/>
      <c r="D56" s="1020"/>
      <c r="E56" s="1020"/>
      <c r="F56" s="1020"/>
      <c r="G56" s="1020"/>
      <c r="H56" s="1020"/>
      <c r="I56" s="1020"/>
      <c r="J56" s="1020"/>
      <c r="K56" s="1020"/>
      <c r="L56" s="1020"/>
      <c r="M56" s="1020"/>
      <c r="N56" s="1020"/>
      <c r="O56" s="1020"/>
      <c r="P56" s="1020"/>
      <c r="Q56" s="1020"/>
      <c r="R56" s="1020"/>
      <c r="S56" s="1021"/>
      <c r="T56" s="172"/>
      <c r="U56" s="12"/>
    </row>
    <row r="57" spans="1:21" ht="18" customHeight="1" x14ac:dyDescent="0.4">
      <c r="A57" s="172"/>
      <c r="B57" s="1019"/>
      <c r="C57" s="1020"/>
      <c r="D57" s="1020"/>
      <c r="E57" s="1020"/>
      <c r="F57" s="1020"/>
      <c r="G57" s="1020"/>
      <c r="H57" s="1020"/>
      <c r="I57" s="1020"/>
      <c r="J57" s="1020"/>
      <c r="K57" s="1020"/>
      <c r="L57" s="1020"/>
      <c r="M57" s="1020"/>
      <c r="N57" s="1020"/>
      <c r="O57" s="1020"/>
      <c r="P57" s="1020"/>
      <c r="Q57" s="1020"/>
      <c r="R57" s="1020"/>
      <c r="S57" s="1021"/>
      <c r="T57" s="172"/>
      <c r="U57" s="12"/>
    </row>
    <row r="58" spans="1:21" ht="18" customHeight="1" x14ac:dyDescent="0.4">
      <c r="A58" s="172"/>
      <c r="B58" s="1019"/>
      <c r="C58" s="1020"/>
      <c r="D58" s="1020"/>
      <c r="E58" s="1020"/>
      <c r="F58" s="1020"/>
      <c r="G58" s="1020"/>
      <c r="H58" s="1020"/>
      <c r="I58" s="1020"/>
      <c r="J58" s="1020"/>
      <c r="K58" s="1020"/>
      <c r="L58" s="1020"/>
      <c r="M58" s="1020"/>
      <c r="N58" s="1020"/>
      <c r="O58" s="1020"/>
      <c r="P58" s="1020"/>
      <c r="Q58" s="1020"/>
      <c r="R58" s="1020"/>
      <c r="S58" s="1021"/>
      <c r="T58" s="172"/>
      <c r="U58" s="12"/>
    </row>
    <row r="59" spans="1:21" ht="18" customHeight="1" x14ac:dyDescent="0.4">
      <c r="A59" s="172"/>
      <c r="B59" s="1019"/>
      <c r="C59" s="1020"/>
      <c r="D59" s="1020"/>
      <c r="E59" s="1020"/>
      <c r="F59" s="1020"/>
      <c r="G59" s="1020"/>
      <c r="H59" s="1020"/>
      <c r="I59" s="1020"/>
      <c r="J59" s="1020"/>
      <c r="K59" s="1020"/>
      <c r="L59" s="1020"/>
      <c r="M59" s="1020"/>
      <c r="N59" s="1020"/>
      <c r="O59" s="1020"/>
      <c r="P59" s="1020"/>
      <c r="Q59" s="1020"/>
      <c r="R59" s="1020"/>
      <c r="S59" s="1021"/>
      <c r="T59" s="172"/>
      <c r="U59" s="12"/>
    </row>
    <row r="60" spans="1:21" ht="18" customHeight="1" x14ac:dyDescent="0.4">
      <c r="A60" s="172"/>
      <c r="B60" s="1019"/>
      <c r="C60" s="1020"/>
      <c r="D60" s="1020"/>
      <c r="E60" s="1020"/>
      <c r="F60" s="1020"/>
      <c r="G60" s="1020"/>
      <c r="H60" s="1020"/>
      <c r="I60" s="1020"/>
      <c r="J60" s="1020"/>
      <c r="K60" s="1020"/>
      <c r="L60" s="1020"/>
      <c r="M60" s="1020"/>
      <c r="N60" s="1020"/>
      <c r="O60" s="1020"/>
      <c r="P60" s="1020"/>
      <c r="Q60" s="1020"/>
      <c r="R60" s="1020"/>
      <c r="S60" s="1021"/>
      <c r="T60" s="172"/>
      <c r="U60" s="12"/>
    </row>
    <row r="61" spans="1:21" ht="18" customHeight="1" x14ac:dyDescent="0.4">
      <c r="A61" s="172"/>
      <c r="B61" s="1019"/>
      <c r="C61" s="1020"/>
      <c r="D61" s="1020"/>
      <c r="E61" s="1020"/>
      <c r="F61" s="1020"/>
      <c r="G61" s="1020"/>
      <c r="H61" s="1020"/>
      <c r="I61" s="1020"/>
      <c r="J61" s="1020"/>
      <c r="K61" s="1020"/>
      <c r="L61" s="1020"/>
      <c r="M61" s="1020"/>
      <c r="N61" s="1020"/>
      <c r="O61" s="1020"/>
      <c r="P61" s="1020"/>
      <c r="Q61" s="1020"/>
      <c r="R61" s="1020"/>
      <c r="S61" s="1021"/>
      <c r="T61" s="172"/>
      <c r="U61" s="12"/>
    </row>
    <row r="62" spans="1:21" ht="18" customHeight="1" x14ac:dyDescent="0.4">
      <c r="A62" s="172"/>
      <c r="B62" s="1019"/>
      <c r="C62" s="1020"/>
      <c r="D62" s="1020"/>
      <c r="E62" s="1020"/>
      <c r="F62" s="1020"/>
      <c r="G62" s="1020"/>
      <c r="H62" s="1020"/>
      <c r="I62" s="1020"/>
      <c r="J62" s="1020"/>
      <c r="K62" s="1020"/>
      <c r="L62" s="1020"/>
      <c r="M62" s="1020"/>
      <c r="N62" s="1020"/>
      <c r="O62" s="1020"/>
      <c r="P62" s="1020"/>
      <c r="Q62" s="1020"/>
      <c r="R62" s="1020"/>
      <c r="S62" s="1021"/>
      <c r="T62" s="172"/>
      <c r="U62" s="12"/>
    </row>
    <row r="63" spans="1:21" ht="18" customHeight="1" x14ac:dyDescent="0.4">
      <c r="A63" s="172"/>
      <c r="B63" s="1019"/>
      <c r="C63" s="1020"/>
      <c r="D63" s="1020"/>
      <c r="E63" s="1020"/>
      <c r="F63" s="1020"/>
      <c r="G63" s="1020"/>
      <c r="H63" s="1020"/>
      <c r="I63" s="1020"/>
      <c r="J63" s="1020"/>
      <c r="K63" s="1020"/>
      <c r="L63" s="1020"/>
      <c r="M63" s="1020"/>
      <c r="N63" s="1020"/>
      <c r="O63" s="1020"/>
      <c r="P63" s="1020"/>
      <c r="Q63" s="1020"/>
      <c r="R63" s="1020"/>
      <c r="S63" s="1021"/>
      <c r="T63" s="172"/>
      <c r="U63" s="12"/>
    </row>
    <row r="64" spans="1:21" ht="18" customHeight="1" x14ac:dyDescent="0.4">
      <c r="A64" s="172"/>
      <c r="B64" s="1019"/>
      <c r="C64" s="1020"/>
      <c r="D64" s="1020"/>
      <c r="E64" s="1020"/>
      <c r="F64" s="1020"/>
      <c r="G64" s="1020"/>
      <c r="H64" s="1020"/>
      <c r="I64" s="1020"/>
      <c r="J64" s="1020"/>
      <c r="K64" s="1020"/>
      <c r="L64" s="1020"/>
      <c r="M64" s="1020"/>
      <c r="N64" s="1020"/>
      <c r="O64" s="1020"/>
      <c r="P64" s="1020"/>
      <c r="Q64" s="1020"/>
      <c r="R64" s="1020"/>
      <c r="S64" s="1021"/>
      <c r="T64" s="172"/>
      <c r="U64" s="12"/>
    </row>
    <row r="65" spans="1:21" ht="18" customHeight="1" x14ac:dyDescent="0.4">
      <c r="A65" s="172"/>
      <c r="B65" s="1019"/>
      <c r="C65" s="1020"/>
      <c r="D65" s="1020"/>
      <c r="E65" s="1020"/>
      <c r="F65" s="1020"/>
      <c r="G65" s="1020"/>
      <c r="H65" s="1020"/>
      <c r="I65" s="1020"/>
      <c r="J65" s="1020"/>
      <c r="K65" s="1020"/>
      <c r="L65" s="1020"/>
      <c r="M65" s="1020"/>
      <c r="N65" s="1020"/>
      <c r="O65" s="1020"/>
      <c r="P65" s="1020"/>
      <c r="Q65" s="1020"/>
      <c r="R65" s="1020"/>
      <c r="S65" s="1021"/>
      <c r="T65" s="172"/>
      <c r="U65" s="12"/>
    </row>
    <row r="66" spans="1:21" ht="18" customHeight="1" thickBot="1" x14ac:dyDescent="0.45">
      <c r="A66" s="172"/>
      <c r="B66" s="1022"/>
      <c r="C66" s="1023"/>
      <c r="D66" s="1023"/>
      <c r="E66" s="1023"/>
      <c r="F66" s="1023"/>
      <c r="G66" s="1023"/>
      <c r="H66" s="1023"/>
      <c r="I66" s="1023"/>
      <c r="J66" s="1023"/>
      <c r="K66" s="1023"/>
      <c r="L66" s="1023"/>
      <c r="M66" s="1023"/>
      <c r="N66" s="1023"/>
      <c r="O66" s="1023"/>
      <c r="P66" s="1023"/>
      <c r="Q66" s="1023"/>
      <c r="R66" s="1023"/>
      <c r="S66" s="1024"/>
      <c r="T66" s="172"/>
      <c r="U66" s="12"/>
    </row>
    <row r="67" spans="1:21" ht="18" customHeight="1" thickBot="1" x14ac:dyDescent="0.45">
      <c r="A67" s="172"/>
      <c r="B67" s="172"/>
      <c r="C67" s="172"/>
      <c r="D67" s="172"/>
      <c r="E67" s="172"/>
      <c r="F67" s="172"/>
      <c r="G67" s="172"/>
      <c r="H67" s="172"/>
      <c r="I67" s="172"/>
      <c r="J67" s="172"/>
      <c r="K67" s="172"/>
      <c r="L67" s="172"/>
      <c r="M67" s="172"/>
      <c r="N67" s="172"/>
      <c r="O67" s="172"/>
      <c r="P67" s="172"/>
      <c r="Q67" s="172"/>
      <c r="R67" s="172"/>
      <c r="S67" s="172"/>
      <c r="T67" s="172"/>
      <c r="U67" s="12"/>
    </row>
    <row r="68" spans="1:21" ht="18" customHeight="1" thickBot="1" x14ac:dyDescent="0.45">
      <c r="A68" s="172"/>
      <c r="B68" s="760" t="s">
        <v>452</v>
      </c>
      <c r="C68" s="761"/>
      <c r="D68" s="761"/>
      <c r="E68" s="761"/>
      <c r="F68" s="761"/>
      <c r="G68" s="761"/>
      <c r="H68" s="762"/>
      <c r="I68" s="172"/>
      <c r="J68" s="760" t="s">
        <v>453</v>
      </c>
      <c r="K68" s="761"/>
      <c r="L68" s="761"/>
      <c r="M68" s="761"/>
      <c r="N68" s="761"/>
      <c r="O68" s="761"/>
      <c r="P68" s="761"/>
      <c r="Q68" s="761"/>
      <c r="R68" s="761"/>
      <c r="S68" s="762"/>
      <c r="T68" s="172"/>
      <c r="U68" s="12"/>
    </row>
    <row r="69" spans="1:21" ht="18" customHeight="1" x14ac:dyDescent="0.4">
      <c r="A69" s="172"/>
      <c r="B69" s="1019"/>
      <c r="C69" s="1020"/>
      <c r="D69" s="1020"/>
      <c r="E69" s="1020"/>
      <c r="F69" s="1020"/>
      <c r="G69" s="1020"/>
      <c r="H69" s="1021"/>
      <c r="I69" s="172"/>
      <c r="J69" s="1019"/>
      <c r="K69" s="1020"/>
      <c r="L69" s="1020"/>
      <c r="M69" s="1020"/>
      <c r="N69" s="1020"/>
      <c r="O69" s="1020"/>
      <c r="P69" s="1020"/>
      <c r="Q69" s="1020"/>
      <c r="R69" s="1020"/>
      <c r="S69" s="1021"/>
      <c r="T69" s="172"/>
      <c r="U69" s="12"/>
    </row>
    <row r="70" spans="1:21" ht="18" customHeight="1" x14ac:dyDescent="0.4">
      <c r="A70" s="172"/>
      <c r="B70" s="1019"/>
      <c r="C70" s="1020"/>
      <c r="D70" s="1020"/>
      <c r="E70" s="1020"/>
      <c r="F70" s="1020"/>
      <c r="G70" s="1020"/>
      <c r="H70" s="1021"/>
      <c r="I70" s="172"/>
      <c r="J70" s="1019"/>
      <c r="K70" s="1020"/>
      <c r="L70" s="1020"/>
      <c r="M70" s="1020"/>
      <c r="N70" s="1020"/>
      <c r="O70" s="1020"/>
      <c r="P70" s="1020"/>
      <c r="Q70" s="1020"/>
      <c r="R70" s="1020"/>
      <c r="S70" s="1021"/>
      <c r="T70" s="172"/>
      <c r="U70" s="12"/>
    </row>
    <row r="71" spans="1:21" ht="18" customHeight="1" x14ac:dyDescent="0.4">
      <c r="A71" s="172"/>
      <c r="B71" s="1019"/>
      <c r="C71" s="1020"/>
      <c r="D71" s="1020"/>
      <c r="E71" s="1020"/>
      <c r="F71" s="1020"/>
      <c r="G71" s="1020"/>
      <c r="H71" s="1021"/>
      <c r="I71" s="172"/>
      <c r="J71" s="1019"/>
      <c r="K71" s="1020"/>
      <c r="L71" s="1020"/>
      <c r="M71" s="1020"/>
      <c r="N71" s="1020"/>
      <c r="O71" s="1020"/>
      <c r="P71" s="1020"/>
      <c r="Q71" s="1020"/>
      <c r="R71" s="1020"/>
      <c r="S71" s="1021"/>
      <c r="T71" s="172"/>
      <c r="U71" s="12"/>
    </row>
    <row r="72" spans="1:21" ht="18" customHeight="1" x14ac:dyDescent="0.4">
      <c r="A72" s="172"/>
      <c r="B72" s="1019"/>
      <c r="C72" s="1020"/>
      <c r="D72" s="1020"/>
      <c r="E72" s="1020"/>
      <c r="F72" s="1020"/>
      <c r="G72" s="1020"/>
      <c r="H72" s="1021"/>
      <c r="I72" s="172"/>
      <c r="J72" s="1019"/>
      <c r="K72" s="1020"/>
      <c r="L72" s="1020"/>
      <c r="M72" s="1020"/>
      <c r="N72" s="1020"/>
      <c r="O72" s="1020"/>
      <c r="P72" s="1020"/>
      <c r="Q72" s="1020"/>
      <c r="R72" s="1020"/>
      <c r="S72" s="1021"/>
      <c r="T72" s="172"/>
      <c r="U72" s="12"/>
    </row>
    <row r="73" spans="1:21" ht="18" customHeight="1" x14ac:dyDescent="0.4">
      <c r="A73" s="172"/>
      <c r="B73" s="1019"/>
      <c r="C73" s="1020"/>
      <c r="D73" s="1020"/>
      <c r="E73" s="1020"/>
      <c r="F73" s="1020"/>
      <c r="G73" s="1020"/>
      <c r="H73" s="1021"/>
      <c r="I73" s="172"/>
      <c r="J73" s="1019"/>
      <c r="K73" s="1020"/>
      <c r="L73" s="1020"/>
      <c r="M73" s="1020"/>
      <c r="N73" s="1020"/>
      <c r="O73" s="1020"/>
      <c r="P73" s="1020"/>
      <c r="Q73" s="1020"/>
      <c r="R73" s="1020"/>
      <c r="S73" s="1021"/>
      <c r="T73" s="172"/>
      <c r="U73" s="12"/>
    </row>
    <row r="74" spans="1:21" ht="18" customHeight="1" x14ac:dyDescent="0.4">
      <c r="A74" s="172"/>
      <c r="B74" s="1019"/>
      <c r="C74" s="1020"/>
      <c r="D74" s="1020"/>
      <c r="E74" s="1020"/>
      <c r="F74" s="1020"/>
      <c r="G74" s="1020"/>
      <c r="H74" s="1021"/>
      <c r="I74" s="172"/>
      <c r="J74" s="1019"/>
      <c r="K74" s="1020"/>
      <c r="L74" s="1020"/>
      <c r="M74" s="1020"/>
      <c r="N74" s="1020"/>
      <c r="O74" s="1020"/>
      <c r="P74" s="1020"/>
      <c r="Q74" s="1020"/>
      <c r="R74" s="1020"/>
      <c r="S74" s="1021"/>
      <c r="T74" s="172"/>
      <c r="U74" s="12"/>
    </row>
    <row r="75" spans="1:21" ht="18" customHeight="1" x14ac:dyDescent="0.4">
      <c r="A75" s="172"/>
      <c r="B75" s="1019"/>
      <c r="C75" s="1020"/>
      <c r="D75" s="1020"/>
      <c r="E75" s="1020"/>
      <c r="F75" s="1020"/>
      <c r="G75" s="1020"/>
      <c r="H75" s="1021"/>
      <c r="I75" s="172"/>
      <c r="J75" s="1019"/>
      <c r="K75" s="1020"/>
      <c r="L75" s="1020"/>
      <c r="M75" s="1020"/>
      <c r="N75" s="1020"/>
      <c r="O75" s="1020"/>
      <c r="P75" s="1020"/>
      <c r="Q75" s="1020"/>
      <c r="R75" s="1020"/>
      <c r="S75" s="1021"/>
      <c r="T75" s="172"/>
      <c r="U75" s="12"/>
    </row>
    <row r="76" spans="1:21" ht="18" customHeight="1" x14ac:dyDescent="0.4">
      <c r="A76" s="172"/>
      <c r="B76" s="1019"/>
      <c r="C76" s="1020"/>
      <c r="D76" s="1020"/>
      <c r="E76" s="1020"/>
      <c r="F76" s="1020"/>
      <c r="G76" s="1020"/>
      <c r="H76" s="1021"/>
      <c r="I76" s="172"/>
      <c r="J76" s="1019"/>
      <c r="K76" s="1020"/>
      <c r="L76" s="1020"/>
      <c r="M76" s="1020"/>
      <c r="N76" s="1020"/>
      <c r="O76" s="1020"/>
      <c r="P76" s="1020"/>
      <c r="Q76" s="1020"/>
      <c r="R76" s="1020"/>
      <c r="S76" s="1021"/>
      <c r="T76" s="172"/>
      <c r="U76" s="12"/>
    </row>
    <row r="77" spans="1:21" ht="18" customHeight="1" x14ac:dyDescent="0.4">
      <c r="A77" s="172"/>
      <c r="B77" s="1019"/>
      <c r="C77" s="1020"/>
      <c r="D77" s="1020"/>
      <c r="E77" s="1020"/>
      <c r="F77" s="1020"/>
      <c r="G77" s="1020"/>
      <c r="H77" s="1021"/>
      <c r="I77" s="172"/>
      <c r="J77" s="1019"/>
      <c r="K77" s="1020"/>
      <c r="L77" s="1020"/>
      <c r="M77" s="1020"/>
      <c r="N77" s="1020"/>
      <c r="O77" s="1020"/>
      <c r="P77" s="1020"/>
      <c r="Q77" s="1020"/>
      <c r="R77" s="1020"/>
      <c r="S77" s="1021"/>
      <c r="T77" s="172"/>
      <c r="U77" s="12"/>
    </row>
    <row r="78" spans="1:21" ht="18" customHeight="1" x14ac:dyDescent="0.4">
      <c r="A78" s="172"/>
      <c r="B78" s="1019"/>
      <c r="C78" s="1020"/>
      <c r="D78" s="1020"/>
      <c r="E78" s="1020"/>
      <c r="F78" s="1020"/>
      <c r="G78" s="1020"/>
      <c r="H78" s="1021"/>
      <c r="I78" s="172"/>
      <c r="J78" s="1019"/>
      <c r="K78" s="1020"/>
      <c r="L78" s="1020"/>
      <c r="M78" s="1020"/>
      <c r="N78" s="1020"/>
      <c r="O78" s="1020"/>
      <c r="P78" s="1020"/>
      <c r="Q78" s="1020"/>
      <c r="R78" s="1020"/>
      <c r="S78" s="1021"/>
      <c r="T78" s="172"/>
      <c r="U78" s="12"/>
    </row>
    <row r="79" spans="1:21" ht="18" customHeight="1" x14ac:dyDescent="0.4">
      <c r="A79" s="172"/>
      <c r="B79" s="1019"/>
      <c r="C79" s="1020"/>
      <c r="D79" s="1020"/>
      <c r="E79" s="1020"/>
      <c r="F79" s="1020"/>
      <c r="G79" s="1020"/>
      <c r="H79" s="1021"/>
      <c r="I79" s="172"/>
      <c r="J79" s="1019"/>
      <c r="K79" s="1020"/>
      <c r="L79" s="1020"/>
      <c r="M79" s="1020"/>
      <c r="N79" s="1020"/>
      <c r="O79" s="1020"/>
      <c r="P79" s="1020"/>
      <c r="Q79" s="1020"/>
      <c r="R79" s="1020"/>
      <c r="S79" s="1021"/>
      <c r="T79" s="172"/>
      <c r="U79" s="12"/>
    </row>
    <row r="80" spans="1:21" ht="18" customHeight="1" x14ac:dyDescent="0.4">
      <c r="A80" s="172"/>
      <c r="B80" s="1019"/>
      <c r="C80" s="1020"/>
      <c r="D80" s="1020"/>
      <c r="E80" s="1020"/>
      <c r="F80" s="1020"/>
      <c r="G80" s="1020"/>
      <c r="H80" s="1021"/>
      <c r="I80" s="172"/>
      <c r="J80" s="1019"/>
      <c r="K80" s="1020"/>
      <c r="L80" s="1020"/>
      <c r="M80" s="1020"/>
      <c r="N80" s="1020"/>
      <c r="O80" s="1020"/>
      <c r="P80" s="1020"/>
      <c r="Q80" s="1020"/>
      <c r="R80" s="1020"/>
      <c r="S80" s="1021"/>
      <c r="T80" s="172"/>
      <c r="U80" s="12"/>
    </row>
    <row r="81" spans="1:21" ht="18" customHeight="1" x14ac:dyDescent="0.4">
      <c r="A81" s="172"/>
      <c r="B81" s="1019"/>
      <c r="C81" s="1020"/>
      <c r="D81" s="1020"/>
      <c r="E81" s="1020"/>
      <c r="F81" s="1020"/>
      <c r="G81" s="1020"/>
      <c r="H81" s="1021"/>
      <c r="I81" s="172"/>
      <c r="J81" s="1019"/>
      <c r="K81" s="1020"/>
      <c r="L81" s="1020"/>
      <c r="M81" s="1020"/>
      <c r="N81" s="1020"/>
      <c r="O81" s="1020"/>
      <c r="P81" s="1020"/>
      <c r="Q81" s="1020"/>
      <c r="R81" s="1020"/>
      <c r="S81" s="1021"/>
      <c r="T81" s="172"/>
      <c r="U81" s="12"/>
    </row>
    <row r="82" spans="1:21" ht="18" customHeight="1" x14ac:dyDescent="0.4">
      <c r="A82" s="172"/>
      <c r="B82" s="1019"/>
      <c r="C82" s="1020"/>
      <c r="D82" s="1020"/>
      <c r="E82" s="1020"/>
      <c r="F82" s="1020"/>
      <c r="G82" s="1020"/>
      <c r="H82" s="1021"/>
      <c r="I82" s="172"/>
      <c r="J82" s="1019"/>
      <c r="K82" s="1020"/>
      <c r="L82" s="1020"/>
      <c r="M82" s="1020"/>
      <c r="N82" s="1020"/>
      <c r="O82" s="1020"/>
      <c r="P82" s="1020"/>
      <c r="Q82" s="1020"/>
      <c r="R82" s="1020"/>
      <c r="S82" s="1021"/>
      <c r="T82" s="172"/>
      <c r="U82" s="12"/>
    </row>
    <row r="83" spans="1:21" ht="18" customHeight="1" x14ac:dyDescent="0.4">
      <c r="A83" s="172"/>
      <c r="B83" s="1019"/>
      <c r="C83" s="1020"/>
      <c r="D83" s="1020"/>
      <c r="E83" s="1020"/>
      <c r="F83" s="1020"/>
      <c r="G83" s="1020"/>
      <c r="H83" s="1021"/>
      <c r="I83" s="172"/>
      <c r="J83" s="1019"/>
      <c r="K83" s="1020"/>
      <c r="L83" s="1020"/>
      <c r="M83" s="1020"/>
      <c r="N83" s="1020"/>
      <c r="O83" s="1020"/>
      <c r="P83" s="1020"/>
      <c r="Q83" s="1020"/>
      <c r="R83" s="1020"/>
      <c r="S83" s="1021"/>
      <c r="T83" s="172"/>
      <c r="U83" s="12"/>
    </row>
    <row r="84" spans="1:21" ht="18" customHeight="1" x14ac:dyDescent="0.4">
      <c r="A84" s="172"/>
      <c r="B84" s="1019"/>
      <c r="C84" s="1020"/>
      <c r="D84" s="1020"/>
      <c r="E84" s="1020"/>
      <c r="F84" s="1020"/>
      <c r="G84" s="1020"/>
      <c r="H84" s="1021"/>
      <c r="I84" s="172"/>
      <c r="J84" s="1019"/>
      <c r="K84" s="1020"/>
      <c r="L84" s="1020"/>
      <c r="M84" s="1020"/>
      <c r="N84" s="1020"/>
      <c r="O84" s="1020"/>
      <c r="P84" s="1020"/>
      <c r="Q84" s="1020"/>
      <c r="R84" s="1020"/>
      <c r="S84" s="1021"/>
      <c r="T84" s="172"/>
      <c r="U84" s="12"/>
    </row>
    <row r="85" spans="1:21" ht="18" customHeight="1" x14ac:dyDescent="0.4">
      <c r="A85" s="172"/>
      <c r="B85" s="1019"/>
      <c r="C85" s="1020"/>
      <c r="D85" s="1020"/>
      <c r="E85" s="1020"/>
      <c r="F85" s="1020"/>
      <c r="G85" s="1020"/>
      <c r="H85" s="1021"/>
      <c r="I85" s="172"/>
      <c r="J85" s="1019"/>
      <c r="K85" s="1020"/>
      <c r="L85" s="1020"/>
      <c r="M85" s="1020"/>
      <c r="N85" s="1020"/>
      <c r="O85" s="1020"/>
      <c r="P85" s="1020"/>
      <c r="Q85" s="1020"/>
      <c r="R85" s="1020"/>
      <c r="S85" s="1021"/>
      <c r="T85" s="172"/>
      <c r="U85" s="12"/>
    </row>
    <row r="86" spans="1:21" ht="18" customHeight="1" x14ac:dyDescent="0.4">
      <c r="A86" s="172"/>
      <c r="B86" s="1019"/>
      <c r="C86" s="1020"/>
      <c r="D86" s="1020"/>
      <c r="E86" s="1020"/>
      <c r="F86" s="1020"/>
      <c r="G86" s="1020"/>
      <c r="H86" s="1021"/>
      <c r="I86" s="172"/>
      <c r="J86" s="1019"/>
      <c r="K86" s="1020"/>
      <c r="L86" s="1020"/>
      <c r="M86" s="1020"/>
      <c r="N86" s="1020"/>
      <c r="O86" s="1020"/>
      <c r="P86" s="1020"/>
      <c r="Q86" s="1020"/>
      <c r="R86" s="1020"/>
      <c r="S86" s="1021"/>
      <c r="T86" s="172"/>
      <c r="U86" s="12"/>
    </row>
    <row r="87" spans="1:21" ht="18" customHeight="1" x14ac:dyDescent="0.4">
      <c r="A87" s="172"/>
      <c r="B87" s="1019"/>
      <c r="C87" s="1020"/>
      <c r="D87" s="1020"/>
      <c r="E87" s="1020"/>
      <c r="F87" s="1020"/>
      <c r="G87" s="1020"/>
      <c r="H87" s="1021"/>
      <c r="I87" s="172"/>
      <c r="J87" s="1019"/>
      <c r="K87" s="1020"/>
      <c r="L87" s="1020"/>
      <c r="M87" s="1020"/>
      <c r="N87" s="1020"/>
      <c r="O87" s="1020"/>
      <c r="P87" s="1020"/>
      <c r="Q87" s="1020"/>
      <c r="R87" s="1020"/>
      <c r="S87" s="1021"/>
      <c r="T87" s="172"/>
      <c r="U87" s="12"/>
    </row>
    <row r="88" spans="1:21" ht="18" customHeight="1" x14ac:dyDescent="0.4">
      <c r="A88" s="172"/>
      <c r="B88" s="1019"/>
      <c r="C88" s="1020"/>
      <c r="D88" s="1020"/>
      <c r="E88" s="1020"/>
      <c r="F88" s="1020"/>
      <c r="G88" s="1020"/>
      <c r="H88" s="1021"/>
      <c r="I88" s="172"/>
      <c r="J88" s="1019"/>
      <c r="K88" s="1020"/>
      <c r="L88" s="1020"/>
      <c r="M88" s="1020"/>
      <c r="N88" s="1020"/>
      <c r="O88" s="1020"/>
      <c r="P88" s="1020"/>
      <c r="Q88" s="1020"/>
      <c r="R88" s="1020"/>
      <c r="S88" s="1021"/>
      <c r="T88" s="172"/>
      <c r="U88" s="12"/>
    </row>
    <row r="89" spans="1:21" ht="18" customHeight="1" x14ac:dyDescent="0.4">
      <c r="A89" s="172"/>
      <c r="B89" s="1019"/>
      <c r="C89" s="1020"/>
      <c r="D89" s="1020"/>
      <c r="E89" s="1020"/>
      <c r="F89" s="1020"/>
      <c r="G89" s="1020"/>
      <c r="H89" s="1021"/>
      <c r="I89" s="172"/>
      <c r="J89" s="1019"/>
      <c r="K89" s="1020"/>
      <c r="L89" s="1020"/>
      <c r="M89" s="1020"/>
      <c r="N89" s="1020"/>
      <c r="O89" s="1020"/>
      <c r="P89" s="1020"/>
      <c r="Q89" s="1020"/>
      <c r="R89" s="1020"/>
      <c r="S89" s="1021"/>
      <c r="T89" s="172"/>
      <c r="U89" s="12"/>
    </row>
    <row r="90" spans="1:21" ht="18" customHeight="1" x14ac:dyDescent="0.4">
      <c r="A90" s="172"/>
      <c r="B90" s="1019"/>
      <c r="C90" s="1020"/>
      <c r="D90" s="1020"/>
      <c r="E90" s="1020"/>
      <c r="F90" s="1020"/>
      <c r="G90" s="1020"/>
      <c r="H90" s="1021"/>
      <c r="I90" s="172"/>
      <c r="J90" s="1019"/>
      <c r="K90" s="1020"/>
      <c r="L90" s="1020"/>
      <c r="M90" s="1020"/>
      <c r="N90" s="1020"/>
      <c r="O90" s="1020"/>
      <c r="P90" s="1020"/>
      <c r="Q90" s="1020"/>
      <c r="R90" s="1020"/>
      <c r="S90" s="1021"/>
      <c r="T90" s="172"/>
      <c r="U90" s="12"/>
    </row>
    <row r="91" spans="1:21" ht="18" customHeight="1" x14ac:dyDescent="0.4">
      <c r="A91" s="172"/>
      <c r="B91" s="1019"/>
      <c r="C91" s="1020"/>
      <c r="D91" s="1020"/>
      <c r="E91" s="1020"/>
      <c r="F91" s="1020"/>
      <c r="G91" s="1020"/>
      <c r="H91" s="1021"/>
      <c r="I91" s="172"/>
      <c r="J91" s="1019"/>
      <c r="K91" s="1020"/>
      <c r="L91" s="1020"/>
      <c r="M91" s="1020"/>
      <c r="N91" s="1020"/>
      <c r="O91" s="1020"/>
      <c r="P91" s="1020"/>
      <c r="Q91" s="1020"/>
      <c r="R91" s="1020"/>
      <c r="S91" s="1021"/>
      <c r="T91" s="172"/>
      <c r="U91" s="12"/>
    </row>
    <row r="92" spans="1:21" ht="18" customHeight="1" x14ac:dyDescent="0.4">
      <c r="A92" s="172"/>
      <c r="B92" s="1019"/>
      <c r="C92" s="1020"/>
      <c r="D92" s="1020"/>
      <c r="E92" s="1020"/>
      <c r="F92" s="1020"/>
      <c r="G92" s="1020"/>
      <c r="H92" s="1021"/>
      <c r="I92" s="172"/>
      <c r="J92" s="1019"/>
      <c r="K92" s="1020"/>
      <c r="L92" s="1020"/>
      <c r="M92" s="1020"/>
      <c r="N92" s="1020"/>
      <c r="O92" s="1020"/>
      <c r="P92" s="1020"/>
      <c r="Q92" s="1020"/>
      <c r="R92" s="1020"/>
      <c r="S92" s="1021"/>
      <c r="T92" s="172"/>
      <c r="U92" s="12"/>
    </row>
    <row r="93" spans="1:21" ht="18" customHeight="1" x14ac:dyDescent="0.4">
      <c r="A93" s="172"/>
      <c r="B93" s="1019"/>
      <c r="C93" s="1020"/>
      <c r="D93" s="1020"/>
      <c r="E93" s="1020"/>
      <c r="F93" s="1020"/>
      <c r="G93" s="1020"/>
      <c r="H93" s="1021"/>
      <c r="I93" s="172"/>
      <c r="J93" s="1019"/>
      <c r="K93" s="1020"/>
      <c r="L93" s="1020"/>
      <c r="M93" s="1020"/>
      <c r="N93" s="1020"/>
      <c r="O93" s="1020"/>
      <c r="P93" s="1020"/>
      <c r="Q93" s="1020"/>
      <c r="R93" s="1020"/>
      <c r="S93" s="1021"/>
      <c r="T93" s="172"/>
      <c r="U93" s="12"/>
    </row>
    <row r="94" spans="1:21" ht="18" customHeight="1" thickBot="1" x14ac:dyDescent="0.45">
      <c r="A94" s="172"/>
      <c r="B94" s="1022"/>
      <c r="C94" s="1023"/>
      <c r="D94" s="1023"/>
      <c r="E94" s="1023"/>
      <c r="F94" s="1023"/>
      <c r="G94" s="1023"/>
      <c r="H94" s="1024"/>
      <c r="I94" s="172"/>
      <c r="J94" s="1022"/>
      <c r="K94" s="1023"/>
      <c r="L94" s="1023"/>
      <c r="M94" s="1023"/>
      <c r="N94" s="1023"/>
      <c r="O94" s="1023"/>
      <c r="P94" s="1023"/>
      <c r="Q94" s="1023"/>
      <c r="R94" s="1023"/>
      <c r="S94" s="1024"/>
      <c r="T94" s="172"/>
      <c r="U94" s="12"/>
    </row>
    <row r="95" spans="1:21" ht="18" customHeight="1" thickBot="1" x14ac:dyDescent="0.45">
      <c r="A95" s="172"/>
      <c r="B95" s="172"/>
      <c r="C95" s="172"/>
      <c r="D95" s="172"/>
      <c r="E95" s="172"/>
      <c r="F95" s="172"/>
      <c r="G95" s="172"/>
      <c r="H95" s="172"/>
      <c r="I95" s="172"/>
      <c r="J95" s="172"/>
      <c r="K95" s="172"/>
      <c r="L95" s="172"/>
      <c r="M95" s="172"/>
      <c r="N95" s="172"/>
      <c r="O95" s="172"/>
      <c r="P95" s="172"/>
      <c r="Q95" s="172"/>
      <c r="R95" s="172"/>
      <c r="S95" s="172"/>
      <c r="T95" s="172"/>
      <c r="U95" s="12"/>
    </row>
    <row r="96" spans="1:21" ht="18" customHeight="1" thickBot="1" x14ac:dyDescent="0.45">
      <c r="A96" s="172"/>
      <c r="B96" s="760" t="s">
        <v>454</v>
      </c>
      <c r="C96" s="761"/>
      <c r="D96" s="761"/>
      <c r="E96" s="761"/>
      <c r="F96" s="761"/>
      <c r="G96" s="761"/>
      <c r="H96" s="762"/>
      <c r="I96" s="172"/>
      <c r="J96" s="760" t="s">
        <v>455</v>
      </c>
      <c r="K96" s="761"/>
      <c r="L96" s="761"/>
      <c r="M96" s="761"/>
      <c r="N96" s="761"/>
      <c r="O96" s="761"/>
      <c r="P96" s="761"/>
      <c r="Q96" s="761"/>
      <c r="R96" s="761"/>
      <c r="S96" s="762"/>
      <c r="T96" s="172"/>
      <c r="U96" s="12"/>
    </row>
    <row r="97" spans="1:21" ht="18" customHeight="1" x14ac:dyDescent="0.4">
      <c r="A97" s="172"/>
      <c r="B97" s="1019"/>
      <c r="C97" s="1020"/>
      <c r="D97" s="1020"/>
      <c r="E97" s="1020"/>
      <c r="F97" s="1020"/>
      <c r="G97" s="1020"/>
      <c r="H97" s="1021"/>
      <c r="I97" s="172"/>
      <c r="J97" s="1019"/>
      <c r="K97" s="1020"/>
      <c r="L97" s="1020"/>
      <c r="M97" s="1020"/>
      <c r="N97" s="1020"/>
      <c r="O97" s="1020"/>
      <c r="P97" s="1020"/>
      <c r="Q97" s="1020"/>
      <c r="R97" s="1020"/>
      <c r="S97" s="1021"/>
      <c r="T97" s="172"/>
      <c r="U97" s="12"/>
    </row>
    <row r="98" spans="1:21" ht="18" customHeight="1" x14ac:dyDescent="0.4">
      <c r="A98" s="172"/>
      <c r="B98" s="1019"/>
      <c r="C98" s="1020"/>
      <c r="D98" s="1020"/>
      <c r="E98" s="1020"/>
      <c r="F98" s="1020"/>
      <c r="G98" s="1020"/>
      <c r="H98" s="1021"/>
      <c r="I98" s="172"/>
      <c r="J98" s="1019"/>
      <c r="K98" s="1020"/>
      <c r="L98" s="1020"/>
      <c r="M98" s="1020"/>
      <c r="N98" s="1020"/>
      <c r="O98" s="1020"/>
      <c r="P98" s="1020"/>
      <c r="Q98" s="1020"/>
      <c r="R98" s="1020"/>
      <c r="S98" s="1021"/>
      <c r="T98" s="172"/>
      <c r="U98" s="12"/>
    </row>
    <row r="99" spans="1:21" ht="18" customHeight="1" x14ac:dyDescent="0.4">
      <c r="A99" s="172"/>
      <c r="B99" s="1019"/>
      <c r="C99" s="1020"/>
      <c r="D99" s="1020"/>
      <c r="E99" s="1020"/>
      <c r="F99" s="1020"/>
      <c r="G99" s="1020"/>
      <c r="H99" s="1021"/>
      <c r="I99" s="172"/>
      <c r="J99" s="1019"/>
      <c r="K99" s="1020"/>
      <c r="L99" s="1020"/>
      <c r="M99" s="1020"/>
      <c r="N99" s="1020"/>
      <c r="O99" s="1020"/>
      <c r="P99" s="1020"/>
      <c r="Q99" s="1020"/>
      <c r="R99" s="1020"/>
      <c r="S99" s="1021"/>
      <c r="T99" s="172"/>
      <c r="U99" s="12"/>
    </row>
    <row r="100" spans="1:21" ht="18" customHeight="1" x14ac:dyDescent="0.4">
      <c r="A100" s="172"/>
      <c r="B100" s="1019"/>
      <c r="C100" s="1020"/>
      <c r="D100" s="1020"/>
      <c r="E100" s="1020"/>
      <c r="F100" s="1020"/>
      <c r="G100" s="1020"/>
      <c r="H100" s="1021"/>
      <c r="I100" s="172"/>
      <c r="J100" s="1019"/>
      <c r="K100" s="1020"/>
      <c r="L100" s="1020"/>
      <c r="M100" s="1020"/>
      <c r="N100" s="1020"/>
      <c r="O100" s="1020"/>
      <c r="P100" s="1020"/>
      <c r="Q100" s="1020"/>
      <c r="R100" s="1020"/>
      <c r="S100" s="1021"/>
      <c r="T100" s="172"/>
      <c r="U100" s="12"/>
    </row>
    <row r="101" spans="1:21" ht="18" customHeight="1" x14ac:dyDescent="0.4">
      <c r="A101" s="172"/>
      <c r="B101" s="1019"/>
      <c r="C101" s="1020"/>
      <c r="D101" s="1020"/>
      <c r="E101" s="1020"/>
      <c r="F101" s="1020"/>
      <c r="G101" s="1020"/>
      <c r="H101" s="1021"/>
      <c r="I101" s="172"/>
      <c r="J101" s="1019"/>
      <c r="K101" s="1020"/>
      <c r="L101" s="1020"/>
      <c r="M101" s="1020"/>
      <c r="N101" s="1020"/>
      <c r="O101" s="1020"/>
      <c r="P101" s="1020"/>
      <c r="Q101" s="1020"/>
      <c r="R101" s="1020"/>
      <c r="S101" s="1021"/>
      <c r="T101" s="172"/>
      <c r="U101" s="12"/>
    </row>
    <row r="102" spans="1:21" ht="18" customHeight="1" x14ac:dyDescent="0.4">
      <c r="A102" s="172"/>
      <c r="B102" s="1019"/>
      <c r="C102" s="1020"/>
      <c r="D102" s="1020"/>
      <c r="E102" s="1020"/>
      <c r="F102" s="1020"/>
      <c r="G102" s="1020"/>
      <c r="H102" s="1021"/>
      <c r="I102" s="172"/>
      <c r="J102" s="1019"/>
      <c r="K102" s="1020"/>
      <c r="L102" s="1020"/>
      <c r="M102" s="1020"/>
      <c r="N102" s="1020"/>
      <c r="O102" s="1020"/>
      <c r="P102" s="1020"/>
      <c r="Q102" s="1020"/>
      <c r="R102" s="1020"/>
      <c r="S102" s="1021"/>
      <c r="T102" s="172"/>
      <c r="U102" s="12"/>
    </row>
    <row r="103" spans="1:21" ht="18" customHeight="1" x14ac:dyDescent="0.4">
      <c r="A103" s="172"/>
      <c r="B103" s="1019"/>
      <c r="C103" s="1020"/>
      <c r="D103" s="1020"/>
      <c r="E103" s="1020"/>
      <c r="F103" s="1020"/>
      <c r="G103" s="1020"/>
      <c r="H103" s="1021"/>
      <c r="I103" s="172"/>
      <c r="J103" s="1019"/>
      <c r="K103" s="1020"/>
      <c r="L103" s="1020"/>
      <c r="M103" s="1020"/>
      <c r="N103" s="1020"/>
      <c r="O103" s="1020"/>
      <c r="P103" s="1020"/>
      <c r="Q103" s="1020"/>
      <c r="R103" s="1020"/>
      <c r="S103" s="1021"/>
      <c r="T103" s="172"/>
      <c r="U103" s="12"/>
    </row>
    <row r="104" spans="1:21" ht="18" customHeight="1" x14ac:dyDescent="0.4">
      <c r="A104" s="172"/>
      <c r="B104" s="1019"/>
      <c r="C104" s="1020"/>
      <c r="D104" s="1020"/>
      <c r="E104" s="1020"/>
      <c r="F104" s="1020"/>
      <c r="G104" s="1020"/>
      <c r="H104" s="1021"/>
      <c r="I104" s="172"/>
      <c r="J104" s="1019"/>
      <c r="K104" s="1020"/>
      <c r="L104" s="1020"/>
      <c r="M104" s="1020"/>
      <c r="N104" s="1020"/>
      <c r="O104" s="1020"/>
      <c r="P104" s="1020"/>
      <c r="Q104" s="1020"/>
      <c r="R104" s="1020"/>
      <c r="S104" s="1021"/>
      <c r="T104" s="172"/>
      <c r="U104" s="12"/>
    </row>
    <row r="105" spans="1:21" ht="18" customHeight="1" x14ac:dyDescent="0.4">
      <c r="A105" s="172"/>
      <c r="B105" s="1019"/>
      <c r="C105" s="1020"/>
      <c r="D105" s="1020"/>
      <c r="E105" s="1020"/>
      <c r="F105" s="1020"/>
      <c r="G105" s="1020"/>
      <c r="H105" s="1021"/>
      <c r="I105" s="172"/>
      <c r="J105" s="1019"/>
      <c r="K105" s="1020"/>
      <c r="L105" s="1020"/>
      <c r="M105" s="1020"/>
      <c r="N105" s="1020"/>
      <c r="O105" s="1020"/>
      <c r="P105" s="1020"/>
      <c r="Q105" s="1020"/>
      <c r="R105" s="1020"/>
      <c r="S105" s="1021"/>
      <c r="T105" s="172"/>
      <c r="U105" s="12"/>
    </row>
    <row r="106" spans="1:21" ht="18" customHeight="1" x14ac:dyDescent="0.4">
      <c r="A106" s="172"/>
      <c r="B106" s="1019"/>
      <c r="C106" s="1020"/>
      <c r="D106" s="1020"/>
      <c r="E106" s="1020"/>
      <c r="F106" s="1020"/>
      <c r="G106" s="1020"/>
      <c r="H106" s="1021"/>
      <c r="I106" s="172"/>
      <c r="J106" s="1019"/>
      <c r="K106" s="1020"/>
      <c r="L106" s="1020"/>
      <c r="M106" s="1020"/>
      <c r="N106" s="1020"/>
      <c r="O106" s="1020"/>
      <c r="P106" s="1020"/>
      <c r="Q106" s="1020"/>
      <c r="R106" s="1020"/>
      <c r="S106" s="1021"/>
      <c r="T106" s="172"/>
      <c r="U106" s="12"/>
    </row>
    <row r="107" spans="1:21" ht="18" customHeight="1" x14ac:dyDescent="0.4">
      <c r="A107" s="172"/>
      <c r="B107" s="1019"/>
      <c r="C107" s="1020"/>
      <c r="D107" s="1020"/>
      <c r="E107" s="1020"/>
      <c r="F107" s="1020"/>
      <c r="G107" s="1020"/>
      <c r="H107" s="1021"/>
      <c r="I107" s="172"/>
      <c r="J107" s="1019"/>
      <c r="K107" s="1020"/>
      <c r="L107" s="1020"/>
      <c r="M107" s="1020"/>
      <c r="N107" s="1020"/>
      <c r="O107" s="1020"/>
      <c r="P107" s="1020"/>
      <c r="Q107" s="1020"/>
      <c r="R107" s="1020"/>
      <c r="S107" s="1021"/>
      <c r="T107" s="172"/>
      <c r="U107" s="12"/>
    </row>
    <row r="108" spans="1:21" ht="18" customHeight="1" x14ac:dyDescent="0.4">
      <c r="A108" s="172"/>
      <c r="B108" s="1019"/>
      <c r="C108" s="1020"/>
      <c r="D108" s="1020"/>
      <c r="E108" s="1020"/>
      <c r="F108" s="1020"/>
      <c r="G108" s="1020"/>
      <c r="H108" s="1021"/>
      <c r="I108" s="172"/>
      <c r="J108" s="1019"/>
      <c r="K108" s="1020"/>
      <c r="L108" s="1020"/>
      <c r="M108" s="1020"/>
      <c r="N108" s="1020"/>
      <c r="O108" s="1020"/>
      <c r="P108" s="1020"/>
      <c r="Q108" s="1020"/>
      <c r="R108" s="1020"/>
      <c r="S108" s="1021"/>
      <c r="T108" s="172"/>
      <c r="U108" s="12"/>
    </row>
    <row r="109" spans="1:21" ht="18" customHeight="1" x14ac:dyDescent="0.4">
      <c r="A109" s="172"/>
      <c r="B109" s="1019"/>
      <c r="C109" s="1020"/>
      <c r="D109" s="1020"/>
      <c r="E109" s="1020"/>
      <c r="F109" s="1020"/>
      <c r="G109" s="1020"/>
      <c r="H109" s="1021"/>
      <c r="I109" s="172"/>
      <c r="J109" s="1019"/>
      <c r="K109" s="1020"/>
      <c r="L109" s="1020"/>
      <c r="M109" s="1020"/>
      <c r="N109" s="1020"/>
      <c r="O109" s="1020"/>
      <c r="P109" s="1020"/>
      <c r="Q109" s="1020"/>
      <c r="R109" s="1020"/>
      <c r="S109" s="1021"/>
      <c r="T109" s="172"/>
      <c r="U109" s="12"/>
    </row>
    <row r="110" spans="1:21" ht="18" customHeight="1" x14ac:dyDescent="0.4">
      <c r="A110" s="172"/>
      <c r="B110" s="1019"/>
      <c r="C110" s="1020"/>
      <c r="D110" s="1020"/>
      <c r="E110" s="1020"/>
      <c r="F110" s="1020"/>
      <c r="G110" s="1020"/>
      <c r="H110" s="1021"/>
      <c r="I110" s="172"/>
      <c r="J110" s="1019"/>
      <c r="K110" s="1020"/>
      <c r="L110" s="1020"/>
      <c r="M110" s="1020"/>
      <c r="N110" s="1020"/>
      <c r="O110" s="1020"/>
      <c r="P110" s="1020"/>
      <c r="Q110" s="1020"/>
      <c r="R110" s="1020"/>
      <c r="S110" s="1021"/>
      <c r="T110" s="172"/>
      <c r="U110" s="12"/>
    </row>
    <row r="111" spans="1:21" ht="18" customHeight="1" x14ac:dyDescent="0.4">
      <c r="A111" s="172"/>
      <c r="B111" s="1019"/>
      <c r="C111" s="1020"/>
      <c r="D111" s="1020"/>
      <c r="E111" s="1020"/>
      <c r="F111" s="1020"/>
      <c r="G111" s="1020"/>
      <c r="H111" s="1021"/>
      <c r="I111" s="172"/>
      <c r="J111" s="1019"/>
      <c r="K111" s="1020"/>
      <c r="L111" s="1020"/>
      <c r="M111" s="1020"/>
      <c r="N111" s="1020"/>
      <c r="O111" s="1020"/>
      <c r="P111" s="1020"/>
      <c r="Q111" s="1020"/>
      <c r="R111" s="1020"/>
      <c r="S111" s="1021"/>
      <c r="T111" s="172"/>
      <c r="U111" s="12"/>
    </row>
    <row r="112" spans="1:21" ht="18" customHeight="1" x14ac:dyDescent="0.4">
      <c r="A112" s="172"/>
      <c r="B112" s="1019"/>
      <c r="C112" s="1020"/>
      <c r="D112" s="1020"/>
      <c r="E112" s="1020"/>
      <c r="F112" s="1020"/>
      <c r="G112" s="1020"/>
      <c r="H112" s="1021"/>
      <c r="I112" s="172"/>
      <c r="J112" s="1019"/>
      <c r="K112" s="1020"/>
      <c r="L112" s="1020"/>
      <c r="M112" s="1020"/>
      <c r="N112" s="1020"/>
      <c r="O112" s="1020"/>
      <c r="P112" s="1020"/>
      <c r="Q112" s="1020"/>
      <c r="R112" s="1020"/>
      <c r="S112" s="1021"/>
      <c r="T112" s="172"/>
      <c r="U112" s="12"/>
    </row>
    <row r="113" spans="1:21" ht="18" customHeight="1" x14ac:dyDescent="0.4">
      <c r="A113" s="172"/>
      <c r="B113" s="1019"/>
      <c r="C113" s="1020"/>
      <c r="D113" s="1020"/>
      <c r="E113" s="1020"/>
      <c r="F113" s="1020"/>
      <c r="G113" s="1020"/>
      <c r="H113" s="1021"/>
      <c r="I113" s="172"/>
      <c r="J113" s="1019"/>
      <c r="K113" s="1020"/>
      <c r="L113" s="1020"/>
      <c r="M113" s="1020"/>
      <c r="N113" s="1020"/>
      <c r="O113" s="1020"/>
      <c r="P113" s="1020"/>
      <c r="Q113" s="1020"/>
      <c r="R113" s="1020"/>
      <c r="S113" s="1021"/>
      <c r="T113" s="172"/>
      <c r="U113" s="12"/>
    </row>
    <row r="114" spans="1:21" ht="18" customHeight="1" x14ac:dyDescent="0.4">
      <c r="A114" s="172"/>
      <c r="B114" s="1019"/>
      <c r="C114" s="1020"/>
      <c r="D114" s="1020"/>
      <c r="E114" s="1020"/>
      <c r="F114" s="1020"/>
      <c r="G114" s="1020"/>
      <c r="H114" s="1021"/>
      <c r="I114" s="172"/>
      <c r="J114" s="1019"/>
      <c r="K114" s="1020"/>
      <c r="L114" s="1020"/>
      <c r="M114" s="1020"/>
      <c r="N114" s="1020"/>
      <c r="O114" s="1020"/>
      <c r="P114" s="1020"/>
      <c r="Q114" s="1020"/>
      <c r="R114" s="1020"/>
      <c r="S114" s="1021"/>
      <c r="T114" s="172"/>
      <c r="U114" s="12"/>
    </row>
    <row r="115" spans="1:21" ht="18" customHeight="1" x14ac:dyDescent="0.4">
      <c r="A115" s="172"/>
      <c r="B115" s="1019"/>
      <c r="C115" s="1020"/>
      <c r="D115" s="1020"/>
      <c r="E115" s="1020"/>
      <c r="F115" s="1020"/>
      <c r="G115" s="1020"/>
      <c r="H115" s="1021"/>
      <c r="I115" s="172"/>
      <c r="J115" s="1019"/>
      <c r="K115" s="1020"/>
      <c r="L115" s="1020"/>
      <c r="M115" s="1020"/>
      <c r="N115" s="1020"/>
      <c r="O115" s="1020"/>
      <c r="P115" s="1020"/>
      <c r="Q115" s="1020"/>
      <c r="R115" s="1020"/>
      <c r="S115" s="1021"/>
      <c r="T115" s="172"/>
      <c r="U115" s="12"/>
    </row>
    <row r="116" spans="1:21" ht="18" customHeight="1" x14ac:dyDescent="0.4">
      <c r="A116" s="172"/>
      <c r="B116" s="1019"/>
      <c r="C116" s="1020"/>
      <c r="D116" s="1020"/>
      <c r="E116" s="1020"/>
      <c r="F116" s="1020"/>
      <c r="G116" s="1020"/>
      <c r="H116" s="1021"/>
      <c r="I116" s="172"/>
      <c r="J116" s="1019"/>
      <c r="K116" s="1020"/>
      <c r="L116" s="1020"/>
      <c r="M116" s="1020"/>
      <c r="N116" s="1020"/>
      <c r="O116" s="1020"/>
      <c r="P116" s="1020"/>
      <c r="Q116" s="1020"/>
      <c r="R116" s="1020"/>
      <c r="S116" s="1021"/>
      <c r="T116" s="172"/>
      <c r="U116" s="12"/>
    </row>
    <row r="117" spans="1:21" ht="18" customHeight="1" x14ac:dyDescent="0.4">
      <c r="A117" s="172"/>
      <c r="B117" s="1019"/>
      <c r="C117" s="1020"/>
      <c r="D117" s="1020"/>
      <c r="E117" s="1020"/>
      <c r="F117" s="1020"/>
      <c r="G117" s="1020"/>
      <c r="H117" s="1021"/>
      <c r="I117" s="172"/>
      <c r="J117" s="1019"/>
      <c r="K117" s="1020"/>
      <c r="L117" s="1020"/>
      <c r="M117" s="1020"/>
      <c r="N117" s="1020"/>
      <c r="O117" s="1020"/>
      <c r="P117" s="1020"/>
      <c r="Q117" s="1020"/>
      <c r="R117" s="1020"/>
      <c r="S117" s="1021"/>
      <c r="T117" s="172"/>
      <c r="U117" s="12"/>
    </row>
    <row r="118" spans="1:21" ht="18" customHeight="1" x14ac:dyDescent="0.4">
      <c r="A118" s="172"/>
      <c r="B118" s="1019"/>
      <c r="C118" s="1020"/>
      <c r="D118" s="1020"/>
      <c r="E118" s="1020"/>
      <c r="F118" s="1020"/>
      <c r="G118" s="1020"/>
      <c r="H118" s="1021"/>
      <c r="I118" s="172"/>
      <c r="J118" s="1019"/>
      <c r="K118" s="1020"/>
      <c r="L118" s="1020"/>
      <c r="M118" s="1020"/>
      <c r="N118" s="1020"/>
      <c r="O118" s="1020"/>
      <c r="P118" s="1020"/>
      <c r="Q118" s="1020"/>
      <c r="R118" s="1020"/>
      <c r="S118" s="1021"/>
      <c r="T118" s="172"/>
      <c r="U118" s="12"/>
    </row>
    <row r="119" spans="1:21" ht="18" customHeight="1" x14ac:dyDescent="0.4">
      <c r="A119" s="172"/>
      <c r="B119" s="1019"/>
      <c r="C119" s="1020"/>
      <c r="D119" s="1020"/>
      <c r="E119" s="1020"/>
      <c r="F119" s="1020"/>
      <c r="G119" s="1020"/>
      <c r="H119" s="1021"/>
      <c r="I119" s="172"/>
      <c r="J119" s="1019"/>
      <c r="K119" s="1020"/>
      <c r="L119" s="1020"/>
      <c r="M119" s="1020"/>
      <c r="N119" s="1020"/>
      <c r="O119" s="1020"/>
      <c r="P119" s="1020"/>
      <c r="Q119" s="1020"/>
      <c r="R119" s="1020"/>
      <c r="S119" s="1021"/>
      <c r="T119" s="172"/>
      <c r="U119" s="12"/>
    </row>
    <row r="120" spans="1:21" ht="18" customHeight="1" x14ac:dyDescent="0.4">
      <c r="A120" s="172"/>
      <c r="B120" s="1019"/>
      <c r="C120" s="1020"/>
      <c r="D120" s="1020"/>
      <c r="E120" s="1020"/>
      <c r="F120" s="1020"/>
      <c r="G120" s="1020"/>
      <c r="H120" s="1021"/>
      <c r="I120" s="172"/>
      <c r="J120" s="1019"/>
      <c r="K120" s="1020"/>
      <c r="L120" s="1020"/>
      <c r="M120" s="1020"/>
      <c r="N120" s="1020"/>
      <c r="O120" s="1020"/>
      <c r="P120" s="1020"/>
      <c r="Q120" s="1020"/>
      <c r="R120" s="1020"/>
      <c r="S120" s="1021"/>
      <c r="T120" s="172"/>
      <c r="U120" s="12"/>
    </row>
    <row r="121" spans="1:21" ht="18" customHeight="1" x14ac:dyDescent="0.4">
      <c r="A121" s="172"/>
      <c r="B121" s="1019"/>
      <c r="C121" s="1020"/>
      <c r="D121" s="1020"/>
      <c r="E121" s="1020"/>
      <c r="F121" s="1020"/>
      <c r="G121" s="1020"/>
      <c r="H121" s="1021"/>
      <c r="I121" s="172"/>
      <c r="J121" s="1019"/>
      <c r="K121" s="1020"/>
      <c r="L121" s="1020"/>
      <c r="M121" s="1020"/>
      <c r="N121" s="1020"/>
      <c r="O121" s="1020"/>
      <c r="P121" s="1020"/>
      <c r="Q121" s="1020"/>
      <c r="R121" s="1020"/>
      <c r="S121" s="1021"/>
      <c r="T121" s="172"/>
      <c r="U121" s="12"/>
    </row>
    <row r="122" spans="1:21" ht="18" customHeight="1" thickBot="1" x14ac:dyDescent="0.45">
      <c r="A122" s="172"/>
      <c r="B122" s="1022"/>
      <c r="C122" s="1023"/>
      <c r="D122" s="1023"/>
      <c r="E122" s="1023"/>
      <c r="F122" s="1023"/>
      <c r="G122" s="1023"/>
      <c r="H122" s="1024"/>
      <c r="I122" s="172"/>
      <c r="J122" s="1022"/>
      <c r="K122" s="1023"/>
      <c r="L122" s="1023"/>
      <c r="M122" s="1023"/>
      <c r="N122" s="1023"/>
      <c r="O122" s="1023"/>
      <c r="P122" s="1023"/>
      <c r="Q122" s="1023"/>
      <c r="R122" s="1023"/>
      <c r="S122" s="1024"/>
      <c r="T122" s="172"/>
      <c r="U122" s="12"/>
    </row>
    <row r="123" spans="1:21" ht="18" customHeight="1" thickBot="1" x14ac:dyDescent="0.45">
      <c r="A123" s="172"/>
      <c r="B123" s="172"/>
      <c r="C123" s="172"/>
      <c r="D123" s="172"/>
      <c r="E123" s="172"/>
      <c r="F123" s="172"/>
      <c r="G123" s="172"/>
      <c r="H123" s="172"/>
      <c r="I123" s="172"/>
      <c r="J123" s="172"/>
      <c r="K123" s="172"/>
      <c r="L123" s="172"/>
      <c r="M123" s="172"/>
      <c r="N123" s="172"/>
      <c r="O123" s="172"/>
      <c r="P123" s="172"/>
      <c r="Q123" s="172"/>
      <c r="R123" s="172"/>
      <c r="S123" s="172"/>
      <c r="T123" s="172"/>
      <c r="U123" s="12"/>
    </row>
    <row r="124" spans="1:21" ht="18" customHeight="1" thickBot="1" x14ac:dyDescent="0.45">
      <c r="A124" s="172"/>
      <c r="B124" s="760" t="s">
        <v>456</v>
      </c>
      <c r="C124" s="761"/>
      <c r="D124" s="761"/>
      <c r="E124" s="761"/>
      <c r="F124" s="761"/>
      <c r="G124" s="761"/>
      <c r="H124" s="762"/>
      <c r="I124" s="172"/>
      <c r="J124" s="760" t="s">
        <v>457</v>
      </c>
      <c r="K124" s="761"/>
      <c r="L124" s="761"/>
      <c r="M124" s="761"/>
      <c r="N124" s="761"/>
      <c r="O124" s="761"/>
      <c r="P124" s="761"/>
      <c r="Q124" s="761"/>
      <c r="R124" s="761"/>
      <c r="S124" s="762"/>
      <c r="T124" s="172"/>
      <c r="U124" s="12"/>
    </row>
    <row r="125" spans="1:21" ht="18" customHeight="1" x14ac:dyDescent="0.4">
      <c r="A125" s="172"/>
      <c r="B125" s="1025"/>
      <c r="C125" s="1026"/>
      <c r="D125" s="1026"/>
      <c r="E125" s="1026"/>
      <c r="F125" s="1026"/>
      <c r="G125" s="1026"/>
      <c r="H125" s="1027"/>
      <c r="I125" s="172"/>
      <c r="J125" s="1025"/>
      <c r="K125" s="1026"/>
      <c r="L125" s="1026"/>
      <c r="M125" s="1026"/>
      <c r="N125" s="1026"/>
      <c r="O125" s="1026"/>
      <c r="P125" s="1026"/>
      <c r="Q125" s="1026"/>
      <c r="R125" s="1026"/>
      <c r="S125" s="1027"/>
      <c r="T125" s="172"/>
      <c r="U125" s="12"/>
    </row>
    <row r="126" spans="1:21" ht="18" customHeight="1" x14ac:dyDescent="0.4">
      <c r="A126" s="172"/>
      <c r="B126" s="1019"/>
      <c r="C126" s="1020"/>
      <c r="D126" s="1020"/>
      <c r="E126" s="1020"/>
      <c r="F126" s="1020"/>
      <c r="G126" s="1020"/>
      <c r="H126" s="1021"/>
      <c r="I126" s="172"/>
      <c r="J126" s="1019"/>
      <c r="K126" s="1020"/>
      <c r="L126" s="1020"/>
      <c r="M126" s="1020"/>
      <c r="N126" s="1020"/>
      <c r="O126" s="1020"/>
      <c r="P126" s="1020"/>
      <c r="Q126" s="1020"/>
      <c r="R126" s="1020"/>
      <c r="S126" s="1021"/>
      <c r="T126" s="172"/>
      <c r="U126" s="12"/>
    </row>
    <row r="127" spans="1:21" ht="18" customHeight="1" x14ac:dyDescent="0.4">
      <c r="A127" s="172"/>
      <c r="B127" s="1019"/>
      <c r="C127" s="1020"/>
      <c r="D127" s="1020"/>
      <c r="E127" s="1020"/>
      <c r="F127" s="1020"/>
      <c r="G127" s="1020"/>
      <c r="H127" s="1021"/>
      <c r="I127" s="172"/>
      <c r="J127" s="1019"/>
      <c r="K127" s="1020"/>
      <c r="L127" s="1020"/>
      <c r="M127" s="1020"/>
      <c r="N127" s="1020"/>
      <c r="O127" s="1020"/>
      <c r="P127" s="1020"/>
      <c r="Q127" s="1020"/>
      <c r="R127" s="1020"/>
      <c r="S127" s="1021"/>
      <c r="T127" s="172"/>
      <c r="U127" s="12"/>
    </row>
    <row r="128" spans="1:21" ht="18" customHeight="1" x14ac:dyDescent="0.4">
      <c r="A128" s="172"/>
      <c r="B128" s="1019"/>
      <c r="C128" s="1020"/>
      <c r="D128" s="1020"/>
      <c r="E128" s="1020"/>
      <c r="F128" s="1020"/>
      <c r="G128" s="1020"/>
      <c r="H128" s="1021"/>
      <c r="I128" s="172"/>
      <c r="J128" s="1019"/>
      <c r="K128" s="1020"/>
      <c r="L128" s="1020"/>
      <c r="M128" s="1020"/>
      <c r="N128" s="1020"/>
      <c r="O128" s="1020"/>
      <c r="P128" s="1020"/>
      <c r="Q128" s="1020"/>
      <c r="R128" s="1020"/>
      <c r="S128" s="1021"/>
      <c r="T128" s="172"/>
      <c r="U128" s="12"/>
    </row>
    <row r="129" spans="1:21" ht="18" customHeight="1" x14ac:dyDescent="0.4">
      <c r="A129" s="172"/>
      <c r="B129" s="1019"/>
      <c r="C129" s="1020"/>
      <c r="D129" s="1020"/>
      <c r="E129" s="1020"/>
      <c r="F129" s="1020"/>
      <c r="G129" s="1020"/>
      <c r="H129" s="1021"/>
      <c r="I129" s="172"/>
      <c r="J129" s="1019"/>
      <c r="K129" s="1020"/>
      <c r="L129" s="1020"/>
      <c r="M129" s="1020"/>
      <c r="N129" s="1020"/>
      <c r="O129" s="1020"/>
      <c r="P129" s="1020"/>
      <c r="Q129" s="1020"/>
      <c r="R129" s="1020"/>
      <c r="S129" s="1021"/>
      <c r="T129" s="172"/>
      <c r="U129" s="12"/>
    </row>
    <row r="130" spans="1:21" ht="18" customHeight="1" x14ac:dyDescent="0.4">
      <c r="A130" s="172"/>
      <c r="B130" s="1019"/>
      <c r="C130" s="1020"/>
      <c r="D130" s="1020"/>
      <c r="E130" s="1020"/>
      <c r="F130" s="1020"/>
      <c r="G130" s="1020"/>
      <c r="H130" s="1021"/>
      <c r="I130" s="172"/>
      <c r="J130" s="1019"/>
      <c r="K130" s="1020"/>
      <c r="L130" s="1020"/>
      <c r="M130" s="1020"/>
      <c r="N130" s="1020"/>
      <c r="O130" s="1020"/>
      <c r="P130" s="1020"/>
      <c r="Q130" s="1020"/>
      <c r="R130" s="1020"/>
      <c r="S130" s="1021"/>
      <c r="T130" s="172"/>
      <c r="U130" s="12"/>
    </row>
    <row r="131" spans="1:21" ht="18" customHeight="1" x14ac:dyDescent="0.4">
      <c r="A131" s="172"/>
      <c r="B131" s="1019"/>
      <c r="C131" s="1020"/>
      <c r="D131" s="1020"/>
      <c r="E131" s="1020"/>
      <c r="F131" s="1020"/>
      <c r="G131" s="1020"/>
      <c r="H131" s="1021"/>
      <c r="I131" s="172"/>
      <c r="J131" s="1019"/>
      <c r="K131" s="1020"/>
      <c r="L131" s="1020"/>
      <c r="M131" s="1020"/>
      <c r="N131" s="1020"/>
      <c r="O131" s="1020"/>
      <c r="P131" s="1020"/>
      <c r="Q131" s="1020"/>
      <c r="R131" s="1020"/>
      <c r="S131" s="1021"/>
      <c r="T131" s="172"/>
      <c r="U131" s="12"/>
    </row>
    <row r="132" spans="1:21" ht="18" customHeight="1" x14ac:dyDescent="0.4">
      <c r="A132" s="172"/>
      <c r="B132" s="1019"/>
      <c r="C132" s="1020"/>
      <c r="D132" s="1020"/>
      <c r="E132" s="1020"/>
      <c r="F132" s="1020"/>
      <c r="G132" s="1020"/>
      <c r="H132" s="1021"/>
      <c r="I132" s="172"/>
      <c r="J132" s="1019"/>
      <c r="K132" s="1020"/>
      <c r="L132" s="1020"/>
      <c r="M132" s="1020"/>
      <c r="N132" s="1020"/>
      <c r="O132" s="1020"/>
      <c r="P132" s="1020"/>
      <c r="Q132" s="1020"/>
      <c r="R132" s="1020"/>
      <c r="S132" s="1021"/>
      <c r="T132" s="172"/>
      <c r="U132" s="12"/>
    </row>
    <row r="133" spans="1:21" ht="18" customHeight="1" x14ac:dyDescent="0.4">
      <c r="A133" s="172"/>
      <c r="B133" s="1019"/>
      <c r="C133" s="1020"/>
      <c r="D133" s="1020"/>
      <c r="E133" s="1020"/>
      <c r="F133" s="1020"/>
      <c r="G133" s="1020"/>
      <c r="H133" s="1021"/>
      <c r="I133" s="172"/>
      <c r="J133" s="1019"/>
      <c r="K133" s="1020"/>
      <c r="L133" s="1020"/>
      <c r="M133" s="1020"/>
      <c r="N133" s="1020"/>
      <c r="O133" s="1020"/>
      <c r="P133" s="1020"/>
      <c r="Q133" s="1020"/>
      <c r="R133" s="1020"/>
      <c r="S133" s="1021"/>
      <c r="T133" s="172"/>
      <c r="U133" s="12"/>
    </row>
    <row r="134" spans="1:21" ht="18" customHeight="1" x14ac:dyDescent="0.4">
      <c r="A134" s="172"/>
      <c r="B134" s="1019"/>
      <c r="C134" s="1020"/>
      <c r="D134" s="1020"/>
      <c r="E134" s="1020"/>
      <c r="F134" s="1020"/>
      <c r="G134" s="1020"/>
      <c r="H134" s="1021"/>
      <c r="I134" s="172"/>
      <c r="J134" s="1019"/>
      <c r="K134" s="1020"/>
      <c r="L134" s="1020"/>
      <c r="M134" s="1020"/>
      <c r="N134" s="1020"/>
      <c r="O134" s="1020"/>
      <c r="P134" s="1020"/>
      <c r="Q134" s="1020"/>
      <c r="R134" s="1020"/>
      <c r="S134" s="1021"/>
      <c r="T134" s="172"/>
      <c r="U134" s="12"/>
    </row>
    <row r="135" spans="1:21" ht="18" customHeight="1" x14ac:dyDescent="0.4">
      <c r="A135" s="172"/>
      <c r="B135" s="1019"/>
      <c r="C135" s="1020"/>
      <c r="D135" s="1020"/>
      <c r="E135" s="1020"/>
      <c r="F135" s="1020"/>
      <c r="G135" s="1020"/>
      <c r="H135" s="1021"/>
      <c r="I135" s="172"/>
      <c r="J135" s="1019"/>
      <c r="K135" s="1020"/>
      <c r="L135" s="1020"/>
      <c r="M135" s="1020"/>
      <c r="N135" s="1020"/>
      <c r="O135" s="1020"/>
      <c r="P135" s="1020"/>
      <c r="Q135" s="1020"/>
      <c r="R135" s="1020"/>
      <c r="S135" s="1021"/>
      <c r="T135" s="172"/>
      <c r="U135" s="12"/>
    </row>
    <row r="136" spans="1:21" ht="18" customHeight="1" x14ac:dyDescent="0.4">
      <c r="A136" s="172"/>
      <c r="B136" s="1019"/>
      <c r="C136" s="1020"/>
      <c r="D136" s="1020"/>
      <c r="E136" s="1020"/>
      <c r="F136" s="1020"/>
      <c r="G136" s="1020"/>
      <c r="H136" s="1021"/>
      <c r="I136" s="172"/>
      <c r="J136" s="1019"/>
      <c r="K136" s="1020"/>
      <c r="L136" s="1020"/>
      <c r="M136" s="1020"/>
      <c r="N136" s="1020"/>
      <c r="O136" s="1020"/>
      <c r="P136" s="1020"/>
      <c r="Q136" s="1020"/>
      <c r="R136" s="1020"/>
      <c r="S136" s="1021"/>
      <c r="T136" s="172"/>
      <c r="U136" s="12"/>
    </row>
    <row r="137" spans="1:21" ht="18" customHeight="1" x14ac:dyDescent="0.4">
      <c r="A137" s="172"/>
      <c r="B137" s="1019"/>
      <c r="C137" s="1020"/>
      <c r="D137" s="1020"/>
      <c r="E137" s="1020"/>
      <c r="F137" s="1020"/>
      <c r="G137" s="1020"/>
      <c r="H137" s="1021"/>
      <c r="I137" s="172"/>
      <c r="J137" s="1019"/>
      <c r="K137" s="1020"/>
      <c r="L137" s="1020"/>
      <c r="M137" s="1020"/>
      <c r="N137" s="1020"/>
      <c r="O137" s="1020"/>
      <c r="P137" s="1020"/>
      <c r="Q137" s="1020"/>
      <c r="R137" s="1020"/>
      <c r="S137" s="1021"/>
      <c r="T137" s="172"/>
      <c r="U137" s="12"/>
    </row>
    <row r="138" spans="1:21" ht="18" customHeight="1" x14ac:dyDescent="0.4">
      <c r="A138" s="172"/>
      <c r="B138" s="1019"/>
      <c r="C138" s="1020"/>
      <c r="D138" s="1020"/>
      <c r="E138" s="1020"/>
      <c r="F138" s="1020"/>
      <c r="G138" s="1020"/>
      <c r="H138" s="1021"/>
      <c r="I138" s="172"/>
      <c r="J138" s="1019"/>
      <c r="K138" s="1020"/>
      <c r="L138" s="1020"/>
      <c r="M138" s="1020"/>
      <c r="N138" s="1020"/>
      <c r="O138" s="1020"/>
      <c r="P138" s="1020"/>
      <c r="Q138" s="1020"/>
      <c r="R138" s="1020"/>
      <c r="S138" s="1021"/>
      <c r="T138" s="172"/>
      <c r="U138" s="12"/>
    </row>
    <row r="139" spans="1:21" ht="18" customHeight="1" x14ac:dyDescent="0.4">
      <c r="A139" s="172"/>
      <c r="B139" s="1019"/>
      <c r="C139" s="1020"/>
      <c r="D139" s="1020"/>
      <c r="E139" s="1020"/>
      <c r="F139" s="1020"/>
      <c r="G139" s="1020"/>
      <c r="H139" s="1021"/>
      <c r="I139" s="172"/>
      <c r="J139" s="1019"/>
      <c r="K139" s="1020"/>
      <c r="L139" s="1020"/>
      <c r="M139" s="1020"/>
      <c r="N139" s="1020"/>
      <c r="O139" s="1020"/>
      <c r="P139" s="1020"/>
      <c r="Q139" s="1020"/>
      <c r="R139" s="1020"/>
      <c r="S139" s="1021"/>
      <c r="T139" s="172"/>
      <c r="U139" s="12"/>
    </row>
    <row r="140" spans="1:21" ht="18" customHeight="1" x14ac:dyDescent="0.4">
      <c r="A140" s="172"/>
      <c r="B140" s="1019"/>
      <c r="C140" s="1020"/>
      <c r="D140" s="1020"/>
      <c r="E140" s="1020"/>
      <c r="F140" s="1020"/>
      <c r="G140" s="1020"/>
      <c r="H140" s="1021"/>
      <c r="I140" s="172"/>
      <c r="J140" s="1019"/>
      <c r="K140" s="1020"/>
      <c r="L140" s="1020"/>
      <c r="M140" s="1020"/>
      <c r="N140" s="1020"/>
      <c r="O140" s="1020"/>
      <c r="P140" s="1020"/>
      <c r="Q140" s="1020"/>
      <c r="R140" s="1020"/>
      <c r="S140" s="1021"/>
      <c r="T140" s="172"/>
      <c r="U140" s="12"/>
    </row>
    <row r="141" spans="1:21" ht="18" customHeight="1" x14ac:dyDescent="0.4">
      <c r="A141" s="172"/>
      <c r="B141" s="1019"/>
      <c r="C141" s="1020"/>
      <c r="D141" s="1020"/>
      <c r="E141" s="1020"/>
      <c r="F141" s="1020"/>
      <c r="G141" s="1020"/>
      <c r="H141" s="1021"/>
      <c r="I141" s="172"/>
      <c r="J141" s="1019"/>
      <c r="K141" s="1020"/>
      <c r="L141" s="1020"/>
      <c r="M141" s="1020"/>
      <c r="N141" s="1020"/>
      <c r="O141" s="1020"/>
      <c r="P141" s="1020"/>
      <c r="Q141" s="1020"/>
      <c r="R141" s="1020"/>
      <c r="S141" s="1021"/>
      <c r="T141" s="172"/>
      <c r="U141" s="12"/>
    </row>
    <row r="142" spans="1:21" ht="18" customHeight="1" x14ac:dyDescent="0.4">
      <c r="A142" s="172"/>
      <c r="B142" s="1019"/>
      <c r="C142" s="1020"/>
      <c r="D142" s="1020"/>
      <c r="E142" s="1020"/>
      <c r="F142" s="1020"/>
      <c r="G142" s="1020"/>
      <c r="H142" s="1021"/>
      <c r="I142" s="172"/>
      <c r="J142" s="1019"/>
      <c r="K142" s="1020"/>
      <c r="L142" s="1020"/>
      <c r="M142" s="1020"/>
      <c r="N142" s="1020"/>
      <c r="O142" s="1020"/>
      <c r="P142" s="1020"/>
      <c r="Q142" s="1020"/>
      <c r="R142" s="1020"/>
      <c r="S142" s="1021"/>
      <c r="T142" s="172"/>
      <c r="U142" s="12"/>
    </row>
    <row r="143" spans="1:21" ht="18" customHeight="1" x14ac:dyDescent="0.4">
      <c r="A143" s="172"/>
      <c r="B143" s="1019"/>
      <c r="C143" s="1020"/>
      <c r="D143" s="1020"/>
      <c r="E143" s="1020"/>
      <c r="F143" s="1020"/>
      <c r="G143" s="1020"/>
      <c r="H143" s="1021"/>
      <c r="I143" s="172"/>
      <c r="J143" s="1019"/>
      <c r="K143" s="1020"/>
      <c r="L143" s="1020"/>
      <c r="M143" s="1020"/>
      <c r="N143" s="1020"/>
      <c r="O143" s="1020"/>
      <c r="P143" s="1020"/>
      <c r="Q143" s="1020"/>
      <c r="R143" s="1020"/>
      <c r="S143" s="1021"/>
      <c r="T143" s="172"/>
      <c r="U143" s="12"/>
    </row>
    <row r="144" spans="1:21" ht="18" customHeight="1" x14ac:dyDescent="0.4">
      <c r="A144" s="172"/>
      <c r="B144" s="1019"/>
      <c r="C144" s="1020"/>
      <c r="D144" s="1020"/>
      <c r="E144" s="1020"/>
      <c r="F144" s="1020"/>
      <c r="G144" s="1020"/>
      <c r="H144" s="1021"/>
      <c r="I144" s="172"/>
      <c r="J144" s="1019"/>
      <c r="K144" s="1020"/>
      <c r="L144" s="1020"/>
      <c r="M144" s="1020"/>
      <c r="N144" s="1020"/>
      <c r="O144" s="1020"/>
      <c r="P144" s="1020"/>
      <c r="Q144" s="1020"/>
      <c r="R144" s="1020"/>
      <c r="S144" s="1021"/>
      <c r="T144" s="172"/>
      <c r="U144" s="12"/>
    </row>
    <row r="145" spans="1:21" ht="18" customHeight="1" x14ac:dyDescent="0.4">
      <c r="A145" s="172"/>
      <c r="B145" s="1019"/>
      <c r="C145" s="1020"/>
      <c r="D145" s="1020"/>
      <c r="E145" s="1020"/>
      <c r="F145" s="1020"/>
      <c r="G145" s="1020"/>
      <c r="H145" s="1021"/>
      <c r="I145" s="172"/>
      <c r="J145" s="1019"/>
      <c r="K145" s="1020"/>
      <c r="L145" s="1020"/>
      <c r="M145" s="1020"/>
      <c r="N145" s="1020"/>
      <c r="O145" s="1020"/>
      <c r="P145" s="1020"/>
      <c r="Q145" s="1020"/>
      <c r="R145" s="1020"/>
      <c r="S145" s="1021"/>
      <c r="T145" s="172"/>
      <c r="U145" s="12"/>
    </row>
    <row r="146" spans="1:21" ht="18" customHeight="1" x14ac:dyDescent="0.4">
      <c r="A146" s="172"/>
      <c r="B146" s="1019"/>
      <c r="C146" s="1020"/>
      <c r="D146" s="1020"/>
      <c r="E146" s="1020"/>
      <c r="F146" s="1020"/>
      <c r="G146" s="1020"/>
      <c r="H146" s="1021"/>
      <c r="I146" s="172"/>
      <c r="J146" s="1019"/>
      <c r="K146" s="1020"/>
      <c r="L146" s="1020"/>
      <c r="M146" s="1020"/>
      <c r="N146" s="1020"/>
      <c r="O146" s="1020"/>
      <c r="P146" s="1020"/>
      <c r="Q146" s="1020"/>
      <c r="R146" s="1020"/>
      <c r="S146" s="1021"/>
      <c r="T146" s="172"/>
      <c r="U146" s="12"/>
    </row>
    <row r="147" spans="1:21" ht="18" customHeight="1" x14ac:dyDescent="0.4">
      <c r="A147" s="172"/>
      <c r="B147" s="1019"/>
      <c r="C147" s="1020"/>
      <c r="D147" s="1020"/>
      <c r="E147" s="1020"/>
      <c r="F147" s="1020"/>
      <c r="G147" s="1020"/>
      <c r="H147" s="1021"/>
      <c r="I147" s="172"/>
      <c r="J147" s="1019"/>
      <c r="K147" s="1020"/>
      <c r="L147" s="1020"/>
      <c r="M147" s="1020"/>
      <c r="N147" s="1020"/>
      <c r="O147" s="1020"/>
      <c r="P147" s="1020"/>
      <c r="Q147" s="1020"/>
      <c r="R147" s="1020"/>
      <c r="S147" s="1021"/>
      <c r="T147" s="172"/>
      <c r="U147" s="12"/>
    </row>
    <row r="148" spans="1:21" ht="18" customHeight="1" x14ac:dyDescent="0.4">
      <c r="A148" s="172"/>
      <c r="B148" s="1019"/>
      <c r="C148" s="1020"/>
      <c r="D148" s="1020"/>
      <c r="E148" s="1020"/>
      <c r="F148" s="1020"/>
      <c r="G148" s="1020"/>
      <c r="H148" s="1021"/>
      <c r="I148" s="172"/>
      <c r="J148" s="1019"/>
      <c r="K148" s="1020"/>
      <c r="L148" s="1020"/>
      <c r="M148" s="1020"/>
      <c r="N148" s="1020"/>
      <c r="O148" s="1020"/>
      <c r="P148" s="1020"/>
      <c r="Q148" s="1020"/>
      <c r="R148" s="1020"/>
      <c r="S148" s="1021"/>
      <c r="T148" s="172"/>
      <c r="U148" s="12"/>
    </row>
    <row r="149" spans="1:21" ht="18" customHeight="1" x14ac:dyDescent="0.4">
      <c r="A149" s="172"/>
      <c r="B149" s="1019"/>
      <c r="C149" s="1020"/>
      <c r="D149" s="1020"/>
      <c r="E149" s="1020"/>
      <c r="F149" s="1020"/>
      <c r="G149" s="1020"/>
      <c r="H149" s="1021"/>
      <c r="I149" s="172"/>
      <c r="J149" s="1019"/>
      <c r="K149" s="1020"/>
      <c r="L149" s="1020"/>
      <c r="M149" s="1020"/>
      <c r="N149" s="1020"/>
      <c r="O149" s="1020"/>
      <c r="P149" s="1020"/>
      <c r="Q149" s="1020"/>
      <c r="R149" s="1020"/>
      <c r="S149" s="1021"/>
      <c r="T149" s="172"/>
      <c r="U149" s="12"/>
    </row>
    <row r="150" spans="1:21" ht="18" customHeight="1" x14ac:dyDescent="0.4">
      <c r="A150" s="172"/>
      <c r="B150" s="1019"/>
      <c r="C150" s="1020"/>
      <c r="D150" s="1020"/>
      <c r="E150" s="1020"/>
      <c r="F150" s="1020"/>
      <c r="G150" s="1020"/>
      <c r="H150" s="1021"/>
      <c r="I150" s="172"/>
      <c r="J150" s="1019"/>
      <c r="K150" s="1020"/>
      <c r="L150" s="1020"/>
      <c r="M150" s="1020"/>
      <c r="N150" s="1020"/>
      <c r="O150" s="1020"/>
      <c r="P150" s="1020"/>
      <c r="Q150" s="1020"/>
      <c r="R150" s="1020"/>
      <c r="S150" s="1021"/>
      <c r="T150" s="172"/>
      <c r="U150" s="12"/>
    </row>
    <row r="151" spans="1:21" ht="18" customHeight="1" x14ac:dyDescent="0.4">
      <c r="A151" s="172"/>
      <c r="B151" s="1019"/>
      <c r="C151" s="1020"/>
      <c r="D151" s="1020"/>
      <c r="E151" s="1020"/>
      <c r="F151" s="1020"/>
      <c r="G151" s="1020"/>
      <c r="H151" s="1021"/>
      <c r="I151" s="172"/>
      <c r="J151" s="1019"/>
      <c r="K151" s="1020"/>
      <c r="L151" s="1020"/>
      <c r="M151" s="1020"/>
      <c r="N151" s="1020"/>
      <c r="O151" s="1020"/>
      <c r="P151" s="1020"/>
      <c r="Q151" s="1020"/>
      <c r="R151" s="1020"/>
      <c r="S151" s="1021"/>
      <c r="T151" s="172"/>
      <c r="U151" s="12"/>
    </row>
    <row r="152" spans="1:21" ht="18" customHeight="1" x14ac:dyDescent="0.4">
      <c r="A152" s="172"/>
      <c r="B152" s="1019"/>
      <c r="C152" s="1020"/>
      <c r="D152" s="1020"/>
      <c r="E152" s="1020"/>
      <c r="F152" s="1020"/>
      <c r="G152" s="1020"/>
      <c r="H152" s="1021"/>
      <c r="I152" s="172"/>
      <c r="J152" s="1019"/>
      <c r="K152" s="1020"/>
      <c r="L152" s="1020"/>
      <c r="M152" s="1020"/>
      <c r="N152" s="1020"/>
      <c r="O152" s="1020"/>
      <c r="P152" s="1020"/>
      <c r="Q152" s="1020"/>
      <c r="R152" s="1020"/>
      <c r="S152" s="1021"/>
      <c r="T152" s="172"/>
      <c r="U152" s="12"/>
    </row>
    <row r="153" spans="1:21" ht="18" customHeight="1" x14ac:dyDescent="0.4">
      <c r="A153" s="172"/>
      <c r="B153" s="1019"/>
      <c r="C153" s="1020"/>
      <c r="D153" s="1020"/>
      <c r="E153" s="1020"/>
      <c r="F153" s="1020"/>
      <c r="G153" s="1020"/>
      <c r="H153" s="1021"/>
      <c r="I153" s="172"/>
      <c r="J153" s="1019"/>
      <c r="K153" s="1020"/>
      <c r="L153" s="1020"/>
      <c r="M153" s="1020"/>
      <c r="N153" s="1020"/>
      <c r="O153" s="1020"/>
      <c r="P153" s="1020"/>
      <c r="Q153" s="1020"/>
      <c r="R153" s="1020"/>
      <c r="S153" s="1021"/>
      <c r="T153" s="172"/>
      <c r="U153" s="12"/>
    </row>
    <row r="154" spans="1:21" ht="18" customHeight="1" x14ac:dyDescent="0.4">
      <c r="A154" s="172"/>
      <c r="B154" s="1019"/>
      <c r="C154" s="1020"/>
      <c r="D154" s="1020"/>
      <c r="E154" s="1020"/>
      <c r="F154" s="1020"/>
      <c r="G154" s="1020"/>
      <c r="H154" s="1021"/>
      <c r="I154" s="172"/>
      <c r="J154" s="1019"/>
      <c r="K154" s="1020"/>
      <c r="L154" s="1020"/>
      <c r="M154" s="1020"/>
      <c r="N154" s="1020"/>
      <c r="O154" s="1020"/>
      <c r="P154" s="1020"/>
      <c r="Q154" s="1020"/>
      <c r="R154" s="1020"/>
      <c r="S154" s="1021"/>
      <c r="T154" s="172"/>
      <c r="U154" s="12"/>
    </row>
    <row r="155" spans="1:21" ht="18" customHeight="1" x14ac:dyDescent="0.4">
      <c r="A155" s="172"/>
      <c r="B155" s="1019"/>
      <c r="C155" s="1020"/>
      <c r="D155" s="1020"/>
      <c r="E155" s="1020"/>
      <c r="F155" s="1020"/>
      <c r="G155" s="1020"/>
      <c r="H155" s="1021"/>
      <c r="I155" s="172"/>
      <c r="J155" s="1019"/>
      <c r="K155" s="1020"/>
      <c r="L155" s="1020"/>
      <c r="M155" s="1020"/>
      <c r="N155" s="1020"/>
      <c r="O155" s="1020"/>
      <c r="P155" s="1020"/>
      <c r="Q155" s="1020"/>
      <c r="R155" s="1020"/>
      <c r="S155" s="1021"/>
      <c r="T155" s="172"/>
      <c r="U155" s="12"/>
    </row>
    <row r="156" spans="1:21" ht="18" customHeight="1" thickBot="1" x14ac:dyDescent="0.45">
      <c r="A156" s="172"/>
      <c r="B156" s="1022"/>
      <c r="C156" s="1023"/>
      <c r="D156" s="1023"/>
      <c r="E156" s="1023"/>
      <c r="F156" s="1023"/>
      <c r="G156" s="1023"/>
      <c r="H156" s="1024"/>
      <c r="I156" s="172"/>
      <c r="J156" s="1022"/>
      <c r="K156" s="1023"/>
      <c r="L156" s="1023"/>
      <c r="M156" s="1023"/>
      <c r="N156" s="1023"/>
      <c r="O156" s="1023"/>
      <c r="P156" s="1023"/>
      <c r="Q156" s="1023"/>
      <c r="R156" s="1023"/>
      <c r="S156" s="1024"/>
      <c r="T156" s="172"/>
      <c r="U156" s="12"/>
    </row>
    <row r="157" spans="1:21" ht="18" customHeight="1" thickBot="1" x14ac:dyDescent="0.45">
      <c r="A157" s="172"/>
      <c r="B157" s="172"/>
      <c r="C157" s="172"/>
      <c r="D157" s="172"/>
      <c r="E157" s="172"/>
      <c r="F157" s="172"/>
      <c r="G157" s="172"/>
      <c r="H157" s="172"/>
      <c r="I157" s="172"/>
      <c r="J157" s="172"/>
      <c r="K157" s="172"/>
      <c r="L157" s="172"/>
      <c r="M157" s="172"/>
      <c r="N157" s="172"/>
      <c r="O157" s="172"/>
      <c r="P157" s="172"/>
      <c r="Q157" s="172"/>
      <c r="R157" s="172"/>
      <c r="S157" s="172"/>
      <c r="T157" s="172"/>
      <c r="U157" s="12"/>
    </row>
    <row r="158" spans="1:21" ht="18" customHeight="1" thickBot="1" x14ac:dyDescent="0.45">
      <c r="A158" s="172"/>
      <c r="B158" s="760" t="s">
        <v>458</v>
      </c>
      <c r="C158" s="761"/>
      <c r="D158" s="761"/>
      <c r="E158" s="761"/>
      <c r="F158" s="761"/>
      <c r="G158" s="761"/>
      <c r="H158" s="761"/>
      <c r="I158" s="761"/>
      <c r="J158" s="761"/>
      <c r="K158" s="761"/>
      <c r="L158" s="761"/>
      <c r="M158" s="761"/>
      <c r="N158" s="761"/>
      <c r="O158" s="761"/>
      <c r="P158" s="761"/>
      <c r="Q158" s="761"/>
      <c r="R158" s="761"/>
      <c r="S158" s="762"/>
      <c r="T158" s="172"/>
      <c r="U158" s="12"/>
    </row>
    <row r="159" spans="1:21" ht="18" customHeight="1" x14ac:dyDescent="0.4">
      <c r="A159" s="172"/>
      <c r="B159" s="1019"/>
      <c r="C159" s="1020"/>
      <c r="D159" s="1020"/>
      <c r="E159" s="1020"/>
      <c r="F159" s="1020"/>
      <c r="G159" s="1020"/>
      <c r="H159" s="1020"/>
      <c r="I159" s="1020"/>
      <c r="J159" s="1020"/>
      <c r="K159" s="1020"/>
      <c r="L159" s="1020"/>
      <c r="M159" s="1020"/>
      <c r="N159" s="1020"/>
      <c r="O159" s="1020"/>
      <c r="P159" s="1020"/>
      <c r="Q159" s="1020"/>
      <c r="R159" s="1020"/>
      <c r="S159" s="1021"/>
      <c r="T159" s="172"/>
      <c r="U159" s="12"/>
    </row>
    <row r="160" spans="1:21" ht="18" customHeight="1" x14ac:dyDescent="0.4">
      <c r="A160" s="172"/>
      <c r="B160" s="1019"/>
      <c r="C160" s="1020"/>
      <c r="D160" s="1020"/>
      <c r="E160" s="1020"/>
      <c r="F160" s="1020"/>
      <c r="G160" s="1020"/>
      <c r="H160" s="1020"/>
      <c r="I160" s="1020"/>
      <c r="J160" s="1020"/>
      <c r="K160" s="1020"/>
      <c r="L160" s="1020"/>
      <c r="M160" s="1020"/>
      <c r="N160" s="1020"/>
      <c r="O160" s="1020"/>
      <c r="P160" s="1020"/>
      <c r="Q160" s="1020"/>
      <c r="R160" s="1020"/>
      <c r="S160" s="1021"/>
      <c r="T160" s="172"/>
      <c r="U160" s="12"/>
    </row>
    <row r="161" spans="1:21" ht="18" customHeight="1" x14ac:dyDescent="0.4">
      <c r="A161" s="172"/>
      <c r="B161" s="1019"/>
      <c r="C161" s="1020"/>
      <c r="D161" s="1020"/>
      <c r="E161" s="1020"/>
      <c r="F161" s="1020"/>
      <c r="G161" s="1020"/>
      <c r="H161" s="1020"/>
      <c r="I161" s="1020"/>
      <c r="J161" s="1020"/>
      <c r="K161" s="1020"/>
      <c r="L161" s="1020"/>
      <c r="M161" s="1020"/>
      <c r="N161" s="1020"/>
      <c r="O161" s="1020"/>
      <c r="P161" s="1020"/>
      <c r="Q161" s="1020"/>
      <c r="R161" s="1020"/>
      <c r="S161" s="1021"/>
      <c r="T161" s="172"/>
      <c r="U161" s="12"/>
    </row>
    <row r="162" spans="1:21" ht="18" customHeight="1" x14ac:dyDescent="0.4">
      <c r="A162" s="172"/>
      <c r="B162" s="1019"/>
      <c r="C162" s="1020"/>
      <c r="D162" s="1020"/>
      <c r="E162" s="1020"/>
      <c r="F162" s="1020"/>
      <c r="G162" s="1020"/>
      <c r="H162" s="1020"/>
      <c r="I162" s="1020"/>
      <c r="J162" s="1020"/>
      <c r="K162" s="1020"/>
      <c r="L162" s="1020"/>
      <c r="M162" s="1020"/>
      <c r="N162" s="1020"/>
      <c r="O162" s="1020"/>
      <c r="P162" s="1020"/>
      <c r="Q162" s="1020"/>
      <c r="R162" s="1020"/>
      <c r="S162" s="1021"/>
      <c r="T162" s="172"/>
      <c r="U162" s="12"/>
    </row>
    <row r="163" spans="1:21" ht="18" customHeight="1" x14ac:dyDescent="0.4">
      <c r="A163" s="172"/>
      <c r="B163" s="1019"/>
      <c r="C163" s="1020"/>
      <c r="D163" s="1020"/>
      <c r="E163" s="1020"/>
      <c r="F163" s="1020"/>
      <c r="G163" s="1020"/>
      <c r="H163" s="1020"/>
      <c r="I163" s="1020"/>
      <c r="J163" s="1020"/>
      <c r="K163" s="1020"/>
      <c r="L163" s="1020"/>
      <c r="M163" s="1020"/>
      <c r="N163" s="1020"/>
      <c r="O163" s="1020"/>
      <c r="P163" s="1020"/>
      <c r="Q163" s="1020"/>
      <c r="R163" s="1020"/>
      <c r="S163" s="1021"/>
      <c r="T163" s="172"/>
      <c r="U163" s="12"/>
    </row>
    <row r="164" spans="1:21" ht="18" customHeight="1" x14ac:dyDescent="0.4">
      <c r="A164" s="172"/>
      <c r="B164" s="1019"/>
      <c r="C164" s="1020"/>
      <c r="D164" s="1020"/>
      <c r="E164" s="1020"/>
      <c r="F164" s="1020"/>
      <c r="G164" s="1020"/>
      <c r="H164" s="1020"/>
      <c r="I164" s="1020"/>
      <c r="J164" s="1020"/>
      <c r="K164" s="1020"/>
      <c r="L164" s="1020"/>
      <c r="M164" s="1020"/>
      <c r="N164" s="1020"/>
      <c r="O164" s="1020"/>
      <c r="P164" s="1020"/>
      <c r="Q164" s="1020"/>
      <c r="R164" s="1020"/>
      <c r="S164" s="1021"/>
      <c r="T164" s="172"/>
      <c r="U164" s="12"/>
    </row>
    <row r="165" spans="1:21" ht="18" customHeight="1" x14ac:dyDescent="0.4">
      <c r="A165" s="172"/>
      <c r="B165" s="1019"/>
      <c r="C165" s="1020"/>
      <c r="D165" s="1020"/>
      <c r="E165" s="1020"/>
      <c r="F165" s="1020"/>
      <c r="G165" s="1020"/>
      <c r="H165" s="1020"/>
      <c r="I165" s="1020"/>
      <c r="J165" s="1020"/>
      <c r="K165" s="1020"/>
      <c r="L165" s="1020"/>
      <c r="M165" s="1020"/>
      <c r="N165" s="1020"/>
      <c r="O165" s="1020"/>
      <c r="P165" s="1020"/>
      <c r="Q165" s="1020"/>
      <c r="R165" s="1020"/>
      <c r="S165" s="1021"/>
      <c r="T165" s="172"/>
      <c r="U165" s="12"/>
    </row>
    <row r="166" spans="1:21" ht="18" customHeight="1" x14ac:dyDescent="0.4">
      <c r="A166" s="172"/>
      <c r="B166" s="1019"/>
      <c r="C166" s="1020"/>
      <c r="D166" s="1020"/>
      <c r="E166" s="1020"/>
      <c r="F166" s="1020"/>
      <c r="G166" s="1020"/>
      <c r="H166" s="1020"/>
      <c r="I166" s="1020"/>
      <c r="J166" s="1020"/>
      <c r="K166" s="1020"/>
      <c r="L166" s="1020"/>
      <c r="M166" s="1020"/>
      <c r="N166" s="1020"/>
      <c r="O166" s="1020"/>
      <c r="P166" s="1020"/>
      <c r="Q166" s="1020"/>
      <c r="R166" s="1020"/>
      <c r="S166" s="1021"/>
      <c r="T166" s="172"/>
      <c r="U166" s="12"/>
    </row>
    <row r="167" spans="1:21" ht="18" customHeight="1" x14ac:dyDescent="0.4">
      <c r="A167" s="172"/>
      <c r="B167" s="1019"/>
      <c r="C167" s="1020"/>
      <c r="D167" s="1020"/>
      <c r="E167" s="1020"/>
      <c r="F167" s="1020"/>
      <c r="G167" s="1020"/>
      <c r="H167" s="1020"/>
      <c r="I167" s="1020"/>
      <c r="J167" s="1020"/>
      <c r="K167" s="1020"/>
      <c r="L167" s="1020"/>
      <c r="M167" s="1020"/>
      <c r="N167" s="1020"/>
      <c r="O167" s="1020"/>
      <c r="P167" s="1020"/>
      <c r="Q167" s="1020"/>
      <c r="R167" s="1020"/>
      <c r="S167" s="1021"/>
      <c r="T167" s="172"/>
      <c r="U167" s="12"/>
    </row>
    <row r="168" spans="1:21" ht="18" customHeight="1" x14ac:dyDescent="0.4">
      <c r="A168" s="172"/>
      <c r="B168" s="1019"/>
      <c r="C168" s="1020"/>
      <c r="D168" s="1020"/>
      <c r="E168" s="1020"/>
      <c r="F168" s="1020"/>
      <c r="G168" s="1020"/>
      <c r="H168" s="1020"/>
      <c r="I168" s="1020"/>
      <c r="J168" s="1020"/>
      <c r="K168" s="1020"/>
      <c r="L168" s="1020"/>
      <c r="M168" s="1020"/>
      <c r="N168" s="1020"/>
      <c r="O168" s="1020"/>
      <c r="P168" s="1020"/>
      <c r="Q168" s="1020"/>
      <c r="R168" s="1020"/>
      <c r="S168" s="1021"/>
      <c r="T168" s="172"/>
      <c r="U168" s="12"/>
    </row>
    <row r="169" spans="1:21" ht="18" customHeight="1" x14ac:dyDescent="0.4">
      <c r="A169" s="172"/>
      <c r="B169" s="1019"/>
      <c r="C169" s="1020"/>
      <c r="D169" s="1020"/>
      <c r="E169" s="1020"/>
      <c r="F169" s="1020"/>
      <c r="G169" s="1020"/>
      <c r="H169" s="1020"/>
      <c r="I169" s="1020"/>
      <c r="J169" s="1020"/>
      <c r="K169" s="1020"/>
      <c r="L169" s="1020"/>
      <c r="M169" s="1020"/>
      <c r="N169" s="1020"/>
      <c r="O169" s="1020"/>
      <c r="P169" s="1020"/>
      <c r="Q169" s="1020"/>
      <c r="R169" s="1020"/>
      <c r="S169" s="1021"/>
      <c r="T169" s="172"/>
      <c r="U169" s="12"/>
    </row>
    <row r="170" spans="1:21" ht="18" customHeight="1" x14ac:dyDescent="0.4">
      <c r="A170" s="172"/>
      <c r="B170" s="1019"/>
      <c r="C170" s="1020"/>
      <c r="D170" s="1020"/>
      <c r="E170" s="1020"/>
      <c r="F170" s="1020"/>
      <c r="G170" s="1020"/>
      <c r="H170" s="1020"/>
      <c r="I170" s="1020"/>
      <c r="J170" s="1020"/>
      <c r="K170" s="1020"/>
      <c r="L170" s="1020"/>
      <c r="M170" s="1020"/>
      <c r="N170" s="1020"/>
      <c r="O170" s="1020"/>
      <c r="P170" s="1020"/>
      <c r="Q170" s="1020"/>
      <c r="R170" s="1020"/>
      <c r="S170" s="1021"/>
      <c r="T170" s="172"/>
      <c r="U170" s="12"/>
    </row>
    <row r="171" spans="1:21" ht="18" customHeight="1" x14ac:dyDescent="0.4">
      <c r="A171" s="172"/>
      <c r="B171" s="1019"/>
      <c r="C171" s="1020"/>
      <c r="D171" s="1020"/>
      <c r="E171" s="1020"/>
      <c r="F171" s="1020"/>
      <c r="G171" s="1020"/>
      <c r="H171" s="1020"/>
      <c r="I171" s="1020"/>
      <c r="J171" s="1020"/>
      <c r="K171" s="1020"/>
      <c r="L171" s="1020"/>
      <c r="M171" s="1020"/>
      <c r="N171" s="1020"/>
      <c r="O171" s="1020"/>
      <c r="P171" s="1020"/>
      <c r="Q171" s="1020"/>
      <c r="R171" s="1020"/>
      <c r="S171" s="1021"/>
      <c r="T171" s="172"/>
      <c r="U171" s="12"/>
    </row>
    <row r="172" spans="1:21" ht="18" customHeight="1" x14ac:dyDescent="0.4">
      <c r="A172" s="172"/>
      <c r="B172" s="1019"/>
      <c r="C172" s="1020"/>
      <c r="D172" s="1020"/>
      <c r="E172" s="1020"/>
      <c r="F172" s="1020"/>
      <c r="G172" s="1020"/>
      <c r="H172" s="1020"/>
      <c r="I172" s="1020"/>
      <c r="J172" s="1020"/>
      <c r="K172" s="1020"/>
      <c r="L172" s="1020"/>
      <c r="M172" s="1020"/>
      <c r="N172" s="1020"/>
      <c r="O172" s="1020"/>
      <c r="P172" s="1020"/>
      <c r="Q172" s="1020"/>
      <c r="R172" s="1020"/>
      <c r="S172" s="1021"/>
      <c r="T172" s="172"/>
      <c r="U172" s="12"/>
    </row>
    <row r="173" spans="1:21" ht="18" customHeight="1" x14ac:dyDescent="0.4">
      <c r="A173" s="172"/>
      <c r="B173" s="1019"/>
      <c r="C173" s="1020"/>
      <c r="D173" s="1020"/>
      <c r="E173" s="1020"/>
      <c r="F173" s="1020"/>
      <c r="G173" s="1020"/>
      <c r="H173" s="1020"/>
      <c r="I173" s="1020"/>
      <c r="J173" s="1020"/>
      <c r="K173" s="1020"/>
      <c r="L173" s="1020"/>
      <c r="M173" s="1020"/>
      <c r="N173" s="1020"/>
      <c r="O173" s="1020"/>
      <c r="P173" s="1020"/>
      <c r="Q173" s="1020"/>
      <c r="R173" s="1020"/>
      <c r="S173" s="1021"/>
      <c r="T173" s="172"/>
      <c r="U173" s="12"/>
    </row>
    <row r="174" spans="1:21" ht="18" customHeight="1" x14ac:dyDescent="0.4">
      <c r="A174" s="172"/>
      <c r="B174" s="1019"/>
      <c r="C174" s="1020"/>
      <c r="D174" s="1020"/>
      <c r="E174" s="1020"/>
      <c r="F174" s="1020"/>
      <c r="G174" s="1020"/>
      <c r="H174" s="1020"/>
      <c r="I174" s="1020"/>
      <c r="J174" s="1020"/>
      <c r="K174" s="1020"/>
      <c r="L174" s="1020"/>
      <c r="M174" s="1020"/>
      <c r="N174" s="1020"/>
      <c r="O174" s="1020"/>
      <c r="P174" s="1020"/>
      <c r="Q174" s="1020"/>
      <c r="R174" s="1020"/>
      <c r="S174" s="1021"/>
      <c r="T174" s="172"/>
      <c r="U174" s="12"/>
    </row>
    <row r="175" spans="1:21" ht="18" customHeight="1" x14ac:dyDescent="0.4">
      <c r="A175" s="172"/>
      <c r="B175" s="1019"/>
      <c r="C175" s="1020"/>
      <c r="D175" s="1020"/>
      <c r="E175" s="1020"/>
      <c r="F175" s="1020"/>
      <c r="G175" s="1020"/>
      <c r="H175" s="1020"/>
      <c r="I175" s="1020"/>
      <c r="J175" s="1020"/>
      <c r="K175" s="1020"/>
      <c r="L175" s="1020"/>
      <c r="M175" s="1020"/>
      <c r="N175" s="1020"/>
      <c r="O175" s="1020"/>
      <c r="P175" s="1020"/>
      <c r="Q175" s="1020"/>
      <c r="R175" s="1020"/>
      <c r="S175" s="1021"/>
      <c r="T175" s="172"/>
      <c r="U175" s="12"/>
    </row>
    <row r="176" spans="1:21" ht="18" customHeight="1" x14ac:dyDescent="0.4">
      <c r="A176" s="172"/>
      <c r="B176" s="1019"/>
      <c r="C176" s="1020"/>
      <c r="D176" s="1020"/>
      <c r="E176" s="1020"/>
      <c r="F176" s="1020"/>
      <c r="G176" s="1020"/>
      <c r="H176" s="1020"/>
      <c r="I176" s="1020"/>
      <c r="J176" s="1020"/>
      <c r="K176" s="1020"/>
      <c r="L176" s="1020"/>
      <c r="M176" s="1020"/>
      <c r="N176" s="1020"/>
      <c r="O176" s="1020"/>
      <c r="P176" s="1020"/>
      <c r="Q176" s="1020"/>
      <c r="R176" s="1020"/>
      <c r="S176" s="1021"/>
      <c r="T176" s="172"/>
      <c r="U176" s="12"/>
    </row>
    <row r="177" spans="1:21" ht="18" customHeight="1" x14ac:dyDescent="0.4">
      <c r="A177" s="172"/>
      <c r="B177" s="1019"/>
      <c r="C177" s="1020"/>
      <c r="D177" s="1020"/>
      <c r="E177" s="1020"/>
      <c r="F177" s="1020"/>
      <c r="G177" s="1020"/>
      <c r="H177" s="1020"/>
      <c r="I177" s="1020"/>
      <c r="J177" s="1020"/>
      <c r="K177" s="1020"/>
      <c r="L177" s="1020"/>
      <c r="M177" s="1020"/>
      <c r="N177" s="1020"/>
      <c r="O177" s="1020"/>
      <c r="P177" s="1020"/>
      <c r="Q177" s="1020"/>
      <c r="R177" s="1020"/>
      <c r="S177" s="1021"/>
      <c r="T177" s="172"/>
      <c r="U177" s="12"/>
    </row>
    <row r="178" spans="1:21" ht="18" customHeight="1" x14ac:dyDescent="0.4">
      <c r="A178" s="172"/>
      <c r="B178" s="1019"/>
      <c r="C178" s="1020"/>
      <c r="D178" s="1020"/>
      <c r="E178" s="1020"/>
      <c r="F178" s="1020"/>
      <c r="G178" s="1020"/>
      <c r="H178" s="1020"/>
      <c r="I178" s="1020"/>
      <c r="J178" s="1020"/>
      <c r="K178" s="1020"/>
      <c r="L178" s="1020"/>
      <c r="M178" s="1020"/>
      <c r="N178" s="1020"/>
      <c r="O178" s="1020"/>
      <c r="P178" s="1020"/>
      <c r="Q178" s="1020"/>
      <c r="R178" s="1020"/>
      <c r="S178" s="1021"/>
      <c r="T178" s="172"/>
      <c r="U178" s="12"/>
    </row>
    <row r="179" spans="1:21" ht="18" customHeight="1" x14ac:dyDescent="0.4">
      <c r="A179" s="172"/>
      <c r="B179" s="1019"/>
      <c r="C179" s="1020"/>
      <c r="D179" s="1020"/>
      <c r="E179" s="1020"/>
      <c r="F179" s="1020"/>
      <c r="G179" s="1020"/>
      <c r="H179" s="1020"/>
      <c r="I179" s="1020"/>
      <c r="J179" s="1020"/>
      <c r="K179" s="1020"/>
      <c r="L179" s="1020"/>
      <c r="M179" s="1020"/>
      <c r="N179" s="1020"/>
      <c r="O179" s="1020"/>
      <c r="P179" s="1020"/>
      <c r="Q179" s="1020"/>
      <c r="R179" s="1020"/>
      <c r="S179" s="1021"/>
      <c r="T179" s="172"/>
      <c r="U179" s="12"/>
    </row>
    <row r="180" spans="1:21" ht="18" customHeight="1" x14ac:dyDescent="0.4">
      <c r="A180" s="172"/>
      <c r="B180" s="1019"/>
      <c r="C180" s="1020"/>
      <c r="D180" s="1020"/>
      <c r="E180" s="1020"/>
      <c r="F180" s="1020"/>
      <c r="G180" s="1020"/>
      <c r="H180" s="1020"/>
      <c r="I180" s="1020"/>
      <c r="J180" s="1020"/>
      <c r="K180" s="1020"/>
      <c r="L180" s="1020"/>
      <c r="M180" s="1020"/>
      <c r="N180" s="1020"/>
      <c r="O180" s="1020"/>
      <c r="P180" s="1020"/>
      <c r="Q180" s="1020"/>
      <c r="R180" s="1020"/>
      <c r="S180" s="1021"/>
      <c r="T180" s="172"/>
      <c r="U180" s="12"/>
    </row>
    <row r="181" spans="1:21" ht="18" customHeight="1" x14ac:dyDescent="0.4">
      <c r="A181" s="172"/>
      <c r="B181" s="1019"/>
      <c r="C181" s="1020"/>
      <c r="D181" s="1020"/>
      <c r="E181" s="1020"/>
      <c r="F181" s="1020"/>
      <c r="G181" s="1020"/>
      <c r="H181" s="1020"/>
      <c r="I181" s="1020"/>
      <c r="J181" s="1020"/>
      <c r="K181" s="1020"/>
      <c r="L181" s="1020"/>
      <c r="M181" s="1020"/>
      <c r="N181" s="1020"/>
      <c r="O181" s="1020"/>
      <c r="P181" s="1020"/>
      <c r="Q181" s="1020"/>
      <c r="R181" s="1020"/>
      <c r="S181" s="1021"/>
      <c r="T181" s="172"/>
      <c r="U181" s="12"/>
    </row>
    <row r="182" spans="1:21" ht="18" customHeight="1" x14ac:dyDescent="0.4">
      <c r="A182" s="172"/>
      <c r="B182" s="1019"/>
      <c r="C182" s="1020"/>
      <c r="D182" s="1020"/>
      <c r="E182" s="1020"/>
      <c r="F182" s="1020"/>
      <c r="G182" s="1020"/>
      <c r="H182" s="1020"/>
      <c r="I182" s="1020"/>
      <c r="J182" s="1020"/>
      <c r="K182" s="1020"/>
      <c r="L182" s="1020"/>
      <c r="M182" s="1020"/>
      <c r="N182" s="1020"/>
      <c r="O182" s="1020"/>
      <c r="P182" s="1020"/>
      <c r="Q182" s="1020"/>
      <c r="R182" s="1020"/>
      <c r="S182" s="1021"/>
      <c r="T182" s="172"/>
      <c r="U182" s="12"/>
    </row>
    <row r="183" spans="1:21" ht="18" customHeight="1" x14ac:dyDescent="0.4">
      <c r="A183" s="172"/>
      <c r="B183" s="1019"/>
      <c r="C183" s="1020"/>
      <c r="D183" s="1020"/>
      <c r="E183" s="1020"/>
      <c r="F183" s="1020"/>
      <c r="G183" s="1020"/>
      <c r="H183" s="1020"/>
      <c r="I183" s="1020"/>
      <c r="J183" s="1020"/>
      <c r="K183" s="1020"/>
      <c r="L183" s="1020"/>
      <c r="M183" s="1020"/>
      <c r="N183" s="1020"/>
      <c r="O183" s="1020"/>
      <c r="P183" s="1020"/>
      <c r="Q183" s="1020"/>
      <c r="R183" s="1020"/>
      <c r="S183" s="1021"/>
      <c r="T183" s="172"/>
      <c r="U183" s="12"/>
    </row>
    <row r="184" spans="1:21" ht="18" customHeight="1" thickBot="1" x14ac:dyDescent="0.45">
      <c r="A184" s="172"/>
      <c r="B184" s="1022"/>
      <c r="C184" s="1023"/>
      <c r="D184" s="1023"/>
      <c r="E184" s="1023"/>
      <c r="F184" s="1023"/>
      <c r="G184" s="1023"/>
      <c r="H184" s="1023"/>
      <c r="I184" s="1023"/>
      <c r="J184" s="1023"/>
      <c r="K184" s="1023"/>
      <c r="L184" s="1023"/>
      <c r="M184" s="1023"/>
      <c r="N184" s="1023"/>
      <c r="O184" s="1023"/>
      <c r="P184" s="1023"/>
      <c r="Q184" s="1023"/>
      <c r="R184" s="1023"/>
      <c r="S184" s="1024"/>
      <c r="T184" s="172"/>
      <c r="U184" s="12"/>
    </row>
    <row r="185" spans="1:21" ht="18" customHeight="1" thickBot="1" x14ac:dyDescent="0.45">
      <c r="A185" s="172"/>
      <c r="B185" s="172"/>
      <c r="C185" s="172"/>
      <c r="D185" s="172"/>
      <c r="E185" s="172"/>
      <c r="F185" s="172"/>
      <c r="G185" s="172"/>
      <c r="H185" s="172"/>
      <c r="I185" s="172"/>
      <c r="J185" s="172"/>
      <c r="K185" s="172"/>
      <c r="L185" s="172"/>
      <c r="M185" s="172"/>
      <c r="N185" s="172"/>
      <c r="O185" s="172"/>
      <c r="P185" s="172"/>
      <c r="Q185" s="172"/>
      <c r="R185" s="172"/>
      <c r="S185" s="172"/>
      <c r="T185" s="172"/>
      <c r="U185" s="12"/>
    </row>
    <row r="186" spans="1:21" ht="18" customHeight="1" thickBot="1" x14ac:dyDescent="0.45">
      <c r="A186" s="172"/>
      <c r="B186" s="760" t="s">
        <v>459</v>
      </c>
      <c r="C186" s="761"/>
      <c r="D186" s="761"/>
      <c r="E186" s="761"/>
      <c r="F186" s="761"/>
      <c r="G186" s="761"/>
      <c r="H186" s="762"/>
      <c r="I186" s="172"/>
      <c r="J186" s="760" t="s">
        <v>460</v>
      </c>
      <c r="K186" s="761"/>
      <c r="L186" s="761"/>
      <c r="M186" s="761"/>
      <c r="N186" s="761"/>
      <c r="O186" s="761"/>
      <c r="P186" s="761"/>
      <c r="Q186" s="761"/>
      <c r="R186" s="761"/>
      <c r="S186" s="762"/>
      <c r="T186" s="172"/>
      <c r="U186" s="12"/>
    </row>
    <row r="187" spans="1:21" ht="18" customHeight="1" x14ac:dyDescent="0.4">
      <c r="A187" s="172"/>
      <c r="B187" s="1025"/>
      <c r="C187" s="1026"/>
      <c r="D187" s="1026"/>
      <c r="E187" s="1026"/>
      <c r="F187" s="1026"/>
      <c r="G187" s="1026"/>
      <c r="H187" s="1027"/>
      <c r="I187" s="172"/>
      <c r="J187" s="1025"/>
      <c r="K187" s="1026"/>
      <c r="L187" s="1026"/>
      <c r="M187" s="1026"/>
      <c r="N187" s="1026"/>
      <c r="O187" s="1026"/>
      <c r="P187" s="1026"/>
      <c r="Q187" s="1026"/>
      <c r="R187" s="1026"/>
      <c r="S187" s="1027"/>
      <c r="T187" s="172"/>
      <c r="U187" s="12"/>
    </row>
    <row r="188" spans="1:21" ht="18" customHeight="1" x14ac:dyDescent="0.4">
      <c r="A188" s="172"/>
      <c r="B188" s="1019"/>
      <c r="C188" s="1020"/>
      <c r="D188" s="1020"/>
      <c r="E188" s="1020"/>
      <c r="F188" s="1020"/>
      <c r="G188" s="1020"/>
      <c r="H188" s="1021"/>
      <c r="I188" s="172"/>
      <c r="J188" s="1019"/>
      <c r="K188" s="1020"/>
      <c r="L188" s="1020"/>
      <c r="M188" s="1020"/>
      <c r="N188" s="1020"/>
      <c r="O188" s="1020"/>
      <c r="P188" s="1020"/>
      <c r="Q188" s="1020"/>
      <c r="R188" s="1020"/>
      <c r="S188" s="1021"/>
      <c r="T188" s="172"/>
      <c r="U188" s="12"/>
    </row>
    <row r="189" spans="1:21" ht="18" customHeight="1" x14ac:dyDescent="0.4">
      <c r="A189" s="172"/>
      <c r="B189" s="1019"/>
      <c r="C189" s="1020"/>
      <c r="D189" s="1020"/>
      <c r="E189" s="1020"/>
      <c r="F189" s="1020"/>
      <c r="G189" s="1020"/>
      <c r="H189" s="1021"/>
      <c r="I189" s="172"/>
      <c r="J189" s="1019"/>
      <c r="K189" s="1020"/>
      <c r="L189" s="1020"/>
      <c r="M189" s="1020"/>
      <c r="N189" s="1020"/>
      <c r="O189" s="1020"/>
      <c r="P189" s="1020"/>
      <c r="Q189" s="1020"/>
      <c r="R189" s="1020"/>
      <c r="S189" s="1021"/>
      <c r="T189" s="172"/>
      <c r="U189" s="12"/>
    </row>
    <row r="190" spans="1:21" ht="18" customHeight="1" x14ac:dyDescent="0.4">
      <c r="A190" s="172"/>
      <c r="B190" s="1019"/>
      <c r="C190" s="1020"/>
      <c r="D190" s="1020"/>
      <c r="E190" s="1020"/>
      <c r="F190" s="1020"/>
      <c r="G190" s="1020"/>
      <c r="H190" s="1021"/>
      <c r="I190" s="172"/>
      <c r="J190" s="1019"/>
      <c r="K190" s="1020"/>
      <c r="L190" s="1020"/>
      <c r="M190" s="1020"/>
      <c r="N190" s="1020"/>
      <c r="O190" s="1020"/>
      <c r="P190" s="1020"/>
      <c r="Q190" s="1020"/>
      <c r="R190" s="1020"/>
      <c r="S190" s="1021"/>
      <c r="T190" s="172"/>
      <c r="U190" s="12"/>
    </row>
    <row r="191" spans="1:21" ht="18" customHeight="1" x14ac:dyDescent="0.4">
      <c r="A191" s="172"/>
      <c r="B191" s="1019"/>
      <c r="C191" s="1020"/>
      <c r="D191" s="1020"/>
      <c r="E191" s="1020"/>
      <c r="F191" s="1020"/>
      <c r="G191" s="1020"/>
      <c r="H191" s="1021"/>
      <c r="I191" s="172"/>
      <c r="J191" s="1019"/>
      <c r="K191" s="1020"/>
      <c r="L191" s="1020"/>
      <c r="M191" s="1020"/>
      <c r="N191" s="1020"/>
      <c r="O191" s="1020"/>
      <c r="P191" s="1020"/>
      <c r="Q191" s="1020"/>
      <c r="R191" s="1020"/>
      <c r="S191" s="1021"/>
      <c r="T191" s="172"/>
      <c r="U191" s="12"/>
    </row>
    <row r="192" spans="1:21" ht="18" customHeight="1" x14ac:dyDescent="0.4">
      <c r="A192" s="172"/>
      <c r="B192" s="1019"/>
      <c r="C192" s="1020"/>
      <c r="D192" s="1020"/>
      <c r="E192" s="1020"/>
      <c r="F192" s="1020"/>
      <c r="G192" s="1020"/>
      <c r="H192" s="1021"/>
      <c r="I192" s="172"/>
      <c r="J192" s="1019"/>
      <c r="K192" s="1020"/>
      <c r="L192" s="1020"/>
      <c r="M192" s="1020"/>
      <c r="N192" s="1020"/>
      <c r="O192" s="1020"/>
      <c r="P192" s="1020"/>
      <c r="Q192" s="1020"/>
      <c r="R192" s="1020"/>
      <c r="S192" s="1021"/>
      <c r="T192" s="172"/>
      <c r="U192" s="12"/>
    </row>
    <row r="193" spans="1:21" ht="18" customHeight="1" x14ac:dyDescent="0.4">
      <c r="A193" s="172"/>
      <c r="B193" s="1019"/>
      <c r="C193" s="1020"/>
      <c r="D193" s="1020"/>
      <c r="E193" s="1020"/>
      <c r="F193" s="1020"/>
      <c r="G193" s="1020"/>
      <c r="H193" s="1021"/>
      <c r="I193" s="172"/>
      <c r="J193" s="1019"/>
      <c r="K193" s="1020"/>
      <c r="L193" s="1020"/>
      <c r="M193" s="1020"/>
      <c r="N193" s="1020"/>
      <c r="O193" s="1020"/>
      <c r="P193" s="1020"/>
      <c r="Q193" s="1020"/>
      <c r="R193" s="1020"/>
      <c r="S193" s="1021"/>
      <c r="T193" s="172"/>
      <c r="U193" s="12"/>
    </row>
    <row r="194" spans="1:21" ht="18" customHeight="1" x14ac:dyDescent="0.4">
      <c r="A194" s="172"/>
      <c r="B194" s="1019"/>
      <c r="C194" s="1020"/>
      <c r="D194" s="1020"/>
      <c r="E194" s="1020"/>
      <c r="F194" s="1020"/>
      <c r="G194" s="1020"/>
      <c r="H194" s="1021"/>
      <c r="I194" s="172"/>
      <c r="J194" s="1019"/>
      <c r="K194" s="1020"/>
      <c r="L194" s="1020"/>
      <c r="M194" s="1020"/>
      <c r="N194" s="1020"/>
      <c r="O194" s="1020"/>
      <c r="P194" s="1020"/>
      <c r="Q194" s="1020"/>
      <c r="R194" s="1020"/>
      <c r="S194" s="1021"/>
      <c r="T194" s="172"/>
      <c r="U194" s="12"/>
    </row>
    <row r="195" spans="1:21" ht="18" customHeight="1" x14ac:dyDescent="0.4">
      <c r="A195" s="172"/>
      <c r="B195" s="1019"/>
      <c r="C195" s="1020"/>
      <c r="D195" s="1020"/>
      <c r="E195" s="1020"/>
      <c r="F195" s="1020"/>
      <c r="G195" s="1020"/>
      <c r="H195" s="1021"/>
      <c r="I195" s="172"/>
      <c r="J195" s="1019"/>
      <c r="K195" s="1020"/>
      <c r="L195" s="1020"/>
      <c r="M195" s="1020"/>
      <c r="N195" s="1020"/>
      <c r="O195" s="1020"/>
      <c r="P195" s="1020"/>
      <c r="Q195" s="1020"/>
      <c r="R195" s="1020"/>
      <c r="S195" s="1021"/>
      <c r="T195" s="172"/>
      <c r="U195" s="12"/>
    </row>
    <row r="196" spans="1:21" ht="18" customHeight="1" x14ac:dyDescent="0.4">
      <c r="A196" s="172"/>
      <c r="B196" s="1019"/>
      <c r="C196" s="1020"/>
      <c r="D196" s="1020"/>
      <c r="E196" s="1020"/>
      <c r="F196" s="1020"/>
      <c r="G196" s="1020"/>
      <c r="H196" s="1021"/>
      <c r="I196" s="172"/>
      <c r="J196" s="1019"/>
      <c r="K196" s="1020"/>
      <c r="L196" s="1020"/>
      <c r="M196" s="1020"/>
      <c r="N196" s="1020"/>
      <c r="O196" s="1020"/>
      <c r="P196" s="1020"/>
      <c r="Q196" s="1020"/>
      <c r="R196" s="1020"/>
      <c r="S196" s="1021"/>
      <c r="T196" s="172"/>
      <c r="U196" s="12"/>
    </row>
    <row r="197" spans="1:21" ht="18" customHeight="1" x14ac:dyDescent="0.4">
      <c r="A197" s="172"/>
      <c r="B197" s="1019"/>
      <c r="C197" s="1020"/>
      <c r="D197" s="1020"/>
      <c r="E197" s="1020"/>
      <c r="F197" s="1020"/>
      <c r="G197" s="1020"/>
      <c r="H197" s="1021"/>
      <c r="I197" s="172"/>
      <c r="J197" s="1019"/>
      <c r="K197" s="1020"/>
      <c r="L197" s="1020"/>
      <c r="M197" s="1020"/>
      <c r="N197" s="1020"/>
      <c r="O197" s="1020"/>
      <c r="P197" s="1020"/>
      <c r="Q197" s="1020"/>
      <c r="R197" s="1020"/>
      <c r="S197" s="1021"/>
      <c r="T197" s="172"/>
      <c r="U197" s="12"/>
    </row>
    <row r="198" spans="1:21" ht="18" customHeight="1" x14ac:dyDescent="0.4">
      <c r="A198" s="172"/>
      <c r="B198" s="1019"/>
      <c r="C198" s="1020"/>
      <c r="D198" s="1020"/>
      <c r="E198" s="1020"/>
      <c r="F198" s="1020"/>
      <c r="G198" s="1020"/>
      <c r="H198" s="1021"/>
      <c r="I198" s="172"/>
      <c r="J198" s="1019"/>
      <c r="K198" s="1020"/>
      <c r="L198" s="1020"/>
      <c r="M198" s="1020"/>
      <c r="N198" s="1020"/>
      <c r="O198" s="1020"/>
      <c r="P198" s="1020"/>
      <c r="Q198" s="1020"/>
      <c r="R198" s="1020"/>
      <c r="S198" s="1021"/>
      <c r="T198" s="172"/>
      <c r="U198" s="12"/>
    </row>
    <row r="199" spans="1:21" ht="18" customHeight="1" x14ac:dyDescent="0.4">
      <c r="A199" s="172"/>
      <c r="B199" s="1019"/>
      <c r="C199" s="1020"/>
      <c r="D199" s="1020"/>
      <c r="E199" s="1020"/>
      <c r="F199" s="1020"/>
      <c r="G199" s="1020"/>
      <c r="H199" s="1021"/>
      <c r="I199" s="172"/>
      <c r="J199" s="1019"/>
      <c r="K199" s="1020"/>
      <c r="L199" s="1020"/>
      <c r="M199" s="1020"/>
      <c r="N199" s="1020"/>
      <c r="O199" s="1020"/>
      <c r="P199" s="1020"/>
      <c r="Q199" s="1020"/>
      <c r="R199" s="1020"/>
      <c r="S199" s="1021"/>
      <c r="T199" s="172"/>
      <c r="U199" s="12"/>
    </row>
    <row r="200" spans="1:21" ht="18" customHeight="1" x14ac:dyDescent="0.4">
      <c r="A200" s="172"/>
      <c r="B200" s="1019"/>
      <c r="C200" s="1020"/>
      <c r="D200" s="1020"/>
      <c r="E200" s="1020"/>
      <c r="F200" s="1020"/>
      <c r="G200" s="1020"/>
      <c r="H200" s="1021"/>
      <c r="I200" s="172"/>
      <c r="J200" s="1019"/>
      <c r="K200" s="1020"/>
      <c r="L200" s="1020"/>
      <c r="M200" s="1020"/>
      <c r="N200" s="1020"/>
      <c r="O200" s="1020"/>
      <c r="P200" s="1020"/>
      <c r="Q200" s="1020"/>
      <c r="R200" s="1020"/>
      <c r="S200" s="1021"/>
      <c r="T200" s="172"/>
      <c r="U200" s="12"/>
    </row>
    <row r="201" spans="1:21" ht="18" customHeight="1" x14ac:dyDescent="0.4">
      <c r="A201" s="172"/>
      <c r="B201" s="1019"/>
      <c r="C201" s="1020"/>
      <c r="D201" s="1020"/>
      <c r="E201" s="1020"/>
      <c r="F201" s="1020"/>
      <c r="G201" s="1020"/>
      <c r="H201" s="1021"/>
      <c r="I201" s="172"/>
      <c r="J201" s="1019"/>
      <c r="K201" s="1020"/>
      <c r="L201" s="1020"/>
      <c r="M201" s="1020"/>
      <c r="N201" s="1020"/>
      <c r="O201" s="1020"/>
      <c r="P201" s="1020"/>
      <c r="Q201" s="1020"/>
      <c r="R201" s="1020"/>
      <c r="S201" s="1021"/>
      <c r="T201" s="172"/>
      <c r="U201" s="12"/>
    </row>
    <row r="202" spans="1:21" ht="18" customHeight="1" x14ac:dyDescent="0.4">
      <c r="A202" s="172"/>
      <c r="B202" s="1019"/>
      <c r="C202" s="1020"/>
      <c r="D202" s="1020"/>
      <c r="E202" s="1020"/>
      <c r="F202" s="1020"/>
      <c r="G202" s="1020"/>
      <c r="H202" s="1021"/>
      <c r="I202" s="172"/>
      <c r="J202" s="1019"/>
      <c r="K202" s="1020"/>
      <c r="L202" s="1020"/>
      <c r="M202" s="1020"/>
      <c r="N202" s="1020"/>
      <c r="O202" s="1020"/>
      <c r="P202" s="1020"/>
      <c r="Q202" s="1020"/>
      <c r="R202" s="1020"/>
      <c r="S202" s="1021"/>
      <c r="T202" s="172"/>
      <c r="U202" s="12"/>
    </row>
    <row r="203" spans="1:21" ht="18" customHeight="1" x14ac:dyDescent="0.4">
      <c r="A203" s="172"/>
      <c r="B203" s="1019"/>
      <c r="C203" s="1020"/>
      <c r="D203" s="1020"/>
      <c r="E203" s="1020"/>
      <c r="F203" s="1020"/>
      <c r="G203" s="1020"/>
      <c r="H203" s="1021"/>
      <c r="I203" s="172"/>
      <c r="J203" s="1019"/>
      <c r="K203" s="1020"/>
      <c r="L203" s="1020"/>
      <c r="M203" s="1020"/>
      <c r="N203" s="1020"/>
      <c r="O203" s="1020"/>
      <c r="P203" s="1020"/>
      <c r="Q203" s="1020"/>
      <c r="R203" s="1020"/>
      <c r="S203" s="1021"/>
      <c r="T203" s="172"/>
      <c r="U203" s="12"/>
    </row>
    <row r="204" spans="1:21" ht="18" customHeight="1" x14ac:dyDescent="0.4">
      <c r="A204" s="172"/>
      <c r="B204" s="1019"/>
      <c r="C204" s="1020"/>
      <c r="D204" s="1020"/>
      <c r="E204" s="1020"/>
      <c r="F204" s="1020"/>
      <c r="G204" s="1020"/>
      <c r="H204" s="1021"/>
      <c r="I204" s="172"/>
      <c r="J204" s="1019"/>
      <c r="K204" s="1020"/>
      <c r="L204" s="1020"/>
      <c r="M204" s="1020"/>
      <c r="N204" s="1020"/>
      <c r="O204" s="1020"/>
      <c r="P204" s="1020"/>
      <c r="Q204" s="1020"/>
      <c r="R204" s="1020"/>
      <c r="S204" s="1021"/>
      <c r="T204" s="172"/>
      <c r="U204" s="12"/>
    </row>
    <row r="205" spans="1:21" ht="18" customHeight="1" x14ac:dyDescent="0.4">
      <c r="A205" s="172"/>
      <c r="B205" s="1019"/>
      <c r="C205" s="1020"/>
      <c r="D205" s="1020"/>
      <c r="E205" s="1020"/>
      <c r="F205" s="1020"/>
      <c r="G205" s="1020"/>
      <c r="H205" s="1021"/>
      <c r="I205" s="172"/>
      <c r="J205" s="1019"/>
      <c r="K205" s="1020"/>
      <c r="L205" s="1020"/>
      <c r="M205" s="1020"/>
      <c r="N205" s="1020"/>
      <c r="O205" s="1020"/>
      <c r="P205" s="1020"/>
      <c r="Q205" s="1020"/>
      <c r="R205" s="1020"/>
      <c r="S205" s="1021"/>
      <c r="T205" s="172"/>
      <c r="U205" s="12"/>
    </row>
    <row r="206" spans="1:21" ht="18" customHeight="1" x14ac:dyDescent="0.4">
      <c r="A206" s="172"/>
      <c r="B206" s="1019"/>
      <c r="C206" s="1020"/>
      <c r="D206" s="1020"/>
      <c r="E206" s="1020"/>
      <c r="F206" s="1020"/>
      <c r="G206" s="1020"/>
      <c r="H206" s="1021"/>
      <c r="I206" s="172"/>
      <c r="J206" s="1019"/>
      <c r="K206" s="1020"/>
      <c r="L206" s="1020"/>
      <c r="M206" s="1020"/>
      <c r="N206" s="1020"/>
      <c r="O206" s="1020"/>
      <c r="P206" s="1020"/>
      <c r="Q206" s="1020"/>
      <c r="R206" s="1020"/>
      <c r="S206" s="1021"/>
      <c r="T206" s="172"/>
      <c r="U206" s="12"/>
    </row>
    <row r="207" spans="1:21" ht="18" customHeight="1" x14ac:dyDescent="0.4">
      <c r="A207" s="172"/>
      <c r="B207" s="1019"/>
      <c r="C207" s="1020"/>
      <c r="D207" s="1020"/>
      <c r="E207" s="1020"/>
      <c r="F207" s="1020"/>
      <c r="G207" s="1020"/>
      <c r="H207" s="1021"/>
      <c r="I207" s="172"/>
      <c r="J207" s="1019"/>
      <c r="K207" s="1020"/>
      <c r="L207" s="1020"/>
      <c r="M207" s="1020"/>
      <c r="N207" s="1020"/>
      <c r="O207" s="1020"/>
      <c r="P207" s="1020"/>
      <c r="Q207" s="1020"/>
      <c r="R207" s="1020"/>
      <c r="S207" s="1021"/>
      <c r="T207" s="172"/>
      <c r="U207" s="12"/>
    </row>
    <row r="208" spans="1:21" ht="18" customHeight="1" x14ac:dyDescent="0.4">
      <c r="A208" s="172"/>
      <c r="B208" s="1019"/>
      <c r="C208" s="1020"/>
      <c r="D208" s="1020"/>
      <c r="E208" s="1020"/>
      <c r="F208" s="1020"/>
      <c r="G208" s="1020"/>
      <c r="H208" s="1021"/>
      <c r="I208" s="172"/>
      <c r="J208" s="1019"/>
      <c r="K208" s="1020"/>
      <c r="L208" s="1020"/>
      <c r="M208" s="1020"/>
      <c r="N208" s="1020"/>
      <c r="O208" s="1020"/>
      <c r="P208" s="1020"/>
      <c r="Q208" s="1020"/>
      <c r="R208" s="1020"/>
      <c r="S208" s="1021"/>
      <c r="T208" s="172"/>
      <c r="U208" s="12"/>
    </row>
    <row r="209" spans="1:21" ht="18" customHeight="1" x14ac:dyDescent="0.4">
      <c r="A209" s="172"/>
      <c r="B209" s="1019"/>
      <c r="C209" s="1020"/>
      <c r="D209" s="1020"/>
      <c r="E209" s="1020"/>
      <c r="F209" s="1020"/>
      <c r="G209" s="1020"/>
      <c r="H209" s="1021"/>
      <c r="I209" s="172"/>
      <c r="J209" s="1019"/>
      <c r="K209" s="1020"/>
      <c r="L209" s="1020"/>
      <c r="M209" s="1020"/>
      <c r="N209" s="1020"/>
      <c r="O209" s="1020"/>
      <c r="P209" s="1020"/>
      <c r="Q209" s="1020"/>
      <c r="R209" s="1020"/>
      <c r="S209" s="1021"/>
      <c r="T209" s="172"/>
      <c r="U209" s="12"/>
    </row>
    <row r="210" spans="1:21" ht="18" customHeight="1" x14ac:dyDescent="0.4">
      <c r="A210" s="172"/>
      <c r="B210" s="1019"/>
      <c r="C210" s="1020"/>
      <c r="D210" s="1020"/>
      <c r="E210" s="1020"/>
      <c r="F210" s="1020"/>
      <c r="G210" s="1020"/>
      <c r="H210" s="1021"/>
      <c r="I210" s="172"/>
      <c r="J210" s="1019"/>
      <c r="K210" s="1020"/>
      <c r="L210" s="1020"/>
      <c r="M210" s="1020"/>
      <c r="N210" s="1020"/>
      <c r="O210" s="1020"/>
      <c r="P210" s="1020"/>
      <c r="Q210" s="1020"/>
      <c r="R210" s="1020"/>
      <c r="S210" s="1021"/>
      <c r="T210" s="172"/>
      <c r="U210" s="12"/>
    </row>
    <row r="211" spans="1:21" ht="18" customHeight="1" x14ac:dyDescent="0.4">
      <c r="A211" s="172"/>
      <c r="B211" s="1019"/>
      <c r="C211" s="1020"/>
      <c r="D211" s="1020"/>
      <c r="E211" s="1020"/>
      <c r="F211" s="1020"/>
      <c r="G211" s="1020"/>
      <c r="H211" s="1021"/>
      <c r="I211" s="172"/>
      <c r="J211" s="1019"/>
      <c r="K211" s="1020"/>
      <c r="L211" s="1020"/>
      <c r="M211" s="1020"/>
      <c r="N211" s="1020"/>
      <c r="O211" s="1020"/>
      <c r="P211" s="1020"/>
      <c r="Q211" s="1020"/>
      <c r="R211" s="1020"/>
      <c r="S211" s="1021"/>
      <c r="T211" s="172"/>
      <c r="U211" s="12"/>
    </row>
    <row r="212" spans="1:21" ht="18" customHeight="1" x14ac:dyDescent="0.4">
      <c r="A212" s="172"/>
      <c r="B212" s="1019"/>
      <c r="C212" s="1020"/>
      <c r="D212" s="1020"/>
      <c r="E212" s="1020"/>
      <c r="F212" s="1020"/>
      <c r="G212" s="1020"/>
      <c r="H212" s="1021"/>
      <c r="I212" s="172"/>
      <c r="J212" s="1019"/>
      <c r="K212" s="1020"/>
      <c r="L212" s="1020"/>
      <c r="M212" s="1020"/>
      <c r="N212" s="1020"/>
      <c r="O212" s="1020"/>
      <c r="P212" s="1020"/>
      <c r="Q212" s="1020"/>
      <c r="R212" s="1020"/>
      <c r="S212" s="1021"/>
      <c r="T212" s="172"/>
      <c r="U212" s="12"/>
    </row>
    <row r="213" spans="1:21" ht="18" customHeight="1" x14ac:dyDescent="0.4">
      <c r="A213" s="172"/>
      <c r="B213" s="1019"/>
      <c r="C213" s="1020"/>
      <c r="D213" s="1020"/>
      <c r="E213" s="1020"/>
      <c r="F213" s="1020"/>
      <c r="G213" s="1020"/>
      <c r="H213" s="1021"/>
      <c r="I213" s="172"/>
      <c r="J213" s="1019"/>
      <c r="K213" s="1020"/>
      <c r="L213" s="1020"/>
      <c r="M213" s="1020"/>
      <c r="N213" s="1020"/>
      <c r="O213" s="1020"/>
      <c r="P213" s="1020"/>
      <c r="Q213" s="1020"/>
      <c r="R213" s="1020"/>
      <c r="S213" s="1021"/>
      <c r="T213" s="172"/>
      <c r="U213" s="12"/>
    </row>
    <row r="214" spans="1:21" ht="18" customHeight="1" x14ac:dyDescent="0.4">
      <c r="A214" s="172"/>
      <c r="B214" s="1019"/>
      <c r="C214" s="1020"/>
      <c r="D214" s="1020"/>
      <c r="E214" s="1020"/>
      <c r="F214" s="1020"/>
      <c r="G214" s="1020"/>
      <c r="H214" s="1021"/>
      <c r="I214" s="172"/>
      <c r="J214" s="1019"/>
      <c r="K214" s="1020"/>
      <c r="L214" s="1020"/>
      <c r="M214" s="1020"/>
      <c r="N214" s="1020"/>
      <c r="O214" s="1020"/>
      <c r="P214" s="1020"/>
      <c r="Q214" s="1020"/>
      <c r="R214" s="1020"/>
      <c r="S214" s="1021"/>
      <c r="T214" s="172"/>
      <c r="U214" s="12"/>
    </row>
    <row r="215" spans="1:21" ht="18" customHeight="1" x14ac:dyDescent="0.4">
      <c r="A215" s="172"/>
      <c r="B215" s="1019"/>
      <c r="C215" s="1020"/>
      <c r="D215" s="1020"/>
      <c r="E215" s="1020"/>
      <c r="F215" s="1020"/>
      <c r="G215" s="1020"/>
      <c r="H215" s="1021"/>
      <c r="I215" s="172"/>
      <c r="J215" s="1019"/>
      <c r="K215" s="1020"/>
      <c r="L215" s="1020"/>
      <c r="M215" s="1020"/>
      <c r="N215" s="1020"/>
      <c r="O215" s="1020"/>
      <c r="P215" s="1020"/>
      <c r="Q215" s="1020"/>
      <c r="R215" s="1020"/>
      <c r="S215" s="1021"/>
      <c r="T215" s="172"/>
      <c r="U215" s="12"/>
    </row>
    <row r="216" spans="1:21" ht="18" customHeight="1" x14ac:dyDescent="0.4">
      <c r="A216" s="172"/>
      <c r="B216" s="1019"/>
      <c r="C216" s="1020"/>
      <c r="D216" s="1020"/>
      <c r="E216" s="1020"/>
      <c r="F216" s="1020"/>
      <c r="G216" s="1020"/>
      <c r="H216" s="1021"/>
      <c r="I216" s="172"/>
      <c r="J216" s="1019"/>
      <c r="K216" s="1020"/>
      <c r="L216" s="1020"/>
      <c r="M216" s="1020"/>
      <c r="N216" s="1020"/>
      <c r="O216" s="1020"/>
      <c r="P216" s="1020"/>
      <c r="Q216" s="1020"/>
      <c r="R216" s="1020"/>
      <c r="S216" s="1021"/>
      <c r="T216" s="172"/>
      <c r="U216" s="12"/>
    </row>
    <row r="217" spans="1:21" ht="18" customHeight="1" x14ac:dyDescent="0.4">
      <c r="A217" s="172"/>
      <c r="B217" s="1019"/>
      <c r="C217" s="1020"/>
      <c r="D217" s="1020"/>
      <c r="E217" s="1020"/>
      <c r="F217" s="1020"/>
      <c r="G217" s="1020"/>
      <c r="H217" s="1021"/>
      <c r="I217" s="172"/>
      <c r="J217" s="1019"/>
      <c r="K217" s="1020"/>
      <c r="L217" s="1020"/>
      <c r="M217" s="1020"/>
      <c r="N217" s="1020"/>
      <c r="O217" s="1020"/>
      <c r="P217" s="1020"/>
      <c r="Q217" s="1020"/>
      <c r="R217" s="1020"/>
      <c r="S217" s="1021"/>
      <c r="T217" s="172"/>
      <c r="U217" s="12"/>
    </row>
    <row r="218" spans="1:21" ht="18" customHeight="1" thickBot="1" x14ac:dyDescent="0.45">
      <c r="A218" s="172"/>
      <c r="B218" s="1022"/>
      <c r="C218" s="1023"/>
      <c r="D218" s="1023"/>
      <c r="E218" s="1023"/>
      <c r="F218" s="1023"/>
      <c r="G218" s="1023"/>
      <c r="H218" s="1024"/>
      <c r="I218" s="172"/>
      <c r="J218" s="1022"/>
      <c r="K218" s="1023"/>
      <c r="L218" s="1023"/>
      <c r="M218" s="1023"/>
      <c r="N218" s="1023"/>
      <c r="O218" s="1023"/>
      <c r="P218" s="1023"/>
      <c r="Q218" s="1023"/>
      <c r="R218" s="1023"/>
      <c r="S218" s="1024"/>
      <c r="T218" s="172"/>
      <c r="U218" s="12"/>
    </row>
    <row r="219" spans="1:21" ht="18" customHeight="1" thickBot="1" x14ac:dyDescent="0.45">
      <c r="A219" s="172"/>
      <c r="B219" s="172"/>
      <c r="C219" s="172"/>
      <c r="D219" s="172"/>
      <c r="E219" s="172"/>
      <c r="F219" s="172"/>
      <c r="G219" s="172"/>
      <c r="H219" s="172"/>
      <c r="I219" s="172"/>
      <c r="J219" s="172"/>
      <c r="K219" s="172"/>
      <c r="L219" s="172"/>
      <c r="M219" s="172"/>
      <c r="N219" s="172"/>
      <c r="O219" s="172"/>
      <c r="P219" s="172"/>
      <c r="Q219" s="172"/>
      <c r="R219" s="172"/>
      <c r="S219" s="172"/>
      <c r="T219" s="172"/>
      <c r="U219" s="12"/>
    </row>
    <row r="220" spans="1:21" ht="18" customHeight="1" thickBot="1" x14ac:dyDescent="0.45">
      <c r="A220" s="172"/>
      <c r="B220" s="760" t="s">
        <v>461</v>
      </c>
      <c r="C220" s="761"/>
      <c r="D220" s="761"/>
      <c r="E220" s="761"/>
      <c r="F220" s="761"/>
      <c r="G220" s="761"/>
      <c r="H220" s="761"/>
      <c r="I220" s="761"/>
      <c r="J220" s="761"/>
      <c r="K220" s="761"/>
      <c r="L220" s="761"/>
      <c r="M220" s="761"/>
      <c r="N220" s="761"/>
      <c r="O220" s="761"/>
      <c r="P220" s="761"/>
      <c r="Q220" s="761"/>
      <c r="R220" s="761"/>
      <c r="S220" s="762"/>
      <c r="T220" s="172"/>
      <c r="U220" s="12"/>
    </row>
    <row r="221" spans="1:21" ht="18" customHeight="1" x14ac:dyDescent="0.4">
      <c r="A221" s="172"/>
      <c r="B221" s="1019"/>
      <c r="C221" s="1020"/>
      <c r="D221" s="1020"/>
      <c r="E221" s="1020"/>
      <c r="F221" s="1020"/>
      <c r="G221" s="1020"/>
      <c r="H221" s="1020"/>
      <c r="I221" s="1020"/>
      <c r="J221" s="1020"/>
      <c r="K221" s="1020"/>
      <c r="L221" s="1020"/>
      <c r="M221" s="1020"/>
      <c r="N221" s="1020"/>
      <c r="O221" s="1020"/>
      <c r="P221" s="1020"/>
      <c r="Q221" s="1020"/>
      <c r="R221" s="1020"/>
      <c r="S221" s="1021"/>
      <c r="T221" s="172"/>
      <c r="U221" s="12"/>
    </row>
    <row r="222" spans="1:21" ht="18" customHeight="1" x14ac:dyDescent="0.4">
      <c r="A222" s="172"/>
      <c r="B222" s="1019"/>
      <c r="C222" s="1020"/>
      <c r="D222" s="1020"/>
      <c r="E222" s="1020"/>
      <c r="F222" s="1020"/>
      <c r="G222" s="1020"/>
      <c r="H222" s="1020"/>
      <c r="I222" s="1020"/>
      <c r="J222" s="1020"/>
      <c r="K222" s="1020"/>
      <c r="L222" s="1020"/>
      <c r="M222" s="1020"/>
      <c r="N222" s="1020"/>
      <c r="O222" s="1020"/>
      <c r="P222" s="1020"/>
      <c r="Q222" s="1020"/>
      <c r="R222" s="1020"/>
      <c r="S222" s="1021"/>
      <c r="T222" s="172"/>
      <c r="U222" s="12"/>
    </row>
    <row r="223" spans="1:21" ht="18" customHeight="1" x14ac:dyDescent="0.4">
      <c r="A223" s="172"/>
      <c r="B223" s="1019"/>
      <c r="C223" s="1020"/>
      <c r="D223" s="1020"/>
      <c r="E223" s="1020"/>
      <c r="F223" s="1020"/>
      <c r="G223" s="1020"/>
      <c r="H223" s="1020"/>
      <c r="I223" s="1020"/>
      <c r="J223" s="1020"/>
      <c r="K223" s="1020"/>
      <c r="L223" s="1020"/>
      <c r="M223" s="1020"/>
      <c r="N223" s="1020"/>
      <c r="O223" s="1020"/>
      <c r="P223" s="1020"/>
      <c r="Q223" s="1020"/>
      <c r="R223" s="1020"/>
      <c r="S223" s="1021"/>
      <c r="T223" s="172"/>
      <c r="U223" s="12"/>
    </row>
    <row r="224" spans="1:21" ht="18" customHeight="1" x14ac:dyDescent="0.4">
      <c r="A224" s="172"/>
      <c r="B224" s="1019"/>
      <c r="C224" s="1020"/>
      <c r="D224" s="1020"/>
      <c r="E224" s="1020"/>
      <c r="F224" s="1020"/>
      <c r="G224" s="1020"/>
      <c r="H224" s="1020"/>
      <c r="I224" s="1020"/>
      <c r="J224" s="1020"/>
      <c r="K224" s="1020"/>
      <c r="L224" s="1020"/>
      <c r="M224" s="1020"/>
      <c r="N224" s="1020"/>
      <c r="O224" s="1020"/>
      <c r="P224" s="1020"/>
      <c r="Q224" s="1020"/>
      <c r="R224" s="1020"/>
      <c r="S224" s="1021"/>
      <c r="T224" s="172"/>
      <c r="U224" s="12"/>
    </row>
    <row r="225" spans="1:21" ht="18" customHeight="1" x14ac:dyDescent="0.4">
      <c r="A225" s="172"/>
      <c r="B225" s="1019"/>
      <c r="C225" s="1020"/>
      <c r="D225" s="1020"/>
      <c r="E225" s="1020"/>
      <c r="F225" s="1020"/>
      <c r="G225" s="1020"/>
      <c r="H225" s="1020"/>
      <c r="I225" s="1020"/>
      <c r="J225" s="1020"/>
      <c r="K225" s="1020"/>
      <c r="L225" s="1020"/>
      <c r="M225" s="1020"/>
      <c r="N225" s="1020"/>
      <c r="O225" s="1020"/>
      <c r="P225" s="1020"/>
      <c r="Q225" s="1020"/>
      <c r="R225" s="1020"/>
      <c r="S225" s="1021"/>
      <c r="T225" s="172"/>
      <c r="U225" s="12"/>
    </row>
    <row r="226" spans="1:21" ht="18" customHeight="1" x14ac:dyDescent="0.4">
      <c r="A226" s="172"/>
      <c r="B226" s="1019"/>
      <c r="C226" s="1020"/>
      <c r="D226" s="1020"/>
      <c r="E226" s="1020"/>
      <c r="F226" s="1020"/>
      <c r="G226" s="1020"/>
      <c r="H226" s="1020"/>
      <c r="I226" s="1020"/>
      <c r="J226" s="1020"/>
      <c r="K226" s="1020"/>
      <c r="L226" s="1020"/>
      <c r="M226" s="1020"/>
      <c r="N226" s="1020"/>
      <c r="O226" s="1020"/>
      <c r="P226" s="1020"/>
      <c r="Q226" s="1020"/>
      <c r="R226" s="1020"/>
      <c r="S226" s="1021"/>
      <c r="T226" s="172"/>
      <c r="U226" s="12"/>
    </row>
    <row r="227" spans="1:21" ht="18" customHeight="1" x14ac:dyDescent="0.4">
      <c r="A227" s="172"/>
      <c r="B227" s="1019"/>
      <c r="C227" s="1020"/>
      <c r="D227" s="1020"/>
      <c r="E227" s="1020"/>
      <c r="F227" s="1020"/>
      <c r="G227" s="1020"/>
      <c r="H227" s="1020"/>
      <c r="I227" s="1020"/>
      <c r="J227" s="1020"/>
      <c r="K227" s="1020"/>
      <c r="L227" s="1020"/>
      <c r="M227" s="1020"/>
      <c r="N227" s="1020"/>
      <c r="O227" s="1020"/>
      <c r="P227" s="1020"/>
      <c r="Q227" s="1020"/>
      <c r="R227" s="1020"/>
      <c r="S227" s="1021"/>
      <c r="T227" s="172"/>
      <c r="U227" s="12"/>
    </row>
    <row r="228" spans="1:21" ht="18" customHeight="1" x14ac:dyDescent="0.4">
      <c r="A228" s="172"/>
      <c r="B228" s="1019"/>
      <c r="C228" s="1020"/>
      <c r="D228" s="1020"/>
      <c r="E228" s="1020"/>
      <c r="F228" s="1020"/>
      <c r="G228" s="1020"/>
      <c r="H228" s="1020"/>
      <c r="I228" s="1020"/>
      <c r="J228" s="1020"/>
      <c r="K228" s="1020"/>
      <c r="L228" s="1020"/>
      <c r="M228" s="1020"/>
      <c r="N228" s="1020"/>
      <c r="O228" s="1020"/>
      <c r="P228" s="1020"/>
      <c r="Q228" s="1020"/>
      <c r="R228" s="1020"/>
      <c r="S228" s="1021"/>
      <c r="T228" s="172"/>
      <c r="U228" s="12"/>
    </row>
    <row r="229" spans="1:21" ht="18" customHeight="1" x14ac:dyDescent="0.4">
      <c r="A229" s="172"/>
      <c r="B229" s="1019"/>
      <c r="C229" s="1020"/>
      <c r="D229" s="1020"/>
      <c r="E229" s="1020"/>
      <c r="F229" s="1020"/>
      <c r="G229" s="1020"/>
      <c r="H229" s="1020"/>
      <c r="I229" s="1020"/>
      <c r="J229" s="1020"/>
      <c r="K229" s="1020"/>
      <c r="L229" s="1020"/>
      <c r="M229" s="1020"/>
      <c r="N229" s="1020"/>
      <c r="O229" s="1020"/>
      <c r="P229" s="1020"/>
      <c r="Q229" s="1020"/>
      <c r="R229" s="1020"/>
      <c r="S229" s="1021"/>
      <c r="T229" s="172"/>
      <c r="U229" s="12"/>
    </row>
    <row r="230" spans="1:21" ht="18" customHeight="1" x14ac:dyDescent="0.4">
      <c r="A230" s="172"/>
      <c r="B230" s="1019"/>
      <c r="C230" s="1020"/>
      <c r="D230" s="1020"/>
      <c r="E230" s="1020"/>
      <c r="F230" s="1020"/>
      <c r="G230" s="1020"/>
      <c r="H230" s="1020"/>
      <c r="I230" s="1020"/>
      <c r="J230" s="1020"/>
      <c r="K230" s="1020"/>
      <c r="L230" s="1020"/>
      <c r="M230" s="1020"/>
      <c r="N230" s="1020"/>
      <c r="O230" s="1020"/>
      <c r="P230" s="1020"/>
      <c r="Q230" s="1020"/>
      <c r="R230" s="1020"/>
      <c r="S230" s="1021"/>
      <c r="T230" s="172"/>
      <c r="U230" s="12"/>
    </row>
    <row r="231" spans="1:21" ht="18" customHeight="1" x14ac:dyDescent="0.4">
      <c r="A231" s="172"/>
      <c r="B231" s="1019"/>
      <c r="C231" s="1020"/>
      <c r="D231" s="1020"/>
      <c r="E231" s="1020"/>
      <c r="F231" s="1020"/>
      <c r="G231" s="1020"/>
      <c r="H231" s="1020"/>
      <c r="I231" s="1020"/>
      <c r="J231" s="1020"/>
      <c r="K231" s="1020"/>
      <c r="L231" s="1020"/>
      <c r="M231" s="1020"/>
      <c r="N231" s="1020"/>
      <c r="O231" s="1020"/>
      <c r="P231" s="1020"/>
      <c r="Q231" s="1020"/>
      <c r="R231" s="1020"/>
      <c r="S231" s="1021"/>
      <c r="T231" s="172"/>
      <c r="U231" s="12"/>
    </row>
    <row r="232" spans="1:21" ht="18" customHeight="1" x14ac:dyDescent="0.4">
      <c r="A232" s="172"/>
      <c r="B232" s="1019"/>
      <c r="C232" s="1020"/>
      <c r="D232" s="1020"/>
      <c r="E232" s="1020"/>
      <c r="F232" s="1020"/>
      <c r="G232" s="1020"/>
      <c r="H232" s="1020"/>
      <c r="I232" s="1020"/>
      <c r="J232" s="1020"/>
      <c r="K232" s="1020"/>
      <c r="L232" s="1020"/>
      <c r="M232" s="1020"/>
      <c r="N232" s="1020"/>
      <c r="O232" s="1020"/>
      <c r="P232" s="1020"/>
      <c r="Q232" s="1020"/>
      <c r="R232" s="1020"/>
      <c r="S232" s="1021"/>
      <c r="T232" s="172"/>
      <c r="U232" s="12"/>
    </row>
    <row r="233" spans="1:21" ht="18" customHeight="1" x14ac:dyDescent="0.4">
      <c r="A233" s="172"/>
      <c r="B233" s="1019"/>
      <c r="C233" s="1020"/>
      <c r="D233" s="1020"/>
      <c r="E233" s="1020"/>
      <c r="F233" s="1020"/>
      <c r="G233" s="1020"/>
      <c r="H233" s="1020"/>
      <c r="I233" s="1020"/>
      <c r="J233" s="1020"/>
      <c r="K233" s="1020"/>
      <c r="L233" s="1020"/>
      <c r="M233" s="1020"/>
      <c r="N233" s="1020"/>
      <c r="O233" s="1020"/>
      <c r="P233" s="1020"/>
      <c r="Q233" s="1020"/>
      <c r="R233" s="1020"/>
      <c r="S233" s="1021"/>
      <c r="T233" s="172"/>
      <c r="U233" s="12"/>
    </row>
    <row r="234" spans="1:21" ht="18" customHeight="1" x14ac:dyDescent="0.4">
      <c r="A234" s="172"/>
      <c r="B234" s="1019"/>
      <c r="C234" s="1020"/>
      <c r="D234" s="1020"/>
      <c r="E234" s="1020"/>
      <c r="F234" s="1020"/>
      <c r="G234" s="1020"/>
      <c r="H234" s="1020"/>
      <c r="I234" s="1020"/>
      <c r="J234" s="1020"/>
      <c r="K234" s="1020"/>
      <c r="L234" s="1020"/>
      <c r="M234" s="1020"/>
      <c r="N234" s="1020"/>
      <c r="O234" s="1020"/>
      <c r="P234" s="1020"/>
      <c r="Q234" s="1020"/>
      <c r="R234" s="1020"/>
      <c r="S234" s="1021"/>
      <c r="T234" s="172"/>
      <c r="U234" s="12"/>
    </row>
    <row r="235" spans="1:21" ht="18" customHeight="1" x14ac:dyDescent="0.4">
      <c r="A235" s="172"/>
      <c r="B235" s="1019"/>
      <c r="C235" s="1020"/>
      <c r="D235" s="1020"/>
      <c r="E235" s="1020"/>
      <c r="F235" s="1020"/>
      <c r="G235" s="1020"/>
      <c r="H235" s="1020"/>
      <c r="I235" s="1020"/>
      <c r="J235" s="1020"/>
      <c r="K235" s="1020"/>
      <c r="L235" s="1020"/>
      <c r="M235" s="1020"/>
      <c r="N235" s="1020"/>
      <c r="O235" s="1020"/>
      <c r="P235" s="1020"/>
      <c r="Q235" s="1020"/>
      <c r="R235" s="1020"/>
      <c r="S235" s="1021"/>
      <c r="T235" s="172"/>
      <c r="U235" s="12"/>
    </row>
    <row r="236" spans="1:21" ht="18" customHeight="1" x14ac:dyDescent="0.4">
      <c r="A236" s="172"/>
      <c r="B236" s="1019"/>
      <c r="C236" s="1020"/>
      <c r="D236" s="1020"/>
      <c r="E236" s="1020"/>
      <c r="F236" s="1020"/>
      <c r="G236" s="1020"/>
      <c r="H236" s="1020"/>
      <c r="I236" s="1020"/>
      <c r="J236" s="1020"/>
      <c r="K236" s="1020"/>
      <c r="L236" s="1020"/>
      <c r="M236" s="1020"/>
      <c r="N236" s="1020"/>
      <c r="O236" s="1020"/>
      <c r="P236" s="1020"/>
      <c r="Q236" s="1020"/>
      <c r="R236" s="1020"/>
      <c r="S236" s="1021"/>
      <c r="T236" s="172"/>
      <c r="U236" s="12"/>
    </row>
    <row r="237" spans="1:21" ht="18" customHeight="1" x14ac:dyDescent="0.4">
      <c r="A237" s="172"/>
      <c r="B237" s="1019"/>
      <c r="C237" s="1020"/>
      <c r="D237" s="1020"/>
      <c r="E237" s="1020"/>
      <c r="F237" s="1020"/>
      <c r="G237" s="1020"/>
      <c r="H237" s="1020"/>
      <c r="I237" s="1020"/>
      <c r="J237" s="1020"/>
      <c r="K237" s="1020"/>
      <c r="L237" s="1020"/>
      <c r="M237" s="1020"/>
      <c r="N237" s="1020"/>
      <c r="O237" s="1020"/>
      <c r="P237" s="1020"/>
      <c r="Q237" s="1020"/>
      <c r="R237" s="1020"/>
      <c r="S237" s="1021"/>
      <c r="T237" s="172"/>
      <c r="U237" s="12"/>
    </row>
    <row r="238" spans="1:21" ht="18" customHeight="1" x14ac:dyDescent="0.4">
      <c r="A238" s="172"/>
      <c r="B238" s="1019"/>
      <c r="C238" s="1020"/>
      <c r="D238" s="1020"/>
      <c r="E238" s="1020"/>
      <c r="F238" s="1020"/>
      <c r="G238" s="1020"/>
      <c r="H238" s="1020"/>
      <c r="I238" s="1020"/>
      <c r="J238" s="1020"/>
      <c r="K238" s="1020"/>
      <c r="L238" s="1020"/>
      <c r="M238" s="1020"/>
      <c r="N238" s="1020"/>
      <c r="O238" s="1020"/>
      <c r="P238" s="1020"/>
      <c r="Q238" s="1020"/>
      <c r="R238" s="1020"/>
      <c r="S238" s="1021"/>
      <c r="T238" s="172"/>
      <c r="U238" s="12"/>
    </row>
    <row r="239" spans="1:21" ht="18" customHeight="1" x14ac:dyDescent="0.4">
      <c r="A239" s="172"/>
      <c r="B239" s="1019"/>
      <c r="C239" s="1020"/>
      <c r="D239" s="1020"/>
      <c r="E239" s="1020"/>
      <c r="F239" s="1020"/>
      <c r="G239" s="1020"/>
      <c r="H239" s="1020"/>
      <c r="I239" s="1020"/>
      <c r="J239" s="1020"/>
      <c r="K239" s="1020"/>
      <c r="L239" s="1020"/>
      <c r="M239" s="1020"/>
      <c r="N239" s="1020"/>
      <c r="O239" s="1020"/>
      <c r="P239" s="1020"/>
      <c r="Q239" s="1020"/>
      <c r="R239" s="1020"/>
      <c r="S239" s="1021"/>
      <c r="T239" s="172"/>
      <c r="U239" s="12"/>
    </row>
    <row r="240" spans="1:21" ht="18" customHeight="1" x14ac:dyDescent="0.4">
      <c r="A240" s="172"/>
      <c r="B240" s="1019"/>
      <c r="C240" s="1020"/>
      <c r="D240" s="1020"/>
      <c r="E240" s="1020"/>
      <c r="F240" s="1020"/>
      <c r="G240" s="1020"/>
      <c r="H240" s="1020"/>
      <c r="I240" s="1020"/>
      <c r="J240" s="1020"/>
      <c r="K240" s="1020"/>
      <c r="L240" s="1020"/>
      <c r="M240" s="1020"/>
      <c r="N240" s="1020"/>
      <c r="O240" s="1020"/>
      <c r="P240" s="1020"/>
      <c r="Q240" s="1020"/>
      <c r="R240" s="1020"/>
      <c r="S240" s="1021"/>
      <c r="T240" s="172"/>
      <c r="U240" s="12"/>
    </row>
    <row r="241" spans="1:21" ht="18" customHeight="1" x14ac:dyDescent="0.4">
      <c r="A241" s="172"/>
      <c r="B241" s="1019"/>
      <c r="C241" s="1020"/>
      <c r="D241" s="1020"/>
      <c r="E241" s="1020"/>
      <c r="F241" s="1020"/>
      <c r="G241" s="1020"/>
      <c r="H241" s="1020"/>
      <c r="I241" s="1020"/>
      <c r="J241" s="1020"/>
      <c r="K241" s="1020"/>
      <c r="L241" s="1020"/>
      <c r="M241" s="1020"/>
      <c r="N241" s="1020"/>
      <c r="O241" s="1020"/>
      <c r="P241" s="1020"/>
      <c r="Q241" s="1020"/>
      <c r="R241" s="1020"/>
      <c r="S241" s="1021"/>
      <c r="T241" s="172"/>
      <c r="U241" s="12"/>
    </row>
    <row r="242" spans="1:21" ht="18" customHeight="1" x14ac:dyDescent="0.4">
      <c r="A242" s="172"/>
      <c r="B242" s="1019"/>
      <c r="C242" s="1020"/>
      <c r="D242" s="1020"/>
      <c r="E242" s="1020"/>
      <c r="F242" s="1020"/>
      <c r="G242" s="1020"/>
      <c r="H242" s="1020"/>
      <c r="I242" s="1020"/>
      <c r="J242" s="1020"/>
      <c r="K242" s="1020"/>
      <c r="L242" s="1020"/>
      <c r="M242" s="1020"/>
      <c r="N242" s="1020"/>
      <c r="O242" s="1020"/>
      <c r="P242" s="1020"/>
      <c r="Q242" s="1020"/>
      <c r="R242" s="1020"/>
      <c r="S242" s="1021"/>
      <c r="T242" s="172"/>
      <c r="U242" s="12"/>
    </row>
    <row r="243" spans="1:21" ht="18" customHeight="1" x14ac:dyDescent="0.4">
      <c r="A243" s="172"/>
      <c r="B243" s="1019"/>
      <c r="C243" s="1020"/>
      <c r="D243" s="1020"/>
      <c r="E243" s="1020"/>
      <c r="F243" s="1020"/>
      <c r="G243" s="1020"/>
      <c r="H243" s="1020"/>
      <c r="I243" s="1020"/>
      <c r="J243" s="1020"/>
      <c r="K243" s="1020"/>
      <c r="L243" s="1020"/>
      <c r="M243" s="1020"/>
      <c r="N243" s="1020"/>
      <c r="O243" s="1020"/>
      <c r="P243" s="1020"/>
      <c r="Q243" s="1020"/>
      <c r="R243" s="1020"/>
      <c r="S243" s="1021"/>
      <c r="T243" s="172"/>
      <c r="U243" s="12"/>
    </row>
    <row r="244" spans="1:21" ht="18" customHeight="1" x14ac:dyDescent="0.4">
      <c r="A244" s="172"/>
      <c r="B244" s="1019"/>
      <c r="C244" s="1020"/>
      <c r="D244" s="1020"/>
      <c r="E244" s="1020"/>
      <c r="F244" s="1020"/>
      <c r="G244" s="1020"/>
      <c r="H244" s="1020"/>
      <c r="I244" s="1020"/>
      <c r="J244" s="1020"/>
      <c r="K244" s="1020"/>
      <c r="L244" s="1020"/>
      <c r="M244" s="1020"/>
      <c r="N244" s="1020"/>
      <c r="O244" s="1020"/>
      <c r="P244" s="1020"/>
      <c r="Q244" s="1020"/>
      <c r="R244" s="1020"/>
      <c r="S244" s="1021"/>
      <c r="T244" s="172"/>
      <c r="U244" s="12"/>
    </row>
    <row r="245" spans="1:21" ht="18" customHeight="1" x14ac:dyDescent="0.4">
      <c r="A245" s="172"/>
      <c r="B245" s="1019"/>
      <c r="C245" s="1020"/>
      <c r="D245" s="1020"/>
      <c r="E245" s="1020"/>
      <c r="F245" s="1020"/>
      <c r="G245" s="1020"/>
      <c r="H245" s="1020"/>
      <c r="I245" s="1020"/>
      <c r="J245" s="1020"/>
      <c r="K245" s="1020"/>
      <c r="L245" s="1020"/>
      <c r="M245" s="1020"/>
      <c r="N245" s="1020"/>
      <c r="O245" s="1020"/>
      <c r="P245" s="1020"/>
      <c r="Q245" s="1020"/>
      <c r="R245" s="1020"/>
      <c r="S245" s="1021"/>
      <c r="T245" s="172"/>
      <c r="U245" s="12"/>
    </row>
    <row r="246" spans="1:21" ht="18" customHeight="1" thickBot="1" x14ac:dyDescent="0.45">
      <c r="A246" s="172"/>
      <c r="B246" s="1022"/>
      <c r="C246" s="1023"/>
      <c r="D246" s="1023"/>
      <c r="E246" s="1023"/>
      <c r="F246" s="1023"/>
      <c r="G246" s="1023"/>
      <c r="H246" s="1023"/>
      <c r="I246" s="1023"/>
      <c r="J246" s="1023"/>
      <c r="K246" s="1023"/>
      <c r="L246" s="1023"/>
      <c r="M246" s="1023"/>
      <c r="N246" s="1023"/>
      <c r="O246" s="1023"/>
      <c r="P246" s="1023"/>
      <c r="Q246" s="1023"/>
      <c r="R246" s="1023"/>
      <c r="S246" s="1024"/>
      <c r="T246" s="172"/>
      <c r="U246" s="12"/>
    </row>
    <row r="247" spans="1:21" ht="18" customHeight="1" x14ac:dyDescent="0.4">
      <c r="A247" s="172"/>
      <c r="B247" s="172"/>
      <c r="C247" s="172"/>
      <c r="D247" s="172"/>
      <c r="E247" s="172"/>
      <c r="F247" s="172"/>
      <c r="G247" s="172"/>
      <c r="H247" s="172"/>
      <c r="I247" s="172"/>
      <c r="J247" s="172"/>
      <c r="K247" s="172"/>
      <c r="L247" s="172"/>
      <c r="M247" s="172"/>
      <c r="N247" s="172"/>
      <c r="O247" s="172"/>
      <c r="P247" s="172"/>
      <c r="Q247" s="172"/>
      <c r="R247" s="172"/>
      <c r="S247" s="172"/>
      <c r="T247" s="172"/>
      <c r="U247" s="12"/>
    </row>
    <row r="248" spans="1:21" ht="18" customHeight="1" x14ac:dyDescent="0.4">
      <c r="A248" s="12"/>
      <c r="B248" s="12"/>
      <c r="C248" s="12"/>
      <c r="D248" s="12"/>
      <c r="E248" s="12"/>
      <c r="F248" s="12"/>
      <c r="G248" s="12"/>
      <c r="H248" s="12"/>
      <c r="I248" s="12"/>
      <c r="J248" s="12"/>
      <c r="K248" s="12"/>
      <c r="L248" s="12"/>
      <c r="M248" s="12"/>
      <c r="N248" s="12"/>
      <c r="O248" s="12"/>
      <c r="P248" s="12"/>
      <c r="Q248" s="12"/>
      <c r="R248" s="12"/>
      <c r="S248" s="12"/>
      <c r="T248" s="12"/>
      <c r="U248" s="12"/>
    </row>
  </sheetData>
  <sheetProtection algorithmName="SHA-512" hashValue="kAW34mKvoC66v1AVZue8UuJIxSfDWV2V7MeIIVQ1f9bi21xchzsy85C2VP6haawWjoXLhFz0I2A0t2vzpFqTJg==" saltValue="NAlRS4jdmGhb7hPeBFWFPg==" spinCount="100000" sheet="1" scenarios="1" selectLockedCells="1"/>
  <mergeCells count="27">
    <mergeCell ref="B220:S220"/>
    <mergeCell ref="B124:H124"/>
    <mergeCell ref="J124:S124"/>
    <mergeCell ref="B158:S158"/>
    <mergeCell ref="B186:H186"/>
    <mergeCell ref="J186:S186"/>
    <mergeCell ref="J12:S12"/>
    <mergeCell ref="B40:S40"/>
    <mergeCell ref="B68:H68"/>
    <mergeCell ref="J68:S68"/>
    <mergeCell ref="J96:S96"/>
    <mergeCell ref="E2:F2"/>
    <mergeCell ref="B221:S246"/>
    <mergeCell ref="B97:H122"/>
    <mergeCell ref="J97:S122"/>
    <mergeCell ref="B159:S184"/>
    <mergeCell ref="B187:H218"/>
    <mergeCell ref="J187:S218"/>
    <mergeCell ref="B125:H156"/>
    <mergeCell ref="J125:S156"/>
    <mergeCell ref="B13:H38"/>
    <mergeCell ref="J13:S38"/>
    <mergeCell ref="B41:S66"/>
    <mergeCell ref="B69:H94"/>
    <mergeCell ref="J69:S94"/>
    <mergeCell ref="B96:H96"/>
    <mergeCell ref="B12:H12"/>
  </mergeCells>
  <dataValidations disablePrompts="1" count="1">
    <dataValidation type="list" allowBlank="1" showInputMessage="1" showErrorMessage="1" sqref="Z14" xr:uid="{00000000-0002-0000-0E00-000000000000}">
      <formula1>Yes_No</formula1>
    </dataValidation>
  </dataValidations>
  <hyperlinks>
    <hyperlink ref="E2" location="Instructions!A1" display="Back to Instructions tab" xr:uid="{00000000-0004-0000-0E00-000000000000}"/>
  </hyperlinks>
  <printOptions horizontalCentered="1"/>
  <pageMargins left="0.25" right="0.25" top="0.75" bottom="0.25" header="0.3" footer="0.3"/>
  <pageSetup scale="75" fitToHeight="3" orientation="landscape" r:id="rId1"/>
  <headerFooter>
    <oddHeader>&amp;F</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0066CC"/>
  </sheetPr>
  <dimension ref="A1:I62"/>
  <sheetViews>
    <sheetView showGridLines="0" zoomScale="80" zoomScaleNormal="80" workbookViewId="0">
      <selection activeCell="B14" sqref="B14:G17"/>
    </sheetView>
  </sheetViews>
  <sheetFormatPr defaultColWidth="9.1796875" defaultRowHeight="18" customHeight="1" x14ac:dyDescent="0.4"/>
  <cols>
    <col min="1" max="1" width="4.453125" style="1" customWidth="1"/>
    <col min="2" max="2" width="30" style="1" customWidth="1"/>
    <col min="3" max="3" width="54.81640625" style="1" customWidth="1"/>
    <col min="4" max="4" width="9.1796875" style="1"/>
    <col min="5" max="5" width="24.1796875" style="1" bestFit="1" customWidth="1"/>
    <col min="6" max="6" width="9.1796875" style="1"/>
    <col min="7" max="7" width="63.54296875" style="1" customWidth="1"/>
    <col min="8" max="9" width="4.453125" style="1" customWidth="1"/>
    <col min="10" max="16384" width="9.1796875" style="1"/>
  </cols>
  <sheetData>
    <row r="1" spans="1:9" ht="24" customHeight="1" thickBot="1" x14ac:dyDescent="0.45">
      <c r="A1" s="172"/>
      <c r="B1" s="172"/>
      <c r="C1" s="172"/>
      <c r="D1" s="172"/>
      <c r="E1" s="172"/>
      <c r="F1" s="172"/>
      <c r="G1" s="172"/>
      <c r="H1" s="172"/>
      <c r="I1" s="12"/>
    </row>
    <row r="2" spans="1:9" ht="18" customHeight="1" thickBot="1" x14ac:dyDescent="0.45">
      <c r="A2" s="172"/>
      <c r="B2" s="158" t="str">
        <f>'Version Control'!$B$2</f>
        <v>Title</v>
      </c>
      <c r="C2" s="159"/>
      <c r="D2" s="172"/>
      <c r="E2" s="243" t="s">
        <v>97</v>
      </c>
      <c r="F2" s="172"/>
      <c r="G2" s="172"/>
      <c r="H2" s="172"/>
      <c r="I2" s="12"/>
    </row>
    <row r="3" spans="1:9" ht="31" x14ac:dyDescent="0.4">
      <c r="A3" s="172"/>
      <c r="B3" s="58" t="str">
        <f>'Version Control'!$B$3</f>
        <v>Test Report Template Name:</v>
      </c>
      <c r="C3" s="576" t="str">
        <f>'Version Control'!$C$3</f>
        <v>Consumer Refrigerators, Refrigerator-Freezers, and Miscellaneous Refrigeration Products</v>
      </c>
      <c r="D3" s="172"/>
      <c r="E3" s="172"/>
      <c r="F3" s="172"/>
      <c r="G3" s="172"/>
      <c r="H3" s="172"/>
      <c r="I3" s="12"/>
    </row>
    <row r="4" spans="1:9" ht="18" customHeight="1" x14ac:dyDescent="0.4">
      <c r="A4" s="172"/>
      <c r="B4" s="102" t="str">
        <f>'Version Control'!$B$4</f>
        <v>Version Number:</v>
      </c>
      <c r="C4" s="130" t="str">
        <f>'Version Control'!$C$4</f>
        <v>v2.6</v>
      </c>
      <c r="D4" s="172"/>
      <c r="F4" s="172"/>
      <c r="G4" s="172"/>
      <c r="H4" s="172"/>
      <c r="I4" s="12"/>
    </row>
    <row r="5" spans="1:9" ht="18" customHeight="1" x14ac:dyDescent="0.4">
      <c r="A5" s="172"/>
      <c r="B5" s="102" t="str">
        <f>'Version Control'!$B$5</f>
        <v xml:space="preserve">Latest Template Revision: </v>
      </c>
      <c r="C5" s="101">
        <f>'Version Control'!$C$5</f>
        <v>45930</v>
      </c>
      <c r="D5" s="172"/>
      <c r="E5" s="172"/>
      <c r="F5" s="172"/>
      <c r="G5" s="172"/>
      <c r="H5" s="172"/>
      <c r="I5" s="12"/>
    </row>
    <row r="6" spans="1:9" ht="18" customHeight="1" x14ac:dyDescent="0.4">
      <c r="A6" s="172"/>
      <c r="B6" s="102" t="str">
        <f>'Version Control'!$B$6</f>
        <v>Tab Name:</v>
      </c>
      <c r="C6" s="130" t="str">
        <f ca="1">MID(CELL("filename",B1), FIND("]", CELL("filename", B1))+ 1, 255)</f>
        <v>Comments</v>
      </c>
      <c r="D6" s="172"/>
      <c r="E6" s="172"/>
      <c r="F6" s="172"/>
      <c r="G6" s="172"/>
      <c r="H6" s="172"/>
      <c r="I6" s="12"/>
    </row>
    <row r="7" spans="1:9" ht="36" customHeight="1" x14ac:dyDescent="0.4">
      <c r="A7" s="172"/>
      <c r="B7" s="26" t="str">
        <f>'Version Control'!$B$7</f>
        <v>File Name:</v>
      </c>
      <c r="C7" s="131" t="str">
        <f ca="1">'Version Control'!$C$7</f>
        <v>Consumer Refrigerators, Refrigerator-Freezers, and Miscellaneous Refrigeration Products - v2.6.xlsx</v>
      </c>
      <c r="D7" s="172"/>
      <c r="E7" s="172"/>
      <c r="F7" s="172"/>
      <c r="G7" s="172"/>
      <c r="H7" s="172"/>
      <c r="I7" s="12"/>
    </row>
    <row r="8" spans="1:9" ht="18" customHeight="1" x14ac:dyDescent="0.4">
      <c r="A8" s="172"/>
      <c r="B8" s="26" t="str">
        <f>'Version Control'!$B$8</f>
        <v>Test Start Date:</v>
      </c>
      <c r="C8" s="485" t="str">
        <f>'Version Control'!$C$8</f>
        <v>[MM/DD/YYYY]</v>
      </c>
      <c r="D8" s="172"/>
      <c r="E8" s="172"/>
      <c r="F8" s="172"/>
      <c r="G8" s="172"/>
      <c r="H8" s="172"/>
      <c r="I8" s="12"/>
    </row>
    <row r="9" spans="1:9" ht="18" customHeight="1" thickBot="1" x14ac:dyDescent="0.45">
      <c r="A9" s="172"/>
      <c r="B9" s="103" t="str">
        <f>'Version Control'!$B$9</f>
        <v xml:space="preserve">Test Completion Date: </v>
      </c>
      <c r="C9" s="484" t="str">
        <f>'Version Control'!$C$9</f>
        <v>[MM/DD/YYYY]</v>
      </c>
      <c r="D9" s="172"/>
      <c r="E9" s="172"/>
      <c r="F9" s="172"/>
      <c r="G9" s="172"/>
      <c r="H9" s="172"/>
      <c r="I9" s="12"/>
    </row>
    <row r="10" spans="1:9" ht="18" customHeight="1" x14ac:dyDescent="0.4">
      <c r="A10" s="172"/>
      <c r="B10" s="172"/>
      <c r="C10" s="172"/>
      <c r="D10" s="172"/>
      <c r="E10" s="172"/>
      <c r="F10" s="172"/>
      <c r="G10" s="172"/>
      <c r="H10" s="172"/>
      <c r="I10" s="12"/>
    </row>
    <row r="11" spans="1:9" ht="18" customHeight="1" thickBot="1" x14ac:dyDescent="0.45">
      <c r="A11" s="172"/>
      <c r="B11" s="172"/>
      <c r="C11" s="172"/>
      <c r="D11" s="172"/>
      <c r="E11" s="172"/>
      <c r="F11" s="172"/>
      <c r="G11" s="172"/>
      <c r="H11" s="172"/>
      <c r="I11" s="12"/>
    </row>
    <row r="12" spans="1:9" ht="18" customHeight="1" thickBot="1" x14ac:dyDescent="0.45">
      <c r="A12" s="172"/>
      <c r="B12" s="330" t="s">
        <v>462</v>
      </c>
      <c r="C12" s="331"/>
      <c r="D12" s="331"/>
      <c r="E12" s="331"/>
      <c r="F12" s="331"/>
      <c r="G12" s="332"/>
      <c r="I12" s="12"/>
    </row>
    <row r="13" spans="1:9" ht="18" customHeight="1" x14ac:dyDescent="0.4">
      <c r="A13" s="172"/>
      <c r="B13" s="1031" t="s">
        <v>463</v>
      </c>
      <c r="C13" s="1032"/>
      <c r="D13" s="1032"/>
      <c r="E13" s="1032"/>
      <c r="F13" s="1032"/>
      <c r="G13" s="1033"/>
      <c r="H13" s="172"/>
      <c r="I13" s="12"/>
    </row>
    <row r="14" spans="1:9" ht="18" customHeight="1" x14ac:dyDescent="0.4">
      <c r="A14" s="172"/>
      <c r="B14" s="700"/>
      <c r="C14" s="757"/>
      <c r="D14" s="757"/>
      <c r="E14" s="757"/>
      <c r="F14" s="757"/>
      <c r="G14" s="701"/>
      <c r="H14" s="172"/>
      <c r="I14" s="12"/>
    </row>
    <row r="15" spans="1:9" ht="18" customHeight="1" x14ac:dyDescent="0.4">
      <c r="A15" s="172"/>
      <c r="B15" s="702"/>
      <c r="C15" s="718"/>
      <c r="D15" s="718"/>
      <c r="E15" s="718"/>
      <c r="F15" s="718"/>
      <c r="G15" s="703"/>
      <c r="H15" s="172"/>
      <c r="I15" s="12"/>
    </row>
    <row r="16" spans="1:9" ht="18" customHeight="1" x14ac:dyDescent="0.4">
      <c r="A16" s="172"/>
      <c r="B16" s="702"/>
      <c r="C16" s="718"/>
      <c r="D16" s="718"/>
      <c r="E16" s="718"/>
      <c r="F16" s="718"/>
      <c r="G16" s="703"/>
      <c r="H16" s="172"/>
      <c r="I16" s="12"/>
    </row>
    <row r="17" spans="1:9" ht="18" customHeight="1" x14ac:dyDescent="0.4">
      <c r="A17" s="172"/>
      <c r="B17" s="1028"/>
      <c r="C17" s="1029"/>
      <c r="D17" s="1029"/>
      <c r="E17" s="1029"/>
      <c r="F17" s="1029"/>
      <c r="G17" s="1030"/>
      <c r="H17" s="172"/>
      <c r="I17" s="12"/>
    </row>
    <row r="18" spans="1:9" ht="18" customHeight="1" x14ac:dyDescent="0.4">
      <c r="A18" s="172"/>
      <c r="B18" s="1034" t="s">
        <v>464</v>
      </c>
      <c r="C18" s="1035"/>
      <c r="D18" s="1035"/>
      <c r="E18" s="1035"/>
      <c r="F18" s="1035"/>
      <c r="G18" s="1036"/>
      <c r="H18" s="172"/>
      <c r="I18" s="12"/>
    </row>
    <row r="19" spans="1:9" ht="18" customHeight="1" x14ac:dyDescent="0.4">
      <c r="A19" s="172"/>
      <c r="B19" s="700"/>
      <c r="C19" s="757"/>
      <c r="D19" s="757"/>
      <c r="E19" s="757"/>
      <c r="F19" s="757"/>
      <c r="G19" s="701"/>
      <c r="H19" s="172"/>
      <c r="I19" s="12"/>
    </row>
    <row r="20" spans="1:9" ht="18" customHeight="1" x14ac:dyDescent="0.4">
      <c r="A20" s="172"/>
      <c r="B20" s="702"/>
      <c r="C20" s="718"/>
      <c r="D20" s="718"/>
      <c r="E20" s="718"/>
      <c r="F20" s="718"/>
      <c r="G20" s="703"/>
      <c r="H20" s="172"/>
      <c r="I20" s="12"/>
    </row>
    <row r="21" spans="1:9" ht="18" customHeight="1" x14ac:dyDescent="0.4">
      <c r="A21" s="172"/>
      <c r="B21" s="702"/>
      <c r="C21" s="718"/>
      <c r="D21" s="718"/>
      <c r="E21" s="718"/>
      <c r="F21" s="718"/>
      <c r="G21" s="703"/>
      <c r="H21" s="172"/>
      <c r="I21" s="12"/>
    </row>
    <row r="22" spans="1:9" ht="18" customHeight="1" x14ac:dyDescent="0.4">
      <c r="A22" s="172"/>
      <c r="B22" s="1028"/>
      <c r="C22" s="1029"/>
      <c r="D22" s="1029"/>
      <c r="E22" s="1029"/>
      <c r="F22" s="1029"/>
      <c r="G22" s="1030"/>
      <c r="H22" s="172"/>
      <c r="I22" s="12"/>
    </row>
    <row r="23" spans="1:9" ht="18" customHeight="1" x14ac:dyDescent="0.4">
      <c r="A23" s="172"/>
      <c r="B23" s="1034" t="s">
        <v>465</v>
      </c>
      <c r="C23" s="1035"/>
      <c r="D23" s="1035"/>
      <c r="E23" s="1035"/>
      <c r="F23" s="1035"/>
      <c r="G23" s="1036"/>
      <c r="H23" s="172"/>
      <c r="I23" s="12"/>
    </row>
    <row r="24" spans="1:9" ht="18" customHeight="1" x14ac:dyDescent="0.4">
      <c r="A24" s="172"/>
      <c r="B24" s="700"/>
      <c r="C24" s="757"/>
      <c r="D24" s="757"/>
      <c r="E24" s="757"/>
      <c r="F24" s="757"/>
      <c r="G24" s="701"/>
      <c r="H24" s="172"/>
      <c r="I24" s="12"/>
    </row>
    <row r="25" spans="1:9" ht="18" customHeight="1" x14ac:dyDescent="0.4">
      <c r="A25" s="172"/>
      <c r="B25" s="702"/>
      <c r="C25" s="718"/>
      <c r="D25" s="718"/>
      <c r="E25" s="718"/>
      <c r="F25" s="718"/>
      <c r="G25" s="703"/>
      <c r="H25" s="172"/>
      <c r="I25" s="12"/>
    </row>
    <row r="26" spans="1:9" ht="18" customHeight="1" x14ac:dyDescent="0.4">
      <c r="A26" s="172"/>
      <c r="B26" s="702"/>
      <c r="C26" s="718"/>
      <c r="D26" s="718"/>
      <c r="E26" s="718"/>
      <c r="F26" s="718"/>
      <c r="G26" s="703"/>
      <c r="H26" s="172"/>
      <c r="I26" s="12"/>
    </row>
    <row r="27" spans="1:9" ht="18" customHeight="1" x14ac:dyDescent="0.4">
      <c r="A27" s="172"/>
      <c r="B27" s="1028"/>
      <c r="C27" s="1029"/>
      <c r="D27" s="1029"/>
      <c r="E27" s="1029"/>
      <c r="F27" s="1029"/>
      <c r="G27" s="1030"/>
      <c r="H27" s="172"/>
      <c r="I27" s="12"/>
    </row>
    <row r="28" spans="1:9" ht="18" customHeight="1" x14ac:dyDescent="0.4">
      <c r="A28" s="172"/>
      <c r="B28" s="1034" t="s">
        <v>466</v>
      </c>
      <c r="C28" s="1035"/>
      <c r="D28" s="1035"/>
      <c r="E28" s="1035"/>
      <c r="F28" s="1035"/>
      <c r="G28" s="1036"/>
      <c r="H28" s="172"/>
      <c r="I28" s="12"/>
    </row>
    <row r="29" spans="1:9" ht="18" customHeight="1" x14ac:dyDescent="0.4">
      <c r="A29" s="172"/>
      <c r="B29" s="700"/>
      <c r="C29" s="757"/>
      <c r="D29" s="757"/>
      <c r="E29" s="757"/>
      <c r="F29" s="757"/>
      <c r="G29" s="701"/>
      <c r="H29" s="172"/>
      <c r="I29" s="12"/>
    </row>
    <row r="30" spans="1:9" ht="18" customHeight="1" x14ac:dyDescent="0.4">
      <c r="A30" s="172"/>
      <c r="B30" s="702"/>
      <c r="C30" s="718"/>
      <c r="D30" s="718"/>
      <c r="E30" s="718"/>
      <c r="F30" s="718"/>
      <c r="G30" s="703"/>
      <c r="H30" s="172"/>
      <c r="I30" s="12"/>
    </row>
    <row r="31" spans="1:9" ht="18" customHeight="1" x14ac:dyDescent="0.4">
      <c r="A31" s="172"/>
      <c r="B31" s="702"/>
      <c r="C31" s="718"/>
      <c r="D31" s="718"/>
      <c r="E31" s="718"/>
      <c r="F31" s="718"/>
      <c r="G31" s="703"/>
      <c r="H31" s="172"/>
      <c r="I31" s="12"/>
    </row>
    <row r="32" spans="1:9" ht="18" customHeight="1" x14ac:dyDescent="0.4">
      <c r="A32" s="172"/>
      <c r="B32" s="1028"/>
      <c r="C32" s="1029"/>
      <c r="D32" s="1029"/>
      <c r="E32" s="1029"/>
      <c r="F32" s="1029"/>
      <c r="G32" s="1030"/>
      <c r="H32" s="172"/>
      <c r="I32" s="12"/>
    </row>
    <row r="33" spans="1:9" ht="18" customHeight="1" x14ac:dyDescent="0.4">
      <c r="A33" s="172"/>
      <c r="B33" s="1034" t="s">
        <v>467</v>
      </c>
      <c r="C33" s="1035"/>
      <c r="D33" s="1035"/>
      <c r="E33" s="1035"/>
      <c r="F33" s="1035"/>
      <c r="G33" s="1036"/>
      <c r="H33" s="172"/>
      <c r="I33" s="12"/>
    </row>
    <row r="34" spans="1:9" ht="18" customHeight="1" x14ac:dyDescent="0.4">
      <c r="A34" s="172"/>
      <c r="B34" s="700"/>
      <c r="C34" s="757"/>
      <c r="D34" s="757"/>
      <c r="E34" s="757"/>
      <c r="F34" s="757"/>
      <c r="G34" s="701"/>
      <c r="H34" s="172"/>
      <c r="I34" s="12"/>
    </row>
    <row r="35" spans="1:9" ht="18" customHeight="1" x14ac:dyDescent="0.4">
      <c r="A35" s="172"/>
      <c r="B35" s="702"/>
      <c r="C35" s="718"/>
      <c r="D35" s="718"/>
      <c r="E35" s="718"/>
      <c r="F35" s="718"/>
      <c r="G35" s="703"/>
      <c r="H35" s="172"/>
      <c r="I35" s="12"/>
    </row>
    <row r="36" spans="1:9" ht="18" customHeight="1" x14ac:dyDescent="0.4">
      <c r="A36" s="172"/>
      <c r="B36" s="702"/>
      <c r="C36" s="718"/>
      <c r="D36" s="718"/>
      <c r="E36" s="718"/>
      <c r="F36" s="718"/>
      <c r="G36" s="703"/>
      <c r="H36" s="172"/>
      <c r="I36" s="12"/>
    </row>
    <row r="37" spans="1:9" ht="18" customHeight="1" x14ac:dyDescent="0.4">
      <c r="A37" s="172"/>
      <c r="B37" s="1028"/>
      <c r="C37" s="1029"/>
      <c r="D37" s="1029"/>
      <c r="E37" s="1029"/>
      <c r="F37" s="1029"/>
      <c r="G37" s="1030"/>
      <c r="H37" s="172"/>
      <c r="I37" s="12"/>
    </row>
    <row r="38" spans="1:9" ht="18" customHeight="1" x14ac:dyDescent="0.4">
      <c r="A38" s="172"/>
      <c r="B38" s="1034" t="s">
        <v>468</v>
      </c>
      <c r="C38" s="1035"/>
      <c r="D38" s="1035"/>
      <c r="E38" s="1035"/>
      <c r="F38" s="1035"/>
      <c r="G38" s="1036"/>
      <c r="H38" s="172"/>
      <c r="I38" s="12"/>
    </row>
    <row r="39" spans="1:9" ht="18" customHeight="1" x14ac:dyDescent="0.4">
      <c r="A39" s="172"/>
      <c r="B39" s="700"/>
      <c r="C39" s="757"/>
      <c r="D39" s="757"/>
      <c r="E39" s="757"/>
      <c r="F39" s="757"/>
      <c r="G39" s="701"/>
      <c r="H39" s="172"/>
      <c r="I39" s="12"/>
    </row>
    <row r="40" spans="1:9" ht="18" customHeight="1" x14ac:dyDescent="0.4">
      <c r="A40" s="172"/>
      <c r="B40" s="702"/>
      <c r="C40" s="718"/>
      <c r="D40" s="718"/>
      <c r="E40" s="718"/>
      <c r="F40" s="718"/>
      <c r="G40" s="703"/>
      <c r="H40" s="172"/>
      <c r="I40" s="12"/>
    </row>
    <row r="41" spans="1:9" ht="18" customHeight="1" x14ac:dyDescent="0.4">
      <c r="A41" s="172"/>
      <c r="B41" s="702"/>
      <c r="C41" s="718"/>
      <c r="D41" s="718"/>
      <c r="E41" s="718"/>
      <c r="F41" s="718"/>
      <c r="G41" s="703"/>
      <c r="H41" s="172"/>
      <c r="I41" s="12"/>
    </row>
    <row r="42" spans="1:9" ht="18" customHeight="1" x14ac:dyDescent="0.4">
      <c r="A42" s="172"/>
      <c r="B42" s="1028"/>
      <c r="C42" s="1029"/>
      <c r="D42" s="1029"/>
      <c r="E42" s="1029"/>
      <c r="F42" s="1029"/>
      <c r="G42" s="1030"/>
      <c r="H42" s="172"/>
      <c r="I42" s="12"/>
    </row>
    <row r="43" spans="1:9" ht="18" customHeight="1" x14ac:dyDescent="0.4">
      <c r="A43" s="172"/>
      <c r="B43" s="1034" t="s">
        <v>469</v>
      </c>
      <c r="C43" s="1035"/>
      <c r="D43" s="1035"/>
      <c r="E43" s="1035"/>
      <c r="F43" s="1035"/>
      <c r="G43" s="1036"/>
      <c r="H43" s="172"/>
      <c r="I43" s="12"/>
    </row>
    <row r="44" spans="1:9" ht="18" customHeight="1" x14ac:dyDescent="0.4">
      <c r="A44" s="172"/>
      <c r="B44" s="700"/>
      <c r="C44" s="757"/>
      <c r="D44" s="757"/>
      <c r="E44" s="757"/>
      <c r="F44" s="757"/>
      <c r="G44" s="701"/>
      <c r="H44" s="172"/>
      <c r="I44" s="12"/>
    </row>
    <row r="45" spans="1:9" ht="18" customHeight="1" x14ac:dyDescent="0.4">
      <c r="A45" s="172"/>
      <c r="B45" s="702"/>
      <c r="C45" s="718"/>
      <c r="D45" s="718"/>
      <c r="E45" s="718"/>
      <c r="F45" s="718"/>
      <c r="G45" s="703"/>
      <c r="H45" s="172"/>
      <c r="I45" s="12"/>
    </row>
    <row r="46" spans="1:9" ht="18" customHeight="1" x14ac:dyDescent="0.4">
      <c r="A46" s="172"/>
      <c r="B46" s="702"/>
      <c r="C46" s="718"/>
      <c r="D46" s="718"/>
      <c r="E46" s="718"/>
      <c r="F46" s="718"/>
      <c r="G46" s="703"/>
      <c r="H46" s="172"/>
      <c r="I46" s="12"/>
    </row>
    <row r="47" spans="1:9" ht="18" customHeight="1" x14ac:dyDescent="0.4">
      <c r="A47" s="172"/>
      <c r="B47" s="1028"/>
      <c r="C47" s="1029"/>
      <c r="D47" s="1029"/>
      <c r="E47" s="1029"/>
      <c r="F47" s="1029"/>
      <c r="G47" s="1030"/>
      <c r="H47" s="172"/>
      <c r="I47" s="12"/>
    </row>
    <row r="48" spans="1:9" ht="18" customHeight="1" x14ac:dyDescent="0.4">
      <c r="A48" s="172"/>
      <c r="B48" s="1034" t="s">
        <v>470</v>
      </c>
      <c r="C48" s="1035"/>
      <c r="D48" s="1035"/>
      <c r="E48" s="1035"/>
      <c r="F48" s="1035"/>
      <c r="G48" s="1036"/>
      <c r="H48" s="172"/>
      <c r="I48" s="12"/>
    </row>
    <row r="49" spans="1:9" ht="18" customHeight="1" x14ac:dyDescent="0.4">
      <c r="A49" s="172"/>
      <c r="B49" s="700"/>
      <c r="C49" s="757"/>
      <c r="D49" s="757"/>
      <c r="E49" s="757"/>
      <c r="F49" s="757"/>
      <c r="G49" s="701"/>
      <c r="H49" s="172"/>
      <c r="I49" s="12"/>
    </row>
    <row r="50" spans="1:9" ht="18" customHeight="1" x14ac:dyDescent="0.4">
      <c r="A50" s="172"/>
      <c r="B50" s="702"/>
      <c r="C50" s="718"/>
      <c r="D50" s="718"/>
      <c r="E50" s="718"/>
      <c r="F50" s="718"/>
      <c r="G50" s="703"/>
      <c r="H50" s="172"/>
      <c r="I50" s="12"/>
    </row>
    <row r="51" spans="1:9" ht="18" customHeight="1" x14ac:dyDescent="0.4">
      <c r="A51" s="172"/>
      <c r="B51" s="702"/>
      <c r="C51" s="718"/>
      <c r="D51" s="718"/>
      <c r="E51" s="718"/>
      <c r="F51" s="718"/>
      <c r="G51" s="703"/>
      <c r="H51" s="172"/>
      <c r="I51" s="12"/>
    </row>
    <row r="52" spans="1:9" ht="18" customHeight="1" thickBot="1" x14ac:dyDescent="0.45">
      <c r="A52" s="172"/>
      <c r="B52" s="704"/>
      <c r="C52" s="719"/>
      <c r="D52" s="719"/>
      <c r="E52" s="719"/>
      <c r="F52" s="719"/>
      <c r="G52" s="705"/>
      <c r="H52" s="172"/>
      <c r="I52" s="12"/>
    </row>
    <row r="53" spans="1:9" ht="18" customHeight="1" thickBot="1" x14ac:dyDescent="0.45">
      <c r="A53" s="172"/>
      <c r="B53" s="172"/>
      <c r="C53" s="172"/>
      <c r="D53" s="172"/>
      <c r="E53" s="172"/>
      <c r="F53" s="172"/>
      <c r="G53" s="172"/>
      <c r="H53" s="172"/>
      <c r="I53" s="12"/>
    </row>
    <row r="54" spans="1:9" ht="18" customHeight="1" thickBot="1" x14ac:dyDescent="0.45">
      <c r="A54" s="172"/>
      <c r="B54" s="237" t="s">
        <v>471</v>
      </c>
      <c r="C54" s="238"/>
      <c r="D54" s="238"/>
      <c r="E54" s="238"/>
      <c r="F54" s="238"/>
      <c r="G54" s="239"/>
      <c r="H54" s="172"/>
      <c r="I54" s="12"/>
    </row>
    <row r="55" spans="1:9" ht="18" customHeight="1" x14ac:dyDescent="0.4">
      <c r="A55" s="172"/>
      <c r="B55" s="1037"/>
      <c r="C55" s="1038"/>
      <c r="D55" s="1038"/>
      <c r="E55" s="1038"/>
      <c r="F55" s="1038"/>
      <c r="G55" s="1039"/>
      <c r="H55" s="172"/>
      <c r="I55" s="12"/>
    </row>
    <row r="56" spans="1:9" ht="18" customHeight="1" x14ac:dyDescent="0.4">
      <c r="A56" s="172"/>
      <c r="B56" s="849"/>
      <c r="C56" s="850"/>
      <c r="D56" s="850"/>
      <c r="E56" s="850"/>
      <c r="F56" s="850"/>
      <c r="G56" s="851"/>
      <c r="H56" s="172"/>
      <c r="I56" s="12"/>
    </row>
    <row r="57" spans="1:9" ht="18" customHeight="1" x14ac:dyDescent="0.4">
      <c r="A57" s="172"/>
      <c r="B57" s="849"/>
      <c r="C57" s="850"/>
      <c r="D57" s="850"/>
      <c r="E57" s="850"/>
      <c r="F57" s="850"/>
      <c r="G57" s="851"/>
      <c r="H57" s="172"/>
      <c r="I57" s="12"/>
    </row>
    <row r="58" spans="1:9" ht="18" customHeight="1" x14ac:dyDescent="0.4">
      <c r="A58" s="172"/>
      <c r="B58" s="849"/>
      <c r="C58" s="850"/>
      <c r="D58" s="850"/>
      <c r="E58" s="850"/>
      <c r="F58" s="850"/>
      <c r="G58" s="851"/>
      <c r="H58" s="172"/>
      <c r="I58" s="12"/>
    </row>
    <row r="59" spans="1:9" ht="18" customHeight="1" x14ac:dyDescent="0.4">
      <c r="A59" s="172"/>
      <c r="B59" s="849"/>
      <c r="C59" s="850"/>
      <c r="D59" s="850"/>
      <c r="E59" s="850"/>
      <c r="F59" s="850"/>
      <c r="G59" s="851"/>
      <c r="H59" s="172"/>
      <c r="I59" s="12"/>
    </row>
    <row r="60" spans="1:9" ht="18" customHeight="1" thickBot="1" x14ac:dyDescent="0.45">
      <c r="A60" s="172"/>
      <c r="B60" s="852"/>
      <c r="C60" s="853"/>
      <c r="D60" s="853"/>
      <c r="E60" s="853"/>
      <c r="F60" s="853"/>
      <c r="G60" s="854"/>
      <c r="H60" s="172"/>
      <c r="I60" s="12"/>
    </row>
    <row r="61" spans="1:9" ht="18" customHeight="1" x14ac:dyDescent="0.4">
      <c r="A61" s="172"/>
      <c r="B61" s="172"/>
      <c r="C61" s="172"/>
      <c r="D61" s="172"/>
      <c r="E61" s="172"/>
      <c r="F61" s="172"/>
      <c r="G61" s="172"/>
      <c r="H61" s="172"/>
      <c r="I61" s="12"/>
    </row>
    <row r="62" spans="1:9" ht="18" customHeight="1" x14ac:dyDescent="0.4">
      <c r="A62" s="12"/>
      <c r="B62" s="12"/>
      <c r="C62" s="12"/>
      <c r="D62" s="12"/>
      <c r="E62" s="12"/>
      <c r="F62" s="12"/>
      <c r="G62" s="12"/>
      <c r="H62" s="12"/>
      <c r="I62" s="12"/>
    </row>
  </sheetData>
  <sheetProtection algorithmName="SHA-512" hashValue="yb7XHPtv0MRvjHJSbNPZVDmq1lnhQOyYXxkvLyGU4WSaBz3TZXfsu3us5poMAY/HZkrcDDyKlD7Et98LecDaMg==" saltValue="uMI5dzWyAfolSILmnsFUmg==" spinCount="100000" sheet="1" objects="1" scenarios="1" selectLockedCells="1"/>
  <mergeCells count="17">
    <mergeCell ref="B55:G60"/>
    <mergeCell ref="B33:G33"/>
    <mergeCell ref="B38:G38"/>
    <mergeCell ref="B43:G43"/>
    <mergeCell ref="B48:G48"/>
    <mergeCell ref="B49:G52"/>
    <mergeCell ref="B34:G37"/>
    <mergeCell ref="B39:G42"/>
    <mergeCell ref="B44:G47"/>
    <mergeCell ref="B14:G17"/>
    <mergeCell ref="B19:G22"/>
    <mergeCell ref="B24:G27"/>
    <mergeCell ref="B29:G32"/>
    <mergeCell ref="B13:G13"/>
    <mergeCell ref="B18:G18"/>
    <mergeCell ref="B23:G23"/>
    <mergeCell ref="B28:G28"/>
  </mergeCells>
  <hyperlinks>
    <hyperlink ref="E2" location="Instructions!C33" display="Back to Instructions tab" xr:uid="{00000000-0004-0000-0D00-000000000000}"/>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66CC"/>
  </sheetPr>
  <dimension ref="A1:G20"/>
  <sheetViews>
    <sheetView showGridLines="0" zoomScale="80" zoomScaleNormal="80" workbookViewId="0">
      <selection activeCell="E15" sqref="E15"/>
    </sheetView>
  </sheetViews>
  <sheetFormatPr defaultColWidth="9.1796875" defaultRowHeight="18" customHeight="1" x14ac:dyDescent="0.4"/>
  <cols>
    <col min="1" max="1" width="4.453125" style="3" customWidth="1"/>
    <col min="2" max="2" width="39.453125" style="3" customWidth="1"/>
    <col min="3" max="3" width="52.08984375" style="3" customWidth="1"/>
    <col min="4" max="4" width="26.1796875" style="3" customWidth="1"/>
    <col min="5" max="5" width="41.81640625" style="3" customWidth="1"/>
    <col min="6" max="6" width="5" style="3" customWidth="1"/>
    <col min="7" max="7" width="4.1796875" style="3" customWidth="1"/>
    <col min="8" max="16384" width="9.1796875" style="3"/>
  </cols>
  <sheetData>
    <row r="1" spans="1:7" ht="24" customHeight="1" thickBot="1" x14ac:dyDescent="0.45">
      <c r="A1" s="169"/>
      <c r="B1" s="169"/>
      <c r="C1" s="169"/>
      <c r="D1" s="169"/>
      <c r="E1" s="169"/>
      <c r="F1" s="169"/>
      <c r="G1" s="97"/>
    </row>
    <row r="2" spans="1:7" ht="18" customHeight="1" thickBot="1" x14ac:dyDescent="0.45">
      <c r="A2" s="169"/>
      <c r="B2" s="158" t="str">
        <f>'Version Control'!$B$2</f>
        <v>Title</v>
      </c>
      <c r="C2" s="159"/>
      <c r="D2" s="169"/>
      <c r="E2" s="169"/>
      <c r="F2" s="169"/>
      <c r="G2" s="97"/>
    </row>
    <row r="3" spans="1:7" ht="31" x14ac:dyDescent="0.4">
      <c r="A3" s="169"/>
      <c r="B3" s="58" t="str">
        <f>'Version Control'!$B$3</f>
        <v>Test Report Template Name:</v>
      </c>
      <c r="C3" s="576" t="str">
        <f>'Version Control'!$C$3</f>
        <v>Consumer Refrigerators, Refrigerator-Freezers, and Miscellaneous Refrigeration Products</v>
      </c>
      <c r="D3" s="169"/>
      <c r="E3" s="169"/>
      <c r="F3" s="169"/>
      <c r="G3" s="97"/>
    </row>
    <row r="4" spans="1:7" ht="18" customHeight="1" x14ac:dyDescent="0.45">
      <c r="A4" s="169"/>
      <c r="B4" s="102" t="str">
        <f>'Version Control'!$B$4</f>
        <v>Version Number:</v>
      </c>
      <c r="C4" s="130" t="str">
        <f>'Version Control'!$C$4</f>
        <v>v2.6</v>
      </c>
      <c r="D4" s="169"/>
      <c r="E4" s="171" t="s">
        <v>97</v>
      </c>
      <c r="F4" s="169"/>
      <c r="G4" s="97"/>
    </row>
    <row r="5" spans="1:7" ht="18" customHeight="1" x14ac:dyDescent="0.45">
      <c r="A5" s="169"/>
      <c r="B5" s="102" t="str">
        <f>'Version Control'!$B$5</f>
        <v xml:space="preserve">Latest Template Revision: </v>
      </c>
      <c r="C5" s="101">
        <f>'Version Control'!$C$5</f>
        <v>45930</v>
      </c>
      <c r="D5" s="169"/>
      <c r="E5" s="222"/>
      <c r="F5" s="169"/>
      <c r="G5" s="97"/>
    </row>
    <row r="6" spans="1:7" ht="18" customHeight="1" x14ac:dyDescent="0.4">
      <c r="A6" s="169"/>
      <c r="B6" s="102" t="str">
        <f>'Version Control'!$B$6</f>
        <v>Tab Name:</v>
      </c>
      <c r="C6" s="130" t="str">
        <f ca="1">MID(CELL("filename",B1), FIND("]", CELL("filename", B1))+ 1, 255)</f>
        <v>Report Sign-Off Block</v>
      </c>
      <c r="D6" s="169"/>
      <c r="E6" s="169"/>
      <c r="F6" s="169"/>
      <c r="G6" s="97"/>
    </row>
    <row r="7" spans="1:7" ht="36" customHeight="1" x14ac:dyDescent="0.4">
      <c r="A7" s="169"/>
      <c r="B7" s="26" t="str">
        <f>'Version Control'!$B$7</f>
        <v>File Name:</v>
      </c>
      <c r="C7" s="131" t="str">
        <f ca="1">'Version Control'!$C$7</f>
        <v>Consumer Refrigerators, Refrigerator-Freezers, and Miscellaneous Refrigeration Products - v2.6.xlsx</v>
      </c>
      <c r="D7" s="169"/>
      <c r="E7" s="169"/>
      <c r="F7" s="169"/>
      <c r="G7" s="97"/>
    </row>
    <row r="8" spans="1:7" ht="18" customHeight="1" x14ac:dyDescent="0.4">
      <c r="A8" s="169"/>
      <c r="B8" s="26" t="str">
        <f>'Version Control'!$B$8</f>
        <v>Test Start Date:</v>
      </c>
      <c r="C8" s="483" t="str">
        <f>'Version Control'!$C$8</f>
        <v>[MM/DD/YYYY]</v>
      </c>
      <c r="D8" s="169"/>
      <c r="E8" s="169"/>
      <c r="F8" s="169"/>
      <c r="G8" s="97"/>
    </row>
    <row r="9" spans="1:7" ht="18" customHeight="1" thickBot="1" x14ac:dyDescent="0.45">
      <c r="A9" s="169"/>
      <c r="B9" s="103" t="str">
        <f>'Version Control'!$B$9</f>
        <v xml:space="preserve">Test Completion Date: </v>
      </c>
      <c r="C9" s="154" t="str">
        <f>'Version Control'!$C$9</f>
        <v>[MM/DD/YYYY]</v>
      </c>
      <c r="D9" s="169"/>
      <c r="E9" s="169"/>
      <c r="F9" s="169"/>
      <c r="G9" s="97"/>
    </row>
    <row r="10" spans="1:7" ht="18" customHeight="1" x14ac:dyDescent="0.4">
      <c r="A10" s="169"/>
      <c r="B10" s="169"/>
      <c r="C10" s="169"/>
      <c r="D10" s="169"/>
      <c r="E10" s="169"/>
      <c r="F10" s="169"/>
      <c r="G10" s="97"/>
    </row>
    <row r="11" spans="1:7" ht="18" customHeight="1" thickBot="1" x14ac:dyDescent="0.45">
      <c r="A11" s="169"/>
      <c r="B11" s="169"/>
      <c r="C11" s="169"/>
      <c r="D11" s="169"/>
      <c r="E11" s="169"/>
      <c r="F11" s="169"/>
      <c r="G11" s="97"/>
    </row>
    <row r="12" spans="1:7" ht="18" customHeight="1" thickBot="1" x14ac:dyDescent="0.45">
      <c r="A12" s="169"/>
      <c r="B12" s="333" t="s">
        <v>472</v>
      </c>
      <c r="C12" s="334"/>
      <c r="D12" s="334"/>
      <c r="E12" s="335"/>
      <c r="F12" s="169"/>
      <c r="G12" s="97"/>
    </row>
    <row r="13" spans="1:7" ht="54" customHeight="1" thickBot="1" x14ac:dyDescent="0.45">
      <c r="A13" s="169"/>
      <c r="B13" s="1040" t="s">
        <v>473</v>
      </c>
      <c r="C13" s="1041"/>
      <c r="D13" s="1041"/>
      <c r="E13" s="1042"/>
      <c r="F13" s="169"/>
      <c r="G13" s="97"/>
    </row>
    <row r="14" spans="1:7" ht="18" customHeight="1" x14ac:dyDescent="0.4">
      <c r="A14" s="169"/>
      <c r="B14" s="1045" t="s">
        <v>139</v>
      </c>
      <c r="C14" s="1046"/>
      <c r="D14" s="98" t="s">
        <v>140</v>
      </c>
      <c r="E14" s="99" t="s">
        <v>141</v>
      </c>
      <c r="F14" s="169"/>
      <c r="G14" s="97"/>
    </row>
    <row r="15" spans="1:7" ht="18" customHeight="1" x14ac:dyDescent="0.4">
      <c r="A15" s="169"/>
      <c r="B15" s="1047" t="s">
        <v>143</v>
      </c>
      <c r="C15" s="1048"/>
      <c r="D15" s="8" t="str">
        <f>'Version Control'!$C$9</f>
        <v>[MM/DD/YYYY]</v>
      </c>
      <c r="E15" s="122" t="s">
        <v>474</v>
      </c>
      <c r="F15" s="169"/>
      <c r="G15" s="97"/>
    </row>
    <row r="16" spans="1:7" ht="18" customHeight="1" x14ac:dyDescent="0.4">
      <c r="A16" s="169"/>
      <c r="B16" s="1047" t="s">
        <v>145</v>
      </c>
      <c r="C16" s="1048"/>
      <c r="D16" s="7" t="s">
        <v>111</v>
      </c>
      <c r="E16" s="122" t="s">
        <v>474</v>
      </c>
      <c r="F16" s="169"/>
      <c r="G16" s="97"/>
    </row>
    <row r="17" spans="1:7" ht="18" customHeight="1" x14ac:dyDescent="0.4">
      <c r="A17" s="169"/>
      <c r="B17" s="1047" t="s">
        <v>147</v>
      </c>
      <c r="C17" s="1048"/>
      <c r="D17" s="7" t="s">
        <v>111</v>
      </c>
      <c r="E17" s="122" t="s">
        <v>474</v>
      </c>
      <c r="F17" s="169"/>
      <c r="G17" s="97"/>
    </row>
    <row r="18" spans="1:7" ht="18" customHeight="1" thickBot="1" x14ac:dyDescent="0.45">
      <c r="A18" s="169"/>
      <c r="B18" s="1043" t="s">
        <v>147</v>
      </c>
      <c r="C18" s="1044"/>
      <c r="D18" s="121" t="s">
        <v>111</v>
      </c>
      <c r="E18" s="225" t="s">
        <v>474</v>
      </c>
      <c r="F18" s="169"/>
      <c r="G18" s="97"/>
    </row>
    <row r="19" spans="1:7" ht="18" customHeight="1" x14ac:dyDescent="0.4">
      <c r="A19" s="169"/>
      <c r="B19" s="169"/>
      <c r="C19" s="169"/>
      <c r="D19" s="169"/>
      <c r="E19" s="169"/>
      <c r="F19" s="169"/>
      <c r="G19" s="97"/>
    </row>
    <row r="20" spans="1:7" ht="18" customHeight="1" x14ac:dyDescent="0.4">
      <c r="A20" s="97"/>
      <c r="B20" s="97"/>
      <c r="C20" s="97"/>
      <c r="D20" s="97"/>
      <c r="E20" s="97"/>
      <c r="F20" s="97"/>
      <c r="G20" s="97"/>
    </row>
  </sheetData>
  <sheetProtection algorithmName="SHA-512" hashValue="U9dqn8icllup3YBnRG9m5PKqrmMLky5XF52U68GIOa2idR23v+NJsjBlL0MsZV34mIRTyKfnTyxj7Bbp9eo//w==" saltValue="ei2sKybcsioUmZZ9++Zi6w==" spinCount="100000" sheet="1" objects="1" scenarios="1" selectLockedCells="1"/>
  <mergeCells count="6">
    <mergeCell ref="B13:E13"/>
    <mergeCell ref="B18:C18"/>
    <mergeCell ref="B14:C14"/>
    <mergeCell ref="B15:C15"/>
    <mergeCell ref="B16:C16"/>
    <mergeCell ref="B17:C17"/>
  </mergeCells>
  <hyperlinks>
    <hyperlink ref="E4" location="Instructions!A1" display="Back to Instructions tab" xr:uid="{00000000-0004-0000-0F00-000000000000}"/>
  </hyperlinks>
  <pageMargins left="0.7" right="0.7" top="0.75" bottom="0.75" header="0.3" footer="0.3"/>
  <pageSetup orientation="portrait" horizontalDpi="200" verticalDpi="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O59"/>
  <sheetViews>
    <sheetView showGridLines="0" zoomScale="80" zoomScaleNormal="80" workbookViewId="0"/>
  </sheetViews>
  <sheetFormatPr defaultColWidth="9.1796875" defaultRowHeight="18" customHeight="1" x14ac:dyDescent="0.4"/>
  <cols>
    <col min="1" max="1" width="4.453125" style="1" customWidth="1"/>
    <col min="2" max="2" width="39.453125" style="1" customWidth="1"/>
    <col min="3" max="3" width="51.08984375" style="1" customWidth="1"/>
    <col min="4" max="4" width="23.54296875" style="1" customWidth="1"/>
    <col min="5" max="5" width="20.81640625" style="1" customWidth="1"/>
    <col min="6" max="6" width="9.36328125" style="1" customWidth="1"/>
    <col min="7" max="7" width="36.453125" style="1" customWidth="1"/>
    <col min="8" max="11" width="28.81640625" style="1" customWidth="1"/>
    <col min="12" max="12" width="12.08984375" style="1" customWidth="1"/>
    <col min="13" max="13" width="36.453125" style="1" customWidth="1"/>
    <col min="14" max="14" width="4.1796875" style="1" customWidth="1"/>
    <col min="15" max="15" width="3.453125" style="1" customWidth="1"/>
    <col min="16" max="16384" width="9.1796875" style="1"/>
  </cols>
  <sheetData>
    <row r="1" spans="1:15" ht="24" customHeight="1" thickBot="1" x14ac:dyDescent="0.45">
      <c r="A1" s="463"/>
      <c r="B1" s="463"/>
      <c r="C1" s="463"/>
      <c r="D1" s="463"/>
      <c r="E1" s="463"/>
      <c r="F1" s="463"/>
      <c r="G1" s="463"/>
      <c r="H1" s="463"/>
      <c r="I1" s="463"/>
      <c r="J1" s="463"/>
      <c r="K1" s="463"/>
      <c r="L1" s="463"/>
      <c r="M1" s="463"/>
      <c r="N1" s="463"/>
      <c r="O1" s="12"/>
    </row>
    <row r="2" spans="1:15" ht="18" customHeight="1" thickBot="1" x14ac:dyDescent="0.45">
      <c r="A2" s="463"/>
      <c r="B2" s="456" t="str">
        <f>'Version Control'!$B$2</f>
        <v>Title</v>
      </c>
      <c r="C2" s="457"/>
      <c r="D2" s="464"/>
      <c r="E2" s="465"/>
      <c r="F2" s="463"/>
      <c r="G2" s="463"/>
      <c r="H2" s="463"/>
      <c r="I2" s="463"/>
      <c r="J2" s="463"/>
      <c r="K2" s="463"/>
      <c r="L2" s="463"/>
      <c r="M2" s="463"/>
      <c r="N2" s="463"/>
      <c r="O2" s="12"/>
    </row>
    <row r="3" spans="1:15" ht="31" x14ac:dyDescent="0.4">
      <c r="A3" s="463"/>
      <c r="B3" s="575" t="str">
        <f>'Version Control'!$B$3</f>
        <v>Test Report Template Name:</v>
      </c>
      <c r="C3" s="574" t="str">
        <f>'Version Control'!$C$3</f>
        <v>Consumer Refrigerators, Refrigerator-Freezers, and Miscellaneous Refrigeration Products</v>
      </c>
      <c r="D3" s="467"/>
      <c r="E3" s="466"/>
      <c r="F3" s="463"/>
      <c r="G3" s="463"/>
      <c r="H3" s="463"/>
      <c r="I3" s="463"/>
      <c r="J3" s="463"/>
      <c r="K3" s="463"/>
      <c r="L3" s="463"/>
      <c r="M3" s="463"/>
      <c r="N3" s="463"/>
      <c r="O3" s="12"/>
    </row>
    <row r="4" spans="1:15" ht="18" customHeight="1" x14ac:dyDescent="0.4">
      <c r="A4" s="463"/>
      <c r="B4" s="468" t="str">
        <f>'Version Control'!$B$4</f>
        <v>Version Number:</v>
      </c>
      <c r="C4" s="458" t="str">
        <f>'Version Control'!$C$4</f>
        <v>v2.6</v>
      </c>
      <c r="D4" s="467"/>
      <c r="E4" s="466"/>
      <c r="F4" s="463"/>
      <c r="G4" s="463"/>
      <c r="H4" s="463"/>
      <c r="I4" s="463"/>
      <c r="J4" s="463"/>
      <c r="K4" s="463"/>
      <c r="L4" s="463"/>
      <c r="M4" s="463"/>
      <c r="N4" s="463"/>
      <c r="O4" s="12"/>
    </row>
    <row r="5" spans="1:15" ht="18" customHeight="1" x14ac:dyDescent="0.4">
      <c r="A5" s="463"/>
      <c r="B5" s="468" t="str">
        <f>'Version Control'!$B$5</f>
        <v xml:space="preserve">Latest Template Revision: </v>
      </c>
      <c r="C5" s="459">
        <f>'Version Control'!$C$5</f>
        <v>45930</v>
      </c>
      <c r="D5" s="467"/>
      <c r="E5" s="466"/>
      <c r="F5" s="463"/>
      <c r="G5" s="463"/>
      <c r="H5" s="463"/>
      <c r="I5" s="463"/>
      <c r="J5" s="463"/>
      <c r="K5" s="463"/>
      <c r="L5" s="463"/>
      <c r="M5" s="463"/>
      <c r="N5" s="463"/>
      <c r="O5" s="12"/>
    </row>
    <row r="6" spans="1:15" ht="18" customHeight="1" x14ac:dyDescent="0.4">
      <c r="A6" s="463"/>
      <c r="B6" s="468" t="str">
        <f>'Version Control'!$B$6</f>
        <v>Tab Name:</v>
      </c>
      <c r="C6" s="458" t="str">
        <f ca="1">MID(CELL("filename",B1), FIND("]", CELL("filename", B1))+ 1, 255)</f>
        <v>Back-End</v>
      </c>
      <c r="D6" s="467"/>
      <c r="E6" s="466"/>
      <c r="F6" s="463"/>
      <c r="G6" s="463"/>
      <c r="H6" s="463"/>
      <c r="I6" s="463"/>
      <c r="J6" s="463"/>
      <c r="K6" s="463"/>
      <c r="L6" s="463"/>
      <c r="M6" s="463"/>
      <c r="N6" s="463"/>
      <c r="O6" s="12"/>
    </row>
    <row r="7" spans="1:15" ht="36" customHeight="1" x14ac:dyDescent="0.4">
      <c r="A7" s="463"/>
      <c r="B7" s="469" t="str">
        <f>'Version Control'!$B$7</f>
        <v>File Name:</v>
      </c>
      <c r="C7" s="460" t="str">
        <f ca="1">'Version Control'!$C$7</f>
        <v>Consumer Refrigerators, Refrigerator-Freezers, and Miscellaneous Refrigeration Products - v2.6.xlsx</v>
      </c>
      <c r="D7" s="467"/>
      <c r="E7" s="466"/>
      <c r="F7" s="463"/>
      <c r="G7" s="463"/>
      <c r="H7" s="463"/>
      <c r="I7" s="463"/>
      <c r="J7" s="463"/>
      <c r="K7" s="463"/>
      <c r="L7" s="463"/>
      <c r="M7" s="463"/>
      <c r="N7" s="463"/>
      <c r="O7" s="12"/>
    </row>
    <row r="8" spans="1:15" ht="18" customHeight="1" x14ac:dyDescent="0.4">
      <c r="A8" s="463"/>
      <c r="B8" s="469" t="str">
        <f>'Version Control'!$B$8</f>
        <v>Test Start Date:</v>
      </c>
      <c r="C8" s="500" t="str">
        <f>'Version Control'!$C$8</f>
        <v>[MM/DD/YYYY]</v>
      </c>
      <c r="D8" s="467"/>
      <c r="E8" s="466"/>
      <c r="F8" s="463"/>
      <c r="G8" s="463"/>
      <c r="H8" s="463"/>
      <c r="I8" s="463"/>
      <c r="J8" s="463"/>
      <c r="K8" s="463"/>
      <c r="L8" s="463"/>
      <c r="M8" s="463"/>
      <c r="N8" s="463"/>
      <c r="O8" s="12"/>
    </row>
    <row r="9" spans="1:15" ht="18" customHeight="1" thickBot="1" x14ac:dyDescent="0.45">
      <c r="A9" s="463"/>
      <c r="B9" s="470" t="str">
        <f>'Version Control'!$B$9</f>
        <v xml:space="preserve">Test Completion Date: </v>
      </c>
      <c r="C9" s="461" t="str">
        <f>'Version Control'!$C$9</f>
        <v>[MM/DD/YYYY]</v>
      </c>
      <c r="D9" s="467"/>
      <c r="E9" s="466"/>
      <c r="F9" s="463"/>
      <c r="G9" s="463"/>
      <c r="H9" s="463"/>
      <c r="I9" s="463"/>
      <c r="J9" s="463"/>
      <c r="K9" s="463"/>
      <c r="L9" s="463"/>
      <c r="M9" s="463"/>
      <c r="N9" s="463"/>
      <c r="O9" s="12"/>
    </row>
    <row r="10" spans="1:15" ht="18" customHeight="1" x14ac:dyDescent="0.4">
      <c r="A10" s="463"/>
      <c r="B10" s="463"/>
      <c r="C10" s="463"/>
      <c r="D10" s="463"/>
      <c r="E10" s="463"/>
      <c r="F10" s="463"/>
      <c r="G10" s="463"/>
      <c r="H10" s="463"/>
      <c r="I10" s="463"/>
      <c r="J10" s="463"/>
      <c r="K10" s="463"/>
      <c r="L10" s="463"/>
      <c r="M10" s="463"/>
      <c r="N10" s="463"/>
      <c r="O10" s="12"/>
    </row>
    <row r="11" spans="1:15" ht="18" customHeight="1" x14ac:dyDescent="0.4">
      <c r="A11" s="463"/>
      <c r="B11" s="463"/>
      <c r="C11" s="463"/>
      <c r="D11" s="463"/>
      <c r="E11" s="463"/>
      <c r="F11" s="463"/>
      <c r="G11" s="463"/>
      <c r="H11" s="463"/>
      <c r="I11" s="463"/>
      <c r="J11" s="463"/>
      <c r="K11" s="463"/>
      <c r="L11" s="463"/>
      <c r="M11" s="463"/>
      <c r="N11" s="463"/>
      <c r="O11" s="12"/>
    </row>
    <row r="12" spans="1:15" ht="18" customHeight="1" x14ac:dyDescent="0.4">
      <c r="A12" s="463"/>
      <c r="B12" s="471" t="s">
        <v>475</v>
      </c>
      <c r="C12" s="471" t="s">
        <v>350</v>
      </c>
      <c r="D12" s="471" t="s">
        <v>476</v>
      </c>
      <c r="E12" s="471" t="s">
        <v>477</v>
      </c>
      <c r="F12" s="463"/>
      <c r="G12" s="471" t="s">
        <v>350</v>
      </c>
      <c r="H12" s="471" t="s">
        <v>478</v>
      </c>
      <c r="I12" s="471" t="s">
        <v>479</v>
      </c>
      <c r="J12" s="471" t="s">
        <v>480</v>
      </c>
      <c r="K12" s="471" t="s">
        <v>352</v>
      </c>
      <c r="L12" s="463"/>
      <c r="M12" s="471" t="s">
        <v>481</v>
      </c>
      <c r="N12" s="463"/>
      <c r="O12" s="12"/>
    </row>
    <row r="13" spans="1:15" ht="18" customHeight="1" x14ac:dyDescent="0.4">
      <c r="A13" s="463"/>
      <c r="B13" s="462">
        <v>1</v>
      </c>
      <c r="C13" s="462" t="str">
        <f>_xlfn.CONCAT($G$15," OR ",$G$13)</f>
        <v>Refrigerator-Freezer OR Refrigerator</v>
      </c>
      <c r="D13" s="462" t="str">
        <f t="shared" ref="D13:D34" si="0">$G$45</f>
        <v>Standard-sized</v>
      </c>
      <c r="E13" s="462" t="str">
        <f>No</f>
        <v>No</v>
      </c>
      <c r="F13" s="463"/>
      <c r="G13" s="462" t="s">
        <v>210</v>
      </c>
      <c r="H13" s="462">
        <v>15</v>
      </c>
      <c r="I13" s="462">
        <f ca="1">EFF_OFF</f>
        <v>0</v>
      </c>
      <c r="J13" s="462">
        <f ca="1">EFF_ON</f>
        <v>0</v>
      </c>
      <c r="K13" s="490">
        <v>1</v>
      </c>
      <c r="L13" s="463"/>
      <c r="M13" s="462" t="s">
        <v>482</v>
      </c>
      <c r="N13" s="463"/>
      <c r="O13" s="12"/>
    </row>
    <row r="14" spans="1:15" ht="18" customHeight="1" x14ac:dyDescent="0.4">
      <c r="A14" s="463"/>
      <c r="B14" s="462" t="s">
        <v>483</v>
      </c>
      <c r="C14" s="462" t="str">
        <f>$G$14</f>
        <v xml:space="preserve">All-refrigerator </v>
      </c>
      <c r="D14" s="462" t="str">
        <f t="shared" si="0"/>
        <v>Standard-sized</v>
      </c>
      <c r="E14" s="462" t="str">
        <f>No</f>
        <v>No</v>
      </c>
      <c r="F14" s="463"/>
      <c r="G14" s="462" t="s">
        <v>484</v>
      </c>
      <c r="H14" s="462">
        <v>15</v>
      </c>
      <c r="I14" s="462">
        <f ca="1">EFF_OFF</f>
        <v>0</v>
      </c>
      <c r="J14" s="462">
        <f ca="1">EFF_ON</f>
        <v>0</v>
      </c>
      <c r="K14" s="490">
        <v>1</v>
      </c>
      <c r="L14" s="463"/>
      <c r="M14" s="462" t="s">
        <v>485</v>
      </c>
      <c r="N14" s="463"/>
      <c r="O14" s="12"/>
    </row>
    <row r="15" spans="1:15" ht="18" customHeight="1" x14ac:dyDescent="0.4">
      <c r="A15" s="463"/>
      <c r="B15" s="462">
        <v>2</v>
      </c>
      <c r="C15" s="462" t="str">
        <f t="shared" ref="C15:C34" si="1">$G$15</f>
        <v>Refrigerator-Freezer</v>
      </c>
      <c r="D15" s="462" t="str">
        <f t="shared" si="0"/>
        <v>Standard-sized</v>
      </c>
      <c r="E15" s="462" t="str">
        <f>No</f>
        <v>No</v>
      </c>
      <c r="F15" s="463"/>
      <c r="G15" s="462" t="s">
        <v>486</v>
      </c>
      <c r="H15" s="462">
        <v>0</v>
      </c>
      <c r="I15" s="462">
        <f ca="1">MAX(EFF_OFF,EFR_OFF)</f>
        <v>0</v>
      </c>
      <c r="J15" s="462">
        <f ca="1">MAX(EFF_ON,EFR_ON)</f>
        <v>0</v>
      </c>
      <c r="K15" s="490">
        <v>1</v>
      </c>
      <c r="L15" s="463"/>
      <c r="M15" s="463"/>
      <c r="N15" s="463"/>
      <c r="O15" s="12"/>
    </row>
    <row r="16" spans="1:15" ht="18" customHeight="1" x14ac:dyDescent="0.4">
      <c r="A16" s="463"/>
      <c r="B16" s="462">
        <v>3</v>
      </c>
      <c r="C16" s="462" t="str">
        <f t="shared" si="1"/>
        <v>Refrigerator-Freezer</v>
      </c>
      <c r="D16" s="462" t="str">
        <f t="shared" si="0"/>
        <v>Standard-sized</v>
      </c>
      <c r="E16" s="462" t="str">
        <f>No</f>
        <v>No</v>
      </c>
      <c r="F16" s="463"/>
      <c r="G16" s="462" t="s">
        <v>89</v>
      </c>
      <c r="H16" s="462">
        <v>15</v>
      </c>
      <c r="I16" s="462">
        <f ca="1">ECR_OFF</f>
        <v>0</v>
      </c>
      <c r="J16" s="462">
        <f ca="1">ECR_ON</f>
        <v>0</v>
      </c>
      <c r="K16" s="462">
        <v>0.55000000000000004</v>
      </c>
      <c r="L16" s="463"/>
      <c r="M16" s="471" t="s">
        <v>487</v>
      </c>
      <c r="N16" s="463"/>
      <c r="O16" s="12"/>
    </row>
    <row r="17" spans="1:15" ht="18" customHeight="1" x14ac:dyDescent="0.4">
      <c r="A17" s="463"/>
      <c r="B17" s="462" t="s">
        <v>488</v>
      </c>
      <c r="C17" s="462" t="str">
        <f t="shared" si="1"/>
        <v>Refrigerator-Freezer</v>
      </c>
      <c r="D17" s="462" t="str">
        <f t="shared" si="0"/>
        <v>Standard-sized</v>
      </c>
      <c r="E17" s="462" t="str">
        <f>No</f>
        <v>No</v>
      </c>
      <c r="F17" s="463"/>
      <c r="G17" s="462" t="s">
        <v>489</v>
      </c>
      <c r="H17" s="462">
        <v>15</v>
      </c>
      <c r="I17" s="462">
        <f ca="1">MAX(EFF_OFF,ECR_OFF)</f>
        <v>0</v>
      </c>
      <c r="J17" s="462">
        <f ca="1">MAX(EFF_ON,ECR_ON)</f>
        <v>0</v>
      </c>
      <c r="K17" s="462">
        <v>0.55000000000000004</v>
      </c>
      <c r="L17" s="463"/>
      <c r="M17" s="462" t="s">
        <v>490</v>
      </c>
      <c r="N17" s="463"/>
      <c r="O17" s="12"/>
    </row>
    <row r="18" spans="1:15" ht="18" customHeight="1" x14ac:dyDescent="0.4">
      <c r="A18" s="463"/>
      <c r="B18" s="462" t="s">
        <v>491</v>
      </c>
      <c r="C18" s="462" t="str">
        <f t="shared" si="1"/>
        <v>Refrigerator-Freezer</v>
      </c>
      <c r="D18" s="462" t="str">
        <f t="shared" si="0"/>
        <v>Standard-sized</v>
      </c>
      <c r="E18" s="462" t="str">
        <f>Yes</f>
        <v>Yes</v>
      </c>
      <c r="F18" s="463"/>
      <c r="G18" s="462" t="s">
        <v>492</v>
      </c>
      <c r="H18" s="462">
        <v>15</v>
      </c>
      <c r="I18" s="462">
        <f ca="1">MAX(EFF_OFF,ECR_OFF)</f>
        <v>0</v>
      </c>
      <c r="J18" s="462">
        <f ca="1">MAX(EFF_ON,ECR_ON)</f>
        <v>0</v>
      </c>
      <c r="K18" s="462">
        <v>0.55000000000000004</v>
      </c>
      <c r="L18" s="463"/>
      <c r="M18" s="462" t="s">
        <v>493</v>
      </c>
      <c r="N18" s="463"/>
      <c r="O18" s="12"/>
    </row>
    <row r="19" spans="1:15" ht="18" customHeight="1" x14ac:dyDescent="0.4">
      <c r="A19" s="463"/>
      <c r="B19" s="462" t="s">
        <v>494</v>
      </c>
      <c r="C19" s="462" t="str">
        <f t="shared" si="1"/>
        <v>Refrigerator-Freezer</v>
      </c>
      <c r="D19" s="462" t="str">
        <f t="shared" si="0"/>
        <v>Standard-sized</v>
      </c>
      <c r="E19" s="462" t="str">
        <f>Yes</f>
        <v>Yes</v>
      </c>
      <c r="F19" s="463"/>
      <c r="G19" s="462" t="s">
        <v>495</v>
      </c>
      <c r="H19" s="462">
        <v>0</v>
      </c>
      <c r="I19" s="462">
        <f ca="1">MAX(EFF_OFF,EFR_OFF,ECR_OFF)</f>
        <v>0</v>
      </c>
      <c r="J19" s="462">
        <f ca="1">MAX(EFF_ON,EFR_ON,ECR_ON)</f>
        <v>0</v>
      </c>
      <c r="K19" s="462">
        <v>0.55000000000000004</v>
      </c>
      <c r="L19" s="463"/>
      <c r="M19" s="462" t="s">
        <v>496</v>
      </c>
      <c r="N19" s="463"/>
      <c r="O19" s="12"/>
    </row>
    <row r="20" spans="1:15" ht="18" customHeight="1" x14ac:dyDescent="0.4">
      <c r="A20" s="463"/>
      <c r="B20" s="462" t="s">
        <v>497</v>
      </c>
      <c r="C20" s="462" t="str">
        <f t="shared" si="1"/>
        <v>Refrigerator-Freezer</v>
      </c>
      <c r="D20" s="462" t="str">
        <f t="shared" si="0"/>
        <v>Standard-sized</v>
      </c>
      <c r="E20" s="462" t="str">
        <f>No</f>
        <v>No</v>
      </c>
      <c r="F20" s="463"/>
      <c r="G20" s="462" t="s">
        <v>498</v>
      </c>
      <c r="H20" s="462">
        <v>0</v>
      </c>
      <c r="I20" s="462">
        <f ca="1">MAX(EFR_OFF,ECR_OFF)</f>
        <v>0</v>
      </c>
      <c r="J20" s="462">
        <f ca="1">MAX(EFR_ON,ECR_ON)</f>
        <v>0</v>
      </c>
      <c r="K20" s="462">
        <v>0.55000000000000004</v>
      </c>
      <c r="L20" s="463"/>
      <c r="M20" s="462" t="s">
        <v>499</v>
      </c>
      <c r="N20" s="463"/>
      <c r="O20" s="12"/>
    </row>
    <row r="21" spans="1:15" ht="18" customHeight="1" x14ac:dyDescent="0.4">
      <c r="A21" s="463"/>
      <c r="B21" s="462" t="s">
        <v>500</v>
      </c>
      <c r="C21" s="462" t="str">
        <f t="shared" si="1"/>
        <v>Refrigerator-Freezer</v>
      </c>
      <c r="D21" s="462" t="str">
        <f t="shared" si="0"/>
        <v>Standard-sized</v>
      </c>
      <c r="E21" s="462" t="str">
        <f>No</f>
        <v>No</v>
      </c>
      <c r="F21" s="463"/>
      <c r="L21" s="463"/>
      <c r="M21" s="462" t="s">
        <v>501</v>
      </c>
      <c r="N21" s="463"/>
      <c r="O21" s="12"/>
    </row>
    <row r="22" spans="1:15" ht="18" customHeight="1" x14ac:dyDescent="0.4">
      <c r="A22" s="463"/>
      <c r="B22" s="462">
        <v>4</v>
      </c>
      <c r="C22" s="462" t="str">
        <f t="shared" si="1"/>
        <v>Refrigerator-Freezer</v>
      </c>
      <c r="D22" s="462" t="str">
        <f t="shared" si="0"/>
        <v>Standard-sized</v>
      </c>
      <c r="E22" s="462" t="str">
        <f>No</f>
        <v>No</v>
      </c>
      <c r="F22" s="463"/>
      <c r="H22" s="463"/>
      <c r="I22" s="463"/>
      <c r="J22" s="463"/>
      <c r="K22" s="463"/>
      <c r="L22" s="463"/>
      <c r="M22" s="462" t="s">
        <v>502</v>
      </c>
      <c r="N22" s="463"/>
      <c r="O22" s="12"/>
    </row>
    <row r="23" spans="1:15" ht="18" customHeight="1" x14ac:dyDescent="0.4">
      <c r="A23" s="463"/>
      <c r="B23" s="462" t="s">
        <v>503</v>
      </c>
      <c r="C23" s="462" t="str">
        <f t="shared" si="1"/>
        <v>Refrigerator-Freezer</v>
      </c>
      <c r="D23" s="462" t="str">
        <f t="shared" si="0"/>
        <v>Standard-sized</v>
      </c>
      <c r="E23" s="462" t="str">
        <f>No</f>
        <v>No</v>
      </c>
      <c r="F23" s="463"/>
      <c r="G23" s="471" t="s">
        <v>504</v>
      </c>
      <c r="H23" s="471" t="s">
        <v>401</v>
      </c>
      <c r="I23" s="471" t="s">
        <v>405</v>
      </c>
      <c r="J23" s="471" t="s">
        <v>505</v>
      </c>
      <c r="K23" s="471" t="s">
        <v>506</v>
      </c>
      <c r="L23" s="463"/>
      <c r="M23" s="462" t="s">
        <v>507</v>
      </c>
      <c r="N23" s="463"/>
      <c r="O23" s="12"/>
    </row>
    <row r="24" spans="1:15" ht="18" customHeight="1" x14ac:dyDescent="0.4">
      <c r="A24" s="463"/>
      <c r="B24" s="462" t="s">
        <v>508</v>
      </c>
      <c r="C24" s="462" t="str">
        <f t="shared" si="1"/>
        <v>Refrigerator-Freezer</v>
      </c>
      <c r="D24" s="462" t="str">
        <f t="shared" si="0"/>
        <v>Standard-sized</v>
      </c>
      <c r="E24" s="462" t="str">
        <f>Yes</f>
        <v>Yes</v>
      </c>
      <c r="F24" s="463"/>
      <c r="G24" s="462" t="s">
        <v>509</v>
      </c>
      <c r="H24" s="462" t="s">
        <v>510</v>
      </c>
      <c r="I24" s="462" t="s">
        <v>510</v>
      </c>
      <c r="J24" s="462" t="s">
        <v>511</v>
      </c>
      <c r="K24" s="462" t="s">
        <v>511</v>
      </c>
      <c r="L24" s="463"/>
      <c r="M24" s="462" t="s">
        <v>512</v>
      </c>
      <c r="N24" s="463"/>
      <c r="O24" s="12"/>
    </row>
    <row r="25" spans="1:15" ht="18" customHeight="1" x14ac:dyDescent="0.4">
      <c r="A25" s="463"/>
      <c r="B25" s="462" t="s">
        <v>513</v>
      </c>
      <c r="C25" s="462" t="str">
        <f t="shared" si="1"/>
        <v>Refrigerator-Freezer</v>
      </c>
      <c r="D25" s="462" t="str">
        <f t="shared" si="0"/>
        <v>Standard-sized</v>
      </c>
      <c r="E25" s="462" t="str">
        <f>Yes</f>
        <v>Yes</v>
      </c>
      <c r="F25" s="463"/>
      <c r="G25" s="462" t="s">
        <v>514</v>
      </c>
      <c r="H25" s="462" t="s">
        <v>515</v>
      </c>
      <c r="I25" s="462" t="s">
        <v>510</v>
      </c>
      <c r="J25" s="462" t="s">
        <v>516</v>
      </c>
      <c r="K25" s="462" t="s">
        <v>511</v>
      </c>
      <c r="L25" s="463"/>
      <c r="M25" s="462" t="s">
        <v>485</v>
      </c>
      <c r="N25" s="463"/>
      <c r="O25" s="12"/>
    </row>
    <row r="26" spans="1:15" ht="18" customHeight="1" x14ac:dyDescent="0.4">
      <c r="A26" s="463"/>
      <c r="B26" s="462">
        <v>5</v>
      </c>
      <c r="C26" s="462" t="str">
        <f t="shared" si="1"/>
        <v>Refrigerator-Freezer</v>
      </c>
      <c r="D26" s="462" t="str">
        <f t="shared" si="0"/>
        <v>Standard-sized</v>
      </c>
      <c r="E26" s="462" t="str">
        <f>No</f>
        <v>No</v>
      </c>
      <c r="F26" s="463"/>
      <c r="G26" s="462" t="s">
        <v>517</v>
      </c>
      <c r="H26" s="462" t="s">
        <v>515</v>
      </c>
      <c r="I26" s="462" t="s">
        <v>518</v>
      </c>
      <c r="J26" s="462" t="s">
        <v>516</v>
      </c>
      <c r="K26" s="462" t="s">
        <v>519</v>
      </c>
      <c r="L26" s="463"/>
      <c r="M26" s="463"/>
      <c r="N26" s="463"/>
      <c r="O26" s="12"/>
    </row>
    <row r="27" spans="1:15" ht="18" customHeight="1" x14ac:dyDescent="0.4">
      <c r="A27" s="463"/>
      <c r="B27" s="462" t="s">
        <v>520</v>
      </c>
      <c r="C27" s="462" t="str">
        <f t="shared" si="1"/>
        <v>Refrigerator-Freezer</v>
      </c>
      <c r="D27" s="462" t="str">
        <f t="shared" si="0"/>
        <v>Standard-sized</v>
      </c>
      <c r="E27" s="462" t="str">
        <f>No</f>
        <v>No</v>
      </c>
      <c r="F27" s="463"/>
      <c r="G27" s="462" t="s">
        <v>521</v>
      </c>
      <c r="H27" s="462" t="s">
        <v>510</v>
      </c>
      <c r="I27" s="462" t="s">
        <v>518</v>
      </c>
      <c r="J27" s="462" t="s">
        <v>511</v>
      </c>
      <c r="K27" s="462" t="s">
        <v>519</v>
      </c>
      <c r="L27" s="463"/>
      <c r="M27" s="471" t="s">
        <v>522</v>
      </c>
      <c r="N27" s="463"/>
      <c r="O27" s="12"/>
    </row>
    <row r="28" spans="1:15" ht="18" customHeight="1" x14ac:dyDescent="0.4">
      <c r="A28" s="463"/>
      <c r="B28" s="462" t="s">
        <v>523</v>
      </c>
      <c r="C28" s="462" t="str">
        <f t="shared" si="1"/>
        <v>Refrigerator-Freezer</v>
      </c>
      <c r="D28" s="462" t="str">
        <f t="shared" si="0"/>
        <v>Standard-sized</v>
      </c>
      <c r="E28" s="462" t="str">
        <f t="shared" ref="E28:E34" si="2">Yes</f>
        <v>Yes</v>
      </c>
      <c r="F28" s="463"/>
      <c r="G28" s="462" t="s">
        <v>347</v>
      </c>
      <c r="H28" s="462" t="s">
        <v>524</v>
      </c>
      <c r="I28" s="462" t="s">
        <v>518</v>
      </c>
      <c r="J28" s="462" t="s">
        <v>525</v>
      </c>
      <c r="K28" s="462" t="s">
        <v>519</v>
      </c>
      <c r="L28" s="463"/>
      <c r="M28" s="462" t="s">
        <v>526</v>
      </c>
      <c r="N28" s="463"/>
      <c r="O28" s="12"/>
    </row>
    <row r="29" spans="1:15" ht="18" customHeight="1" x14ac:dyDescent="0.4">
      <c r="A29" s="463"/>
      <c r="B29" s="462" t="s">
        <v>527</v>
      </c>
      <c r="C29" s="462" t="str">
        <f t="shared" si="1"/>
        <v>Refrigerator-Freezer</v>
      </c>
      <c r="D29" s="462" t="str">
        <f t="shared" si="0"/>
        <v>Standard-sized</v>
      </c>
      <c r="E29" s="462" t="str">
        <f t="shared" si="2"/>
        <v>Yes</v>
      </c>
      <c r="F29" s="463"/>
      <c r="G29" s="463"/>
      <c r="H29" s="463"/>
      <c r="I29" s="463"/>
      <c r="J29" s="463"/>
      <c r="K29" s="463"/>
      <c r="L29" s="463"/>
      <c r="M29" s="462" t="s">
        <v>528</v>
      </c>
      <c r="N29" s="463"/>
      <c r="O29" s="12"/>
    </row>
    <row r="30" spans="1:15" ht="18" customHeight="1" x14ac:dyDescent="0.4">
      <c r="A30" s="463"/>
      <c r="B30" s="462" t="s">
        <v>529</v>
      </c>
      <c r="C30" s="462" t="str">
        <f t="shared" si="1"/>
        <v>Refrigerator-Freezer</v>
      </c>
      <c r="D30" s="462" t="str">
        <f t="shared" si="0"/>
        <v>Standard-sized</v>
      </c>
      <c r="E30" s="462" t="str">
        <f t="shared" si="2"/>
        <v>Yes</v>
      </c>
      <c r="F30" s="463"/>
      <c r="G30" s="471" t="s">
        <v>530</v>
      </c>
      <c r="H30" s="471" t="s">
        <v>401</v>
      </c>
      <c r="I30" s="471" t="s">
        <v>405</v>
      </c>
      <c r="J30" s="471" t="s">
        <v>505</v>
      </c>
      <c r="K30" s="471" t="s">
        <v>506</v>
      </c>
      <c r="L30" s="463"/>
      <c r="M30" s="462" t="s">
        <v>531</v>
      </c>
      <c r="N30" s="463"/>
      <c r="O30" s="12"/>
    </row>
    <row r="31" spans="1:15" ht="18" customHeight="1" x14ac:dyDescent="0.4">
      <c r="A31" s="463"/>
      <c r="B31" s="462" t="s">
        <v>532</v>
      </c>
      <c r="C31" s="462" t="str">
        <f t="shared" si="1"/>
        <v>Refrigerator-Freezer</v>
      </c>
      <c r="D31" s="462" t="str">
        <f t="shared" si="0"/>
        <v>Standard-sized</v>
      </c>
      <c r="E31" s="462" t="str">
        <f t="shared" si="2"/>
        <v>Yes</v>
      </c>
      <c r="F31" s="463"/>
      <c r="G31" s="462" t="s">
        <v>509</v>
      </c>
      <c r="H31" s="462" t="s">
        <v>533</v>
      </c>
      <c r="I31" s="462" t="s">
        <v>533</v>
      </c>
      <c r="J31" s="462" t="s">
        <v>534</v>
      </c>
      <c r="K31" s="462" t="s">
        <v>534</v>
      </c>
      <c r="L31" s="463"/>
      <c r="M31" s="462" t="s">
        <v>535</v>
      </c>
      <c r="N31" s="463"/>
      <c r="O31" s="12"/>
    </row>
    <row r="32" spans="1:15" ht="18" customHeight="1" x14ac:dyDescent="0.4">
      <c r="A32" s="463"/>
      <c r="B32" s="462">
        <v>6</v>
      </c>
      <c r="C32" s="462" t="str">
        <f t="shared" si="1"/>
        <v>Refrigerator-Freezer</v>
      </c>
      <c r="D32" s="462" t="str">
        <f t="shared" si="0"/>
        <v>Standard-sized</v>
      </c>
      <c r="E32" s="462" t="str">
        <f t="shared" si="2"/>
        <v>Yes</v>
      </c>
      <c r="F32" s="463"/>
      <c r="G32" s="462" t="s">
        <v>514</v>
      </c>
      <c r="H32" s="462" t="s">
        <v>536</v>
      </c>
      <c r="I32" s="462" t="s">
        <v>533</v>
      </c>
      <c r="J32" s="462" t="s">
        <v>537</v>
      </c>
      <c r="K32" s="462" t="s">
        <v>534</v>
      </c>
      <c r="L32" s="463"/>
      <c r="M32" s="462" t="s">
        <v>538</v>
      </c>
      <c r="N32" s="463"/>
      <c r="O32" s="12"/>
    </row>
    <row r="33" spans="1:15" ht="18" customHeight="1" x14ac:dyDescent="0.4">
      <c r="A33" s="463"/>
      <c r="B33" s="462">
        <v>7</v>
      </c>
      <c r="C33" s="462" t="str">
        <f t="shared" si="1"/>
        <v>Refrigerator-Freezer</v>
      </c>
      <c r="D33" s="462" t="str">
        <f t="shared" si="0"/>
        <v>Standard-sized</v>
      </c>
      <c r="E33" s="462" t="str">
        <f t="shared" si="2"/>
        <v>Yes</v>
      </c>
      <c r="F33" s="463"/>
      <c r="G33" s="462" t="s">
        <v>517</v>
      </c>
      <c r="H33" s="462" t="s">
        <v>536</v>
      </c>
      <c r="I33" s="462" t="s">
        <v>539</v>
      </c>
      <c r="J33" s="462" t="s">
        <v>537</v>
      </c>
      <c r="K33" s="462" t="s">
        <v>540</v>
      </c>
      <c r="L33" s="463"/>
      <c r="M33" s="462" t="s">
        <v>541</v>
      </c>
      <c r="N33" s="463"/>
      <c r="O33" s="12"/>
    </row>
    <row r="34" spans="1:15" ht="18" customHeight="1" x14ac:dyDescent="0.4">
      <c r="A34" s="463"/>
      <c r="B34" s="462" t="s">
        <v>542</v>
      </c>
      <c r="C34" s="462" t="str">
        <f t="shared" si="1"/>
        <v>Refrigerator-Freezer</v>
      </c>
      <c r="D34" s="462" t="str">
        <f t="shared" si="0"/>
        <v>Standard-sized</v>
      </c>
      <c r="E34" s="462" t="str">
        <f t="shared" si="2"/>
        <v>Yes</v>
      </c>
      <c r="F34" s="463"/>
      <c r="G34" s="462" t="s">
        <v>521</v>
      </c>
      <c r="H34" s="462" t="s">
        <v>533</v>
      </c>
      <c r="I34" s="462" t="s">
        <v>539</v>
      </c>
      <c r="J34" s="462" t="s">
        <v>534</v>
      </c>
      <c r="K34" s="462" t="s">
        <v>540</v>
      </c>
      <c r="L34" s="463"/>
      <c r="M34" s="462" t="s">
        <v>543</v>
      </c>
      <c r="N34" s="463"/>
      <c r="O34" s="12"/>
    </row>
    <row r="35" spans="1:15" ht="18" customHeight="1" x14ac:dyDescent="0.4">
      <c r="A35" s="463"/>
      <c r="B35" s="462">
        <v>11</v>
      </c>
      <c r="C35" s="462" t="str">
        <f>_xlfn.CONCAT($G$15," OR ",$G$13)</f>
        <v>Refrigerator-Freezer OR Refrigerator</v>
      </c>
      <c r="D35" s="462" t="str">
        <f t="shared" ref="D35:D45" si="3">$G$46</f>
        <v>Compact</v>
      </c>
      <c r="E35" s="462" t="str">
        <f>No</f>
        <v>No</v>
      </c>
      <c r="F35" s="463"/>
      <c r="G35" s="462" t="s">
        <v>347</v>
      </c>
      <c r="H35" s="462" t="s">
        <v>544</v>
      </c>
      <c r="I35" s="462" t="s">
        <v>539</v>
      </c>
      <c r="J35" s="462" t="s">
        <v>545</v>
      </c>
      <c r="K35" s="462" t="s">
        <v>540</v>
      </c>
      <c r="L35" s="463"/>
      <c r="M35" s="462" t="s">
        <v>485</v>
      </c>
      <c r="N35" s="463"/>
      <c r="O35" s="12"/>
    </row>
    <row r="36" spans="1:15" ht="18" customHeight="1" x14ac:dyDescent="0.4">
      <c r="A36" s="463"/>
      <c r="B36" s="462" t="s">
        <v>546</v>
      </c>
      <c r="C36" s="462" t="str">
        <f>$G$14</f>
        <v xml:space="preserve">All-refrigerator </v>
      </c>
      <c r="D36" s="462" t="str">
        <f t="shared" si="3"/>
        <v>Compact</v>
      </c>
      <c r="E36" s="462" t="str">
        <f>No</f>
        <v>No</v>
      </c>
      <c r="F36" s="463"/>
      <c r="G36" s="463"/>
      <c r="H36" s="463"/>
      <c r="I36" s="463"/>
      <c r="J36" s="463"/>
      <c r="K36" s="463"/>
      <c r="L36" s="463"/>
      <c r="N36" s="463"/>
      <c r="O36" s="12"/>
    </row>
    <row r="37" spans="1:15" ht="18" customHeight="1" x14ac:dyDescent="0.4">
      <c r="A37" s="463"/>
      <c r="B37" s="462">
        <v>12</v>
      </c>
      <c r="C37" s="462" t="str">
        <f>$G$15</f>
        <v>Refrigerator-Freezer</v>
      </c>
      <c r="D37" s="462" t="str">
        <f t="shared" si="3"/>
        <v>Compact</v>
      </c>
      <c r="E37" s="462" t="str">
        <f>No</f>
        <v>No</v>
      </c>
      <c r="F37" s="463"/>
      <c r="G37" s="471" t="s">
        <v>547</v>
      </c>
      <c r="H37" s="463"/>
      <c r="I37" s="471" t="s">
        <v>548</v>
      </c>
      <c r="J37" s="463"/>
      <c r="K37" s="471" t="s">
        <v>549</v>
      </c>
      <c r="L37" s="463"/>
      <c r="M37" s="471" t="s">
        <v>550</v>
      </c>
      <c r="N37" s="463"/>
      <c r="O37" s="12"/>
    </row>
    <row r="38" spans="1:15" ht="18" customHeight="1" x14ac:dyDescent="0.4">
      <c r="A38" s="463"/>
      <c r="B38" s="462">
        <v>13</v>
      </c>
      <c r="C38" s="462" t="str">
        <f>$G$15</f>
        <v>Refrigerator-Freezer</v>
      </c>
      <c r="D38" s="462" t="str">
        <f t="shared" si="3"/>
        <v>Compact</v>
      </c>
      <c r="E38" s="462" t="str">
        <f>No</f>
        <v>No</v>
      </c>
      <c r="F38" s="463"/>
      <c r="G38" s="462" t="s">
        <v>551</v>
      </c>
      <c r="H38" s="463"/>
      <c r="I38" s="462">
        <v>0</v>
      </c>
      <c r="J38" s="463"/>
      <c r="K38" s="462" t="s">
        <v>509</v>
      </c>
      <c r="L38" s="463"/>
      <c r="M38" s="462" t="s">
        <v>552</v>
      </c>
      <c r="N38" s="463"/>
      <c r="O38" s="12"/>
    </row>
    <row r="39" spans="1:15" ht="18" customHeight="1" x14ac:dyDescent="0.4">
      <c r="A39" s="463"/>
      <c r="B39" s="462" t="s">
        <v>553</v>
      </c>
      <c r="C39" s="462" t="str">
        <f>$G$15</f>
        <v>Refrigerator-Freezer</v>
      </c>
      <c r="D39" s="462" t="str">
        <f t="shared" si="3"/>
        <v>Compact</v>
      </c>
      <c r="E39" s="462" t="str">
        <f>Yes</f>
        <v>Yes</v>
      </c>
      <c r="F39" s="463"/>
      <c r="G39" s="462" t="s">
        <v>554</v>
      </c>
      <c r="H39" s="463"/>
      <c r="I39" s="462">
        <v>1</v>
      </c>
      <c r="J39" s="463"/>
      <c r="K39" s="462" t="s">
        <v>514</v>
      </c>
      <c r="L39" s="463"/>
      <c r="M39" s="462" t="s">
        <v>555</v>
      </c>
      <c r="N39" s="463"/>
      <c r="O39" s="12"/>
    </row>
    <row r="40" spans="1:15" ht="18" customHeight="1" x14ac:dyDescent="0.4">
      <c r="A40" s="463"/>
      <c r="B40" s="462" t="s">
        <v>556</v>
      </c>
      <c r="C40" s="462" t="str">
        <f>$G$14</f>
        <v xml:space="preserve">All-refrigerator </v>
      </c>
      <c r="D40" s="462" t="str">
        <f t="shared" si="3"/>
        <v>Compact</v>
      </c>
      <c r="E40" s="462" t="str">
        <f>No</f>
        <v>No</v>
      </c>
      <c r="F40" s="463"/>
      <c r="G40" s="462" t="s">
        <v>557</v>
      </c>
      <c r="H40" s="463"/>
      <c r="I40" s="462">
        <v>2</v>
      </c>
      <c r="J40" s="463"/>
      <c r="K40" s="462" t="s">
        <v>517</v>
      </c>
      <c r="L40" s="463"/>
      <c r="N40" s="463"/>
      <c r="O40" s="12"/>
    </row>
    <row r="41" spans="1:15" ht="18" customHeight="1" x14ac:dyDescent="0.4">
      <c r="A41" s="463"/>
      <c r="B41" s="462">
        <v>14</v>
      </c>
      <c r="C41" s="462" t="str">
        <f>$G$15</f>
        <v>Refrigerator-Freezer</v>
      </c>
      <c r="D41" s="462" t="str">
        <f t="shared" si="3"/>
        <v>Compact</v>
      </c>
      <c r="E41" s="462" t="str">
        <f>No</f>
        <v>No</v>
      </c>
      <c r="F41" s="463"/>
      <c r="G41" s="462" t="s">
        <v>558</v>
      </c>
      <c r="H41" s="463"/>
      <c r="I41" s="462" t="s">
        <v>559</v>
      </c>
      <c r="J41" s="463"/>
      <c r="K41" s="462" t="s">
        <v>521</v>
      </c>
      <c r="L41" s="463"/>
      <c r="M41" s="472" t="s">
        <v>560</v>
      </c>
      <c r="N41" s="463"/>
      <c r="O41" s="12"/>
    </row>
    <row r="42" spans="1:15" ht="18" customHeight="1" x14ac:dyDescent="0.4">
      <c r="A42" s="463"/>
      <c r="B42" s="462" t="s">
        <v>561</v>
      </c>
      <c r="C42" s="462" t="str">
        <f>$G$15</f>
        <v>Refrigerator-Freezer</v>
      </c>
      <c r="D42" s="462" t="str">
        <f t="shared" si="3"/>
        <v>Compact</v>
      </c>
      <c r="E42" s="462" t="str">
        <f>Yes</f>
        <v>Yes</v>
      </c>
      <c r="F42" s="463"/>
      <c r="G42" s="462" t="s">
        <v>101</v>
      </c>
      <c r="H42" s="463"/>
      <c r="I42" s="463"/>
      <c r="J42" s="463"/>
      <c r="K42" s="462" t="s">
        <v>347</v>
      </c>
      <c r="L42" s="463"/>
      <c r="M42" s="462">
        <v>12</v>
      </c>
      <c r="N42" s="463"/>
      <c r="O42" s="12"/>
    </row>
    <row r="43" spans="1:15" ht="18" customHeight="1" x14ac:dyDescent="0.4">
      <c r="A43" s="463"/>
      <c r="B43" s="462">
        <v>15</v>
      </c>
      <c r="C43" s="462" t="str">
        <f>$G$15</f>
        <v>Refrigerator-Freezer</v>
      </c>
      <c r="D43" s="462" t="str">
        <f t="shared" si="3"/>
        <v>Compact</v>
      </c>
      <c r="E43" s="462" t="str">
        <f>No</f>
        <v>No</v>
      </c>
      <c r="F43" s="463"/>
      <c r="G43" s="463"/>
      <c r="H43" s="463"/>
      <c r="I43" s="472" t="s">
        <v>562</v>
      </c>
      <c r="J43" s="463"/>
      <c r="K43" s="463"/>
      <c r="L43" s="463"/>
      <c r="M43" s="463"/>
      <c r="N43" s="463"/>
      <c r="O43" s="12"/>
    </row>
    <row r="44" spans="1:15" ht="18" customHeight="1" x14ac:dyDescent="0.4">
      <c r="A44" s="463"/>
      <c r="B44" s="462" t="s">
        <v>563</v>
      </c>
      <c r="C44" s="462" t="str">
        <f>$G$15</f>
        <v>Refrigerator-Freezer</v>
      </c>
      <c r="D44" s="462" t="str">
        <f t="shared" si="3"/>
        <v>Compact</v>
      </c>
      <c r="E44" s="462" t="str">
        <f>Yes</f>
        <v>Yes</v>
      </c>
      <c r="F44" s="463"/>
      <c r="G44" s="471" t="s">
        <v>476</v>
      </c>
      <c r="H44" s="463"/>
      <c r="I44" s="473">
        <v>0</v>
      </c>
      <c r="J44" s="463"/>
      <c r="K44" s="471" t="s">
        <v>564</v>
      </c>
      <c r="L44" s="463"/>
      <c r="M44" s="463"/>
      <c r="N44" s="463"/>
      <c r="O44" s="12"/>
    </row>
    <row r="45" spans="1:15" ht="18" customHeight="1" x14ac:dyDescent="0.4">
      <c r="A45" s="463"/>
      <c r="B45" s="462" t="s">
        <v>565</v>
      </c>
      <c r="C45" s="462" t="s">
        <v>89</v>
      </c>
      <c r="D45" s="462" t="str">
        <f t="shared" si="3"/>
        <v>Compact</v>
      </c>
      <c r="E45" s="462" t="str">
        <f t="shared" ref="E45:E52" si="4">No</f>
        <v>No</v>
      </c>
      <c r="F45" s="463"/>
      <c r="G45" s="462" t="s">
        <v>566</v>
      </c>
      <c r="H45" s="463"/>
      <c r="I45" s="473">
        <v>1</v>
      </c>
      <c r="J45" s="463"/>
      <c r="K45" s="462" t="s">
        <v>91</v>
      </c>
      <c r="L45" s="463"/>
      <c r="M45" s="463"/>
      <c r="N45" s="463"/>
      <c r="O45" s="12"/>
    </row>
    <row r="46" spans="1:15" ht="18" customHeight="1" x14ac:dyDescent="0.4">
      <c r="A46" s="463"/>
      <c r="B46" s="462" t="s">
        <v>567</v>
      </c>
      <c r="C46" s="462" t="s">
        <v>89</v>
      </c>
      <c r="D46" s="462" t="str">
        <f>$G$45</f>
        <v>Standard-sized</v>
      </c>
      <c r="E46" s="462" t="str">
        <f t="shared" si="4"/>
        <v>No</v>
      </c>
      <c r="F46" s="463"/>
      <c r="G46" s="462" t="s">
        <v>568</v>
      </c>
      <c r="H46" s="463"/>
      <c r="I46" s="473">
        <v>2</v>
      </c>
      <c r="J46" s="463"/>
      <c r="K46" s="462" t="s">
        <v>93</v>
      </c>
      <c r="L46" s="463"/>
      <c r="M46" s="463"/>
      <c r="N46" s="463"/>
      <c r="O46" s="12"/>
    </row>
    <row r="47" spans="1:15" ht="18" customHeight="1" x14ac:dyDescent="0.4">
      <c r="A47" s="463"/>
      <c r="B47" s="462" t="s">
        <v>569</v>
      </c>
      <c r="C47" s="462" t="s">
        <v>89</v>
      </c>
      <c r="D47" s="462" t="str">
        <f>$G$46</f>
        <v>Compact</v>
      </c>
      <c r="E47" s="462" t="str">
        <f t="shared" si="4"/>
        <v>No</v>
      </c>
      <c r="F47" s="463"/>
      <c r="H47" s="463"/>
      <c r="J47" s="463"/>
      <c r="K47" s="462" t="s">
        <v>89</v>
      </c>
      <c r="L47" s="463"/>
      <c r="M47" s="463"/>
      <c r="N47" s="463"/>
      <c r="O47" s="12"/>
    </row>
    <row r="48" spans="1:15" ht="18" customHeight="1" x14ac:dyDescent="0.4">
      <c r="A48" s="463"/>
      <c r="B48" s="462" t="s">
        <v>570</v>
      </c>
      <c r="C48" s="462" t="s">
        <v>89</v>
      </c>
      <c r="D48" s="462" t="str">
        <f t="shared" ref="D48:D54" si="5">$G$45</f>
        <v>Standard-sized</v>
      </c>
      <c r="E48" s="462" t="str">
        <f t="shared" si="4"/>
        <v>No</v>
      </c>
      <c r="F48" s="463"/>
      <c r="G48" s="472" t="s">
        <v>571</v>
      </c>
      <c r="H48" s="463"/>
      <c r="I48" s="471" t="s">
        <v>572</v>
      </c>
      <c r="J48" s="463"/>
      <c r="L48" s="463"/>
      <c r="M48" s="463"/>
      <c r="N48" s="463"/>
      <c r="O48" s="12"/>
    </row>
    <row r="49" spans="1:15" ht="18" customHeight="1" x14ac:dyDescent="0.4">
      <c r="A49" s="463"/>
      <c r="B49" s="462" t="s">
        <v>573</v>
      </c>
      <c r="C49" s="462" t="str">
        <f>$G$17</f>
        <v>Cooler-all-refrigerator</v>
      </c>
      <c r="D49" s="462" t="str">
        <f t="shared" si="5"/>
        <v>Standard-sized</v>
      </c>
      <c r="E49" s="462" t="str">
        <f t="shared" si="4"/>
        <v>No</v>
      </c>
      <c r="F49" s="463"/>
      <c r="G49" s="462" t="s">
        <v>574</v>
      </c>
      <c r="H49" s="463"/>
      <c r="I49" s="462" t="s">
        <v>575</v>
      </c>
      <c r="J49" s="463"/>
      <c r="K49" s="471" t="s">
        <v>576</v>
      </c>
      <c r="L49" s="463"/>
      <c r="M49" s="463"/>
      <c r="N49" s="463"/>
      <c r="O49" s="12"/>
    </row>
    <row r="50" spans="1:15" ht="18" customHeight="1" x14ac:dyDescent="0.4">
      <c r="A50" s="463"/>
      <c r="B50" s="462" t="s">
        <v>577</v>
      </c>
      <c r="C50" s="462" t="str">
        <f>$G$17</f>
        <v>Cooler-all-refrigerator</v>
      </c>
      <c r="D50" s="462" t="str">
        <f t="shared" si="5"/>
        <v>Standard-sized</v>
      </c>
      <c r="E50" s="462" t="str">
        <f t="shared" si="4"/>
        <v>No</v>
      </c>
      <c r="F50" s="463"/>
      <c r="G50" s="462" t="s">
        <v>578</v>
      </c>
      <c r="H50" s="463"/>
      <c r="I50" s="462" t="s">
        <v>579</v>
      </c>
      <c r="J50" s="463"/>
      <c r="K50" s="462">
        <v>0</v>
      </c>
      <c r="L50" s="463"/>
      <c r="M50" s="463"/>
      <c r="N50" s="463"/>
      <c r="O50" s="12"/>
    </row>
    <row r="51" spans="1:15" ht="18" customHeight="1" x14ac:dyDescent="0.4">
      <c r="A51" s="463"/>
      <c r="B51" s="462" t="s">
        <v>580</v>
      </c>
      <c r="C51" s="462" t="str">
        <f>$G$20</f>
        <v>Cooler-freezer</v>
      </c>
      <c r="D51" s="462" t="str">
        <f t="shared" si="5"/>
        <v>Standard-sized</v>
      </c>
      <c r="E51" s="462" t="str">
        <f t="shared" si="4"/>
        <v>No</v>
      </c>
      <c r="F51" s="463"/>
      <c r="G51" s="462" t="s">
        <v>163</v>
      </c>
      <c r="H51" s="463"/>
      <c r="J51" s="463"/>
      <c r="K51" s="462">
        <v>0.23</v>
      </c>
      <c r="L51" s="463"/>
      <c r="M51" s="463"/>
      <c r="N51" s="463"/>
      <c r="O51" s="12"/>
    </row>
    <row r="52" spans="1:15" ht="18" customHeight="1" x14ac:dyDescent="0.4">
      <c r="A52" s="463"/>
      <c r="B52" s="462" t="s">
        <v>581</v>
      </c>
      <c r="C52" s="462" t="str">
        <f>$G$20</f>
        <v>Cooler-freezer</v>
      </c>
      <c r="D52" s="462" t="str">
        <f t="shared" si="5"/>
        <v>Standard-sized</v>
      </c>
      <c r="E52" s="462" t="str">
        <f t="shared" si="4"/>
        <v>No</v>
      </c>
      <c r="F52" s="463"/>
      <c r="H52" s="463"/>
      <c r="I52" s="471" t="s">
        <v>582</v>
      </c>
      <c r="J52" s="463"/>
      <c r="K52" s="463"/>
      <c r="L52" s="463"/>
      <c r="M52" s="463"/>
      <c r="N52" s="463"/>
      <c r="O52" s="12"/>
    </row>
    <row r="53" spans="1:15" ht="18" customHeight="1" x14ac:dyDescent="0.4">
      <c r="A53" s="463"/>
      <c r="B53" s="462" t="s">
        <v>583</v>
      </c>
      <c r="C53" s="462" t="str">
        <f>$G$20</f>
        <v>Cooler-freezer</v>
      </c>
      <c r="D53" s="462" t="str">
        <f t="shared" si="5"/>
        <v>Standard-sized</v>
      </c>
      <c r="E53" s="462" t="str">
        <f>Yes</f>
        <v>Yes</v>
      </c>
      <c r="F53" s="463"/>
      <c r="G53" s="472" t="s">
        <v>584</v>
      </c>
      <c r="H53" s="463"/>
      <c r="I53" s="462" t="str">
        <f>""</f>
        <v/>
      </c>
      <c r="J53" s="463"/>
      <c r="K53" s="471" t="s">
        <v>585</v>
      </c>
      <c r="L53" s="463"/>
      <c r="M53" s="463"/>
      <c r="N53" s="463"/>
      <c r="O53" s="12"/>
    </row>
    <row r="54" spans="1:15" ht="18" customHeight="1" x14ac:dyDescent="0.4">
      <c r="A54" s="463"/>
      <c r="B54" s="462" t="s">
        <v>586</v>
      </c>
      <c r="C54" s="462" t="str">
        <f>$G$20</f>
        <v>Cooler-freezer</v>
      </c>
      <c r="D54" s="462" t="str">
        <f t="shared" si="5"/>
        <v>Standard-sized</v>
      </c>
      <c r="E54" s="462" t="str">
        <f>Yes</f>
        <v>Yes</v>
      </c>
      <c r="F54" s="463"/>
      <c r="G54" s="462" t="s">
        <v>574</v>
      </c>
      <c r="H54" s="463"/>
      <c r="I54" s="462" t="s">
        <v>485</v>
      </c>
      <c r="J54" s="463"/>
      <c r="K54" s="462" t="s">
        <v>575</v>
      </c>
      <c r="L54" s="463"/>
      <c r="M54" s="463"/>
      <c r="N54" s="463"/>
      <c r="O54" s="12"/>
    </row>
    <row r="55" spans="1:15" ht="18" customHeight="1" x14ac:dyDescent="0.4">
      <c r="A55" s="463"/>
      <c r="B55" s="462" t="s">
        <v>587</v>
      </c>
      <c r="C55" s="462" t="str">
        <f>$G$17</f>
        <v>Cooler-all-refrigerator</v>
      </c>
      <c r="D55" s="462" t="str">
        <f>$G$46</f>
        <v>Compact</v>
      </c>
      <c r="E55" s="462" t="str">
        <f>No</f>
        <v>No</v>
      </c>
      <c r="F55" s="463"/>
      <c r="G55" s="462" t="s">
        <v>578</v>
      </c>
      <c r="H55" s="463"/>
      <c r="J55" s="463"/>
      <c r="K55" s="462" t="s">
        <v>579</v>
      </c>
      <c r="L55" s="463"/>
      <c r="M55" s="463"/>
      <c r="N55" s="463"/>
      <c r="O55" s="12"/>
    </row>
    <row r="56" spans="1:15" ht="18" customHeight="1" x14ac:dyDescent="0.4">
      <c r="A56" s="463"/>
      <c r="B56" s="462" t="s">
        <v>588</v>
      </c>
      <c r="C56" s="462" t="str">
        <f>$G$17</f>
        <v>Cooler-all-refrigerator</v>
      </c>
      <c r="D56" s="462" t="str">
        <f>$G$46</f>
        <v>Compact</v>
      </c>
      <c r="E56" s="462" t="str">
        <f>No</f>
        <v>No</v>
      </c>
      <c r="F56" s="463"/>
      <c r="G56" s="462" t="s">
        <v>163</v>
      </c>
      <c r="H56" s="463"/>
      <c r="I56" s="471" t="s">
        <v>589</v>
      </c>
      <c r="J56" s="463"/>
      <c r="K56" s="463"/>
      <c r="L56" s="463"/>
      <c r="M56" s="463"/>
      <c r="N56" s="463"/>
      <c r="O56" s="12"/>
    </row>
    <row r="57" spans="1:15" ht="18" customHeight="1" x14ac:dyDescent="0.4">
      <c r="A57" s="463"/>
      <c r="B57" s="463"/>
      <c r="C57" s="463"/>
      <c r="D57" s="463"/>
      <c r="E57" s="463"/>
      <c r="F57" s="463"/>
      <c r="G57" s="462" t="s">
        <v>485</v>
      </c>
      <c r="H57" s="463"/>
      <c r="I57" s="462" t="s">
        <v>575</v>
      </c>
      <c r="J57" s="463"/>
      <c r="K57" s="463"/>
      <c r="L57" s="463"/>
      <c r="M57" s="463"/>
      <c r="N57" s="463"/>
      <c r="O57" s="12"/>
    </row>
    <row r="58" spans="1:15" ht="18" customHeight="1" x14ac:dyDescent="0.4">
      <c r="A58" s="463"/>
      <c r="B58" s="463"/>
      <c r="C58" s="463"/>
      <c r="D58" s="463"/>
      <c r="E58" s="463"/>
      <c r="F58" s="463"/>
      <c r="G58" s="463"/>
      <c r="H58" s="463"/>
      <c r="I58" s="463"/>
      <c r="J58" s="463"/>
      <c r="K58" s="463"/>
      <c r="L58" s="463"/>
      <c r="M58" s="463"/>
      <c r="N58" s="463"/>
      <c r="O58" s="12"/>
    </row>
    <row r="59" spans="1:15" ht="18" customHeight="1" x14ac:dyDescent="0.4">
      <c r="A59" s="12"/>
      <c r="B59" s="12"/>
      <c r="C59" s="12"/>
      <c r="D59" s="12"/>
      <c r="E59" s="12"/>
      <c r="F59" s="12"/>
      <c r="G59" s="12"/>
      <c r="H59" s="12"/>
      <c r="I59" s="12"/>
      <c r="J59" s="12"/>
      <c r="K59" s="12"/>
      <c r="L59" s="12"/>
      <c r="M59" s="12"/>
      <c r="N59" s="12"/>
      <c r="O59" s="12"/>
    </row>
  </sheetData>
  <sheetProtection algorithmName="SHA-512" hashValue="HG55HqkbDvu0mjiGoX8PCRZ82KjwfeEn0OAHtUbMEAYs5HxNgcOsW9PUKhJR8TBsSTMVsYgnZ00CGXIlvAI4tw==" saltValue="3bAmQ7yQfUYvETrWktIaxA==" spinCount="100000" sheet="1" objects="1" scenarios="1" selectLockedCells="1"/>
  <dataValidations count="1">
    <dataValidation type="list" allowBlank="1" showInputMessage="1" showErrorMessage="1" sqref="I57" xr:uid="{00000000-0002-0000-1000-000000000000}">
      <formula1>Yes_No</formula1>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31"/>
  <sheetViews>
    <sheetView showGridLines="0" zoomScale="80" zoomScaleNormal="80" workbookViewId="0"/>
  </sheetViews>
  <sheetFormatPr defaultColWidth="9.1796875" defaultRowHeight="18" customHeight="1" x14ac:dyDescent="0.4"/>
  <cols>
    <col min="1" max="1" width="4.453125" style="3" customWidth="1"/>
    <col min="2" max="2" width="39.453125" style="3" customWidth="1"/>
    <col min="3" max="3" width="52.54296875" style="2" customWidth="1"/>
    <col min="4" max="4" width="3.90625" style="3" customWidth="1"/>
    <col min="5" max="5" width="3.81640625" style="3" customWidth="1"/>
    <col min="6" max="16384" width="9.1796875" style="3"/>
  </cols>
  <sheetData>
    <row r="1" spans="1:5" ht="24" customHeight="1" thickBot="1" x14ac:dyDescent="0.45">
      <c r="A1" s="169"/>
      <c r="B1" s="170"/>
      <c r="C1" s="169"/>
      <c r="D1" s="169"/>
      <c r="E1" s="97"/>
    </row>
    <row r="2" spans="1:5" ht="16" thickBot="1" x14ac:dyDescent="0.45">
      <c r="A2" s="169"/>
      <c r="B2" s="1049" t="s">
        <v>590</v>
      </c>
      <c r="C2" s="1050"/>
      <c r="D2" s="169"/>
      <c r="E2" s="97"/>
    </row>
    <row r="3" spans="1:5" ht="31" x14ac:dyDescent="0.4">
      <c r="A3" s="169"/>
      <c r="B3" s="573" t="s">
        <v>591</v>
      </c>
      <c r="C3" s="572" t="s">
        <v>640</v>
      </c>
      <c r="D3" s="169"/>
      <c r="E3" s="97"/>
    </row>
    <row r="4" spans="1:5" ht="18" customHeight="1" x14ac:dyDescent="0.4">
      <c r="A4" s="169"/>
      <c r="B4" s="491" t="s">
        <v>592</v>
      </c>
      <c r="C4" s="492" t="str">
        <f>INDEX(B14:B58,COUNTA(B14:B58),1)</f>
        <v>v2.6</v>
      </c>
      <c r="D4" s="169"/>
      <c r="E4" s="97"/>
    </row>
    <row r="5" spans="1:5" ht="18" customHeight="1" x14ac:dyDescent="0.4">
      <c r="A5" s="169"/>
      <c r="B5" s="491" t="s">
        <v>593</v>
      </c>
      <c r="C5" s="493">
        <f>IF(MAX(B14:C100)=0,"No Revisions Dates Entered",MAX(C14:C100))</f>
        <v>45930</v>
      </c>
      <c r="D5" s="169"/>
      <c r="E5" s="97"/>
    </row>
    <row r="6" spans="1:5" ht="18" customHeight="1" x14ac:dyDescent="0.4">
      <c r="A6" s="169"/>
      <c r="B6" s="491" t="s">
        <v>594</v>
      </c>
      <c r="C6" s="494" t="str">
        <f ca="1">MID(CELL("filename",A1), FIND("]", CELL("filename", A1))+ 1, 255)</f>
        <v>Version Control</v>
      </c>
      <c r="D6" s="169"/>
      <c r="E6" s="97"/>
    </row>
    <row r="7" spans="1:5" ht="36" customHeight="1" x14ac:dyDescent="0.4">
      <c r="A7" s="169"/>
      <c r="B7" s="495" t="s">
        <v>595</v>
      </c>
      <c r="C7" s="496" t="str">
        <f ca="1">MID(CELL("FILENAME",A1),FIND("[",CELL("FILENAME",A1))+1,FIND("]",CELL("FILENAME",A1))-FIND("[",CELL("FILENAME",A1))-1)</f>
        <v>Consumer Refrigerators, Refrigerator-Freezers, and Miscellaneous Refrigeration Products - v2.6.xlsx</v>
      </c>
      <c r="D7" s="169"/>
      <c r="E7" s="97"/>
    </row>
    <row r="8" spans="1:5" ht="18" customHeight="1" x14ac:dyDescent="0.4">
      <c r="A8" s="169"/>
      <c r="B8" s="495" t="s">
        <v>0</v>
      </c>
      <c r="C8" s="493" t="str">
        <f>'General Info &amp; Test Results'!$C$17</f>
        <v>[MM/DD/YYYY]</v>
      </c>
      <c r="D8" s="169"/>
      <c r="E8" s="97"/>
    </row>
    <row r="9" spans="1:5" ht="18" customHeight="1" thickBot="1" x14ac:dyDescent="0.45">
      <c r="A9" s="169"/>
      <c r="B9" s="497" t="s">
        <v>596</v>
      </c>
      <c r="C9" s="498" t="str">
        <f>'General Info &amp; Test Results'!$C$18</f>
        <v>[MM/DD/YYYY]</v>
      </c>
      <c r="D9" s="169"/>
      <c r="E9" s="97"/>
    </row>
    <row r="10" spans="1:5" ht="18" customHeight="1" x14ac:dyDescent="0.4">
      <c r="A10" s="169"/>
      <c r="B10" s="169"/>
      <c r="C10" s="169"/>
      <c r="D10" s="169"/>
      <c r="E10" s="97"/>
    </row>
    <row r="11" spans="1:5" ht="18" customHeight="1" thickBot="1" x14ac:dyDescent="0.45">
      <c r="A11" s="169"/>
      <c r="B11" s="169"/>
      <c r="C11" s="169"/>
      <c r="D11" s="169"/>
      <c r="E11" s="97"/>
    </row>
    <row r="12" spans="1:5" ht="18" customHeight="1" thickBot="1" x14ac:dyDescent="0.45">
      <c r="A12" s="169"/>
      <c r="B12" s="1049" t="s">
        <v>597</v>
      </c>
      <c r="C12" s="1050"/>
      <c r="D12" s="169"/>
      <c r="E12" s="97"/>
    </row>
    <row r="13" spans="1:5" ht="18" customHeight="1" x14ac:dyDescent="0.4">
      <c r="A13" s="169"/>
      <c r="B13" s="155" t="s">
        <v>598</v>
      </c>
      <c r="C13" s="499" t="s">
        <v>140</v>
      </c>
      <c r="D13" s="169"/>
      <c r="E13" s="97"/>
    </row>
    <row r="14" spans="1:5" ht="18" customHeight="1" x14ac:dyDescent="0.4">
      <c r="A14" s="169"/>
      <c r="B14" s="128" t="s">
        <v>599</v>
      </c>
      <c r="C14" s="129">
        <v>41842</v>
      </c>
      <c r="D14" s="169"/>
      <c r="E14" s="97"/>
    </row>
    <row r="15" spans="1:5" ht="18" customHeight="1" x14ac:dyDescent="0.4">
      <c r="A15" s="169"/>
      <c r="B15" s="223" t="s">
        <v>600</v>
      </c>
      <c r="C15" s="224">
        <v>42187</v>
      </c>
      <c r="D15" s="169"/>
      <c r="E15" s="97"/>
    </row>
    <row r="16" spans="1:5" ht="18" customHeight="1" x14ac:dyDescent="0.4">
      <c r="A16" s="169"/>
      <c r="B16" s="223" t="s">
        <v>601</v>
      </c>
      <c r="C16" s="224">
        <v>42703</v>
      </c>
      <c r="D16" s="169"/>
      <c r="E16" s="97"/>
    </row>
    <row r="17" spans="1:5" ht="18" customHeight="1" x14ac:dyDescent="0.4">
      <c r="A17" s="169"/>
      <c r="B17" s="223" t="s">
        <v>602</v>
      </c>
      <c r="C17" s="224">
        <v>42712</v>
      </c>
      <c r="D17" s="169"/>
      <c r="E17" s="97"/>
    </row>
    <row r="18" spans="1:5" ht="18" customHeight="1" x14ac:dyDescent="0.4">
      <c r="A18" s="169"/>
      <c r="B18" s="223" t="s">
        <v>603</v>
      </c>
      <c r="C18" s="224">
        <v>42922</v>
      </c>
      <c r="D18" s="169"/>
      <c r="E18" s="97"/>
    </row>
    <row r="19" spans="1:5" ht="18" customHeight="1" x14ac:dyDescent="0.4">
      <c r="A19" s="169"/>
      <c r="B19" s="223" t="s">
        <v>604</v>
      </c>
      <c r="C19" s="224">
        <v>43756</v>
      </c>
      <c r="D19" s="169"/>
      <c r="E19" s="97"/>
    </row>
    <row r="20" spans="1:5" ht="18" customHeight="1" x14ac:dyDescent="0.4">
      <c r="A20" s="169"/>
      <c r="B20" s="223" t="s">
        <v>605</v>
      </c>
      <c r="C20" s="224">
        <v>43787</v>
      </c>
      <c r="D20" s="169"/>
      <c r="E20" s="97"/>
    </row>
    <row r="21" spans="1:5" ht="18" customHeight="1" x14ac:dyDescent="0.4">
      <c r="A21" s="169"/>
      <c r="B21" s="223" t="s">
        <v>606</v>
      </c>
      <c r="C21" s="224">
        <v>44308</v>
      </c>
      <c r="D21" s="169"/>
      <c r="E21" s="97"/>
    </row>
    <row r="22" spans="1:5" ht="18" customHeight="1" x14ac:dyDescent="0.4">
      <c r="A22" s="169"/>
      <c r="B22" s="223" t="s">
        <v>607</v>
      </c>
      <c r="C22" s="224">
        <v>45187</v>
      </c>
      <c r="D22" s="169"/>
      <c r="E22" s="97"/>
    </row>
    <row r="23" spans="1:5" ht="18" customHeight="1" x14ac:dyDescent="0.4">
      <c r="A23" s="169"/>
      <c r="B23" s="223" t="s">
        <v>608</v>
      </c>
      <c r="C23" s="224">
        <v>45317</v>
      </c>
      <c r="D23" s="169"/>
      <c r="E23" s="97"/>
    </row>
    <row r="24" spans="1:5" ht="18" customHeight="1" x14ac:dyDescent="0.4">
      <c r="A24" s="169"/>
      <c r="B24" s="223" t="s">
        <v>609</v>
      </c>
      <c r="C24" s="224">
        <v>45667</v>
      </c>
      <c r="D24" s="169"/>
      <c r="E24" s="97"/>
    </row>
    <row r="25" spans="1:5" ht="18" customHeight="1" x14ac:dyDescent="0.4">
      <c r="A25" s="169"/>
      <c r="B25" s="223" t="s">
        <v>639</v>
      </c>
      <c r="C25" s="224">
        <v>45930</v>
      </c>
      <c r="D25" s="169"/>
      <c r="E25" s="97"/>
    </row>
    <row r="26" spans="1:5" ht="18" customHeight="1" x14ac:dyDescent="0.4">
      <c r="A26" s="169"/>
      <c r="B26" s="223"/>
      <c r="C26" s="224"/>
      <c r="D26" s="169"/>
      <c r="E26" s="97"/>
    </row>
    <row r="27" spans="1:5" ht="18" customHeight="1" x14ac:dyDescent="0.4">
      <c r="A27" s="169"/>
      <c r="B27" s="223"/>
      <c r="C27" s="224"/>
      <c r="D27" s="169"/>
      <c r="E27" s="97"/>
    </row>
    <row r="28" spans="1:5" ht="18" customHeight="1" x14ac:dyDescent="0.4">
      <c r="A28" s="169"/>
      <c r="B28" s="223"/>
      <c r="C28" s="224"/>
      <c r="D28" s="169"/>
      <c r="E28" s="97"/>
    </row>
    <row r="29" spans="1:5" ht="18" customHeight="1" thickBot="1" x14ac:dyDescent="0.45">
      <c r="A29" s="169"/>
      <c r="B29" s="116"/>
      <c r="C29" s="117"/>
      <c r="D29" s="169"/>
      <c r="E29" s="97"/>
    </row>
    <row r="30" spans="1:5" ht="18" customHeight="1" x14ac:dyDescent="0.4">
      <c r="A30" s="169"/>
      <c r="D30" s="169"/>
      <c r="E30" s="97"/>
    </row>
    <row r="31" spans="1:5" ht="18" customHeight="1" x14ac:dyDescent="0.4">
      <c r="A31" s="97"/>
      <c r="B31" s="97"/>
      <c r="C31" s="100"/>
      <c r="D31" s="97"/>
      <c r="E31" s="97"/>
    </row>
  </sheetData>
  <sheetProtection algorithmName="SHA-512" hashValue="0asadtRR3IjhGjpPz8cCYYzuUU8CwZytV4d6mxOTXdS6etryNXZciISVD3T4qKvKytGfQ4RcNFIxAa1qgF3mhg==" saltValue="8mBsV7J10Rroyn3wVgTwiQ==" spinCount="100000" sheet="1" objects="1" scenarios="1" selectLockedCells="1"/>
  <mergeCells count="2">
    <mergeCell ref="B2:C2"/>
    <mergeCell ref="B12: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FF00"/>
  </sheetPr>
  <dimension ref="B1:R29"/>
  <sheetViews>
    <sheetView showGridLines="0" zoomScale="80" zoomScaleNormal="80" workbookViewId="0">
      <selection activeCell="A10" sqref="A10"/>
    </sheetView>
  </sheetViews>
  <sheetFormatPr defaultColWidth="9.1796875" defaultRowHeight="18" customHeight="1" x14ac:dyDescent="0.35"/>
  <cols>
    <col min="1" max="1" width="4.453125" style="110" customWidth="1"/>
    <col min="2" max="16" width="9.81640625" style="110" customWidth="1"/>
    <col min="17" max="16384" width="9.1796875" style="110"/>
  </cols>
  <sheetData>
    <row r="1" spans="2:18" customFormat="1" ht="24" customHeight="1" thickBot="1" x14ac:dyDescent="0.4"/>
    <row r="2" spans="2:18" customFormat="1" ht="18" customHeight="1" thickBot="1" x14ac:dyDescent="0.4">
      <c r="B2" s="237" t="str">
        <f>'Version Control'!$B$2</f>
        <v>Title</v>
      </c>
      <c r="C2" s="238"/>
      <c r="D2" s="238"/>
      <c r="E2" s="238"/>
      <c r="F2" s="238"/>
      <c r="G2" s="238"/>
      <c r="H2" s="238"/>
      <c r="I2" s="238"/>
      <c r="J2" s="239"/>
      <c r="L2" s="240" t="s">
        <v>68</v>
      </c>
      <c r="M2" s="241"/>
      <c r="N2" s="241"/>
      <c r="O2" s="241"/>
      <c r="P2" s="241"/>
      <c r="Q2" s="241"/>
      <c r="R2" s="242"/>
    </row>
    <row r="3" spans="2:18" customFormat="1" ht="33" customHeight="1" x14ac:dyDescent="0.4">
      <c r="B3" s="637" t="str">
        <f>'Version Control'!$B$3</f>
        <v>Test Report Template Name:</v>
      </c>
      <c r="C3" s="638"/>
      <c r="D3" s="639"/>
      <c r="E3" s="640" t="str">
        <f>'Version Control'!$C$3</f>
        <v>Consumer Refrigerators, Refrigerator-Freezers, and Miscellaneous Refrigeration Products</v>
      </c>
      <c r="F3" s="641"/>
      <c r="G3" s="641"/>
      <c r="H3" s="641"/>
      <c r="I3" s="641"/>
      <c r="J3" s="642"/>
      <c r="L3" s="619" t="s">
        <v>615</v>
      </c>
      <c r="M3" s="620"/>
      <c r="N3" s="620"/>
      <c r="O3" s="620"/>
      <c r="P3" s="620"/>
      <c r="Q3" s="620"/>
      <c r="R3" s="621"/>
    </row>
    <row r="4" spans="2:18" customFormat="1" ht="18" customHeight="1" x14ac:dyDescent="0.4">
      <c r="B4" s="634" t="str">
        <f>'Version Control'!$B$4</f>
        <v>Version Number:</v>
      </c>
      <c r="C4" s="635"/>
      <c r="D4" s="636"/>
      <c r="E4" s="643" t="str">
        <f>'Version Control'!$C$4</f>
        <v>v2.6</v>
      </c>
      <c r="F4" s="644"/>
      <c r="G4" s="644"/>
      <c r="H4" s="644"/>
      <c r="I4" s="644"/>
      <c r="J4" s="645"/>
      <c r="L4" s="622"/>
      <c r="M4" s="623"/>
      <c r="N4" s="623"/>
      <c r="O4" s="623"/>
      <c r="P4" s="623"/>
      <c r="Q4" s="623"/>
      <c r="R4" s="624"/>
    </row>
    <row r="5" spans="2:18" customFormat="1" ht="18" customHeight="1" x14ac:dyDescent="0.4">
      <c r="B5" s="634" t="str">
        <f>'Version Control'!$B$5</f>
        <v xml:space="preserve">Latest Template Revision: </v>
      </c>
      <c r="C5" s="635"/>
      <c r="D5" s="636"/>
      <c r="E5" s="646">
        <f>'Version Control'!$C$5</f>
        <v>45930</v>
      </c>
      <c r="F5" s="647"/>
      <c r="G5" s="647"/>
      <c r="H5" s="647"/>
      <c r="I5" s="647"/>
      <c r="J5" s="648"/>
      <c r="L5" s="625"/>
      <c r="M5" s="626"/>
      <c r="N5" s="626"/>
      <c r="O5" s="626"/>
      <c r="P5" s="626"/>
      <c r="Q5" s="626"/>
      <c r="R5" s="627"/>
    </row>
    <row r="6" spans="2:18" customFormat="1" ht="18" customHeight="1" x14ac:dyDescent="0.4">
      <c r="B6" s="634" t="str">
        <f>'Version Control'!$B$6</f>
        <v>Tab Name:</v>
      </c>
      <c r="C6" s="635"/>
      <c r="D6" s="636"/>
      <c r="E6" s="649" t="str">
        <f ca="1">MID(CELL("filename",B1), FIND("]", CELL("filename", B1))+ 1, 255)</f>
        <v>Volume Data</v>
      </c>
      <c r="F6" s="650"/>
      <c r="G6" s="650"/>
      <c r="H6" s="650"/>
      <c r="I6" s="650"/>
      <c r="J6" s="651"/>
      <c r="L6" s="628" t="s">
        <v>96</v>
      </c>
      <c r="M6" s="629"/>
      <c r="N6" s="629"/>
      <c r="O6" s="629"/>
      <c r="P6" s="629"/>
      <c r="Q6" s="629"/>
      <c r="R6" s="630"/>
    </row>
    <row r="7" spans="2:18" customFormat="1" ht="36" customHeight="1" x14ac:dyDescent="0.35">
      <c r="B7" s="610" t="str">
        <f>'Version Control'!$B$7</f>
        <v>File Name:</v>
      </c>
      <c r="C7" s="611"/>
      <c r="D7" s="612"/>
      <c r="E7" s="652" t="str">
        <f ca="1">'Version Control'!$C$7</f>
        <v>Consumer Refrigerators, Refrigerator-Freezers, and Miscellaneous Refrigeration Products - v2.6.xlsx</v>
      </c>
      <c r="F7" s="653"/>
      <c r="G7" s="653"/>
      <c r="H7" s="653"/>
      <c r="I7" s="653"/>
      <c r="J7" s="654"/>
      <c r="L7" s="622"/>
      <c r="M7" s="623"/>
      <c r="N7" s="623"/>
      <c r="O7" s="623"/>
      <c r="P7" s="623"/>
      <c r="Q7" s="623"/>
      <c r="R7" s="624"/>
    </row>
    <row r="8" spans="2:18" customFormat="1" ht="18" customHeight="1" thickBot="1" x14ac:dyDescent="0.45">
      <c r="B8" s="610" t="str">
        <f>'Version Control'!$B$8</f>
        <v>Test Start Date:</v>
      </c>
      <c r="C8" s="611"/>
      <c r="D8" s="612"/>
      <c r="E8" s="613" t="str">
        <f>'Version Control'!$C$8</f>
        <v>[MM/DD/YYYY]</v>
      </c>
      <c r="F8" s="614"/>
      <c r="G8" s="614"/>
      <c r="H8" s="614"/>
      <c r="I8" s="614"/>
      <c r="J8" s="615"/>
      <c r="L8" s="631"/>
      <c r="M8" s="632"/>
      <c r="N8" s="632"/>
      <c r="O8" s="632"/>
      <c r="P8" s="632"/>
      <c r="Q8" s="632"/>
      <c r="R8" s="633"/>
    </row>
    <row r="9" spans="2:18" customFormat="1" ht="18" customHeight="1" thickBot="1" x14ac:dyDescent="0.45">
      <c r="B9" s="607" t="str">
        <f>'Version Control'!$B$9</f>
        <v xml:space="preserve">Test Completion Date: </v>
      </c>
      <c r="C9" s="608"/>
      <c r="D9" s="609"/>
      <c r="E9" s="616" t="str">
        <f>'Version Control'!$C$9</f>
        <v>[MM/DD/YYYY]</v>
      </c>
      <c r="F9" s="617"/>
      <c r="G9" s="617"/>
      <c r="H9" s="617"/>
      <c r="I9" s="617"/>
      <c r="J9" s="618"/>
    </row>
    <row r="29" spans="11:11" ht="18" customHeight="1" x14ac:dyDescent="0.35">
      <c r="K29" s="123"/>
    </row>
  </sheetData>
  <sheetProtection algorithmName="SHA-512" hashValue="C2M7ASqiRSjK9i20OTALN2KZzUguB3oWCt1e/MNRKw50zZFMvC/1df4+CYm0fXGf/wsvKi8NQ5Eh9rhLCbBy+A==" saltValue="KXExs9SRNs3IePAPXYbDdg==" spinCount="100000" sheet="1" objects="1" scenarios="1" selectLockedCells="1"/>
  <mergeCells count="16">
    <mergeCell ref="B9:D9"/>
    <mergeCell ref="B7:D7"/>
    <mergeCell ref="E8:J8"/>
    <mergeCell ref="E9:J9"/>
    <mergeCell ref="L3:R5"/>
    <mergeCell ref="L6:R8"/>
    <mergeCell ref="B6:D6"/>
    <mergeCell ref="B3:D3"/>
    <mergeCell ref="B4:D4"/>
    <mergeCell ref="B5:D5"/>
    <mergeCell ref="B8:D8"/>
    <mergeCell ref="E3:J3"/>
    <mergeCell ref="E4:J4"/>
    <mergeCell ref="E5:J5"/>
    <mergeCell ref="E6:J6"/>
    <mergeCell ref="E7:J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FFFF00"/>
  </sheetPr>
  <dimension ref="B1:Y15"/>
  <sheetViews>
    <sheetView showGridLines="0" zoomScale="80" zoomScaleNormal="80" workbookViewId="0">
      <selection activeCell="A16" sqref="A16"/>
    </sheetView>
  </sheetViews>
  <sheetFormatPr defaultColWidth="9.81640625" defaultRowHeight="18" customHeight="1" x14ac:dyDescent="0.35"/>
  <cols>
    <col min="1" max="1" width="4.453125" style="110" customWidth="1"/>
    <col min="2" max="16384" width="9.81640625" style="110"/>
  </cols>
  <sheetData>
    <row r="1" spans="2:25" customFormat="1" ht="24" customHeight="1" thickBot="1" x14ac:dyDescent="0.4"/>
    <row r="2" spans="2:25" customFormat="1" ht="18" customHeight="1" thickBot="1" x14ac:dyDescent="0.4">
      <c r="B2" s="237" t="str">
        <f>'Version Control'!$B$2</f>
        <v>Title</v>
      </c>
      <c r="C2" s="238"/>
      <c r="D2" s="238"/>
      <c r="E2" s="238"/>
      <c r="F2" s="238"/>
      <c r="G2" s="238"/>
      <c r="H2" s="238"/>
      <c r="I2" s="238"/>
      <c r="J2" s="239"/>
      <c r="L2" s="301" t="s">
        <v>68</v>
      </c>
      <c r="M2" s="249"/>
      <c r="N2" s="249"/>
      <c r="O2" s="249"/>
      <c r="P2" s="249"/>
      <c r="Q2" s="249"/>
      <c r="R2" s="249"/>
      <c r="S2" s="249"/>
      <c r="T2" s="249"/>
      <c r="U2" s="249"/>
      <c r="V2" s="249"/>
      <c r="W2" s="249"/>
      <c r="X2" s="249"/>
      <c r="Y2" s="250"/>
    </row>
    <row r="3" spans="2:25" customFormat="1" ht="33" customHeight="1" x14ac:dyDescent="0.4">
      <c r="B3" s="637" t="str">
        <f>'Version Control'!$B$3</f>
        <v>Test Report Template Name:</v>
      </c>
      <c r="C3" s="638"/>
      <c r="D3" s="639"/>
      <c r="E3" s="655" t="str">
        <f>'Version Control'!$C$3</f>
        <v>Consumer Refrigerators, Refrigerator-Freezers, and Miscellaneous Refrigeration Products</v>
      </c>
      <c r="F3" s="656"/>
      <c r="G3" s="656"/>
      <c r="H3" s="656"/>
      <c r="I3" s="656"/>
      <c r="J3" s="657"/>
      <c r="L3" s="251" t="s">
        <v>69</v>
      </c>
      <c r="M3" s="252"/>
      <c r="N3" s="252"/>
      <c r="O3" s="252"/>
      <c r="P3" s="252"/>
      <c r="Q3" s="252"/>
      <c r="R3" s="252"/>
      <c r="S3" s="252"/>
      <c r="T3" s="252"/>
      <c r="U3" s="252"/>
      <c r="V3" s="252"/>
      <c r="W3" s="252"/>
      <c r="X3" s="252"/>
      <c r="Y3" s="253"/>
    </row>
    <row r="4" spans="2:25" customFormat="1" ht="18" customHeight="1" x14ac:dyDescent="0.4">
      <c r="B4" s="634" t="str">
        <f>'Version Control'!$B$4</f>
        <v>Version Number:</v>
      </c>
      <c r="C4" s="635"/>
      <c r="D4" s="636"/>
      <c r="E4" s="649" t="str">
        <f>'Version Control'!$C$4</f>
        <v>v2.6</v>
      </c>
      <c r="F4" s="650"/>
      <c r="G4" s="650"/>
      <c r="H4" s="650"/>
      <c r="I4" s="650"/>
      <c r="J4" s="651"/>
      <c r="L4" s="254" t="s">
        <v>70</v>
      </c>
      <c r="M4" s="305"/>
      <c r="N4" s="305"/>
      <c r="O4" s="305"/>
      <c r="P4" s="305"/>
      <c r="Q4" s="305"/>
      <c r="R4" s="305"/>
      <c r="S4" s="305"/>
      <c r="T4" s="305"/>
      <c r="U4" s="305"/>
      <c r="V4" s="305"/>
      <c r="W4" s="305"/>
      <c r="X4" s="305"/>
      <c r="Y4" s="309"/>
    </row>
    <row r="5" spans="2:25" customFormat="1" ht="18" customHeight="1" x14ac:dyDescent="0.4">
      <c r="B5" s="634" t="str">
        <f>'Version Control'!$B$5</f>
        <v xml:space="preserve">Latest Template Revision: </v>
      </c>
      <c r="C5" s="635"/>
      <c r="D5" s="636"/>
      <c r="E5" s="646">
        <f>'Version Control'!$C$5</f>
        <v>45930</v>
      </c>
      <c r="F5" s="647"/>
      <c r="G5" s="647"/>
      <c r="H5" s="647"/>
      <c r="I5" s="647"/>
      <c r="J5" s="648"/>
      <c r="L5" s="310" t="s">
        <v>71</v>
      </c>
      <c r="M5" s="304"/>
      <c r="N5" s="304"/>
      <c r="O5" s="304"/>
      <c r="P5" s="304"/>
      <c r="Q5" s="304"/>
      <c r="R5" s="304"/>
      <c r="S5" s="304"/>
      <c r="T5" s="304"/>
      <c r="U5" s="304"/>
      <c r="V5" s="304"/>
      <c r="W5" s="304"/>
      <c r="X5" s="304"/>
      <c r="Y5" s="311"/>
    </row>
    <row r="6" spans="2:25" customFormat="1" ht="18" customHeight="1" x14ac:dyDescent="0.4">
      <c r="B6" s="661" t="str">
        <f>'Version Control'!$B$6</f>
        <v>Tab Name:</v>
      </c>
      <c r="C6" s="662"/>
      <c r="D6" s="663"/>
      <c r="E6" s="649" t="str">
        <f ca="1">MID(CELL("filename",B1), FIND("]", CELL("filename", B1))+ 1, 255)</f>
        <v>ASH-OFF Data 1</v>
      </c>
      <c r="F6" s="650"/>
      <c r="G6" s="650"/>
      <c r="H6" s="650"/>
      <c r="I6" s="650"/>
      <c r="J6" s="651"/>
      <c r="L6" s="256" t="s">
        <v>72</v>
      </c>
      <c r="M6" s="257"/>
      <c r="N6" s="257"/>
      <c r="O6" s="257"/>
      <c r="P6" s="257"/>
      <c r="Q6" s="257"/>
      <c r="R6" s="257"/>
      <c r="S6" s="257"/>
      <c r="T6" s="257"/>
      <c r="U6" s="257"/>
      <c r="V6" s="257"/>
      <c r="W6" s="257"/>
      <c r="X6" s="257"/>
      <c r="Y6" s="258"/>
    </row>
    <row r="7" spans="2:25" customFormat="1" ht="36" customHeight="1" x14ac:dyDescent="0.35">
      <c r="B7" s="610" t="str">
        <f>'Version Control'!$B$7</f>
        <v>File Name:</v>
      </c>
      <c r="C7" s="611"/>
      <c r="D7" s="612"/>
      <c r="E7" s="652" t="str">
        <f ca="1">'Version Control'!$C$7</f>
        <v>Consumer Refrigerators, Refrigerator-Freezers, and Miscellaneous Refrigeration Products - v2.6.xlsx</v>
      </c>
      <c r="F7" s="653"/>
      <c r="G7" s="653"/>
      <c r="H7" s="653"/>
      <c r="I7" s="653"/>
      <c r="J7" s="654"/>
      <c r="L7" s="256" t="s">
        <v>73</v>
      </c>
      <c r="M7" s="257"/>
      <c r="N7" s="257"/>
      <c r="O7" s="257"/>
      <c r="P7" s="257"/>
      <c r="Q7" s="257"/>
      <c r="R7" s="257"/>
      <c r="S7" s="257"/>
      <c r="T7" s="257"/>
      <c r="U7" s="257"/>
      <c r="V7" s="257"/>
      <c r="W7" s="257"/>
      <c r="X7" s="257"/>
      <c r="Y7" s="258"/>
    </row>
    <row r="8" spans="2:25" customFormat="1" ht="18" customHeight="1" x14ac:dyDescent="0.4">
      <c r="B8" s="610" t="str">
        <f>'Version Control'!$B$8</f>
        <v>Test Start Date:</v>
      </c>
      <c r="C8" s="611"/>
      <c r="D8" s="612"/>
      <c r="E8" s="664" t="str">
        <f>'Version Control'!$C$8</f>
        <v>[MM/DD/YYYY]</v>
      </c>
      <c r="F8" s="665"/>
      <c r="G8" s="665"/>
      <c r="H8" s="665"/>
      <c r="I8" s="665"/>
      <c r="J8" s="666"/>
      <c r="L8" s="256" t="s">
        <v>74</v>
      </c>
      <c r="M8" s="257"/>
      <c r="N8" s="257"/>
      <c r="O8" s="257"/>
      <c r="P8" s="257"/>
      <c r="Q8" s="257"/>
      <c r="R8" s="257"/>
      <c r="S8" s="257"/>
      <c r="T8" s="257"/>
      <c r="U8" s="257"/>
      <c r="V8" s="257"/>
      <c r="W8" s="257"/>
      <c r="X8" s="257"/>
      <c r="Y8" s="258"/>
    </row>
    <row r="9" spans="2:25" customFormat="1" ht="18" customHeight="1" thickBot="1" x14ac:dyDescent="0.45">
      <c r="B9" s="658" t="str">
        <f>'Version Control'!$B$9</f>
        <v xml:space="preserve">Test Completion Date: </v>
      </c>
      <c r="C9" s="659"/>
      <c r="D9" s="660"/>
      <c r="E9" s="667" t="str">
        <f>'Version Control'!$C$9</f>
        <v>[MM/DD/YYYY]</v>
      </c>
      <c r="F9" s="668"/>
      <c r="G9" s="668"/>
      <c r="H9" s="668"/>
      <c r="I9" s="668"/>
      <c r="J9" s="669"/>
      <c r="L9" s="256" t="s">
        <v>75</v>
      </c>
      <c r="M9" s="257"/>
      <c r="N9" s="257"/>
      <c r="O9" s="257"/>
      <c r="P9" s="257"/>
      <c r="Q9" s="257"/>
      <c r="R9" s="257"/>
      <c r="S9" s="257"/>
      <c r="T9" s="257"/>
      <c r="U9" s="257"/>
      <c r="V9" s="257"/>
      <c r="W9" s="257"/>
      <c r="X9" s="257"/>
      <c r="Y9" s="258"/>
    </row>
    <row r="10" spans="2:25" customFormat="1" ht="18" customHeight="1" x14ac:dyDescent="0.35">
      <c r="L10" s="256" t="s">
        <v>610</v>
      </c>
      <c r="M10" s="257"/>
      <c r="N10" s="257"/>
      <c r="O10" s="257"/>
      <c r="P10" s="257"/>
      <c r="Q10" s="257"/>
      <c r="R10" s="257"/>
      <c r="S10" s="257"/>
      <c r="T10" s="257"/>
      <c r="U10" s="257"/>
      <c r="V10" s="257"/>
      <c r="W10" s="257"/>
      <c r="X10" s="257"/>
      <c r="Y10" s="258"/>
    </row>
    <row r="11" spans="2:25" customFormat="1" ht="18" customHeight="1" x14ac:dyDescent="0.35">
      <c r="L11" s="256" t="s">
        <v>611</v>
      </c>
      <c r="M11" s="257"/>
      <c r="N11" s="257"/>
      <c r="O11" s="257"/>
      <c r="P11" s="257"/>
      <c r="Q11" s="257"/>
      <c r="R11" s="257"/>
      <c r="S11" s="257"/>
      <c r="T11" s="257"/>
      <c r="U11" s="257"/>
      <c r="V11" s="257"/>
      <c r="W11" s="257"/>
      <c r="X11" s="257"/>
      <c r="Y11" s="258"/>
    </row>
    <row r="12" spans="2:25" customFormat="1" ht="18" customHeight="1" x14ac:dyDescent="0.35">
      <c r="L12" s="256" t="s">
        <v>612</v>
      </c>
      <c r="M12" s="257"/>
      <c r="N12" s="257"/>
      <c r="O12" s="257"/>
      <c r="P12" s="257"/>
      <c r="Q12" s="257"/>
      <c r="R12" s="257"/>
      <c r="S12" s="257"/>
      <c r="T12" s="257"/>
      <c r="U12" s="257"/>
      <c r="V12" s="257"/>
      <c r="W12" s="257"/>
      <c r="X12" s="257"/>
      <c r="Y12" s="258"/>
    </row>
    <row r="13" spans="2:25" customFormat="1" ht="18" customHeight="1" x14ac:dyDescent="0.35">
      <c r="L13" s="308" t="s">
        <v>76</v>
      </c>
      <c r="M13" s="305"/>
      <c r="N13" s="305"/>
      <c r="O13" s="305"/>
      <c r="P13" s="305"/>
      <c r="Q13" s="305"/>
      <c r="R13" s="305"/>
      <c r="S13" s="305"/>
      <c r="T13" s="305"/>
      <c r="U13" s="305"/>
      <c r="V13" s="305"/>
      <c r="W13" s="305"/>
      <c r="X13" s="305"/>
      <c r="Y13" s="309"/>
    </row>
    <row r="14" spans="2:25" customFormat="1" ht="18" customHeight="1" x14ac:dyDescent="0.35">
      <c r="L14" s="312" t="s">
        <v>77</v>
      </c>
      <c r="M14" s="306"/>
      <c r="N14" s="307"/>
      <c r="O14" s="307"/>
      <c r="P14" s="307"/>
      <c r="Q14" s="307"/>
      <c r="R14" s="307"/>
      <c r="S14" s="307"/>
      <c r="T14" s="307"/>
      <c r="U14" s="307"/>
      <c r="V14" s="307"/>
      <c r="W14" s="307"/>
      <c r="X14" s="307"/>
      <c r="Y14" s="313"/>
    </row>
    <row r="15" spans="2:25" customFormat="1" ht="18" customHeight="1" thickBot="1" x14ac:dyDescent="0.4">
      <c r="L15" s="302" t="s">
        <v>78</v>
      </c>
      <c r="M15" s="303"/>
      <c r="N15" s="501"/>
      <c r="O15" s="501"/>
      <c r="P15" s="501"/>
      <c r="Q15" s="501"/>
      <c r="R15" s="501"/>
      <c r="S15" s="501"/>
      <c r="T15" s="501"/>
      <c r="U15" s="501"/>
      <c r="V15" s="501"/>
      <c r="W15" s="501"/>
      <c r="X15" s="501"/>
      <c r="Y15" s="502"/>
    </row>
  </sheetData>
  <sheetProtection algorithmName="SHA-512" hashValue="t3ifIZtoRdtupaHoCoTTzE2AyP9e0Gx+ZHy+Qyvmk02/9p05s3/t+pqZJMD9j+RJYKB1XwUzL2hKUNiJ9trqmQ==" saltValue="DObdNm4JE7b9w7cQtpY0MQ==" spinCount="100000" sheet="1" objects="1" scenarios="1" selectLockedCells="1"/>
  <mergeCells count="14">
    <mergeCell ref="E3:J3"/>
    <mergeCell ref="E4:J4"/>
    <mergeCell ref="B3:D3"/>
    <mergeCell ref="B4:D4"/>
    <mergeCell ref="B9:D9"/>
    <mergeCell ref="B5:D5"/>
    <mergeCell ref="B6:D6"/>
    <mergeCell ref="B8:D8"/>
    <mergeCell ref="B7:D7"/>
    <mergeCell ref="E5:J5"/>
    <mergeCell ref="E6:J6"/>
    <mergeCell ref="E7:J7"/>
    <mergeCell ref="E8:J8"/>
    <mergeCell ref="E9:J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rgb="FFFFFF00"/>
  </sheetPr>
  <dimension ref="B1:Y15"/>
  <sheetViews>
    <sheetView showGridLines="0" zoomScale="80" zoomScaleNormal="80" workbookViewId="0">
      <selection activeCell="A16" sqref="A16"/>
    </sheetView>
  </sheetViews>
  <sheetFormatPr defaultColWidth="9.81640625" defaultRowHeight="18" customHeight="1" x14ac:dyDescent="0.35"/>
  <cols>
    <col min="1" max="1" width="4.453125" style="110" customWidth="1"/>
    <col min="2" max="16384" width="9.81640625" style="110"/>
  </cols>
  <sheetData>
    <row r="1" spans="2:25" customFormat="1" ht="24" customHeight="1" thickBot="1" x14ac:dyDescent="0.4"/>
    <row r="2" spans="2:25" customFormat="1" ht="18" customHeight="1" thickBot="1" x14ac:dyDescent="0.4">
      <c r="B2" s="237" t="str">
        <f>'Version Control'!$B$2</f>
        <v>Title</v>
      </c>
      <c r="C2" s="238"/>
      <c r="D2" s="238"/>
      <c r="E2" s="238"/>
      <c r="F2" s="238"/>
      <c r="G2" s="238"/>
      <c r="H2" s="238"/>
      <c r="I2" s="238"/>
      <c r="J2" s="239"/>
      <c r="L2" s="301" t="s">
        <v>68</v>
      </c>
      <c r="M2" s="249"/>
      <c r="N2" s="249"/>
      <c r="O2" s="249"/>
      <c r="P2" s="249"/>
      <c r="Q2" s="249"/>
      <c r="R2" s="249"/>
      <c r="S2" s="249"/>
      <c r="T2" s="249"/>
      <c r="U2" s="249"/>
      <c r="V2" s="249"/>
      <c r="W2" s="249"/>
      <c r="X2" s="249"/>
      <c r="Y2" s="250"/>
    </row>
    <row r="3" spans="2:25" customFormat="1" ht="33.65" customHeight="1" x14ac:dyDescent="0.4">
      <c r="B3" s="637" t="str">
        <f>'Version Control'!$B$3</f>
        <v>Test Report Template Name:</v>
      </c>
      <c r="C3" s="638"/>
      <c r="D3" s="639"/>
      <c r="E3" s="670" t="str">
        <f>'Version Control'!$C$3</f>
        <v>Consumer Refrigerators, Refrigerator-Freezers, and Miscellaneous Refrigeration Products</v>
      </c>
      <c r="F3" s="671"/>
      <c r="G3" s="671"/>
      <c r="H3" s="671"/>
      <c r="I3" s="671"/>
      <c r="J3" s="672"/>
      <c r="L3" s="251" t="s">
        <v>69</v>
      </c>
      <c r="M3" s="252"/>
      <c r="N3" s="252"/>
      <c r="O3" s="252"/>
      <c r="P3" s="252"/>
      <c r="Q3" s="252"/>
      <c r="R3" s="252"/>
      <c r="S3" s="252"/>
      <c r="T3" s="252"/>
      <c r="U3" s="252"/>
      <c r="V3" s="252"/>
      <c r="W3" s="252"/>
      <c r="X3" s="252"/>
      <c r="Y3" s="253"/>
    </row>
    <row r="4" spans="2:25" customFormat="1" ht="18" customHeight="1" x14ac:dyDescent="0.4">
      <c r="B4" s="634" t="str">
        <f>'Version Control'!$B$4</f>
        <v>Version Number:</v>
      </c>
      <c r="C4" s="635"/>
      <c r="D4" s="636"/>
      <c r="E4" s="649" t="str">
        <f>'Version Control'!$C$4</f>
        <v>v2.6</v>
      </c>
      <c r="F4" s="650"/>
      <c r="G4" s="650"/>
      <c r="H4" s="650"/>
      <c r="I4" s="650"/>
      <c r="J4" s="651"/>
      <c r="L4" s="254" t="s">
        <v>70</v>
      </c>
      <c r="M4" s="305"/>
      <c r="N4" s="305"/>
      <c r="O4" s="305"/>
      <c r="P4" s="305"/>
      <c r="Q4" s="305"/>
      <c r="R4" s="305"/>
      <c r="S4" s="305"/>
      <c r="T4" s="305"/>
      <c r="U4" s="305"/>
      <c r="V4" s="305"/>
      <c r="W4" s="305"/>
      <c r="X4" s="305"/>
      <c r="Y4" s="309"/>
    </row>
    <row r="5" spans="2:25" customFormat="1" ht="18" customHeight="1" x14ac:dyDescent="0.4">
      <c r="B5" s="661" t="str">
        <f>'Version Control'!$B$5</f>
        <v xml:space="preserve">Latest Template Revision: </v>
      </c>
      <c r="C5" s="662"/>
      <c r="D5" s="663"/>
      <c r="E5" s="646">
        <f>'Version Control'!$C$5</f>
        <v>45930</v>
      </c>
      <c r="F5" s="647"/>
      <c r="G5" s="647"/>
      <c r="H5" s="647"/>
      <c r="I5" s="647"/>
      <c r="J5" s="648"/>
      <c r="L5" s="310" t="s">
        <v>71</v>
      </c>
      <c r="M5" s="304"/>
      <c r="N5" s="304"/>
      <c r="O5" s="304"/>
      <c r="P5" s="304"/>
      <c r="Q5" s="304"/>
      <c r="R5" s="304"/>
      <c r="S5" s="304"/>
      <c r="T5" s="304"/>
      <c r="U5" s="304"/>
      <c r="V5" s="304"/>
      <c r="W5" s="304"/>
      <c r="X5" s="304"/>
      <c r="Y5" s="311"/>
    </row>
    <row r="6" spans="2:25" customFormat="1" ht="18" customHeight="1" x14ac:dyDescent="0.4">
      <c r="B6" s="673" t="str">
        <f>'Version Control'!$B$6</f>
        <v>Tab Name:</v>
      </c>
      <c r="C6" s="674"/>
      <c r="D6" s="675"/>
      <c r="E6" s="649" t="str">
        <f ca="1">MID(CELL("filename",B1), FIND("]", CELL("filename", B1))+ 1, 255)</f>
        <v>ASH-OFF Data 2</v>
      </c>
      <c r="F6" s="650"/>
      <c r="G6" s="650"/>
      <c r="H6" s="650"/>
      <c r="I6" s="650"/>
      <c r="J6" s="651"/>
      <c r="L6" s="256" t="s">
        <v>72</v>
      </c>
      <c r="M6" s="257"/>
      <c r="N6" s="257"/>
      <c r="O6" s="257"/>
      <c r="P6" s="257"/>
      <c r="Q6" s="257"/>
      <c r="R6" s="257"/>
      <c r="S6" s="257"/>
      <c r="T6" s="257"/>
      <c r="U6" s="257"/>
      <c r="V6" s="257"/>
      <c r="W6" s="257"/>
      <c r="X6" s="257"/>
      <c r="Y6" s="258"/>
    </row>
    <row r="7" spans="2:25" customFormat="1" ht="36" customHeight="1" x14ac:dyDescent="0.35">
      <c r="B7" s="679" t="str">
        <f>'Version Control'!$B$7</f>
        <v>File Name:</v>
      </c>
      <c r="C7" s="680"/>
      <c r="D7" s="681"/>
      <c r="E7" s="682" t="str">
        <f ca="1">'Version Control'!$C$7</f>
        <v>Consumer Refrigerators, Refrigerator-Freezers, and Miscellaneous Refrigeration Products - v2.6.xlsx</v>
      </c>
      <c r="F7" s="683"/>
      <c r="G7" s="683"/>
      <c r="H7" s="683"/>
      <c r="I7" s="683"/>
      <c r="J7" s="684"/>
      <c r="L7" s="256" t="s">
        <v>73</v>
      </c>
      <c r="M7" s="257"/>
      <c r="N7" s="257"/>
      <c r="O7" s="257"/>
      <c r="P7" s="257"/>
      <c r="Q7" s="257"/>
      <c r="R7" s="257"/>
      <c r="S7" s="257"/>
      <c r="T7" s="257"/>
      <c r="U7" s="257"/>
      <c r="V7" s="257"/>
      <c r="W7" s="257"/>
      <c r="X7" s="257"/>
      <c r="Y7" s="258"/>
    </row>
    <row r="8" spans="2:25" customFormat="1" ht="18" customHeight="1" x14ac:dyDescent="0.4">
      <c r="B8" s="676" t="str">
        <f>'Version Control'!$B$8</f>
        <v>Test Start Date:</v>
      </c>
      <c r="C8" s="677"/>
      <c r="D8" s="678"/>
      <c r="E8" s="646" t="str">
        <f>'Version Control'!$C$8</f>
        <v>[MM/DD/YYYY]</v>
      </c>
      <c r="F8" s="647"/>
      <c r="G8" s="647"/>
      <c r="H8" s="647"/>
      <c r="I8" s="647"/>
      <c r="J8" s="648"/>
      <c r="L8" s="256" t="s">
        <v>74</v>
      </c>
      <c r="M8" s="257"/>
      <c r="N8" s="257"/>
      <c r="O8" s="257"/>
      <c r="P8" s="257"/>
      <c r="Q8" s="257"/>
      <c r="R8" s="257"/>
      <c r="S8" s="257"/>
      <c r="T8" s="257"/>
      <c r="U8" s="257"/>
      <c r="V8" s="257"/>
      <c r="W8" s="257"/>
      <c r="X8" s="257"/>
      <c r="Y8" s="258"/>
    </row>
    <row r="9" spans="2:25" customFormat="1" ht="18" customHeight="1" thickBot="1" x14ac:dyDescent="0.45">
      <c r="B9" s="607" t="str">
        <f>'Version Control'!$B$9</f>
        <v xml:space="preserve">Test Completion Date: </v>
      </c>
      <c r="C9" s="608"/>
      <c r="D9" s="609"/>
      <c r="E9" s="616" t="str">
        <f>'Version Control'!$C$9</f>
        <v>[MM/DD/YYYY]</v>
      </c>
      <c r="F9" s="617"/>
      <c r="G9" s="617"/>
      <c r="H9" s="617"/>
      <c r="I9" s="617"/>
      <c r="J9" s="618"/>
      <c r="L9" s="256" t="s">
        <v>75</v>
      </c>
      <c r="M9" s="257"/>
      <c r="N9" s="257"/>
      <c r="O9" s="257"/>
      <c r="P9" s="257"/>
      <c r="Q9" s="257"/>
      <c r="R9" s="257"/>
      <c r="S9" s="257"/>
      <c r="T9" s="257"/>
      <c r="U9" s="257"/>
      <c r="V9" s="257"/>
      <c r="W9" s="257"/>
      <c r="X9" s="257"/>
      <c r="Y9" s="258"/>
    </row>
    <row r="10" spans="2:25" customFormat="1" ht="18" customHeight="1" x14ac:dyDescent="0.35">
      <c r="L10" s="256" t="s">
        <v>610</v>
      </c>
      <c r="M10" s="257"/>
      <c r="N10" s="257"/>
      <c r="O10" s="257"/>
      <c r="P10" s="257"/>
      <c r="Q10" s="257"/>
      <c r="R10" s="257"/>
      <c r="S10" s="257"/>
      <c r="T10" s="257"/>
      <c r="U10" s="257"/>
      <c r="V10" s="257"/>
      <c r="W10" s="257"/>
      <c r="X10" s="257"/>
      <c r="Y10" s="258"/>
    </row>
    <row r="11" spans="2:25" customFormat="1" ht="18" customHeight="1" x14ac:dyDescent="0.35">
      <c r="L11" s="256" t="s">
        <v>611</v>
      </c>
      <c r="M11" s="257"/>
      <c r="N11" s="257"/>
      <c r="O11" s="257"/>
      <c r="P11" s="257"/>
      <c r="Q11" s="257"/>
      <c r="R11" s="257"/>
      <c r="S11" s="257"/>
      <c r="T11" s="257"/>
      <c r="U11" s="257"/>
      <c r="V11" s="257"/>
      <c r="W11" s="257"/>
      <c r="X11" s="257"/>
      <c r="Y11" s="258"/>
    </row>
    <row r="12" spans="2:25" customFormat="1" ht="18" customHeight="1" x14ac:dyDescent="0.35">
      <c r="L12" s="256" t="s">
        <v>612</v>
      </c>
      <c r="M12" s="257"/>
      <c r="N12" s="257"/>
      <c r="O12" s="257"/>
      <c r="P12" s="257"/>
      <c r="Q12" s="257"/>
      <c r="R12" s="257"/>
      <c r="S12" s="257"/>
      <c r="T12" s="257"/>
      <c r="U12" s="257"/>
      <c r="V12" s="257"/>
      <c r="W12" s="257"/>
      <c r="X12" s="257"/>
      <c r="Y12" s="258"/>
    </row>
    <row r="13" spans="2:25" customFormat="1" ht="18" customHeight="1" x14ac:dyDescent="0.35">
      <c r="L13" s="308" t="s">
        <v>76</v>
      </c>
      <c r="M13" s="305"/>
      <c r="N13" s="305"/>
      <c r="O13" s="305"/>
      <c r="P13" s="305"/>
      <c r="Q13" s="305"/>
      <c r="R13" s="305"/>
      <c r="S13" s="305"/>
      <c r="T13" s="305"/>
      <c r="U13" s="305"/>
      <c r="V13" s="305"/>
      <c r="W13" s="305"/>
      <c r="X13" s="305"/>
      <c r="Y13" s="309"/>
    </row>
    <row r="14" spans="2:25" customFormat="1" ht="18" customHeight="1" x14ac:dyDescent="0.35">
      <c r="L14" s="312" t="s">
        <v>77</v>
      </c>
      <c r="M14" s="306"/>
      <c r="N14" s="307"/>
      <c r="O14" s="307"/>
      <c r="P14" s="307"/>
      <c r="Q14" s="307"/>
      <c r="R14" s="307"/>
      <c r="S14" s="307"/>
      <c r="T14" s="307"/>
      <c r="U14" s="307"/>
      <c r="V14" s="307"/>
      <c r="W14" s="307"/>
      <c r="X14" s="307"/>
      <c r="Y14" s="313"/>
    </row>
    <row r="15" spans="2:25" customFormat="1" ht="18" customHeight="1" thickBot="1" x14ac:dyDescent="0.4">
      <c r="L15" s="302" t="s">
        <v>78</v>
      </c>
      <c r="M15" s="303"/>
      <c r="N15" s="501"/>
      <c r="O15" s="501"/>
      <c r="P15" s="501"/>
      <c r="Q15" s="501"/>
      <c r="R15" s="501"/>
      <c r="S15" s="501"/>
      <c r="T15" s="501"/>
      <c r="U15" s="501"/>
      <c r="V15" s="501"/>
      <c r="W15" s="501"/>
      <c r="X15" s="501"/>
      <c r="Y15" s="502"/>
    </row>
  </sheetData>
  <sheetProtection algorithmName="SHA-512" hashValue="g/Ruidxy7SQx9GA1HEI78ZlyVvY9KkvVU9kkM/tc/BccWOIApd6WPqhrbJv0+pKD4BfpsQPOWqRsEVdvYtYbRA==" saltValue="t/Dc2f3XIKgVhB6CfKgcaQ==" spinCount="100000" sheet="1" objects="1" scenarios="1" selectLockedCells="1"/>
  <mergeCells count="14">
    <mergeCell ref="E3:J3"/>
    <mergeCell ref="E4:J4"/>
    <mergeCell ref="B3:D3"/>
    <mergeCell ref="B4:D4"/>
    <mergeCell ref="B9:D9"/>
    <mergeCell ref="B5:D5"/>
    <mergeCell ref="B6:D6"/>
    <mergeCell ref="B8:D8"/>
    <mergeCell ref="B7:D7"/>
    <mergeCell ref="E5:J5"/>
    <mergeCell ref="E6:J6"/>
    <mergeCell ref="E7:J7"/>
    <mergeCell ref="E8:J8"/>
    <mergeCell ref="E9:J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B1:Y15"/>
  <sheetViews>
    <sheetView showGridLines="0" zoomScale="80" zoomScaleNormal="80" workbookViewId="0">
      <selection activeCell="A16" sqref="A16"/>
    </sheetView>
  </sheetViews>
  <sheetFormatPr defaultColWidth="9.81640625" defaultRowHeight="18" customHeight="1" x14ac:dyDescent="0.35"/>
  <cols>
    <col min="1" max="1" width="4.453125" style="110" customWidth="1"/>
    <col min="2" max="16384" width="9.81640625" style="110"/>
  </cols>
  <sheetData>
    <row r="1" spans="2:25" customFormat="1" ht="24" customHeight="1" thickBot="1" x14ac:dyDescent="0.4"/>
    <row r="2" spans="2:25" customFormat="1" ht="18" customHeight="1" thickBot="1" x14ac:dyDescent="0.4">
      <c r="B2" s="237" t="str">
        <f>'Version Control'!$B$2</f>
        <v>Title</v>
      </c>
      <c r="C2" s="238"/>
      <c r="D2" s="238"/>
      <c r="E2" s="238"/>
      <c r="F2" s="238"/>
      <c r="G2" s="238"/>
      <c r="H2" s="238"/>
      <c r="I2" s="238"/>
      <c r="J2" s="239"/>
      <c r="L2" s="301" t="s">
        <v>68</v>
      </c>
      <c r="M2" s="249"/>
      <c r="N2" s="249"/>
      <c r="O2" s="249"/>
      <c r="P2" s="249"/>
      <c r="Q2" s="249"/>
      <c r="R2" s="249"/>
      <c r="S2" s="249"/>
      <c r="T2" s="249"/>
      <c r="U2" s="249"/>
      <c r="V2" s="249"/>
      <c r="W2" s="249"/>
      <c r="X2" s="249"/>
      <c r="Y2" s="250"/>
    </row>
    <row r="3" spans="2:25" customFormat="1" ht="36" customHeight="1" x14ac:dyDescent="0.4">
      <c r="B3" s="637" t="str">
        <f>'Version Control'!$B$3</f>
        <v>Test Report Template Name:</v>
      </c>
      <c r="C3" s="638"/>
      <c r="D3" s="639"/>
      <c r="E3" s="655" t="str">
        <f>'Version Control'!$C$3</f>
        <v>Consumer Refrigerators, Refrigerator-Freezers, and Miscellaneous Refrigeration Products</v>
      </c>
      <c r="F3" s="656"/>
      <c r="G3" s="656"/>
      <c r="H3" s="656"/>
      <c r="I3" s="656"/>
      <c r="J3" s="657"/>
      <c r="L3" s="251" t="s">
        <v>69</v>
      </c>
      <c r="M3" s="252"/>
      <c r="N3" s="252"/>
      <c r="O3" s="252"/>
      <c r="P3" s="252"/>
      <c r="Q3" s="252"/>
      <c r="R3" s="252"/>
      <c r="S3" s="252"/>
      <c r="T3" s="252"/>
      <c r="U3" s="252"/>
      <c r="V3" s="252"/>
      <c r="W3" s="252"/>
      <c r="X3" s="252"/>
      <c r="Y3" s="253"/>
    </row>
    <row r="4" spans="2:25" customFormat="1" ht="18" customHeight="1" x14ac:dyDescent="0.4">
      <c r="B4" s="673" t="str">
        <f>'Version Control'!$B$4</f>
        <v>Version Number:</v>
      </c>
      <c r="C4" s="674"/>
      <c r="D4" s="675"/>
      <c r="E4" s="685" t="str">
        <f>'Version Control'!$C$4</f>
        <v>v2.6</v>
      </c>
      <c r="F4" s="686"/>
      <c r="G4" s="686"/>
      <c r="H4" s="686"/>
      <c r="I4" s="686"/>
      <c r="J4" s="687"/>
      <c r="L4" s="254" t="s">
        <v>70</v>
      </c>
      <c r="M4" s="305"/>
      <c r="N4" s="305"/>
      <c r="O4" s="305"/>
      <c r="P4" s="305"/>
      <c r="Q4" s="305"/>
      <c r="R4" s="305"/>
      <c r="S4" s="305"/>
      <c r="T4" s="305"/>
      <c r="U4" s="305"/>
      <c r="V4" s="305"/>
      <c r="W4" s="305"/>
      <c r="X4" s="305"/>
      <c r="Y4" s="309"/>
    </row>
    <row r="5" spans="2:25" customFormat="1" ht="18" customHeight="1" x14ac:dyDescent="0.4">
      <c r="B5" s="673" t="str">
        <f>'Version Control'!$B$5</f>
        <v xml:space="preserve">Latest Template Revision: </v>
      </c>
      <c r="C5" s="674"/>
      <c r="D5" s="675"/>
      <c r="E5" s="613">
        <f>'Version Control'!$C$5</f>
        <v>45930</v>
      </c>
      <c r="F5" s="614"/>
      <c r="G5" s="614"/>
      <c r="H5" s="614"/>
      <c r="I5" s="614"/>
      <c r="J5" s="615"/>
      <c r="L5" s="310" t="s">
        <v>71</v>
      </c>
      <c r="M5" s="304"/>
      <c r="N5" s="304"/>
      <c r="O5" s="304"/>
      <c r="P5" s="304"/>
      <c r="Q5" s="304"/>
      <c r="R5" s="304"/>
      <c r="S5" s="304"/>
      <c r="T5" s="304"/>
      <c r="U5" s="304"/>
      <c r="V5" s="304"/>
      <c r="W5" s="304"/>
      <c r="X5" s="304"/>
      <c r="Y5" s="311"/>
    </row>
    <row r="6" spans="2:25" customFormat="1" ht="18" customHeight="1" x14ac:dyDescent="0.4">
      <c r="B6" s="673" t="str">
        <f>'Version Control'!$B$6</f>
        <v>Tab Name:</v>
      </c>
      <c r="C6" s="674"/>
      <c r="D6" s="675"/>
      <c r="E6" s="649" t="str">
        <f ca="1">MID(CELL("filename",B1), FIND("]", CELL("filename", B1))+ 1, 255)</f>
        <v>ASH-ON Data 1</v>
      </c>
      <c r="F6" s="650"/>
      <c r="G6" s="650"/>
      <c r="H6" s="650"/>
      <c r="I6" s="650"/>
      <c r="J6" s="651"/>
      <c r="L6" s="256" t="s">
        <v>72</v>
      </c>
      <c r="M6" s="257"/>
      <c r="N6" s="257"/>
      <c r="O6" s="257"/>
      <c r="P6" s="257"/>
      <c r="Q6" s="257"/>
      <c r="R6" s="257"/>
      <c r="S6" s="257"/>
      <c r="T6" s="257"/>
      <c r="U6" s="257"/>
      <c r="V6" s="257"/>
      <c r="W6" s="257"/>
      <c r="X6" s="257"/>
      <c r="Y6" s="258"/>
    </row>
    <row r="7" spans="2:25" customFormat="1" ht="36" customHeight="1" x14ac:dyDescent="0.35">
      <c r="B7" s="610" t="str">
        <f>'Version Control'!$B$7</f>
        <v>File Name:</v>
      </c>
      <c r="C7" s="611"/>
      <c r="D7" s="612"/>
      <c r="E7" s="682" t="str">
        <f ca="1">'Version Control'!$C$7</f>
        <v>Consumer Refrigerators, Refrigerator-Freezers, and Miscellaneous Refrigeration Products - v2.6.xlsx</v>
      </c>
      <c r="F7" s="683"/>
      <c r="G7" s="683"/>
      <c r="H7" s="683"/>
      <c r="I7" s="683"/>
      <c r="J7" s="684"/>
      <c r="L7" s="256" t="s">
        <v>73</v>
      </c>
      <c r="M7" s="257"/>
      <c r="N7" s="257"/>
      <c r="O7" s="257"/>
      <c r="P7" s="257"/>
      <c r="Q7" s="257"/>
      <c r="R7" s="257"/>
      <c r="S7" s="257"/>
      <c r="T7" s="257"/>
      <c r="U7" s="257"/>
      <c r="V7" s="257"/>
      <c r="W7" s="257"/>
      <c r="X7" s="257"/>
      <c r="Y7" s="258"/>
    </row>
    <row r="8" spans="2:25" customFormat="1" ht="18" customHeight="1" x14ac:dyDescent="0.4">
      <c r="B8" s="610" t="str">
        <f>'Version Control'!$B$8</f>
        <v>Test Start Date:</v>
      </c>
      <c r="C8" s="611"/>
      <c r="D8" s="612"/>
      <c r="E8" s="646" t="str">
        <f>'Version Control'!$C$8</f>
        <v>[MM/DD/YYYY]</v>
      </c>
      <c r="F8" s="647"/>
      <c r="G8" s="647"/>
      <c r="H8" s="647"/>
      <c r="I8" s="647"/>
      <c r="J8" s="648"/>
      <c r="L8" s="256" t="s">
        <v>74</v>
      </c>
      <c r="M8" s="257"/>
      <c r="N8" s="257"/>
      <c r="O8" s="257"/>
      <c r="P8" s="257"/>
      <c r="Q8" s="257"/>
      <c r="R8" s="257"/>
      <c r="S8" s="257"/>
      <c r="T8" s="257"/>
      <c r="U8" s="257"/>
      <c r="V8" s="257"/>
      <c r="W8" s="257"/>
      <c r="X8" s="257"/>
      <c r="Y8" s="258"/>
    </row>
    <row r="9" spans="2:25" customFormat="1" ht="18" customHeight="1" thickBot="1" x14ac:dyDescent="0.45">
      <c r="B9" s="658" t="str">
        <f>'Version Control'!$B$9</f>
        <v xml:space="preserve">Test Completion Date: </v>
      </c>
      <c r="C9" s="659"/>
      <c r="D9" s="660"/>
      <c r="E9" s="616" t="str">
        <f>'Version Control'!$C$9</f>
        <v>[MM/DD/YYYY]</v>
      </c>
      <c r="F9" s="617"/>
      <c r="G9" s="617"/>
      <c r="H9" s="617"/>
      <c r="I9" s="617"/>
      <c r="J9" s="618"/>
      <c r="L9" s="256" t="s">
        <v>75</v>
      </c>
      <c r="M9" s="257"/>
      <c r="N9" s="257"/>
      <c r="O9" s="257"/>
      <c r="P9" s="257"/>
      <c r="Q9" s="257"/>
      <c r="R9" s="257"/>
      <c r="S9" s="257"/>
      <c r="T9" s="257"/>
      <c r="U9" s="257"/>
      <c r="V9" s="257"/>
      <c r="W9" s="257"/>
      <c r="X9" s="257"/>
      <c r="Y9" s="258"/>
    </row>
    <row r="10" spans="2:25" customFormat="1" ht="18" customHeight="1" x14ac:dyDescent="0.35">
      <c r="L10" s="256" t="s">
        <v>610</v>
      </c>
      <c r="M10" s="257"/>
      <c r="N10" s="257"/>
      <c r="O10" s="257"/>
      <c r="P10" s="257"/>
      <c r="Q10" s="257"/>
      <c r="R10" s="257"/>
      <c r="S10" s="257"/>
      <c r="T10" s="257"/>
      <c r="U10" s="257"/>
      <c r="V10" s="257"/>
      <c r="W10" s="257"/>
      <c r="X10" s="257"/>
      <c r="Y10" s="258"/>
    </row>
    <row r="11" spans="2:25" customFormat="1" ht="18" customHeight="1" x14ac:dyDescent="0.35">
      <c r="L11" s="256" t="s">
        <v>611</v>
      </c>
      <c r="M11" s="257"/>
      <c r="N11" s="257"/>
      <c r="O11" s="257"/>
      <c r="P11" s="257"/>
      <c r="Q11" s="257"/>
      <c r="R11" s="257"/>
      <c r="S11" s="257"/>
      <c r="T11" s="257"/>
      <c r="U11" s="257"/>
      <c r="V11" s="257"/>
      <c r="W11" s="257"/>
      <c r="X11" s="257"/>
      <c r="Y11" s="258"/>
    </row>
    <row r="12" spans="2:25" customFormat="1" ht="18" customHeight="1" x14ac:dyDescent="0.35">
      <c r="L12" s="256" t="s">
        <v>612</v>
      </c>
      <c r="M12" s="257"/>
      <c r="N12" s="257"/>
      <c r="O12" s="257"/>
      <c r="P12" s="257"/>
      <c r="Q12" s="257"/>
      <c r="R12" s="257"/>
      <c r="S12" s="257"/>
      <c r="T12" s="257"/>
      <c r="U12" s="257"/>
      <c r="V12" s="257"/>
      <c r="W12" s="257"/>
      <c r="X12" s="257"/>
      <c r="Y12" s="258"/>
    </row>
    <row r="13" spans="2:25" customFormat="1" ht="18" customHeight="1" x14ac:dyDescent="0.35">
      <c r="L13" s="308" t="s">
        <v>76</v>
      </c>
      <c r="M13" s="305"/>
      <c r="N13" s="305"/>
      <c r="O13" s="305"/>
      <c r="P13" s="305"/>
      <c r="Q13" s="305"/>
      <c r="R13" s="305"/>
      <c r="S13" s="305"/>
      <c r="T13" s="305"/>
      <c r="U13" s="305"/>
      <c r="V13" s="305"/>
      <c r="W13" s="305"/>
      <c r="X13" s="305"/>
      <c r="Y13" s="309"/>
    </row>
    <row r="14" spans="2:25" customFormat="1" ht="18" customHeight="1" x14ac:dyDescent="0.35">
      <c r="L14" s="312" t="s">
        <v>77</v>
      </c>
      <c r="M14" s="306"/>
      <c r="N14" s="307"/>
      <c r="O14" s="307"/>
      <c r="P14" s="307"/>
      <c r="Q14" s="307"/>
      <c r="R14" s="307"/>
      <c r="S14" s="307"/>
      <c r="T14" s="307"/>
      <c r="U14" s="307"/>
      <c r="V14" s="307"/>
      <c r="W14" s="307"/>
      <c r="X14" s="307"/>
      <c r="Y14" s="313"/>
    </row>
    <row r="15" spans="2:25" customFormat="1" ht="18" customHeight="1" thickBot="1" x14ac:dyDescent="0.4">
      <c r="L15" s="302" t="s">
        <v>78</v>
      </c>
      <c r="M15" s="303"/>
      <c r="N15" s="501"/>
      <c r="O15" s="501"/>
      <c r="P15" s="501"/>
      <c r="Q15" s="501"/>
      <c r="R15" s="501"/>
      <c r="S15" s="501"/>
      <c r="T15" s="501"/>
      <c r="U15" s="501"/>
      <c r="V15" s="501"/>
      <c r="W15" s="501"/>
      <c r="X15" s="501"/>
      <c r="Y15" s="502"/>
    </row>
  </sheetData>
  <sheetProtection algorithmName="SHA-512" hashValue="EvmxFOml1Ma93smStmyvl+xls0eiYp6VoyXipSbIN8EfInt1YKRGdZ2SHIpw/cfNQI7KGFB2Uy73VmoyQeopww==" saltValue="/PUhIfg04mWMf0z8J+BGgw==" spinCount="100000" sheet="1" objects="1" scenarios="1" selectLockedCells="1"/>
  <mergeCells count="14">
    <mergeCell ref="E3:J3"/>
    <mergeCell ref="E4:J4"/>
    <mergeCell ref="B3:D3"/>
    <mergeCell ref="B4:D4"/>
    <mergeCell ref="B9:D9"/>
    <mergeCell ref="B5:D5"/>
    <mergeCell ref="B6:D6"/>
    <mergeCell ref="B8:D8"/>
    <mergeCell ref="B7:D7"/>
    <mergeCell ref="E5:J5"/>
    <mergeCell ref="E6:J6"/>
    <mergeCell ref="E7:J7"/>
    <mergeCell ref="E8:J8"/>
    <mergeCell ref="E9:J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FFFF00"/>
  </sheetPr>
  <dimension ref="B1:Y15"/>
  <sheetViews>
    <sheetView showGridLines="0" zoomScale="80" zoomScaleNormal="80" workbookViewId="0">
      <selection activeCell="A16" sqref="A16"/>
    </sheetView>
  </sheetViews>
  <sheetFormatPr defaultColWidth="9.81640625" defaultRowHeight="18" customHeight="1" x14ac:dyDescent="0.35"/>
  <cols>
    <col min="1" max="1" width="4.453125" style="110" customWidth="1"/>
    <col min="2" max="16384" width="9.81640625" style="110"/>
  </cols>
  <sheetData>
    <row r="1" spans="2:25" customFormat="1" ht="24" customHeight="1" thickBot="1" x14ac:dyDescent="0.4"/>
    <row r="2" spans="2:25" customFormat="1" ht="18" customHeight="1" thickBot="1" x14ac:dyDescent="0.4">
      <c r="B2" s="237" t="str">
        <f>'Version Control'!$B$2</f>
        <v>Title</v>
      </c>
      <c r="C2" s="238"/>
      <c r="D2" s="238"/>
      <c r="E2" s="238"/>
      <c r="F2" s="238"/>
      <c r="G2" s="238"/>
      <c r="H2" s="238"/>
      <c r="I2" s="238"/>
      <c r="J2" s="239"/>
      <c r="L2" s="301" t="s">
        <v>68</v>
      </c>
      <c r="M2" s="249"/>
      <c r="N2" s="249"/>
      <c r="O2" s="249"/>
      <c r="P2" s="249"/>
      <c r="Q2" s="249"/>
      <c r="R2" s="249"/>
      <c r="S2" s="249"/>
      <c r="T2" s="249"/>
      <c r="U2" s="249"/>
      <c r="V2" s="249"/>
      <c r="W2" s="249"/>
      <c r="X2" s="249"/>
      <c r="Y2" s="250"/>
    </row>
    <row r="3" spans="2:25" customFormat="1" ht="33.65" customHeight="1" x14ac:dyDescent="0.4">
      <c r="B3" s="637" t="str">
        <f>'Version Control'!$B$3</f>
        <v>Test Report Template Name:</v>
      </c>
      <c r="C3" s="638"/>
      <c r="D3" s="639"/>
      <c r="E3" s="655" t="str">
        <f>'Version Control'!$C$3</f>
        <v>Consumer Refrigerators, Refrigerator-Freezers, and Miscellaneous Refrigeration Products</v>
      </c>
      <c r="F3" s="656"/>
      <c r="G3" s="656"/>
      <c r="H3" s="656"/>
      <c r="I3" s="656"/>
      <c r="J3" s="657"/>
      <c r="L3" s="251" t="s">
        <v>69</v>
      </c>
      <c r="M3" s="252"/>
      <c r="N3" s="252"/>
      <c r="O3" s="252"/>
      <c r="P3" s="252"/>
      <c r="Q3" s="252"/>
      <c r="R3" s="252"/>
      <c r="S3" s="252"/>
      <c r="T3" s="252"/>
      <c r="U3" s="252"/>
      <c r="V3" s="252"/>
      <c r="W3" s="252"/>
      <c r="X3" s="252"/>
      <c r="Y3" s="253"/>
    </row>
    <row r="4" spans="2:25" customFormat="1" ht="18" customHeight="1" x14ac:dyDescent="0.4">
      <c r="B4" s="673" t="str">
        <f>'Version Control'!$B$4</f>
        <v>Version Number:</v>
      </c>
      <c r="C4" s="674"/>
      <c r="D4" s="675"/>
      <c r="E4" s="649" t="str">
        <f>'Version Control'!$C$4</f>
        <v>v2.6</v>
      </c>
      <c r="F4" s="650"/>
      <c r="G4" s="650"/>
      <c r="H4" s="650"/>
      <c r="I4" s="650"/>
      <c r="J4" s="651"/>
      <c r="L4" s="254" t="s">
        <v>70</v>
      </c>
      <c r="M4" s="305"/>
      <c r="N4" s="305"/>
      <c r="O4" s="305"/>
      <c r="P4" s="305"/>
      <c r="Q4" s="305"/>
      <c r="R4" s="305"/>
      <c r="S4" s="305"/>
      <c r="T4" s="305"/>
      <c r="U4" s="305"/>
      <c r="V4" s="305"/>
      <c r="W4" s="305"/>
      <c r="X4" s="305"/>
      <c r="Y4" s="309"/>
    </row>
    <row r="5" spans="2:25" customFormat="1" ht="18" customHeight="1" x14ac:dyDescent="0.4">
      <c r="B5" s="634" t="str">
        <f>'Version Control'!$B$5</f>
        <v xml:space="preserve">Latest Template Revision: </v>
      </c>
      <c r="C5" s="635"/>
      <c r="D5" s="636"/>
      <c r="E5" s="646">
        <f>'Version Control'!$C$5</f>
        <v>45930</v>
      </c>
      <c r="F5" s="647"/>
      <c r="G5" s="647"/>
      <c r="H5" s="647"/>
      <c r="I5" s="647"/>
      <c r="J5" s="648"/>
      <c r="L5" s="310" t="s">
        <v>71</v>
      </c>
      <c r="M5" s="304"/>
      <c r="N5" s="304"/>
      <c r="O5" s="304"/>
      <c r="P5" s="304"/>
      <c r="Q5" s="304"/>
      <c r="R5" s="304"/>
      <c r="S5" s="304"/>
      <c r="T5" s="304"/>
      <c r="U5" s="304"/>
      <c r="V5" s="304"/>
      <c r="W5" s="304"/>
      <c r="X5" s="304"/>
      <c r="Y5" s="311"/>
    </row>
    <row r="6" spans="2:25" customFormat="1" ht="18" customHeight="1" x14ac:dyDescent="0.4">
      <c r="B6" s="661" t="str">
        <f>'Version Control'!$B$6</f>
        <v>Tab Name:</v>
      </c>
      <c r="C6" s="662"/>
      <c r="D6" s="662"/>
      <c r="E6" s="688" t="str">
        <f ca="1">MID(CELL("filename",B1), FIND("]", CELL("filename", B1))+ 1, 255)</f>
        <v>ASH-ON Data 2</v>
      </c>
      <c r="F6" s="686"/>
      <c r="G6" s="686"/>
      <c r="H6" s="686"/>
      <c r="I6" s="686"/>
      <c r="J6" s="687"/>
      <c r="L6" s="256" t="s">
        <v>72</v>
      </c>
      <c r="M6" s="257"/>
      <c r="N6" s="257"/>
      <c r="O6" s="257"/>
      <c r="P6" s="257"/>
      <c r="Q6" s="257"/>
      <c r="R6" s="257"/>
      <c r="S6" s="257"/>
      <c r="T6" s="257"/>
      <c r="U6" s="257"/>
      <c r="V6" s="257"/>
      <c r="W6" s="257"/>
      <c r="X6" s="257"/>
      <c r="Y6" s="258"/>
    </row>
    <row r="7" spans="2:25" customFormat="1" ht="36" customHeight="1" x14ac:dyDescent="0.35">
      <c r="B7" s="610" t="str">
        <f>'Version Control'!$B$7</f>
        <v>File Name:</v>
      </c>
      <c r="C7" s="611"/>
      <c r="D7" s="612"/>
      <c r="E7" s="652" t="str">
        <f ca="1">'Version Control'!$C$7</f>
        <v>Consumer Refrigerators, Refrigerator-Freezers, and Miscellaneous Refrigeration Products - v2.6.xlsx</v>
      </c>
      <c r="F7" s="653"/>
      <c r="G7" s="653"/>
      <c r="H7" s="653"/>
      <c r="I7" s="653"/>
      <c r="J7" s="654"/>
      <c r="L7" s="256" t="s">
        <v>73</v>
      </c>
      <c r="M7" s="257"/>
      <c r="N7" s="257"/>
      <c r="O7" s="257"/>
      <c r="P7" s="257"/>
      <c r="Q7" s="257"/>
      <c r="R7" s="257"/>
      <c r="S7" s="257"/>
      <c r="T7" s="257"/>
      <c r="U7" s="257"/>
      <c r="V7" s="257"/>
      <c r="W7" s="257"/>
      <c r="X7" s="257"/>
      <c r="Y7" s="258"/>
    </row>
    <row r="8" spans="2:25" customFormat="1" ht="18" customHeight="1" x14ac:dyDescent="0.4">
      <c r="B8" s="610" t="str">
        <f>'Version Control'!$B$8</f>
        <v>Test Start Date:</v>
      </c>
      <c r="C8" s="611"/>
      <c r="D8" s="612"/>
      <c r="E8" s="613" t="str">
        <f>'Version Control'!$C$8</f>
        <v>[MM/DD/YYYY]</v>
      </c>
      <c r="F8" s="614"/>
      <c r="G8" s="614"/>
      <c r="H8" s="614"/>
      <c r="I8" s="614"/>
      <c r="J8" s="615"/>
      <c r="L8" s="256" t="s">
        <v>74</v>
      </c>
      <c r="M8" s="257"/>
      <c r="N8" s="257"/>
      <c r="O8" s="257"/>
      <c r="P8" s="257"/>
      <c r="Q8" s="257"/>
      <c r="R8" s="257"/>
      <c r="S8" s="257"/>
      <c r="T8" s="257"/>
      <c r="U8" s="257"/>
      <c r="V8" s="257"/>
      <c r="W8" s="257"/>
      <c r="X8" s="257"/>
      <c r="Y8" s="258"/>
    </row>
    <row r="9" spans="2:25" customFormat="1" ht="18" customHeight="1" thickBot="1" x14ac:dyDescent="0.45">
      <c r="B9" s="607" t="str">
        <f>'Version Control'!$B$9</f>
        <v xml:space="preserve">Test Completion Date: </v>
      </c>
      <c r="C9" s="608"/>
      <c r="D9" s="609"/>
      <c r="E9" s="616" t="str">
        <f>'Version Control'!$C$9</f>
        <v>[MM/DD/YYYY]</v>
      </c>
      <c r="F9" s="617"/>
      <c r="G9" s="617"/>
      <c r="H9" s="617"/>
      <c r="I9" s="617"/>
      <c r="J9" s="618"/>
      <c r="L9" s="256" t="s">
        <v>75</v>
      </c>
      <c r="M9" s="257"/>
      <c r="N9" s="257"/>
      <c r="O9" s="257"/>
      <c r="P9" s="257"/>
      <c r="Q9" s="257"/>
      <c r="R9" s="257"/>
      <c r="S9" s="257"/>
      <c r="T9" s="257"/>
      <c r="U9" s="257"/>
      <c r="V9" s="257"/>
      <c r="W9" s="257"/>
      <c r="X9" s="257"/>
      <c r="Y9" s="258"/>
    </row>
    <row r="10" spans="2:25" customFormat="1" ht="18" customHeight="1" x14ac:dyDescent="0.35">
      <c r="L10" s="256" t="s">
        <v>610</v>
      </c>
      <c r="M10" s="257"/>
      <c r="N10" s="257"/>
      <c r="O10" s="257"/>
      <c r="P10" s="257"/>
      <c r="Q10" s="257"/>
      <c r="R10" s="257"/>
      <c r="S10" s="257"/>
      <c r="T10" s="257"/>
      <c r="U10" s="257"/>
      <c r="V10" s="257"/>
      <c r="W10" s="257"/>
      <c r="X10" s="257"/>
      <c r="Y10" s="258"/>
    </row>
    <row r="11" spans="2:25" customFormat="1" ht="18" customHeight="1" x14ac:dyDescent="0.35">
      <c r="L11" s="256" t="s">
        <v>611</v>
      </c>
      <c r="M11" s="257"/>
      <c r="N11" s="257"/>
      <c r="O11" s="257"/>
      <c r="P11" s="257"/>
      <c r="Q11" s="257"/>
      <c r="R11" s="257"/>
      <c r="S11" s="257"/>
      <c r="T11" s="257"/>
      <c r="U11" s="257"/>
      <c r="V11" s="257"/>
      <c r="W11" s="257"/>
      <c r="X11" s="257"/>
      <c r="Y11" s="258"/>
    </row>
    <row r="12" spans="2:25" customFormat="1" ht="18" customHeight="1" x14ac:dyDescent="0.35">
      <c r="L12" s="256" t="s">
        <v>612</v>
      </c>
      <c r="M12" s="257"/>
      <c r="N12" s="257"/>
      <c r="O12" s="257"/>
      <c r="P12" s="257"/>
      <c r="Q12" s="257"/>
      <c r="R12" s="257"/>
      <c r="S12" s="257"/>
      <c r="T12" s="257"/>
      <c r="U12" s="257"/>
      <c r="V12" s="257"/>
      <c r="W12" s="257"/>
      <c r="X12" s="257"/>
      <c r="Y12" s="258"/>
    </row>
    <row r="13" spans="2:25" customFormat="1" ht="18" customHeight="1" x14ac:dyDescent="0.35">
      <c r="L13" s="308" t="s">
        <v>76</v>
      </c>
      <c r="M13" s="305"/>
      <c r="N13" s="305"/>
      <c r="O13" s="305"/>
      <c r="P13" s="305"/>
      <c r="Q13" s="305"/>
      <c r="R13" s="305"/>
      <c r="S13" s="305"/>
      <c r="T13" s="305"/>
      <c r="U13" s="305"/>
      <c r="V13" s="305"/>
      <c r="W13" s="305"/>
      <c r="X13" s="305"/>
      <c r="Y13" s="309"/>
    </row>
    <row r="14" spans="2:25" customFormat="1" ht="18" customHeight="1" x14ac:dyDescent="0.35">
      <c r="L14" s="312" t="s">
        <v>77</v>
      </c>
      <c r="M14" s="306"/>
      <c r="N14" s="307"/>
      <c r="O14" s="307"/>
      <c r="P14" s="307"/>
      <c r="Q14" s="307"/>
      <c r="R14" s="307"/>
      <c r="S14" s="307"/>
      <c r="T14" s="307"/>
      <c r="U14" s="307"/>
      <c r="V14" s="307"/>
      <c r="W14" s="307"/>
      <c r="X14" s="307"/>
      <c r="Y14" s="313"/>
    </row>
    <row r="15" spans="2:25" customFormat="1" ht="18" customHeight="1" thickBot="1" x14ac:dyDescent="0.4">
      <c r="L15" s="302" t="s">
        <v>78</v>
      </c>
      <c r="M15" s="303"/>
      <c r="N15" s="501"/>
      <c r="O15" s="501"/>
      <c r="P15" s="501"/>
      <c r="Q15" s="501"/>
      <c r="R15" s="501"/>
      <c r="S15" s="501"/>
      <c r="T15" s="501"/>
      <c r="U15" s="501"/>
      <c r="V15" s="501"/>
      <c r="W15" s="501"/>
      <c r="X15" s="501"/>
      <c r="Y15" s="502"/>
    </row>
  </sheetData>
  <sheetProtection algorithmName="SHA-512" hashValue="LLsodrSYWjYXh2ppmKLFNEUoCjuAb0jYGT8Y4LBSOYbv9koJ2YSmVDW498ltqreQstc0zk0OkLFBGg/oj8wO2w==" saltValue="qEwYTL9aQ83z1T7U1qJWdQ==" spinCount="100000" sheet="1" objects="1" scenarios="1" selectLockedCells="1"/>
  <mergeCells count="14">
    <mergeCell ref="E3:J3"/>
    <mergeCell ref="E4:J4"/>
    <mergeCell ref="B3:D3"/>
    <mergeCell ref="B4:D4"/>
    <mergeCell ref="B9:D9"/>
    <mergeCell ref="B5:D5"/>
    <mergeCell ref="B6:D6"/>
    <mergeCell ref="B8:D8"/>
    <mergeCell ref="B7:D7"/>
    <mergeCell ref="E5:J5"/>
    <mergeCell ref="E6:J6"/>
    <mergeCell ref="E7:J7"/>
    <mergeCell ref="E8:J8"/>
    <mergeCell ref="E9:J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0066CC"/>
    <pageSetUpPr fitToPage="1"/>
  </sheetPr>
  <dimension ref="A1:N52"/>
  <sheetViews>
    <sheetView showGridLines="0" zoomScale="80" zoomScaleNormal="80" workbookViewId="0">
      <selection activeCell="C13" sqref="C13"/>
    </sheetView>
  </sheetViews>
  <sheetFormatPr defaultColWidth="9.1796875" defaultRowHeight="18" customHeight="1" x14ac:dyDescent="0.35"/>
  <cols>
    <col min="1" max="1" width="4.453125" style="5" customWidth="1"/>
    <col min="2" max="2" width="49.54296875" style="5" customWidth="1"/>
    <col min="3" max="3" width="54.81640625" style="5" customWidth="1"/>
    <col min="4" max="4" width="9.1796875" style="5"/>
    <col min="5" max="5" width="58.81640625" style="5" customWidth="1"/>
    <col min="6" max="6" width="21.1796875" style="5" customWidth="1"/>
    <col min="7" max="7" width="19.453125" style="5" customWidth="1"/>
    <col min="8" max="9" width="3.81640625" style="5" customWidth="1"/>
    <col min="10" max="16384" width="9.1796875" style="5"/>
  </cols>
  <sheetData>
    <row r="1" spans="1:9" ht="24" customHeight="1" thickBot="1" x14ac:dyDescent="0.4">
      <c r="A1" s="173"/>
      <c r="B1" s="173"/>
      <c r="C1" s="173"/>
      <c r="D1" s="173"/>
      <c r="E1" s="173"/>
      <c r="F1" s="173"/>
      <c r="G1" s="173"/>
      <c r="H1" s="173"/>
      <c r="I1" s="34"/>
    </row>
    <row r="2" spans="1:9" ht="18" customHeight="1" thickBot="1" x14ac:dyDescent="0.5">
      <c r="A2" s="173"/>
      <c r="B2" s="158" t="str">
        <f>'Version Control'!$B$2</f>
        <v>Title</v>
      </c>
      <c r="C2" s="159"/>
      <c r="D2" s="173"/>
      <c r="E2" s="171" t="s">
        <v>97</v>
      </c>
      <c r="F2" s="173"/>
      <c r="G2" s="173"/>
      <c r="H2" s="173"/>
      <c r="I2" s="34"/>
    </row>
    <row r="3" spans="1:9" ht="31" x14ac:dyDescent="0.4">
      <c r="A3" s="173"/>
      <c r="B3" s="58" t="str">
        <f>'Version Control'!$B$3</f>
        <v>Test Report Template Name:</v>
      </c>
      <c r="C3" s="576" t="str">
        <f>'Version Control'!$C$3</f>
        <v>Consumer Refrigerators, Refrigerator-Freezers, and Miscellaneous Refrigeration Products</v>
      </c>
      <c r="D3" s="173"/>
      <c r="E3" s="173"/>
      <c r="F3" s="173"/>
      <c r="G3" s="173"/>
      <c r="H3" s="173"/>
      <c r="I3" s="34"/>
    </row>
    <row r="4" spans="1:9" ht="18" customHeight="1" x14ac:dyDescent="0.4">
      <c r="A4" s="173"/>
      <c r="B4" s="102" t="str">
        <f>'Version Control'!$B$4</f>
        <v>Version Number:</v>
      </c>
      <c r="C4" s="130" t="str">
        <f>'Version Control'!$C$4</f>
        <v>v2.6</v>
      </c>
      <c r="D4" s="173"/>
      <c r="F4" s="173"/>
      <c r="G4" s="173"/>
      <c r="H4" s="173"/>
      <c r="I4" s="34"/>
    </row>
    <row r="5" spans="1:9" ht="18" customHeight="1" x14ac:dyDescent="0.4">
      <c r="A5" s="173"/>
      <c r="B5" s="102" t="str">
        <f>'Version Control'!$B$5</f>
        <v xml:space="preserve">Latest Template Revision: </v>
      </c>
      <c r="C5" s="101">
        <f>'Version Control'!$C$5</f>
        <v>45930</v>
      </c>
      <c r="D5" s="173"/>
      <c r="E5" s="173"/>
      <c r="F5" s="173"/>
      <c r="G5" s="173"/>
      <c r="H5" s="173"/>
      <c r="I5" s="34"/>
    </row>
    <row r="6" spans="1:9" ht="18" customHeight="1" x14ac:dyDescent="0.4">
      <c r="A6" s="173"/>
      <c r="B6" s="102" t="str">
        <f>'Version Control'!$B$6</f>
        <v>Tab Name:</v>
      </c>
      <c r="C6" s="130" t="str">
        <f ca="1">MID(CELL("filename",B1), FIND("]", CELL("filename", B1))+ 1, 255)</f>
        <v>General Info &amp; Test Results</v>
      </c>
      <c r="D6" s="173"/>
      <c r="E6" s="173"/>
      <c r="F6" s="173"/>
      <c r="G6" s="173"/>
      <c r="H6" s="173"/>
      <c r="I6" s="34"/>
    </row>
    <row r="7" spans="1:9" ht="36" customHeight="1" x14ac:dyDescent="0.35">
      <c r="A7" s="173"/>
      <c r="B7" s="26" t="str">
        <f>'Version Control'!$B$7</f>
        <v>File Name:</v>
      </c>
      <c r="C7" s="131" t="str">
        <f ca="1">'Version Control'!$C$7</f>
        <v>Consumer Refrigerators, Refrigerator-Freezers, and Miscellaneous Refrigeration Products - v2.6.xlsx</v>
      </c>
      <c r="D7" s="173"/>
      <c r="E7" s="173"/>
      <c r="F7" s="173"/>
      <c r="G7" s="173"/>
      <c r="H7" s="173"/>
      <c r="I7" s="34"/>
    </row>
    <row r="8" spans="1:9" ht="18" customHeight="1" x14ac:dyDescent="0.4">
      <c r="A8" s="173"/>
      <c r="B8" s="26" t="str">
        <f>'Version Control'!$B$8</f>
        <v>Test Start Date:</v>
      </c>
      <c r="C8" s="101" t="str">
        <f>'Version Control'!$C$8</f>
        <v>[MM/DD/YYYY]</v>
      </c>
      <c r="D8" s="173"/>
      <c r="E8" s="173"/>
      <c r="F8" s="173"/>
      <c r="G8" s="173"/>
      <c r="H8" s="173"/>
      <c r="I8" s="34"/>
    </row>
    <row r="9" spans="1:9" ht="18" customHeight="1" thickBot="1" x14ac:dyDescent="0.45">
      <c r="A9" s="173"/>
      <c r="B9" s="103" t="str">
        <f>'Version Control'!$B$9</f>
        <v xml:space="preserve">Test Completion Date: </v>
      </c>
      <c r="C9" s="154" t="str">
        <f>'Version Control'!$C$9</f>
        <v>[MM/DD/YYYY]</v>
      </c>
      <c r="D9" s="173"/>
      <c r="E9" s="173"/>
      <c r="F9" s="173"/>
      <c r="G9" s="173"/>
      <c r="H9" s="173"/>
      <c r="I9" s="34"/>
    </row>
    <row r="10" spans="1:9" ht="18" customHeight="1" x14ac:dyDescent="0.35">
      <c r="A10" s="173"/>
      <c r="B10" s="173"/>
      <c r="C10" s="173"/>
      <c r="D10" s="173"/>
      <c r="E10" s="173"/>
      <c r="F10" s="173"/>
      <c r="G10" s="173"/>
      <c r="H10" s="173"/>
      <c r="I10" s="34"/>
    </row>
    <row r="11" spans="1:9" ht="18" customHeight="1" thickBot="1" x14ac:dyDescent="0.4">
      <c r="A11" s="173"/>
      <c r="B11" s="173"/>
      <c r="C11" s="173"/>
      <c r="D11" s="173"/>
      <c r="E11" s="173"/>
      <c r="F11" s="173"/>
      <c r="G11" s="173"/>
      <c r="H11" s="173"/>
      <c r="I11" s="34"/>
    </row>
    <row r="12" spans="1:9" ht="18" customHeight="1" thickBot="1" x14ac:dyDescent="0.4">
      <c r="A12" s="173"/>
      <c r="B12" s="237" t="s">
        <v>98</v>
      </c>
      <c r="C12" s="239"/>
      <c r="D12" s="173"/>
      <c r="E12" s="14" t="s">
        <v>99</v>
      </c>
      <c r="F12" s="15"/>
      <c r="G12" s="16"/>
      <c r="H12" s="173"/>
      <c r="I12" s="34"/>
    </row>
    <row r="13" spans="1:9" ht="18" customHeight="1" x14ac:dyDescent="0.35">
      <c r="A13" s="173"/>
      <c r="B13" s="35" t="s">
        <v>100</v>
      </c>
      <c r="C13" s="557"/>
      <c r="D13" s="173"/>
      <c r="E13" s="50" t="s">
        <v>101</v>
      </c>
      <c r="F13" s="36" t="s">
        <v>102</v>
      </c>
      <c r="G13" s="37" t="s">
        <v>103</v>
      </c>
      <c r="H13" s="173"/>
      <c r="I13" s="34"/>
    </row>
    <row r="14" spans="1:9" ht="18" customHeight="1" thickBot="1" x14ac:dyDescent="0.4">
      <c r="A14" s="173"/>
      <c r="B14" s="38" t="s">
        <v>104</v>
      </c>
      <c r="C14" s="558"/>
      <c r="D14" s="173"/>
      <c r="E14" s="692" t="s">
        <v>105</v>
      </c>
      <c r="F14" s="693"/>
      <c r="G14" s="694"/>
      <c r="H14" s="173"/>
      <c r="I14" s="34"/>
    </row>
    <row r="15" spans="1:9" ht="18" customHeight="1" thickBot="1" x14ac:dyDescent="0.4">
      <c r="A15" s="173"/>
      <c r="B15" s="173"/>
      <c r="C15" s="173"/>
      <c r="D15" s="173"/>
      <c r="E15" s="51" t="s">
        <v>106</v>
      </c>
      <c r="F15" s="39" t="str">
        <f>IF(Volume!$C$23&lt;&gt;0,Volume!$C$23,Null)</f>
        <v/>
      </c>
      <c r="G15" s="244" t="s">
        <v>107</v>
      </c>
      <c r="H15" s="173"/>
      <c r="I15" s="34"/>
    </row>
    <row r="16" spans="1:9" ht="18" customHeight="1" thickBot="1" x14ac:dyDescent="0.4">
      <c r="A16" s="173"/>
      <c r="B16" s="237" t="s">
        <v>108</v>
      </c>
      <c r="C16" s="239"/>
      <c r="D16" s="173"/>
      <c r="E16" s="51" t="s">
        <v>109</v>
      </c>
      <c r="F16" s="39" t="str">
        <f>IF(Volume!$C$24&lt;&gt;0,Volume!$C$24,Null)</f>
        <v/>
      </c>
      <c r="G16" s="244" t="s">
        <v>107</v>
      </c>
      <c r="H16" s="173"/>
      <c r="I16" s="34"/>
    </row>
    <row r="17" spans="1:9" ht="18" customHeight="1" x14ac:dyDescent="0.35">
      <c r="A17" s="173"/>
      <c r="B17" s="32" t="s">
        <v>110</v>
      </c>
      <c r="C17" s="559" t="s">
        <v>111</v>
      </c>
      <c r="D17" s="173"/>
      <c r="E17" s="40" t="s">
        <v>112</v>
      </c>
      <c r="F17" s="39" t="str">
        <f>IF(Volume!$C$25&lt;&gt;0,Volume!$C$25,Null)</f>
        <v/>
      </c>
      <c r="G17" s="244" t="s">
        <v>107</v>
      </c>
      <c r="I17" s="34"/>
    </row>
    <row r="18" spans="1:9" ht="18" customHeight="1" thickBot="1" x14ac:dyDescent="0.4">
      <c r="A18" s="173"/>
      <c r="B18" s="33" t="s">
        <v>113</v>
      </c>
      <c r="C18" s="560" t="s">
        <v>111</v>
      </c>
      <c r="D18" s="173"/>
      <c r="E18" s="51" t="s">
        <v>114</v>
      </c>
      <c r="F18" s="149" t="str">
        <f>IF(Volume!$C$27&lt;&gt;0,Volume!$C$27,Null)</f>
        <v/>
      </c>
      <c r="G18" s="244" t="s">
        <v>107</v>
      </c>
      <c r="H18" s="173"/>
      <c r="I18" s="34"/>
    </row>
    <row r="19" spans="1:9" ht="18" customHeight="1" thickBot="1" x14ac:dyDescent="0.4">
      <c r="A19" s="173"/>
      <c r="B19" s="173"/>
      <c r="C19" s="173"/>
      <c r="D19" s="173"/>
      <c r="E19" s="51" t="s">
        <v>115</v>
      </c>
      <c r="F19" s="149" t="str">
        <f>IF(Volume!$C$27&lt;&gt;0,Volume!$C$30,Null)</f>
        <v/>
      </c>
      <c r="G19" s="244" t="s">
        <v>107</v>
      </c>
      <c r="H19" s="173"/>
      <c r="I19" s="34"/>
    </row>
    <row r="20" spans="1:9" ht="18" customHeight="1" thickBot="1" x14ac:dyDescent="0.4">
      <c r="A20" s="173"/>
      <c r="B20" s="14" t="s">
        <v>116</v>
      </c>
      <c r="C20" s="16"/>
      <c r="D20" s="173"/>
      <c r="E20" s="695" t="s">
        <v>117</v>
      </c>
      <c r="F20" s="696"/>
      <c r="G20" s="697"/>
      <c r="H20" s="173"/>
      <c r="I20" s="34"/>
    </row>
    <row r="21" spans="1:9" ht="18" customHeight="1" x14ac:dyDescent="0.35">
      <c r="A21" s="173"/>
      <c r="B21" s="151" t="s">
        <v>118</v>
      </c>
      <c r="C21" s="561"/>
      <c r="D21" s="173"/>
      <c r="E21" s="51" t="s">
        <v>119</v>
      </c>
      <c r="F21" s="41" t="str">
        <f ca="1">IF(AUS_NZ="Yes",Null,IFERROR(IF('Energy Calcs (ASH Switch OFF)'!$E$91=0,Null,'Energy Calcs (ASH Switch OFF)'!$E$91),Null))</f>
        <v/>
      </c>
      <c r="G21" s="244" t="s">
        <v>120</v>
      </c>
      <c r="H21" s="188"/>
      <c r="I21" s="34"/>
    </row>
    <row r="22" spans="1:9" ht="18" customHeight="1" x14ac:dyDescent="0.35">
      <c r="A22" s="173"/>
      <c r="B22" s="26" t="s">
        <v>121</v>
      </c>
      <c r="C22" s="42"/>
      <c r="D22" s="173"/>
      <c r="E22" s="51" t="s">
        <v>122</v>
      </c>
      <c r="F22" s="41" t="str">
        <f ca="1">IF(AUS_NZ="Yes",Null,IF(ISERROR('Energy Calcs (ASH Switch OFF)'!$D$111),Null,
    IF(VASH=Yes,'Energy Calcs (ASH Switch OFF)'!$D$111,
      IF(ASH=Yes,'Energy Calcs (ASH Switch ON)'!$E$91,Null))))</f>
        <v/>
      </c>
      <c r="G22" s="244" t="s">
        <v>120</v>
      </c>
      <c r="H22" s="188"/>
      <c r="I22" s="34"/>
    </row>
    <row r="23" spans="1:9" ht="18" customHeight="1" x14ac:dyDescent="0.35">
      <c r="A23" s="173"/>
      <c r="B23" s="26" t="s">
        <v>123</v>
      </c>
      <c r="C23" s="42"/>
      <c r="D23" s="164"/>
      <c r="E23" s="51" t="s">
        <v>124</v>
      </c>
      <c r="F23" s="565" t="str">
        <f>IFERROR(IF(AUS_NZ="Yes",IF(ASH=Yes,IF(ASH_Default="ON",'Energy Calcs (ASH Switch ON)'!I91,AVERAGE('Energy Calcs (ASH Switch OFF)'!I91,'Energy Calcs (ASH Switch ON)'!I91)),IF(VASH=Yes,'Energy Calcs (ASH Switch OFF)'!D111,'Energy Calcs (ASH Switch OFF)'!I91)),Null),Null)</f>
        <v/>
      </c>
      <c r="G23" s="244" t="s">
        <v>120</v>
      </c>
      <c r="H23" s="188"/>
      <c r="I23" s="34"/>
    </row>
    <row r="24" spans="1:9" ht="18" customHeight="1" x14ac:dyDescent="0.35">
      <c r="A24" s="173"/>
      <c r="B24" s="26" t="s">
        <v>125</v>
      </c>
      <c r="C24" s="42"/>
      <c r="D24" s="164"/>
      <c r="E24" s="51" t="s">
        <v>126</v>
      </c>
      <c r="F24" s="41" t="str">
        <f ca="1">IFERROR(IF(AUS_NZ="Yes",$F$23,IF(ASH=Yes,IF(ASH_Default="ON",AVERAGE($F$22,$F$22),AVERAGE($F$21:$F$22)),IF(VASH=Yes,$F$22,$F$21))),Null)</f>
        <v/>
      </c>
      <c r="G24" s="244" t="s">
        <v>120</v>
      </c>
      <c r="H24" s="173"/>
      <c r="I24" s="34"/>
    </row>
    <row r="25" spans="1:9" ht="18" customHeight="1" thickBot="1" x14ac:dyDescent="0.4">
      <c r="A25" s="173"/>
      <c r="B25" s="26" t="s">
        <v>127</v>
      </c>
      <c r="C25" s="562"/>
      <c r="D25" s="164"/>
      <c r="E25" s="689" t="s">
        <v>128</v>
      </c>
      <c r="F25" s="690"/>
      <c r="G25" s="691"/>
      <c r="H25" s="186"/>
      <c r="I25" s="34"/>
    </row>
    <row r="26" spans="1:9" ht="18" customHeight="1" x14ac:dyDescent="0.35">
      <c r="A26" s="173"/>
      <c r="B26" s="26" t="s">
        <v>129</v>
      </c>
      <c r="C26" s="42"/>
      <c r="D26" s="164"/>
      <c r="E26" s="173"/>
      <c r="F26" s="173"/>
      <c r="G26" s="173"/>
      <c r="H26" s="165"/>
      <c r="I26" s="34"/>
    </row>
    <row r="27" spans="1:9" ht="18" customHeight="1" thickBot="1" x14ac:dyDescent="0.4">
      <c r="A27" s="173"/>
      <c r="B27" s="26" t="s">
        <v>130</v>
      </c>
      <c r="C27" s="42"/>
      <c r="D27" s="164"/>
      <c r="E27" s="187" t="s">
        <v>131</v>
      </c>
      <c r="F27" s="173"/>
      <c r="G27" s="173"/>
      <c r="H27" s="509"/>
      <c r="I27" s="34"/>
    </row>
    <row r="28" spans="1:9" ht="18" customHeight="1" thickBot="1" x14ac:dyDescent="0.4">
      <c r="A28" s="173"/>
      <c r="B28" s="26" t="s">
        <v>132</v>
      </c>
      <c r="C28" s="414" t="str">
        <f>IFERROR(INDEX(RF_PCs,MATCH(C26,Product_Class,0),3),Null)</f>
        <v/>
      </c>
      <c r="D28" s="164"/>
      <c r="E28" s="237" t="s">
        <v>133</v>
      </c>
      <c r="F28" s="238"/>
      <c r="G28" s="239"/>
      <c r="H28" s="510"/>
      <c r="I28" s="34"/>
    </row>
    <row r="29" spans="1:9" ht="18" customHeight="1" x14ac:dyDescent="0.35">
      <c r="A29" s="173"/>
      <c r="B29" s="26" t="s">
        <v>134</v>
      </c>
      <c r="C29" s="563" t="s">
        <v>111</v>
      </c>
      <c r="D29" s="164"/>
      <c r="E29" s="706" t="s">
        <v>135</v>
      </c>
      <c r="F29" s="707"/>
      <c r="G29" s="708"/>
      <c r="H29" s="510"/>
      <c r="I29" s="34"/>
    </row>
    <row r="30" spans="1:9" ht="18" customHeight="1" x14ac:dyDescent="0.35">
      <c r="A30" s="173"/>
      <c r="B30" s="26" t="s">
        <v>136</v>
      </c>
      <c r="C30" s="42"/>
      <c r="D30" s="164"/>
      <c r="E30" s="709"/>
      <c r="F30" s="710"/>
      <c r="G30" s="711"/>
      <c r="H30" s="510"/>
      <c r="I30" s="34"/>
    </row>
    <row r="31" spans="1:9" ht="18" customHeight="1" thickBot="1" x14ac:dyDescent="0.4">
      <c r="A31" s="173"/>
      <c r="B31" s="26" t="s">
        <v>137</v>
      </c>
      <c r="C31" s="42"/>
      <c r="D31" s="164"/>
      <c r="E31" s="712"/>
      <c r="F31" s="713"/>
      <c r="G31" s="714"/>
      <c r="H31" s="511"/>
      <c r="I31" s="34"/>
    </row>
    <row r="32" spans="1:9" ht="18" customHeight="1" x14ac:dyDescent="0.35">
      <c r="A32" s="173"/>
      <c r="B32" s="26" t="s">
        <v>138</v>
      </c>
      <c r="C32" s="42"/>
      <c r="D32" s="164"/>
      <c r="E32" s="507" t="s">
        <v>139</v>
      </c>
      <c r="F32" s="47" t="s">
        <v>140</v>
      </c>
      <c r="G32" s="48" t="s">
        <v>141</v>
      </c>
      <c r="H32" s="512"/>
      <c r="I32" s="34"/>
    </row>
    <row r="33" spans="1:14" ht="18" customHeight="1" x14ac:dyDescent="0.35">
      <c r="A33" s="173"/>
      <c r="B33" s="43" t="s">
        <v>142</v>
      </c>
      <c r="C33" s="42"/>
      <c r="D33" s="164"/>
      <c r="E33" s="51" t="s">
        <v>143</v>
      </c>
      <c r="F33" s="44" t="str">
        <f>IF('Report Sign-Off Block'!$D$15&lt;&gt;0,'Report Sign-Off Block'!$D$15,Null)</f>
        <v>[MM/DD/YYYY]</v>
      </c>
      <c r="G33" s="111" t="str">
        <f>IF('Report Sign-Off Block'!$E$15&lt;&gt;0,'Report Sign-Off Block'!$E$15,Null)</f>
        <v>[Test Lab Name]</v>
      </c>
      <c r="H33" s="512"/>
      <c r="I33" s="34"/>
    </row>
    <row r="34" spans="1:14" ht="18" customHeight="1" x14ac:dyDescent="0.35">
      <c r="A34" s="173"/>
      <c r="B34" s="43" t="s">
        <v>144</v>
      </c>
      <c r="C34" s="42"/>
      <c r="D34" s="164"/>
      <c r="E34" s="51" t="s">
        <v>145</v>
      </c>
      <c r="F34" s="44" t="str">
        <f>IF('Report Sign-Off Block'!$D$16&lt;&gt;0,'Report Sign-Off Block'!$D$16,Null)</f>
        <v>[MM/DD/YYYY]</v>
      </c>
      <c r="G34" s="111" t="str">
        <f>IF('Report Sign-Off Block'!$E$16&lt;&gt;0,'Report Sign-Off Block'!$E$16,Null)</f>
        <v>[Test Lab Name]</v>
      </c>
      <c r="H34" s="512"/>
      <c r="I34" s="34"/>
    </row>
    <row r="35" spans="1:14" ht="18" customHeight="1" x14ac:dyDescent="0.35">
      <c r="A35" s="173"/>
      <c r="B35" s="43" t="s">
        <v>146</v>
      </c>
      <c r="C35" s="42"/>
      <c r="D35" s="164"/>
      <c r="E35" s="51" t="s">
        <v>147</v>
      </c>
      <c r="F35" s="44" t="str">
        <f>IF('Report Sign-Off Block'!$D$17&lt;&gt;0,'Report Sign-Off Block'!$D$17,Null)</f>
        <v>[MM/DD/YYYY]</v>
      </c>
      <c r="G35" s="111" t="str">
        <f>IF('Report Sign-Off Block'!$E$17&lt;&gt;0,'Report Sign-Off Block'!$E$17,Null)</f>
        <v>[Test Lab Name]</v>
      </c>
      <c r="H35" s="512"/>
      <c r="I35" s="34"/>
    </row>
    <row r="36" spans="1:14" ht="18" customHeight="1" thickBot="1" x14ac:dyDescent="0.4">
      <c r="A36" s="173"/>
      <c r="B36" s="26" t="s">
        <v>148</v>
      </c>
      <c r="C36" s="414" t="str">
        <f>IFERROR(INDEX(RF_PCs,MATCH(C26,Product_Class,0),4),Null)</f>
        <v/>
      </c>
      <c r="D36" s="165"/>
      <c r="E36" s="508" t="s">
        <v>147</v>
      </c>
      <c r="F36" s="49" t="str">
        <f>IF('Report Sign-Off Block'!$D$18&lt;&gt;0,'Report Sign-Off Block'!$D$18,Null)</f>
        <v>[MM/DD/YYYY]</v>
      </c>
      <c r="G36" s="112" t="str">
        <f>IF('Report Sign-Off Block'!$E$18&lt;&gt;0,'Report Sign-Off Block'!$E$18,Null)</f>
        <v>[Test Lab Name]</v>
      </c>
      <c r="H36" s="173"/>
      <c r="I36" s="34"/>
    </row>
    <row r="37" spans="1:14" ht="18" customHeight="1" x14ac:dyDescent="0.35">
      <c r="A37" s="173"/>
      <c r="B37" s="26" t="s">
        <v>149</v>
      </c>
      <c r="C37" s="42"/>
      <c r="D37" s="165"/>
      <c r="E37" s="173"/>
      <c r="F37" s="173"/>
      <c r="G37" s="173"/>
      <c r="H37" s="185"/>
      <c r="I37" s="34"/>
    </row>
    <row r="38" spans="1:14" ht="18" customHeight="1" x14ac:dyDescent="0.35">
      <c r="A38" s="173"/>
      <c r="B38" s="26" t="s">
        <v>150</v>
      </c>
      <c r="C38" s="42"/>
      <c r="D38" s="164"/>
      <c r="E38" s="184"/>
      <c r="F38" s="184"/>
      <c r="G38" s="185"/>
      <c r="H38" s="173"/>
      <c r="I38" s="34"/>
    </row>
    <row r="39" spans="1:14" ht="36" customHeight="1" x14ac:dyDescent="0.35">
      <c r="B39" s="43" t="s">
        <v>616</v>
      </c>
      <c r="C39" s="42"/>
      <c r="E39" s="173"/>
      <c r="F39" s="173"/>
      <c r="G39" s="173"/>
      <c r="H39" s="173"/>
      <c r="I39" s="34"/>
    </row>
    <row r="40" spans="1:14" ht="18" customHeight="1" x14ac:dyDescent="0.35">
      <c r="A40" s="173"/>
      <c r="B40" s="43" t="s">
        <v>151</v>
      </c>
      <c r="C40" s="42"/>
      <c r="D40" s="164"/>
      <c r="E40" s="173"/>
      <c r="F40" s="173"/>
      <c r="G40" s="173"/>
      <c r="H40" s="173"/>
      <c r="I40" s="34"/>
    </row>
    <row r="41" spans="1:14" ht="18" customHeight="1" x14ac:dyDescent="0.35">
      <c r="A41" s="173"/>
      <c r="B41" s="26" t="s">
        <v>152</v>
      </c>
      <c r="C41" s="360"/>
      <c r="D41" s="164"/>
      <c r="E41" s="173"/>
      <c r="F41" s="173"/>
      <c r="G41" s="173"/>
      <c r="H41" s="173"/>
      <c r="I41" s="34"/>
    </row>
    <row r="42" spans="1:14" ht="18" customHeight="1" x14ac:dyDescent="0.35">
      <c r="A42" s="173"/>
      <c r="B42" s="26" t="s">
        <v>153</v>
      </c>
      <c r="C42" s="42"/>
      <c r="D42" s="173"/>
      <c r="E42" s="173"/>
      <c r="F42" s="173"/>
      <c r="G42" s="173"/>
      <c r="H42" s="173"/>
      <c r="I42" s="34"/>
    </row>
    <row r="43" spans="1:14" ht="18" customHeight="1" x14ac:dyDescent="0.35">
      <c r="A43" s="173"/>
      <c r="B43" s="27" t="s">
        <v>154</v>
      </c>
      <c r="C43" s="42"/>
      <c r="D43" s="164"/>
      <c r="E43" s="173"/>
      <c r="F43" s="173"/>
      <c r="G43" s="173"/>
      <c r="H43" s="173"/>
      <c r="I43" s="34"/>
    </row>
    <row r="44" spans="1:14" ht="18" customHeight="1" thickBot="1" x14ac:dyDescent="0.4">
      <c r="A44" s="173"/>
      <c r="B44" s="28" t="s">
        <v>155</v>
      </c>
      <c r="C44" s="45"/>
      <c r="D44" s="164"/>
      <c r="E44" s="173"/>
      <c r="F44" s="173"/>
      <c r="G44" s="173"/>
      <c r="H44" s="173"/>
      <c r="I44" s="34"/>
    </row>
    <row r="45" spans="1:14" ht="18" customHeight="1" thickBot="1" x14ac:dyDescent="0.4">
      <c r="A45" s="173"/>
      <c r="B45" s="173"/>
      <c r="C45" s="173"/>
      <c r="D45" s="164"/>
      <c r="E45" s="173"/>
      <c r="F45" s="173"/>
      <c r="G45" s="173"/>
      <c r="H45" s="173"/>
      <c r="I45" s="34"/>
      <c r="N45" s="46"/>
    </row>
    <row r="46" spans="1:14" ht="18" customHeight="1" thickBot="1" x14ac:dyDescent="0.4">
      <c r="A46" s="173"/>
      <c r="B46" s="237" t="s">
        <v>156</v>
      </c>
      <c r="C46" s="239"/>
      <c r="D46" s="164"/>
      <c r="E46" s="173"/>
      <c r="F46" s="173"/>
      <c r="G46" s="173"/>
      <c r="H46" s="173"/>
      <c r="I46" s="34"/>
      <c r="N46" s="46"/>
    </row>
    <row r="47" spans="1:14" ht="18" customHeight="1" x14ac:dyDescent="0.35">
      <c r="A47" s="173"/>
      <c r="B47" s="698" t="s">
        <v>157</v>
      </c>
      <c r="C47" s="699"/>
      <c r="D47" s="164"/>
      <c r="E47" s="173"/>
      <c r="F47" s="173"/>
      <c r="G47" s="173"/>
      <c r="H47" s="173"/>
      <c r="I47" s="34"/>
      <c r="N47" s="46"/>
    </row>
    <row r="48" spans="1:14" ht="18" customHeight="1" x14ac:dyDescent="0.35">
      <c r="A48" s="173"/>
      <c r="B48" s="700"/>
      <c r="C48" s="701"/>
      <c r="D48" s="164"/>
      <c r="E48" s="173"/>
      <c r="F48" s="173"/>
      <c r="G48" s="173"/>
      <c r="H48" s="173"/>
      <c r="I48" s="34"/>
      <c r="N48" s="46"/>
    </row>
    <row r="49" spans="1:9" ht="18" customHeight="1" x14ac:dyDescent="0.35">
      <c r="A49" s="173"/>
      <c r="B49" s="702"/>
      <c r="C49" s="703"/>
      <c r="D49" s="164"/>
      <c r="E49" s="173"/>
      <c r="F49" s="173"/>
      <c r="G49" s="173"/>
      <c r="H49" s="173"/>
      <c r="I49" s="34"/>
    </row>
    <row r="50" spans="1:9" ht="18" customHeight="1" thickBot="1" x14ac:dyDescent="0.4">
      <c r="A50" s="173"/>
      <c r="B50" s="704"/>
      <c r="C50" s="705"/>
      <c r="D50" s="173"/>
      <c r="E50" s="173"/>
      <c r="F50" s="173"/>
      <c r="G50" s="173"/>
      <c r="H50" s="173"/>
      <c r="I50" s="34"/>
    </row>
    <row r="51" spans="1:9" ht="18" customHeight="1" x14ac:dyDescent="0.35">
      <c r="A51" s="173"/>
      <c r="B51" s="173"/>
      <c r="C51" s="173"/>
      <c r="D51" s="173"/>
      <c r="E51" s="173"/>
      <c r="F51" s="173"/>
      <c r="G51" s="173"/>
      <c r="H51" s="173"/>
      <c r="I51" s="34"/>
    </row>
    <row r="52" spans="1:9" ht="18" customHeight="1" x14ac:dyDescent="0.35">
      <c r="A52" s="34"/>
      <c r="B52" s="34"/>
      <c r="C52" s="34"/>
      <c r="D52" s="34"/>
      <c r="E52" s="34"/>
      <c r="F52" s="34"/>
      <c r="G52" s="34"/>
      <c r="H52" s="34"/>
      <c r="I52" s="34"/>
    </row>
  </sheetData>
  <sheetProtection algorithmName="SHA-512" hashValue="RTCd6MjHIt7Iz+S92KXK52TyiQghdRg33RNl3+PZNyHP0mY3/TpF0XWtKoiP43zEOBPWjbbzmIXIJwOmssV6ng==" saltValue="84PZ4EY5a2zKvIRWpX3CKg==" spinCount="100000" sheet="1" objects="1" scenarios="1" selectLockedCells="1"/>
  <mergeCells count="6">
    <mergeCell ref="E25:G25"/>
    <mergeCell ref="E14:G14"/>
    <mergeCell ref="E20:G20"/>
    <mergeCell ref="B47:C47"/>
    <mergeCell ref="B48:C50"/>
    <mergeCell ref="E29:G31"/>
  </mergeCells>
  <conditionalFormatting sqref="C32">
    <cfRule type="expression" dxfId="92" priority="4">
      <formula>ASH=No</formula>
    </cfRule>
  </conditionalFormatting>
  <conditionalFormatting sqref="C39">
    <cfRule type="expression" dxfId="91" priority="1">
      <formula>DefrostControlType=Non_auto</formula>
    </cfRule>
  </conditionalFormatting>
  <conditionalFormatting sqref="F22:F23">
    <cfRule type="expression" dxfId="90" priority="2">
      <formula>AND(ASH=No,VASH=No)</formula>
    </cfRule>
  </conditionalFormatting>
  <dataValidations count="9">
    <dataValidation type="list" showInputMessage="1" showErrorMessage="1" sqref="C31 C34 C35" xr:uid="{00000000-0002-0000-0600-000000000000}">
      <formula1>Yes_No</formula1>
    </dataValidation>
    <dataValidation showInputMessage="1" showErrorMessage="1" sqref="C36 C28" xr:uid="{00000000-0002-0000-0600-000001000000}"/>
    <dataValidation type="list" showInputMessage="1" showErrorMessage="1" sqref="C26" xr:uid="{8821B7ED-E1B2-4244-A912-C4BEB0754652}">
      <formula1>Product_Class</formula1>
    </dataValidation>
    <dataValidation type="list" showInputMessage="1" showErrorMessage="1" sqref="C38" xr:uid="{00000000-0002-0000-0600-000004000000}">
      <formula1>DefrostType</formula1>
    </dataValidation>
    <dataValidation type="list" showInputMessage="1" showErrorMessage="1" sqref="C33" xr:uid="{00000000-0002-0000-0600-000005000000}">
      <formula1>Aux_Comp</formula1>
    </dataValidation>
    <dataValidation type="list" showInputMessage="1" showErrorMessage="1" sqref="C32" xr:uid="{00000000-0002-0000-0600-000006000000}">
      <formula1>ASH_Switch</formula1>
    </dataValidation>
    <dataValidation type="list" showInputMessage="1" showErrorMessage="1" sqref="C37 C39" xr:uid="{00000000-0002-0000-0600-000007000000}">
      <formula1>Comp_Num</formula1>
    </dataValidation>
    <dataValidation type="list" showInputMessage="1" showErrorMessage="1" sqref="C27" xr:uid="{8D706CFE-3E52-4080-B443-7B042531550F}">
      <formula1>Product_Type</formula1>
    </dataValidation>
    <dataValidation type="list" allowBlank="1" showInputMessage="1" showErrorMessage="1" sqref="C40" xr:uid="{8D1686D1-181A-4CDE-A376-D86B5CD4D437}">
      <formula1>Yes_No</formula1>
    </dataValidation>
  </dataValidations>
  <hyperlinks>
    <hyperlink ref="E2" location="Instructions!A1" display="Back to Instructions tab" xr:uid="{00000000-0004-0000-0600-000000000000}"/>
  </hyperlinks>
  <printOptions horizontalCentered="1"/>
  <pageMargins left="0.25" right="0.25" top="0.75" bottom="0.25" header="0.3" footer="0.3"/>
  <pageSetup scale="51" orientation="landscape" r:id="rId1"/>
  <headerFooter>
    <oddHeader>&amp;F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0066CC"/>
  </sheetPr>
  <dimension ref="A1:M118"/>
  <sheetViews>
    <sheetView showGridLines="0" zoomScale="80" zoomScaleNormal="80" workbookViewId="0">
      <selection activeCell="B18" sqref="B18"/>
    </sheetView>
  </sheetViews>
  <sheetFormatPr defaultColWidth="10.453125" defaultRowHeight="18" customHeight="1" x14ac:dyDescent="0.4"/>
  <cols>
    <col min="1" max="1" width="4.453125" style="4" customWidth="1"/>
    <col min="2" max="2" width="36.1796875" style="4" customWidth="1"/>
    <col min="3" max="3" width="54.81640625" style="4" customWidth="1"/>
    <col min="4" max="9" width="31.1796875" style="4" customWidth="1"/>
    <col min="10" max="10" width="4.453125" style="4" customWidth="1"/>
    <col min="11" max="11" width="3.453125" style="4" customWidth="1"/>
    <col min="12" max="12" width="27.1796875" style="4" customWidth="1"/>
    <col min="13" max="13" width="23.1796875" style="4" customWidth="1"/>
    <col min="14" max="16384" width="10.453125" style="4"/>
  </cols>
  <sheetData>
    <row r="1" spans="1:13" ht="24" customHeight="1" thickBot="1" x14ac:dyDescent="0.45">
      <c r="A1" s="176"/>
      <c r="B1" s="176"/>
      <c r="C1" s="176"/>
      <c r="D1" s="176"/>
      <c r="E1" s="176"/>
      <c r="F1" s="176"/>
      <c r="G1" s="176"/>
      <c r="H1" s="176"/>
      <c r="I1" s="176"/>
      <c r="J1" s="176"/>
      <c r="K1" s="6"/>
    </row>
    <row r="2" spans="1:13" ht="18" customHeight="1" thickBot="1" x14ac:dyDescent="0.5">
      <c r="A2" s="176"/>
      <c r="B2" s="158" t="str">
        <f>'Version Control'!$B$2</f>
        <v>Title</v>
      </c>
      <c r="C2" s="159"/>
      <c r="D2" s="176"/>
      <c r="E2" s="171" t="s">
        <v>97</v>
      </c>
      <c r="F2" s="176"/>
      <c r="G2" s="338" t="s">
        <v>158</v>
      </c>
      <c r="H2" s="339"/>
      <c r="I2" s="340"/>
      <c r="J2" s="176"/>
      <c r="K2" s="6"/>
      <c r="L2" s="148"/>
    </row>
    <row r="3" spans="1:13" ht="31" x14ac:dyDescent="0.4">
      <c r="A3" s="176"/>
      <c r="B3" s="58" t="str">
        <f>'Version Control'!$B$3</f>
        <v>Test Report Template Name:</v>
      </c>
      <c r="C3" s="576" t="str">
        <f>'Version Control'!$C$3</f>
        <v>Consumer Refrigerators, Refrigerator-Freezers, and Miscellaneous Refrigeration Products</v>
      </c>
      <c r="D3" s="176"/>
      <c r="E3" s="176"/>
      <c r="F3" s="176"/>
      <c r="G3" s="260"/>
      <c r="H3" s="47" t="s">
        <v>159</v>
      </c>
      <c r="I3" s="48" t="s">
        <v>160</v>
      </c>
      <c r="J3" s="176"/>
      <c r="K3" s="6"/>
      <c r="L3" s="148"/>
    </row>
    <row r="4" spans="1:13" ht="18" customHeight="1" x14ac:dyDescent="0.4">
      <c r="A4" s="176"/>
      <c r="B4" s="102" t="str">
        <f>'Version Control'!$B$4</f>
        <v>Version Number:</v>
      </c>
      <c r="C4" s="130" t="str">
        <f>'Version Control'!$C$4</f>
        <v>v2.6</v>
      </c>
      <c r="D4" s="176"/>
      <c r="F4" s="176"/>
      <c r="G4" s="261" t="s">
        <v>161</v>
      </c>
      <c r="H4" s="262" t="s">
        <v>162</v>
      </c>
      <c r="I4" s="263" t="s">
        <v>163</v>
      </c>
      <c r="J4" s="176"/>
      <c r="K4" s="6"/>
    </row>
    <row r="5" spans="1:13" ht="18" customHeight="1" x14ac:dyDescent="0.4">
      <c r="A5" s="176"/>
      <c r="B5" s="102" t="str">
        <f>'Version Control'!$B$5</f>
        <v xml:space="preserve">Latest Template Revision: </v>
      </c>
      <c r="C5" s="101">
        <f>'Version Control'!$C$5</f>
        <v>45930</v>
      </c>
      <c r="D5" s="176"/>
      <c r="E5" s="176"/>
      <c r="F5" s="176"/>
      <c r="G5" s="264" t="s">
        <v>164</v>
      </c>
      <c r="H5" s="265" t="s">
        <v>165</v>
      </c>
      <c r="I5" s="266" t="s">
        <v>166</v>
      </c>
      <c r="J5" s="176"/>
      <c r="K5" s="6"/>
    </row>
    <row r="6" spans="1:13" ht="18" customHeight="1" x14ac:dyDescent="0.4">
      <c r="A6" s="176"/>
      <c r="B6" s="102" t="str">
        <f>'Version Control'!$B$6</f>
        <v>Tab Name:</v>
      </c>
      <c r="C6" s="130" t="str">
        <f ca="1">MID(CELL("filename",B1), FIND("]", CELL("filename", B1))+ 1, 255)</f>
        <v>Setup &amp; Instrumentation</v>
      </c>
      <c r="D6" s="176"/>
      <c r="E6" s="176"/>
      <c r="F6" s="176"/>
      <c r="G6" s="264" t="s">
        <v>167</v>
      </c>
      <c r="H6" s="265" t="s">
        <v>165</v>
      </c>
      <c r="I6" s="267" t="s">
        <v>168</v>
      </c>
      <c r="J6" s="176"/>
      <c r="K6" s="6"/>
    </row>
    <row r="7" spans="1:13" ht="36" customHeight="1" x14ac:dyDescent="0.4">
      <c r="A7" s="176"/>
      <c r="B7" s="26" t="str">
        <f>'Version Control'!$B$7</f>
        <v>File Name:</v>
      </c>
      <c r="C7" s="131" t="str">
        <f ca="1">'Version Control'!$C$7</f>
        <v>Consumer Refrigerators, Refrigerator-Freezers, and Miscellaneous Refrigeration Products - v2.6.xlsx</v>
      </c>
      <c r="D7" s="176"/>
      <c r="E7" s="176"/>
      <c r="F7" s="176"/>
      <c r="G7" s="264" t="s">
        <v>169</v>
      </c>
      <c r="H7" s="265" t="s">
        <v>165</v>
      </c>
      <c r="I7" s="267" t="s">
        <v>170</v>
      </c>
      <c r="J7" s="176"/>
      <c r="K7" s="6"/>
    </row>
    <row r="8" spans="1:13" ht="18" customHeight="1" x14ac:dyDescent="0.4">
      <c r="A8" s="176"/>
      <c r="B8" s="26" t="str">
        <f>'Version Control'!$B$8</f>
        <v>Test Start Date:</v>
      </c>
      <c r="C8" s="101" t="str">
        <f>'Version Control'!$C$8</f>
        <v>[MM/DD/YYYY]</v>
      </c>
      <c r="D8" s="177"/>
      <c r="E8" s="176"/>
      <c r="F8" s="176"/>
      <c r="G8" s="264" t="s">
        <v>171</v>
      </c>
      <c r="H8" s="265" t="s">
        <v>165</v>
      </c>
      <c r="I8" s="267" t="s">
        <v>172</v>
      </c>
      <c r="J8" s="176"/>
      <c r="K8" s="6"/>
    </row>
    <row r="9" spans="1:13" ht="18" customHeight="1" thickBot="1" x14ac:dyDescent="0.45">
      <c r="A9" s="176"/>
      <c r="B9" s="103" t="str">
        <f>'Version Control'!$B$9</f>
        <v xml:space="preserve">Test Completion Date: </v>
      </c>
      <c r="C9" s="245" t="str">
        <f>'Version Control'!$C$9</f>
        <v>[MM/DD/YYYY]</v>
      </c>
      <c r="D9" s="176"/>
      <c r="E9" s="176"/>
      <c r="F9" s="176"/>
      <c r="G9" s="268" t="s">
        <v>173</v>
      </c>
      <c r="H9" s="265" t="s">
        <v>174</v>
      </c>
      <c r="I9" s="269" t="s">
        <v>163</v>
      </c>
      <c r="J9" s="176"/>
      <c r="K9" s="6"/>
    </row>
    <row r="10" spans="1:13" ht="18" customHeight="1" x14ac:dyDescent="0.4">
      <c r="A10" s="176"/>
      <c r="B10" s="176"/>
      <c r="C10" s="176"/>
      <c r="D10" s="176"/>
      <c r="E10" s="176"/>
      <c r="F10" s="176"/>
      <c r="G10" s="270" t="s">
        <v>175</v>
      </c>
      <c r="H10" s="271" t="s">
        <v>176</v>
      </c>
      <c r="I10" s="272" t="s">
        <v>163</v>
      </c>
      <c r="J10" s="176"/>
      <c r="K10" s="6"/>
    </row>
    <row r="11" spans="1:13" ht="18" customHeight="1" x14ac:dyDescent="0.4">
      <c r="A11" s="176"/>
      <c r="B11" s="176"/>
      <c r="C11" s="176"/>
      <c r="D11" s="176"/>
      <c r="E11" s="176"/>
      <c r="F11" s="176"/>
      <c r="G11" s="270" t="s">
        <v>177</v>
      </c>
      <c r="H11" s="271" t="s">
        <v>178</v>
      </c>
      <c r="I11" s="272" t="s">
        <v>163</v>
      </c>
      <c r="J11" s="176"/>
      <c r="K11" s="6"/>
    </row>
    <row r="12" spans="1:13" ht="18" customHeight="1" x14ac:dyDescent="0.4">
      <c r="A12" s="176"/>
      <c r="B12" s="176"/>
      <c r="C12" s="176"/>
      <c r="D12" s="176"/>
      <c r="E12" s="176"/>
      <c r="F12" s="176"/>
      <c r="G12" s="270" t="s">
        <v>179</v>
      </c>
      <c r="H12" s="271" t="s">
        <v>180</v>
      </c>
      <c r="I12" s="272" t="s">
        <v>163</v>
      </c>
      <c r="J12" s="176"/>
      <c r="K12" s="6"/>
      <c r="L12" s="145" t="s">
        <v>181</v>
      </c>
      <c r="M12" s="145" t="s">
        <v>181</v>
      </c>
    </row>
    <row r="13" spans="1:13" ht="18" customHeight="1" thickBot="1" x14ac:dyDescent="0.45">
      <c r="A13" s="176"/>
      <c r="B13" s="176"/>
      <c r="C13" s="176"/>
      <c r="D13" s="176"/>
      <c r="E13" s="176"/>
      <c r="F13" s="176"/>
      <c r="G13" s="273" t="s">
        <v>182</v>
      </c>
      <c r="H13" s="274" t="s">
        <v>183</v>
      </c>
      <c r="I13" s="275" t="s">
        <v>163</v>
      </c>
      <c r="J13" s="176"/>
      <c r="K13" s="6"/>
      <c r="L13" s="145" t="s">
        <v>184</v>
      </c>
      <c r="M13" s="145" t="s">
        <v>185</v>
      </c>
    </row>
    <row r="14" spans="1:13" ht="18" customHeight="1" x14ac:dyDescent="0.4">
      <c r="A14" s="176"/>
      <c r="B14" s="176"/>
      <c r="C14" s="176"/>
      <c r="D14" s="176"/>
      <c r="E14" s="176"/>
      <c r="F14" s="176"/>
      <c r="G14" s="176"/>
      <c r="H14" s="176"/>
      <c r="I14" s="176"/>
      <c r="J14" s="176"/>
      <c r="K14" s="6"/>
      <c r="L14" s="145" t="str">
        <f t="shared" ref="L14:L31" si="0">IF(AND($C$8&lt;&gt;"[MM/DD/YYYY]",NOT(ISBLANK(H18))),IF(OR(H18&gt;$C$8,H18=$C$8),"Calibrated during testing","In Spec"),"Blank")</f>
        <v>Blank</v>
      </c>
      <c r="M14" s="145" t="str">
        <f t="shared" ref="M14:M31" si="1">IF(AND($C$9&lt;&gt;"[MM/DD/YYYY]", NOT(ISBLANK(I18))),IF(OR($C$9&gt;I18,$C$9=I18),"Calibration Overdue","In Spec"),"Blank")</f>
        <v>Blank</v>
      </c>
    </row>
    <row r="15" spans="1:13" ht="18" customHeight="1" thickBot="1" x14ac:dyDescent="0.45">
      <c r="A15" s="176"/>
      <c r="B15" s="176"/>
      <c r="C15" s="176"/>
      <c r="D15" s="176"/>
      <c r="E15" s="176"/>
      <c r="F15" s="176"/>
      <c r="G15" s="176"/>
      <c r="H15" s="176"/>
      <c r="I15" s="176"/>
      <c r="J15" s="176"/>
      <c r="K15" s="6"/>
      <c r="L15" s="145" t="str">
        <f t="shared" si="0"/>
        <v>Blank</v>
      </c>
      <c r="M15" s="145" t="str">
        <f t="shared" si="1"/>
        <v>Blank</v>
      </c>
    </row>
    <row r="16" spans="1:13" ht="18" customHeight="1" thickBot="1" x14ac:dyDescent="0.45">
      <c r="A16" s="176"/>
      <c r="B16" s="237" t="s">
        <v>186</v>
      </c>
      <c r="C16" s="238"/>
      <c r="D16" s="238"/>
      <c r="E16" s="238"/>
      <c r="F16" s="238"/>
      <c r="G16" s="238"/>
      <c r="H16" s="238"/>
      <c r="I16" s="239"/>
      <c r="J16" s="176"/>
      <c r="K16" s="6"/>
      <c r="L16" s="145" t="str">
        <f t="shared" si="0"/>
        <v>Blank</v>
      </c>
      <c r="M16" s="145" t="str">
        <f t="shared" si="1"/>
        <v>Blank</v>
      </c>
    </row>
    <row r="17" spans="1:13" ht="36" customHeight="1" x14ac:dyDescent="0.4">
      <c r="A17" s="176"/>
      <c r="B17" s="276" t="s">
        <v>187</v>
      </c>
      <c r="C17" s="47" t="s">
        <v>188</v>
      </c>
      <c r="D17" s="47" t="s">
        <v>189</v>
      </c>
      <c r="E17" s="47" t="s">
        <v>190</v>
      </c>
      <c r="F17" s="47" t="s">
        <v>191</v>
      </c>
      <c r="G17" s="47" t="s">
        <v>192</v>
      </c>
      <c r="H17" s="277" t="s">
        <v>193</v>
      </c>
      <c r="I17" s="278" t="s">
        <v>194</v>
      </c>
      <c r="J17" s="176"/>
      <c r="K17" s="6"/>
      <c r="L17" s="145" t="str">
        <f t="shared" si="0"/>
        <v>Blank</v>
      </c>
      <c r="M17" s="145" t="str">
        <f t="shared" si="1"/>
        <v>Blank</v>
      </c>
    </row>
    <row r="18" spans="1:13" ht="18" customHeight="1" x14ac:dyDescent="0.4">
      <c r="A18" s="176"/>
      <c r="B18" s="135"/>
      <c r="C18" s="136"/>
      <c r="D18" s="136"/>
      <c r="E18" s="136"/>
      <c r="F18" s="136"/>
      <c r="G18" s="136"/>
      <c r="H18" s="503" t="s">
        <v>111</v>
      </c>
      <c r="I18" s="504" t="s">
        <v>111</v>
      </c>
      <c r="J18" s="176"/>
      <c r="K18" s="6"/>
      <c r="L18" s="145" t="str">
        <f t="shared" si="0"/>
        <v>Blank</v>
      </c>
      <c r="M18" s="145" t="str">
        <f t="shared" si="1"/>
        <v>Blank</v>
      </c>
    </row>
    <row r="19" spans="1:13" ht="18" customHeight="1" x14ac:dyDescent="0.4">
      <c r="A19" s="176"/>
      <c r="B19" s="137"/>
      <c r="C19" s="138"/>
      <c r="D19" s="138"/>
      <c r="E19" s="138"/>
      <c r="F19" s="138"/>
      <c r="G19" s="138"/>
      <c r="H19" s="503" t="s">
        <v>111</v>
      </c>
      <c r="I19" s="504" t="s">
        <v>111</v>
      </c>
      <c r="J19" s="176"/>
      <c r="K19" s="6"/>
      <c r="L19" s="145" t="str">
        <f t="shared" si="0"/>
        <v>Blank</v>
      </c>
      <c r="M19" s="145" t="str">
        <f t="shared" si="1"/>
        <v>Blank</v>
      </c>
    </row>
    <row r="20" spans="1:13" ht="18" customHeight="1" x14ac:dyDescent="0.4">
      <c r="A20" s="176"/>
      <c r="B20" s="137"/>
      <c r="C20" s="138"/>
      <c r="D20" s="138"/>
      <c r="E20" s="138"/>
      <c r="F20" s="138"/>
      <c r="G20" s="138"/>
      <c r="H20" s="503" t="s">
        <v>111</v>
      </c>
      <c r="I20" s="504" t="s">
        <v>111</v>
      </c>
      <c r="J20" s="176"/>
      <c r="K20" s="6"/>
      <c r="L20" s="145" t="str">
        <f t="shared" si="0"/>
        <v>Blank</v>
      </c>
      <c r="M20" s="145" t="str">
        <f t="shared" si="1"/>
        <v>Blank</v>
      </c>
    </row>
    <row r="21" spans="1:13" ht="18" customHeight="1" x14ac:dyDescent="0.4">
      <c r="A21" s="176"/>
      <c r="B21" s="137"/>
      <c r="C21" s="138"/>
      <c r="D21" s="138"/>
      <c r="E21" s="138"/>
      <c r="F21" s="138"/>
      <c r="G21" s="138"/>
      <c r="H21" s="503" t="s">
        <v>111</v>
      </c>
      <c r="I21" s="504" t="s">
        <v>111</v>
      </c>
      <c r="J21" s="176"/>
      <c r="K21" s="6"/>
      <c r="L21" s="145" t="str">
        <f t="shared" si="0"/>
        <v>Blank</v>
      </c>
      <c r="M21" s="145" t="str">
        <f t="shared" si="1"/>
        <v>Blank</v>
      </c>
    </row>
    <row r="22" spans="1:13" ht="18" customHeight="1" x14ac:dyDescent="0.4">
      <c r="A22" s="176"/>
      <c r="B22" s="137"/>
      <c r="C22" s="138"/>
      <c r="D22" s="138"/>
      <c r="E22" s="138"/>
      <c r="F22" s="138"/>
      <c r="G22" s="138"/>
      <c r="H22" s="503" t="s">
        <v>111</v>
      </c>
      <c r="I22" s="504" t="s">
        <v>111</v>
      </c>
      <c r="J22" s="176"/>
      <c r="K22" s="6"/>
      <c r="L22" s="145" t="str">
        <f t="shared" si="0"/>
        <v>Blank</v>
      </c>
      <c r="M22" s="145" t="str">
        <f t="shared" si="1"/>
        <v>Blank</v>
      </c>
    </row>
    <row r="23" spans="1:13" ht="18" customHeight="1" x14ac:dyDescent="0.4">
      <c r="A23" s="176"/>
      <c r="B23" s="137"/>
      <c r="C23" s="138"/>
      <c r="D23" s="138"/>
      <c r="E23" s="138"/>
      <c r="F23" s="138"/>
      <c r="G23" s="138"/>
      <c r="H23" s="503" t="s">
        <v>111</v>
      </c>
      <c r="I23" s="504" t="s">
        <v>111</v>
      </c>
      <c r="J23" s="176"/>
      <c r="K23" s="6"/>
      <c r="L23" s="145" t="str">
        <f t="shared" si="0"/>
        <v>Blank</v>
      </c>
      <c r="M23" s="145" t="str">
        <f t="shared" si="1"/>
        <v>Blank</v>
      </c>
    </row>
    <row r="24" spans="1:13" ht="18" customHeight="1" x14ac:dyDescent="0.4">
      <c r="A24" s="176"/>
      <c r="B24" s="137"/>
      <c r="C24" s="138"/>
      <c r="D24" s="138"/>
      <c r="E24" s="138"/>
      <c r="F24" s="138"/>
      <c r="G24" s="138"/>
      <c r="H24" s="503" t="s">
        <v>111</v>
      </c>
      <c r="I24" s="504" t="s">
        <v>111</v>
      </c>
      <c r="J24" s="176"/>
      <c r="K24" s="6"/>
      <c r="L24" s="145" t="str">
        <f t="shared" si="0"/>
        <v>Blank</v>
      </c>
      <c r="M24" s="145" t="str">
        <f t="shared" si="1"/>
        <v>Blank</v>
      </c>
    </row>
    <row r="25" spans="1:13" ht="18" customHeight="1" x14ac:dyDescent="0.4">
      <c r="A25" s="176"/>
      <c r="B25" s="137"/>
      <c r="C25" s="138"/>
      <c r="D25" s="138"/>
      <c r="E25" s="138"/>
      <c r="F25" s="138"/>
      <c r="G25" s="138"/>
      <c r="H25" s="503" t="s">
        <v>111</v>
      </c>
      <c r="I25" s="504" t="s">
        <v>111</v>
      </c>
      <c r="J25" s="176"/>
      <c r="K25" s="6"/>
      <c r="L25" s="145" t="str">
        <f t="shared" si="0"/>
        <v>Blank</v>
      </c>
      <c r="M25" s="145" t="str">
        <f t="shared" si="1"/>
        <v>Blank</v>
      </c>
    </row>
    <row r="26" spans="1:13" ht="18" customHeight="1" x14ac:dyDescent="0.4">
      <c r="A26" s="176"/>
      <c r="B26" s="137"/>
      <c r="C26" s="138"/>
      <c r="D26" s="138"/>
      <c r="E26" s="138"/>
      <c r="F26" s="138"/>
      <c r="G26" s="138"/>
      <c r="H26" s="503" t="s">
        <v>111</v>
      </c>
      <c r="I26" s="504" t="s">
        <v>111</v>
      </c>
      <c r="J26" s="176"/>
      <c r="K26" s="6"/>
      <c r="L26" s="145" t="str">
        <f t="shared" si="0"/>
        <v>Blank</v>
      </c>
      <c r="M26" s="145" t="str">
        <f t="shared" si="1"/>
        <v>Blank</v>
      </c>
    </row>
    <row r="27" spans="1:13" ht="18" customHeight="1" x14ac:dyDescent="0.4">
      <c r="A27" s="176"/>
      <c r="B27" s="137"/>
      <c r="C27" s="138"/>
      <c r="D27" s="138"/>
      <c r="E27" s="138"/>
      <c r="F27" s="138"/>
      <c r="G27" s="138"/>
      <c r="H27" s="503" t="s">
        <v>111</v>
      </c>
      <c r="I27" s="504" t="s">
        <v>111</v>
      </c>
      <c r="J27" s="176"/>
      <c r="K27" s="6"/>
      <c r="L27" s="145" t="str">
        <f t="shared" si="0"/>
        <v>Blank</v>
      </c>
      <c r="M27" s="145" t="str">
        <f t="shared" si="1"/>
        <v>Blank</v>
      </c>
    </row>
    <row r="28" spans="1:13" ht="18" customHeight="1" x14ac:dyDescent="0.4">
      <c r="A28" s="176"/>
      <c r="B28" s="137"/>
      <c r="C28" s="138"/>
      <c r="D28" s="138"/>
      <c r="E28" s="138"/>
      <c r="F28" s="138"/>
      <c r="G28" s="138"/>
      <c r="H28" s="503" t="s">
        <v>111</v>
      </c>
      <c r="I28" s="504" t="s">
        <v>111</v>
      </c>
      <c r="J28" s="176"/>
      <c r="K28" s="6"/>
      <c r="L28" s="145" t="str">
        <f t="shared" si="0"/>
        <v>Blank</v>
      </c>
      <c r="M28" s="145" t="str">
        <f t="shared" si="1"/>
        <v>Blank</v>
      </c>
    </row>
    <row r="29" spans="1:13" ht="18" customHeight="1" x14ac:dyDescent="0.4">
      <c r="A29" s="176"/>
      <c r="B29" s="137"/>
      <c r="C29" s="138"/>
      <c r="D29" s="138"/>
      <c r="E29" s="138"/>
      <c r="F29" s="138"/>
      <c r="G29" s="138"/>
      <c r="H29" s="503" t="s">
        <v>111</v>
      </c>
      <c r="I29" s="504" t="s">
        <v>111</v>
      </c>
      <c r="J29" s="176"/>
      <c r="K29" s="6"/>
      <c r="L29" s="145" t="str">
        <f t="shared" si="0"/>
        <v>Blank</v>
      </c>
      <c r="M29" s="145" t="str">
        <f t="shared" si="1"/>
        <v>Blank</v>
      </c>
    </row>
    <row r="30" spans="1:13" ht="18" customHeight="1" x14ac:dyDescent="0.4">
      <c r="A30" s="176"/>
      <c r="B30" s="137"/>
      <c r="C30" s="138"/>
      <c r="D30" s="138"/>
      <c r="E30" s="138"/>
      <c r="F30" s="138"/>
      <c r="G30" s="138"/>
      <c r="H30" s="503" t="s">
        <v>111</v>
      </c>
      <c r="I30" s="504" t="s">
        <v>111</v>
      </c>
      <c r="J30" s="176"/>
      <c r="K30" s="6"/>
      <c r="L30" s="145" t="str">
        <f t="shared" si="0"/>
        <v>Blank</v>
      </c>
      <c r="M30" s="145" t="str">
        <f t="shared" si="1"/>
        <v>Blank</v>
      </c>
    </row>
    <row r="31" spans="1:13" ht="18" customHeight="1" x14ac:dyDescent="0.4">
      <c r="A31" s="176"/>
      <c r="B31" s="137"/>
      <c r="C31" s="138"/>
      <c r="D31" s="138"/>
      <c r="E31" s="138"/>
      <c r="F31" s="138"/>
      <c r="G31" s="138"/>
      <c r="H31" s="503" t="s">
        <v>111</v>
      </c>
      <c r="I31" s="504" t="s">
        <v>111</v>
      </c>
      <c r="J31" s="176"/>
      <c r="K31" s="6"/>
      <c r="L31" s="145" t="str">
        <f t="shared" si="0"/>
        <v>Blank</v>
      </c>
      <c r="M31" s="145" t="str">
        <f t="shared" si="1"/>
        <v>Blank</v>
      </c>
    </row>
    <row r="32" spans="1:13" ht="18" customHeight="1" x14ac:dyDescent="0.4">
      <c r="A32" s="176"/>
      <c r="B32" s="137"/>
      <c r="C32" s="138"/>
      <c r="D32" s="138"/>
      <c r="E32" s="138"/>
      <c r="F32" s="138"/>
      <c r="G32" s="138"/>
      <c r="H32" s="503" t="s">
        <v>111</v>
      </c>
      <c r="I32" s="504" t="s">
        <v>111</v>
      </c>
      <c r="J32" s="176"/>
      <c r="K32" s="6"/>
    </row>
    <row r="33" spans="1:11" ht="18" customHeight="1" x14ac:dyDescent="0.4">
      <c r="A33" s="176"/>
      <c r="B33" s="137"/>
      <c r="C33" s="138"/>
      <c r="D33" s="138"/>
      <c r="E33" s="138"/>
      <c r="F33" s="138"/>
      <c r="G33" s="138"/>
      <c r="H33" s="503" t="s">
        <v>111</v>
      </c>
      <c r="I33" s="504" t="s">
        <v>111</v>
      </c>
      <c r="J33" s="176"/>
      <c r="K33" s="6"/>
    </row>
    <row r="34" spans="1:11" ht="18" customHeight="1" x14ac:dyDescent="0.4">
      <c r="A34" s="176"/>
      <c r="B34" s="137"/>
      <c r="C34" s="138"/>
      <c r="D34" s="138"/>
      <c r="E34" s="138"/>
      <c r="F34" s="138"/>
      <c r="G34" s="138"/>
      <c r="H34" s="503" t="s">
        <v>111</v>
      </c>
      <c r="I34" s="504" t="s">
        <v>111</v>
      </c>
      <c r="J34" s="176"/>
      <c r="K34" s="6"/>
    </row>
    <row r="35" spans="1:11" ht="18" customHeight="1" thickBot="1" x14ac:dyDescent="0.45">
      <c r="A35" s="176"/>
      <c r="B35" s="139"/>
      <c r="C35" s="140"/>
      <c r="D35" s="140"/>
      <c r="E35" s="140"/>
      <c r="F35" s="140"/>
      <c r="G35" s="140"/>
      <c r="H35" s="505" t="s">
        <v>111</v>
      </c>
      <c r="I35" s="506" t="s">
        <v>111</v>
      </c>
      <c r="J35" s="176"/>
      <c r="K35" s="6"/>
    </row>
    <row r="36" spans="1:11" ht="18" customHeight="1" thickBot="1" x14ac:dyDescent="0.45">
      <c r="A36" s="176"/>
      <c r="B36" s="176"/>
      <c r="C36" s="176"/>
      <c r="D36" s="176"/>
      <c r="E36" s="176"/>
      <c r="F36" s="176"/>
      <c r="G36" s="176"/>
      <c r="H36" s="176"/>
      <c r="I36" s="176"/>
      <c r="J36" s="176"/>
      <c r="K36" s="6"/>
    </row>
    <row r="37" spans="1:11" ht="18" customHeight="1" thickBot="1" x14ac:dyDescent="0.45">
      <c r="A37" s="176"/>
      <c r="B37" s="341" t="s">
        <v>195</v>
      </c>
      <c r="C37" s="342"/>
      <c r="D37" s="176"/>
      <c r="E37" s="341" t="s">
        <v>196</v>
      </c>
      <c r="F37" s="343"/>
      <c r="G37" s="342"/>
      <c r="H37" s="176"/>
      <c r="I37" s="176"/>
      <c r="J37" s="176"/>
      <c r="K37" s="6"/>
    </row>
    <row r="38" spans="1:11" ht="54" customHeight="1" x14ac:dyDescent="0.4">
      <c r="A38" s="176"/>
      <c r="B38" s="720" t="s">
        <v>617</v>
      </c>
      <c r="C38" s="721"/>
      <c r="D38" s="176"/>
      <c r="E38" s="728" t="s">
        <v>619</v>
      </c>
      <c r="F38" s="729"/>
      <c r="G38" s="730"/>
      <c r="H38" s="176"/>
      <c r="I38" s="176"/>
      <c r="J38" s="176"/>
      <c r="K38" s="6"/>
    </row>
    <row r="39" spans="1:11" ht="18" customHeight="1" x14ac:dyDescent="0.4">
      <c r="A39" s="176"/>
      <c r="B39" s="315" t="s">
        <v>91</v>
      </c>
      <c r="C39" s="118"/>
      <c r="D39" s="176"/>
      <c r="E39" s="724" t="s">
        <v>197</v>
      </c>
      <c r="F39" s="725"/>
      <c r="G39" s="279"/>
      <c r="H39" s="176"/>
      <c r="I39" s="176"/>
      <c r="J39" s="176"/>
      <c r="K39" s="6"/>
    </row>
    <row r="40" spans="1:11" ht="18" customHeight="1" thickBot="1" x14ac:dyDescent="0.45">
      <c r="A40" s="176"/>
      <c r="B40" s="13" t="s">
        <v>93</v>
      </c>
      <c r="C40" s="118"/>
      <c r="D40" s="176"/>
      <c r="E40" s="726" t="s">
        <v>198</v>
      </c>
      <c r="F40" s="727"/>
      <c r="G40" s="282"/>
      <c r="H40" s="176"/>
      <c r="I40" s="176"/>
      <c r="J40" s="176"/>
      <c r="K40" s="6"/>
    </row>
    <row r="41" spans="1:11" ht="18" customHeight="1" x14ac:dyDescent="0.4">
      <c r="A41" s="176"/>
      <c r="B41" s="291" t="s">
        <v>89</v>
      </c>
      <c r="C41" s="354"/>
      <c r="D41" s="176"/>
      <c r="E41" s="176"/>
      <c r="F41" s="176"/>
      <c r="G41" s="176"/>
      <c r="H41" s="176"/>
      <c r="I41" s="176"/>
      <c r="J41" s="176"/>
      <c r="K41" s="6"/>
    </row>
    <row r="42" spans="1:11" ht="18" customHeight="1" x14ac:dyDescent="0.4">
      <c r="A42" s="176"/>
      <c r="B42" s="722" t="s">
        <v>199</v>
      </c>
      <c r="C42" s="723"/>
      <c r="D42" s="176"/>
      <c r="E42" s="176"/>
      <c r="F42" s="176"/>
      <c r="G42" s="176"/>
      <c r="H42" s="176"/>
      <c r="I42" s="176"/>
      <c r="J42" s="176"/>
      <c r="K42" s="6"/>
    </row>
    <row r="43" spans="1:11" ht="18" customHeight="1" x14ac:dyDescent="0.4">
      <c r="A43" s="176"/>
      <c r="B43" s="355" t="s">
        <v>200</v>
      </c>
      <c r="C43" s="279"/>
      <c r="D43" s="176"/>
      <c r="E43" s="176"/>
      <c r="F43" s="176"/>
      <c r="G43" s="176"/>
      <c r="H43" s="176"/>
      <c r="I43" s="176"/>
      <c r="J43" s="176"/>
      <c r="K43" s="6"/>
    </row>
    <row r="44" spans="1:11" ht="18" customHeight="1" x14ac:dyDescent="0.4">
      <c r="A44" s="176"/>
      <c r="B44" s="320" t="s">
        <v>201</v>
      </c>
      <c r="C44" s="280"/>
      <c r="D44" s="176"/>
      <c r="E44" s="176"/>
      <c r="F44" s="176"/>
      <c r="G44" s="176"/>
      <c r="H44" s="176"/>
      <c r="I44" s="176"/>
      <c r="J44" s="176"/>
      <c r="K44" s="6"/>
    </row>
    <row r="45" spans="1:11" ht="18" customHeight="1" x14ac:dyDescent="0.4">
      <c r="A45" s="176"/>
      <c r="B45" s="356" t="s">
        <v>202</v>
      </c>
      <c r="C45" s="281"/>
      <c r="D45" s="176"/>
      <c r="E45" s="176"/>
      <c r="F45" s="176"/>
      <c r="G45" s="176"/>
      <c r="H45" s="176"/>
      <c r="I45" s="176"/>
      <c r="J45" s="176"/>
      <c r="K45" s="6"/>
    </row>
    <row r="46" spans="1:11" ht="36" customHeight="1" x14ac:dyDescent="0.4">
      <c r="A46" s="176"/>
      <c r="B46" s="722" t="s">
        <v>618</v>
      </c>
      <c r="C46" s="723"/>
      <c r="D46" s="176"/>
      <c r="E46" s="176"/>
      <c r="F46" s="176"/>
      <c r="G46" s="176"/>
      <c r="H46" s="176"/>
      <c r="I46" s="176"/>
      <c r="J46" s="176"/>
      <c r="K46" s="6"/>
    </row>
    <row r="47" spans="1:11" ht="18" customHeight="1" x14ac:dyDescent="0.4">
      <c r="A47" s="176"/>
      <c r="B47" s="13" t="s">
        <v>203</v>
      </c>
      <c r="C47" s="280"/>
      <c r="D47" s="176"/>
      <c r="E47" s="176"/>
      <c r="F47" s="176"/>
      <c r="G47" s="176"/>
      <c r="H47" s="176"/>
      <c r="I47" s="176"/>
      <c r="J47" s="176"/>
      <c r="K47" s="6"/>
    </row>
    <row r="48" spans="1:11" ht="36" customHeight="1" thickBot="1" x14ac:dyDescent="0.45">
      <c r="A48" s="176"/>
      <c r="B48" s="420" t="s">
        <v>204</v>
      </c>
      <c r="C48" s="282"/>
      <c r="D48" s="176"/>
      <c r="E48" s="176"/>
      <c r="F48" s="176"/>
      <c r="G48" s="176"/>
      <c r="H48" s="176"/>
      <c r="I48" s="176"/>
      <c r="J48" s="176"/>
      <c r="K48" s="6"/>
    </row>
    <row r="49" spans="1:11" ht="18" customHeight="1" thickBot="1" x14ac:dyDescent="0.45">
      <c r="A49" s="176"/>
      <c r="B49" s="176"/>
      <c r="C49" s="176"/>
      <c r="D49" s="176"/>
      <c r="E49" s="176"/>
      <c r="F49" s="176"/>
      <c r="G49" s="176"/>
      <c r="H49" s="176"/>
      <c r="I49" s="176"/>
      <c r="J49" s="176"/>
      <c r="K49" s="6"/>
    </row>
    <row r="50" spans="1:11" ht="18" customHeight="1" thickBot="1" x14ac:dyDescent="0.45">
      <c r="A50" s="176"/>
      <c r="B50" s="346" t="s">
        <v>621</v>
      </c>
      <c r="C50" s="344"/>
      <c r="D50" s="344"/>
      <c r="E50" s="344"/>
      <c r="F50" s="344"/>
      <c r="G50" s="344"/>
      <c r="H50" s="344"/>
      <c r="I50" s="345"/>
      <c r="J50" s="176"/>
      <c r="K50" s="6"/>
    </row>
    <row r="51" spans="1:11" ht="18" customHeight="1" x14ac:dyDescent="0.4">
      <c r="A51" s="176"/>
      <c r="B51" s="715"/>
      <c r="C51" s="716"/>
      <c r="D51" s="716"/>
      <c r="E51" s="716"/>
      <c r="F51" s="716"/>
      <c r="G51" s="716"/>
      <c r="H51" s="716"/>
      <c r="I51" s="717"/>
      <c r="J51" s="176"/>
      <c r="K51" s="6"/>
    </row>
    <row r="52" spans="1:11" ht="18" customHeight="1" x14ac:dyDescent="0.4">
      <c r="A52" s="176"/>
      <c r="B52" s="702"/>
      <c r="C52" s="718"/>
      <c r="D52" s="718"/>
      <c r="E52" s="718"/>
      <c r="F52" s="718"/>
      <c r="G52" s="718"/>
      <c r="H52" s="718"/>
      <c r="I52" s="703"/>
      <c r="J52" s="176"/>
      <c r="K52" s="6"/>
    </row>
    <row r="53" spans="1:11" ht="18" customHeight="1" x14ac:dyDescent="0.4">
      <c r="A53" s="176"/>
      <c r="B53" s="702"/>
      <c r="C53" s="718"/>
      <c r="D53" s="718"/>
      <c r="E53" s="718"/>
      <c r="F53" s="718"/>
      <c r="G53" s="718"/>
      <c r="H53" s="718"/>
      <c r="I53" s="703"/>
      <c r="J53" s="176"/>
      <c r="K53" s="6"/>
    </row>
    <row r="54" spans="1:11" ht="18" customHeight="1" thickBot="1" x14ac:dyDescent="0.45">
      <c r="A54" s="176"/>
      <c r="B54" s="704"/>
      <c r="C54" s="719"/>
      <c r="D54" s="719"/>
      <c r="E54" s="719"/>
      <c r="F54" s="719"/>
      <c r="G54" s="719"/>
      <c r="H54" s="719"/>
      <c r="I54" s="705"/>
      <c r="J54" s="176"/>
      <c r="K54" s="6"/>
    </row>
    <row r="55" spans="1:11" ht="18" customHeight="1" thickBot="1" x14ac:dyDescent="0.45">
      <c r="A55" s="176"/>
      <c r="B55" s="176"/>
      <c r="C55" s="176"/>
      <c r="D55" s="176"/>
      <c r="E55" s="176"/>
      <c r="F55" s="176"/>
      <c r="G55" s="176"/>
      <c r="H55" s="176"/>
      <c r="I55" s="176"/>
      <c r="J55" s="176"/>
      <c r="K55" s="6"/>
    </row>
    <row r="56" spans="1:11" ht="18" customHeight="1" thickBot="1" x14ac:dyDescent="0.45">
      <c r="A56" s="176"/>
      <c r="B56" s="346" t="s">
        <v>622</v>
      </c>
      <c r="C56" s="344"/>
      <c r="D56" s="344"/>
      <c r="E56" s="344"/>
      <c r="F56" s="344"/>
      <c r="G56" s="344"/>
      <c r="H56" s="344"/>
      <c r="I56" s="345"/>
      <c r="J56" s="176"/>
      <c r="K56" s="6"/>
    </row>
    <row r="57" spans="1:11" ht="18" customHeight="1" x14ac:dyDescent="0.4">
      <c r="A57" s="176"/>
      <c r="B57" s="715"/>
      <c r="C57" s="716"/>
      <c r="D57" s="716"/>
      <c r="E57" s="716"/>
      <c r="F57" s="716"/>
      <c r="G57" s="716"/>
      <c r="H57" s="716"/>
      <c r="I57" s="717"/>
      <c r="J57" s="176"/>
      <c r="K57" s="6"/>
    </row>
    <row r="58" spans="1:11" ht="18" customHeight="1" x14ac:dyDescent="0.4">
      <c r="A58" s="176"/>
      <c r="B58" s="702"/>
      <c r="C58" s="718"/>
      <c r="D58" s="718"/>
      <c r="E58" s="718"/>
      <c r="F58" s="718"/>
      <c r="G58" s="718"/>
      <c r="H58" s="718"/>
      <c r="I58" s="703"/>
      <c r="J58" s="176"/>
      <c r="K58" s="6"/>
    </row>
    <row r="59" spans="1:11" ht="18" customHeight="1" x14ac:dyDescent="0.4">
      <c r="A59" s="176"/>
      <c r="B59" s="702"/>
      <c r="C59" s="718"/>
      <c r="D59" s="718"/>
      <c r="E59" s="718"/>
      <c r="F59" s="718"/>
      <c r="G59" s="718"/>
      <c r="H59" s="718"/>
      <c r="I59" s="703"/>
      <c r="J59" s="176"/>
      <c r="K59" s="6"/>
    </row>
    <row r="60" spans="1:11" ht="18" customHeight="1" thickBot="1" x14ac:dyDescent="0.45">
      <c r="A60" s="176"/>
      <c r="B60" s="704"/>
      <c r="C60" s="719"/>
      <c r="D60" s="719"/>
      <c r="E60" s="719"/>
      <c r="F60" s="719"/>
      <c r="G60" s="719"/>
      <c r="H60" s="719"/>
      <c r="I60" s="705"/>
      <c r="J60" s="176"/>
      <c r="K60" s="6"/>
    </row>
    <row r="61" spans="1:11" ht="18" customHeight="1" thickBot="1" x14ac:dyDescent="0.45">
      <c r="A61" s="176"/>
      <c r="B61" s="176"/>
      <c r="C61" s="176"/>
      <c r="D61" s="176"/>
      <c r="E61" s="176"/>
      <c r="F61" s="176"/>
      <c r="G61" s="176"/>
      <c r="H61" s="176"/>
      <c r="I61" s="176"/>
      <c r="J61" s="176"/>
      <c r="K61" s="6"/>
    </row>
    <row r="62" spans="1:11" ht="18" customHeight="1" thickBot="1" x14ac:dyDescent="0.45">
      <c r="A62" s="176"/>
      <c r="B62" s="347" t="s">
        <v>620</v>
      </c>
      <c r="C62" s="348"/>
      <c r="D62" s="348"/>
      <c r="E62" s="348"/>
      <c r="F62" s="348"/>
      <c r="G62" s="348"/>
      <c r="H62" s="348"/>
      <c r="I62" s="349"/>
      <c r="J62" s="176"/>
      <c r="K62" s="6"/>
    </row>
    <row r="63" spans="1:11" ht="18" customHeight="1" x14ac:dyDescent="0.4">
      <c r="A63" s="176"/>
      <c r="B63" s="715"/>
      <c r="C63" s="716"/>
      <c r="D63" s="716"/>
      <c r="E63" s="716"/>
      <c r="F63" s="716"/>
      <c r="G63" s="716"/>
      <c r="H63" s="716"/>
      <c r="I63" s="717"/>
      <c r="J63" s="176"/>
      <c r="K63" s="6"/>
    </row>
    <row r="64" spans="1:11" ht="18" customHeight="1" x14ac:dyDescent="0.4">
      <c r="A64" s="176"/>
      <c r="B64" s="702"/>
      <c r="C64" s="718"/>
      <c r="D64" s="718"/>
      <c r="E64" s="718"/>
      <c r="F64" s="718"/>
      <c r="G64" s="718"/>
      <c r="H64" s="718"/>
      <c r="I64" s="703"/>
      <c r="J64" s="176"/>
      <c r="K64" s="6"/>
    </row>
    <row r="65" spans="1:11" ht="18" customHeight="1" x14ac:dyDescent="0.4">
      <c r="A65" s="176"/>
      <c r="B65" s="702"/>
      <c r="C65" s="718"/>
      <c r="D65" s="718"/>
      <c r="E65" s="718"/>
      <c r="F65" s="718"/>
      <c r="G65" s="718"/>
      <c r="H65" s="718"/>
      <c r="I65" s="703"/>
      <c r="J65" s="176"/>
      <c r="K65" s="6"/>
    </row>
    <row r="66" spans="1:11" ht="18" customHeight="1" thickBot="1" x14ac:dyDescent="0.45">
      <c r="A66" s="176"/>
      <c r="B66" s="704"/>
      <c r="C66" s="719"/>
      <c r="D66" s="719"/>
      <c r="E66" s="719"/>
      <c r="F66" s="719"/>
      <c r="G66" s="719"/>
      <c r="H66" s="719"/>
      <c r="I66" s="705"/>
      <c r="J66" s="176"/>
      <c r="K66" s="6"/>
    </row>
    <row r="67" spans="1:11" ht="18" customHeight="1" thickBot="1" x14ac:dyDescent="0.45">
      <c r="A67" s="176"/>
      <c r="B67" s="176"/>
      <c r="C67" s="176"/>
      <c r="D67" s="176"/>
      <c r="E67" s="176"/>
      <c r="F67" s="176"/>
      <c r="G67" s="176"/>
      <c r="H67" s="176"/>
      <c r="I67" s="176"/>
      <c r="J67" s="176"/>
      <c r="K67" s="6"/>
    </row>
    <row r="68" spans="1:11" ht="18" customHeight="1" thickBot="1" x14ac:dyDescent="0.45">
      <c r="A68" s="176"/>
      <c r="B68" s="347" t="s">
        <v>205</v>
      </c>
      <c r="C68" s="348"/>
      <c r="D68" s="348"/>
      <c r="E68" s="348"/>
      <c r="F68" s="348"/>
      <c r="G68" s="348"/>
      <c r="H68" s="348"/>
      <c r="I68" s="349"/>
      <c r="J68" s="176"/>
      <c r="K68" s="6"/>
    </row>
    <row r="69" spans="1:11" ht="18" customHeight="1" x14ac:dyDescent="0.4">
      <c r="A69" s="176"/>
      <c r="B69" s="715"/>
      <c r="C69" s="716"/>
      <c r="D69" s="716"/>
      <c r="E69" s="716"/>
      <c r="F69" s="716"/>
      <c r="G69" s="716"/>
      <c r="H69" s="716"/>
      <c r="I69" s="717"/>
      <c r="J69" s="176"/>
      <c r="K69" s="6"/>
    </row>
    <row r="70" spans="1:11" ht="18" customHeight="1" x14ac:dyDescent="0.4">
      <c r="A70" s="176"/>
      <c r="B70" s="702"/>
      <c r="C70" s="718"/>
      <c r="D70" s="718"/>
      <c r="E70" s="718"/>
      <c r="F70" s="718"/>
      <c r="G70" s="718"/>
      <c r="H70" s="718"/>
      <c r="I70" s="703"/>
      <c r="J70" s="176"/>
      <c r="K70" s="6"/>
    </row>
    <row r="71" spans="1:11" ht="18" customHeight="1" x14ac:dyDescent="0.4">
      <c r="A71" s="176"/>
      <c r="B71" s="702"/>
      <c r="C71" s="718"/>
      <c r="D71" s="718"/>
      <c r="E71" s="718"/>
      <c r="F71" s="718"/>
      <c r="G71" s="718"/>
      <c r="H71" s="718"/>
      <c r="I71" s="703"/>
      <c r="J71" s="176"/>
      <c r="K71" s="6"/>
    </row>
    <row r="72" spans="1:11" ht="18" customHeight="1" thickBot="1" x14ac:dyDescent="0.45">
      <c r="A72" s="176"/>
      <c r="B72" s="704"/>
      <c r="C72" s="719"/>
      <c r="D72" s="719"/>
      <c r="E72" s="719"/>
      <c r="F72" s="719"/>
      <c r="G72" s="719"/>
      <c r="H72" s="719"/>
      <c r="I72" s="705"/>
      <c r="J72" s="176"/>
      <c r="K72" s="6"/>
    </row>
    <row r="73" spans="1:11" ht="18" customHeight="1" x14ac:dyDescent="0.4">
      <c r="A73" s="176"/>
      <c r="B73" s="176"/>
      <c r="C73" s="176"/>
      <c r="D73" s="176"/>
      <c r="E73" s="176"/>
      <c r="F73" s="176"/>
      <c r="G73" s="176"/>
      <c r="H73" s="176"/>
      <c r="I73" s="176"/>
      <c r="J73" s="176"/>
      <c r="K73" s="6"/>
    </row>
    <row r="74" spans="1:11" ht="18" customHeight="1" x14ac:dyDescent="0.4">
      <c r="A74" s="12"/>
      <c r="B74" s="12"/>
      <c r="C74" s="12"/>
      <c r="D74" s="12"/>
      <c r="E74" s="12"/>
      <c r="F74" s="12"/>
      <c r="G74" s="12"/>
      <c r="H74" s="12"/>
      <c r="I74" s="12"/>
      <c r="J74" s="6"/>
      <c r="K74" s="6"/>
    </row>
    <row r="75" spans="1:11" ht="18" customHeight="1" x14ac:dyDescent="0.4">
      <c r="A75" s="3"/>
      <c r="B75" s="3"/>
      <c r="C75" s="3"/>
      <c r="D75" s="3"/>
      <c r="E75" s="3"/>
      <c r="F75" s="3"/>
      <c r="G75" s="3"/>
      <c r="H75" s="3"/>
      <c r="I75" s="3"/>
      <c r="J75" s="3"/>
    </row>
    <row r="76" spans="1:11" ht="18" customHeight="1" x14ac:dyDescent="0.4">
      <c r="A76" s="3"/>
      <c r="B76" s="3"/>
      <c r="C76" s="3"/>
      <c r="D76" s="3"/>
      <c r="E76" s="3"/>
      <c r="F76" s="3"/>
      <c r="G76" s="3"/>
      <c r="H76" s="3"/>
      <c r="I76" s="3"/>
      <c r="J76" s="3"/>
    </row>
    <row r="77" spans="1:11" ht="18" customHeight="1" x14ac:dyDescent="0.4">
      <c r="A77" s="3"/>
      <c r="B77" s="3"/>
      <c r="C77" s="3"/>
      <c r="D77" s="3"/>
      <c r="E77" s="3"/>
      <c r="F77" s="3"/>
      <c r="G77" s="3"/>
      <c r="H77" s="3"/>
      <c r="I77" s="3"/>
      <c r="J77" s="3"/>
    </row>
    <row r="78" spans="1:11" ht="18" customHeight="1" x14ac:dyDescent="0.4">
      <c r="A78" s="3"/>
      <c r="B78" s="3"/>
      <c r="C78" s="3"/>
      <c r="D78" s="3"/>
      <c r="E78" s="3"/>
      <c r="F78" s="3"/>
      <c r="G78" s="3"/>
      <c r="H78" s="3"/>
      <c r="I78" s="3"/>
      <c r="J78" s="3"/>
    </row>
    <row r="79" spans="1:11" ht="18" customHeight="1" x14ac:dyDescent="0.4">
      <c r="A79" s="3"/>
      <c r="B79" s="3"/>
      <c r="C79" s="3"/>
      <c r="D79" s="3"/>
      <c r="E79" s="3"/>
      <c r="F79" s="3"/>
      <c r="G79" s="3"/>
      <c r="H79" s="3"/>
      <c r="I79" s="3"/>
      <c r="J79" s="3"/>
    </row>
    <row r="80" spans="1:11" ht="18" customHeight="1" x14ac:dyDescent="0.4">
      <c r="A80" s="3"/>
      <c r="B80" s="3"/>
      <c r="C80" s="3"/>
      <c r="D80" s="3"/>
      <c r="E80" s="3"/>
      <c r="F80" s="3"/>
      <c r="G80" s="3"/>
      <c r="H80" s="3"/>
      <c r="I80" s="3"/>
      <c r="J80" s="3"/>
    </row>
    <row r="81" spans="1:11" ht="18" customHeight="1" x14ac:dyDescent="0.4">
      <c r="A81" s="3"/>
      <c r="B81" s="3"/>
      <c r="C81" s="3"/>
      <c r="D81" s="3"/>
      <c r="E81" s="3"/>
      <c r="F81" s="3"/>
      <c r="G81" s="3"/>
      <c r="H81" s="3"/>
      <c r="I81" s="3"/>
      <c r="J81" s="3"/>
    </row>
    <row r="82" spans="1:11" ht="18" customHeight="1" x14ac:dyDescent="0.4">
      <c r="A82" s="3"/>
      <c r="B82" s="3"/>
      <c r="C82" s="3"/>
      <c r="D82" s="3"/>
      <c r="E82" s="3"/>
      <c r="F82" s="3"/>
      <c r="G82" s="3"/>
      <c r="H82" s="3"/>
      <c r="I82" s="3"/>
      <c r="J82" s="3"/>
    </row>
    <row r="83" spans="1:11" ht="18" customHeight="1" x14ac:dyDescent="0.4">
      <c r="A83" s="3"/>
      <c r="B83" s="3"/>
      <c r="C83" s="3"/>
      <c r="D83" s="3"/>
      <c r="E83" s="3"/>
      <c r="F83" s="3"/>
      <c r="G83" s="3"/>
      <c r="H83" s="3"/>
      <c r="I83" s="3"/>
      <c r="J83" s="3"/>
    </row>
    <row r="84" spans="1:11" ht="18" customHeight="1" x14ac:dyDescent="0.4">
      <c r="A84" s="3"/>
      <c r="B84" s="3"/>
      <c r="C84" s="3"/>
      <c r="D84" s="3"/>
      <c r="E84" s="3"/>
      <c r="F84" s="3"/>
      <c r="G84" s="3"/>
      <c r="H84" s="3"/>
      <c r="I84" s="3"/>
      <c r="J84" s="3"/>
      <c r="K84" s="3"/>
    </row>
    <row r="85" spans="1:11" ht="18" customHeight="1" x14ac:dyDescent="0.4">
      <c r="A85" s="3"/>
      <c r="B85" s="3"/>
      <c r="C85" s="3"/>
      <c r="D85" s="3"/>
      <c r="E85" s="3"/>
      <c r="F85" s="3"/>
      <c r="G85" s="3"/>
      <c r="H85" s="3"/>
      <c r="I85" s="3"/>
      <c r="J85" s="3"/>
      <c r="K85" s="3"/>
    </row>
    <row r="100" spans="1:11" ht="18" customHeight="1" x14ac:dyDescent="0.4">
      <c r="A100" s="3"/>
      <c r="B100" s="3"/>
      <c r="C100" s="3"/>
      <c r="D100" s="3"/>
      <c r="E100" s="3"/>
      <c r="F100" s="3"/>
      <c r="G100" s="3"/>
      <c r="H100" s="3"/>
      <c r="I100" s="3"/>
      <c r="J100" s="3"/>
      <c r="K100" s="3"/>
    </row>
    <row r="101" spans="1:11" ht="18" customHeight="1" x14ac:dyDescent="0.4">
      <c r="A101" s="3"/>
      <c r="B101" s="3"/>
      <c r="C101" s="3"/>
      <c r="D101" s="3"/>
      <c r="E101" s="3"/>
      <c r="F101" s="3"/>
      <c r="G101" s="3"/>
      <c r="H101" s="3"/>
      <c r="I101" s="3"/>
      <c r="J101" s="3"/>
      <c r="K101" s="3"/>
    </row>
    <row r="102" spans="1:11" ht="18" customHeight="1" x14ac:dyDescent="0.4">
      <c r="A102" s="3"/>
      <c r="B102" s="3"/>
      <c r="C102" s="3"/>
      <c r="D102" s="3"/>
      <c r="E102" s="3"/>
      <c r="F102" s="3"/>
      <c r="G102" s="3"/>
      <c r="H102" s="3"/>
      <c r="I102" s="3"/>
      <c r="J102" s="3"/>
      <c r="K102" s="3"/>
    </row>
    <row r="103" spans="1:11" ht="18" customHeight="1" x14ac:dyDescent="0.4">
      <c r="A103" s="3"/>
      <c r="B103" s="3"/>
      <c r="C103" s="3"/>
      <c r="D103" s="3"/>
      <c r="E103" s="3"/>
      <c r="F103" s="3"/>
      <c r="G103" s="3"/>
      <c r="H103" s="3"/>
      <c r="I103" s="3"/>
      <c r="J103" s="3"/>
      <c r="K103" s="3"/>
    </row>
    <row r="104" spans="1:11" ht="18" customHeight="1" x14ac:dyDescent="0.4">
      <c r="A104" s="3"/>
      <c r="B104" s="3"/>
      <c r="C104" s="3"/>
      <c r="D104" s="3"/>
      <c r="E104" s="3"/>
      <c r="F104" s="3"/>
      <c r="G104" s="3"/>
      <c r="H104" s="3"/>
      <c r="I104" s="3"/>
      <c r="J104" s="3"/>
      <c r="K104" s="3"/>
    </row>
    <row r="105" spans="1:11" ht="18" customHeight="1" x14ac:dyDescent="0.4">
      <c r="A105" s="3"/>
      <c r="B105" s="3"/>
      <c r="C105" s="3"/>
      <c r="D105" s="3"/>
      <c r="E105" s="3"/>
      <c r="F105" s="3"/>
      <c r="G105" s="3"/>
      <c r="H105" s="3"/>
      <c r="I105" s="3"/>
      <c r="J105" s="3"/>
      <c r="K105" s="3"/>
    </row>
    <row r="106" spans="1:11" ht="18" customHeight="1" x14ac:dyDescent="0.4">
      <c r="A106" s="3"/>
      <c r="B106" s="3"/>
      <c r="C106" s="3"/>
      <c r="D106" s="3"/>
      <c r="E106" s="3"/>
      <c r="F106" s="3"/>
      <c r="G106" s="3"/>
      <c r="H106" s="3"/>
      <c r="I106" s="3"/>
      <c r="J106" s="3"/>
      <c r="K106" s="3"/>
    </row>
    <row r="107" spans="1:11" ht="18" customHeight="1" x14ac:dyDescent="0.4">
      <c r="A107" s="3"/>
      <c r="B107" s="3"/>
      <c r="C107" s="3"/>
      <c r="D107" s="3"/>
      <c r="E107" s="3"/>
      <c r="F107" s="3"/>
      <c r="G107" s="3"/>
      <c r="H107" s="3"/>
      <c r="I107" s="3"/>
      <c r="J107" s="3"/>
      <c r="K107" s="3"/>
    </row>
    <row r="108" spans="1:11" ht="18" customHeight="1" x14ac:dyDescent="0.4">
      <c r="K108" s="3"/>
    </row>
    <row r="109" spans="1:11" ht="18" customHeight="1" x14ac:dyDescent="0.4">
      <c r="K109" s="3"/>
    </row>
    <row r="110" spans="1:11" ht="18" customHeight="1" x14ac:dyDescent="0.4">
      <c r="K110" s="3"/>
    </row>
    <row r="111" spans="1:11" ht="18" customHeight="1" x14ac:dyDescent="0.4">
      <c r="K111" s="3"/>
    </row>
    <row r="112" spans="1:11" ht="18" customHeight="1" x14ac:dyDescent="0.4">
      <c r="K112" s="3"/>
    </row>
    <row r="113" spans="11:11" ht="18" customHeight="1" x14ac:dyDescent="0.4">
      <c r="K113" s="3"/>
    </row>
    <row r="114" spans="11:11" ht="18" customHeight="1" x14ac:dyDescent="0.4">
      <c r="K114" s="3"/>
    </row>
    <row r="115" spans="11:11" ht="18" customHeight="1" x14ac:dyDescent="0.4">
      <c r="K115" s="3"/>
    </row>
    <row r="116" spans="11:11" ht="18" customHeight="1" x14ac:dyDescent="0.4">
      <c r="K116" s="3"/>
    </row>
    <row r="117" spans="11:11" ht="18" customHeight="1" x14ac:dyDescent="0.4">
      <c r="K117" s="3"/>
    </row>
    <row r="118" spans="11:11" ht="18" customHeight="1" x14ac:dyDescent="0.4">
      <c r="K118" s="3"/>
    </row>
  </sheetData>
  <sheetProtection algorithmName="SHA-512" hashValue="plkWlZWwlitX571J25OeJgldaTPsIBWeZGmae1zrGB61To26+4Eq480o6TNAasmn8GVQNGlwuJ+F0OE7mKwKPQ==" saltValue="LOn1YiBjntCBrBgWHgpouQ==" spinCount="100000" sheet="1" objects="1" scenarios="1" selectLockedCells="1"/>
  <protectedRanges>
    <protectedRange sqref="B18:I35" name="Range1"/>
  </protectedRanges>
  <mergeCells count="10">
    <mergeCell ref="B63:I66"/>
    <mergeCell ref="B69:I72"/>
    <mergeCell ref="B51:I54"/>
    <mergeCell ref="B57:I60"/>
    <mergeCell ref="B38:C38"/>
    <mergeCell ref="B42:C42"/>
    <mergeCell ref="B46:C46"/>
    <mergeCell ref="E39:F39"/>
    <mergeCell ref="E40:F40"/>
    <mergeCell ref="E38:G38"/>
  </mergeCells>
  <conditionalFormatting sqref="B57:I60">
    <cfRule type="expression" dxfId="88" priority="11">
      <formula>AND(DefrostControlType&lt;&gt;Non_auto,DefrostControlType&lt;&gt;Part_auto)</formula>
    </cfRule>
  </conditionalFormatting>
  <conditionalFormatting sqref="B69:I72">
    <cfRule type="expression" dxfId="87" priority="9">
      <formula>Aux_Comp_Y_N=0</formula>
    </cfRule>
  </conditionalFormatting>
  <conditionalFormatting sqref="H18:H35">
    <cfRule type="expression" dxfId="86" priority="1" stopIfTrue="1">
      <formula>L14="Calibrated during testing"</formula>
    </cfRule>
  </conditionalFormatting>
  <conditionalFormatting sqref="I18:I35">
    <cfRule type="expression" dxfId="85" priority="8" stopIfTrue="1">
      <formula>M14="Calibration Overdue"</formula>
    </cfRule>
  </conditionalFormatting>
  <dataValidations count="3">
    <dataValidation type="list" allowBlank="1" showInputMessage="1" showErrorMessage="1" sqref="C39 C41" xr:uid="{AD85E6B8-45AD-45DE-840B-50126B5328D0}">
      <formula1>RC_TC_Configs</formula1>
    </dataValidation>
    <dataValidation type="list" allowBlank="1" showInputMessage="1" showErrorMessage="1" sqref="C40" xr:uid="{3DFAFF23-3420-4BC0-A53A-9121414C359D}">
      <formula1>FRZ_TC_Configs</formula1>
    </dataValidation>
    <dataValidation type="list" allowBlank="1" showInputMessage="1" showErrorMessage="1" sqref="C47" xr:uid="{CDC3DD7A-DD29-413B-8857-C51FA4FB3336}">
      <formula1>Ambients</formula1>
    </dataValidation>
  </dataValidations>
  <hyperlinks>
    <hyperlink ref="E2" location="Instructions!A1" display="Back to Instructions tab" xr:uid="{00000000-0004-0000-0700-000000000000}"/>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0" id="{790C4BDD-367E-4401-868D-B5B089EE6E55}">
            <xm:f>'General Info &amp; Test Results'!$C$36=No</xm:f>
            <x14:dxf>
              <fill>
                <patternFill patternType="lightUp"/>
              </fill>
            </x14:dxf>
          </x14:cfRule>
          <xm:sqref>B51:I54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0066CC"/>
    <pageSetUpPr fitToPage="1"/>
  </sheetPr>
  <dimension ref="A1:I32"/>
  <sheetViews>
    <sheetView showGridLines="0" zoomScale="80" zoomScaleNormal="80" workbookViewId="0">
      <selection activeCell="C15" sqref="C15:D15"/>
    </sheetView>
  </sheetViews>
  <sheetFormatPr defaultColWidth="9.1796875" defaultRowHeight="18" customHeight="1" x14ac:dyDescent="0.35"/>
  <cols>
    <col min="1" max="1" width="4.453125" style="5" customWidth="1"/>
    <col min="2" max="2" width="31.54296875" style="5" customWidth="1"/>
    <col min="3" max="3" width="54.81640625" style="5" customWidth="1"/>
    <col min="4" max="4" width="21.81640625" style="5" customWidth="1"/>
    <col min="5" max="5" width="11" style="5" customWidth="1"/>
    <col min="6" max="6" width="28.1796875" style="5" customWidth="1"/>
    <col min="7" max="7" width="26.81640625" style="5" customWidth="1"/>
    <col min="8" max="8" width="4.453125" style="5" customWidth="1"/>
    <col min="9" max="9" width="3.453125" style="5" customWidth="1"/>
    <col min="10" max="10" width="9.1796875" style="5"/>
    <col min="11" max="11" width="55" style="5" customWidth="1"/>
    <col min="12" max="16384" width="9.1796875" style="5"/>
  </cols>
  <sheetData>
    <row r="1" spans="1:9" ht="24" customHeight="1" thickBot="1" x14ac:dyDescent="0.4">
      <c r="A1" s="173"/>
      <c r="B1" s="173"/>
      <c r="C1" s="173"/>
      <c r="D1" s="173"/>
      <c r="E1" s="173"/>
      <c r="F1" s="173"/>
      <c r="G1" s="173"/>
      <c r="H1" s="173"/>
      <c r="I1" s="34"/>
    </row>
    <row r="2" spans="1:9" ht="18" customHeight="1" thickBot="1" x14ac:dyDescent="0.5">
      <c r="B2" s="158" t="str">
        <f>'Version Control'!$B$2</f>
        <v>Title</v>
      </c>
      <c r="C2" s="159"/>
      <c r="D2" s="173"/>
      <c r="E2" s="171" t="s">
        <v>97</v>
      </c>
      <c r="G2" s="173"/>
      <c r="H2" s="173"/>
      <c r="I2" s="34"/>
    </row>
    <row r="3" spans="1:9" ht="31" x14ac:dyDescent="0.4">
      <c r="A3" s="173"/>
      <c r="B3" s="58" t="str">
        <f>'Version Control'!$B$3</f>
        <v>Test Report Template Name:</v>
      </c>
      <c r="C3" s="576" t="str">
        <f>'Version Control'!$C$3</f>
        <v>Consumer Refrigerators, Refrigerator-Freezers, and Miscellaneous Refrigeration Products</v>
      </c>
      <c r="D3" s="173"/>
      <c r="E3" s="173"/>
      <c r="F3" s="173"/>
      <c r="G3" s="173"/>
      <c r="H3" s="173"/>
      <c r="I3" s="34"/>
    </row>
    <row r="4" spans="1:9" ht="18" customHeight="1" x14ac:dyDescent="0.4">
      <c r="A4" s="173"/>
      <c r="B4" s="102" t="str">
        <f>'Version Control'!$B$4</f>
        <v>Version Number:</v>
      </c>
      <c r="C4" s="130" t="str">
        <f>'Version Control'!$C$4</f>
        <v>v2.6</v>
      </c>
      <c r="D4" s="173"/>
      <c r="E4" s="173"/>
      <c r="F4" s="173"/>
      <c r="G4" s="173"/>
      <c r="H4" s="173"/>
      <c r="I4" s="34"/>
    </row>
    <row r="5" spans="1:9" ht="18" customHeight="1" x14ac:dyDescent="0.4">
      <c r="A5" s="173"/>
      <c r="B5" s="102" t="str">
        <f>'Version Control'!$B$5</f>
        <v xml:space="preserve">Latest Template Revision: </v>
      </c>
      <c r="C5" s="101">
        <f>'Version Control'!$C$5</f>
        <v>45930</v>
      </c>
      <c r="D5" s="173"/>
      <c r="E5" s="173"/>
      <c r="F5" s="173"/>
      <c r="G5" s="173"/>
      <c r="H5" s="173"/>
      <c r="I5" s="34"/>
    </row>
    <row r="6" spans="1:9" ht="18" customHeight="1" x14ac:dyDescent="0.4">
      <c r="A6" s="173"/>
      <c r="B6" s="102" t="str">
        <f>'Version Control'!$B$6</f>
        <v>Tab Name:</v>
      </c>
      <c r="C6" s="130" t="str">
        <f ca="1">MID(CELL("filename",B1), FIND("]", CELL("filename", B1))+ 1, 255)</f>
        <v>Volume</v>
      </c>
      <c r="D6" s="173"/>
      <c r="E6" s="173"/>
      <c r="F6" s="173"/>
      <c r="G6" s="173"/>
      <c r="H6" s="173"/>
      <c r="I6" s="34"/>
    </row>
    <row r="7" spans="1:9" ht="36" customHeight="1" x14ac:dyDescent="0.35">
      <c r="A7" s="173"/>
      <c r="B7" s="26" t="str">
        <f>'Version Control'!$B$7</f>
        <v>File Name:</v>
      </c>
      <c r="C7" s="131" t="str">
        <f ca="1">'Version Control'!$C$7</f>
        <v>Consumer Refrigerators, Refrigerator-Freezers, and Miscellaneous Refrigeration Products - v2.6.xlsx</v>
      </c>
      <c r="D7" s="173"/>
      <c r="E7" s="173"/>
      <c r="F7" s="173"/>
      <c r="G7" s="173"/>
      <c r="H7" s="173"/>
      <c r="I7" s="34"/>
    </row>
    <row r="8" spans="1:9" ht="18" customHeight="1" x14ac:dyDescent="0.4">
      <c r="A8" s="173"/>
      <c r="B8" s="26" t="str">
        <f>'Version Control'!$B$8</f>
        <v>Test Start Date:</v>
      </c>
      <c r="C8" s="101" t="str">
        <f>'Version Control'!$C$8</f>
        <v>[MM/DD/YYYY]</v>
      </c>
      <c r="D8" s="173"/>
      <c r="E8" s="173"/>
      <c r="F8" s="173"/>
      <c r="G8" s="173"/>
      <c r="H8" s="173"/>
      <c r="I8" s="34"/>
    </row>
    <row r="9" spans="1:9" ht="18" customHeight="1" thickBot="1" x14ac:dyDescent="0.45">
      <c r="A9" s="173"/>
      <c r="B9" s="103" t="str">
        <f>'Version Control'!$B$9</f>
        <v xml:space="preserve">Test Completion Date: </v>
      </c>
      <c r="C9" s="154" t="str">
        <f>'Version Control'!$C$9</f>
        <v>[MM/DD/YYYY]</v>
      </c>
      <c r="D9" s="173"/>
      <c r="E9" s="173"/>
      <c r="F9" s="173"/>
      <c r="G9" s="173"/>
      <c r="H9" s="173"/>
      <c r="I9" s="34"/>
    </row>
    <row r="10" spans="1:9" ht="18" customHeight="1" x14ac:dyDescent="0.35">
      <c r="A10" s="173"/>
      <c r="B10" s="173"/>
      <c r="C10" s="173"/>
      <c r="D10" s="173"/>
      <c r="E10" s="173"/>
      <c r="F10" s="173"/>
      <c r="G10" s="173"/>
      <c r="H10" s="173"/>
      <c r="I10" s="34"/>
    </row>
    <row r="11" spans="1:9" ht="18" customHeight="1" thickBot="1" x14ac:dyDescent="0.4">
      <c r="A11" s="173"/>
      <c r="B11" s="173"/>
      <c r="C11" s="173"/>
      <c r="D11" s="173"/>
      <c r="E11" s="173"/>
      <c r="F11" s="173"/>
      <c r="G11" s="173"/>
      <c r="H11" s="173"/>
      <c r="I11" s="34"/>
    </row>
    <row r="12" spans="1:9" ht="18" customHeight="1" thickBot="1" x14ac:dyDescent="0.4">
      <c r="A12" s="173"/>
      <c r="B12" s="237" t="s">
        <v>637</v>
      </c>
      <c r="C12" s="238"/>
      <c r="D12" s="239"/>
      <c r="E12" s="173"/>
      <c r="F12" s="237" t="s">
        <v>206</v>
      </c>
      <c r="G12" s="239"/>
      <c r="H12" s="173"/>
      <c r="I12" s="34"/>
    </row>
    <row r="13" spans="1:9" ht="36" customHeight="1" x14ac:dyDescent="0.35">
      <c r="A13" s="173"/>
      <c r="B13" s="720" t="s">
        <v>623</v>
      </c>
      <c r="C13" s="737"/>
      <c r="D13" s="721"/>
      <c r="E13" s="173"/>
      <c r="F13" s="357" t="s">
        <v>207</v>
      </c>
      <c r="G13" s="314" t="s">
        <v>208</v>
      </c>
      <c r="H13" s="173"/>
      <c r="I13" s="34"/>
    </row>
    <row r="14" spans="1:9" ht="18" customHeight="1" x14ac:dyDescent="0.35">
      <c r="A14" s="173"/>
      <c r="B14" s="352"/>
      <c r="C14" s="742" t="s">
        <v>209</v>
      </c>
      <c r="D14" s="743"/>
      <c r="E14" s="173"/>
      <c r="F14" s="91" t="s">
        <v>210</v>
      </c>
      <c r="G14" s="162">
        <v>1.47</v>
      </c>
      <c r="H14" s="173"/>
      <c r="I14" s="34"/>
    </row>
    <row r="15" spans="1:9" ht="18" customHeight="1" x14ac:dyDescent="0.35">
      <c r="A15" s="173"/>
      <c r="B15" s="160" t="s">
        <v>91</v>
      </c>
      <c r="C15" s="744"/>
      <c r="D15" s="745"/>
      <c r="E15" s="173"/>
      <c r="F15" s="53" t="str">
        <f>'Back-End'!$G$14</f>
        <v xml:space="preserve">All-refrigerator </v>
      </c>
      <c r="G15" s="57">
        <v>1</v>
      </c>
      <c r="H15" s="173"/>
      <c r="I15" s="34"/>
    </row>
    <row r="16" spans="1:9" ht="18" customHeight="1" x14ac:dyDescent="0.35">
      <c r="A16" s="173"/>
      <c r="B16" s="160" t="s">
        <v>93</v>
      </c>
      <c r="C16" s="744"/>
      <c r="D16" s="745"/>
      <c r="E16" s="173"/>
      <c r="F16" s="53" t="str">
        <f>'Back-End'!$G$15</f>
        <v>Refrigerator-Freezer</v>
      </c>
      <c r="G16" s="52">
        <v>1.76</v>
      </c>
      <c r="H16" s="173"/>
      <c r="I16" s="34"/>
    </row>
    <row r="17" spans="1:9" ht="18" customHeight="1" x14ac:dyDescent="0.35">
      <c r="B17" s="160" t="s">
        <v>89</v>
      </c>
      <c r="C17" s="744"/>
      <c r="D17" s="745"/>
      <c r="E17" s="173"/>
      <c r="F17" s="437" t="s">
        <v>89</v>
      </c>
      <c r="G17" s="438">
        <v>1</v>
      </c>
      <c r="H17" s="173"/>
      <c r="I17" s="34"/>
    </row>
    <row r="18" spans="1:9" ht="18" customHeight="1" x14ac:dyDescent="0.35">
      <c r="A18" s="173"/>
      <c r="B18" s="353"/>
      <c r="C18" s="740" t="s">
        <v>211</v>
      </c>
      <c r="D18" s="741"/>
      <c r="E18" s="173"/>
      <c r="F18" s="53" t="str">
        <f>'Back-End'!$G$17</f>
        <v>Cooler-all-refrigerator</v>
      </c>
      <c r="G18" s="57">
        <v>1</v>
      </c>
      <c r="H18" s="173"/>
      <c r="I18" s="34"/>
    </row>
    <row r="19" spans="1:9" ht="18" customHeight="1" x14ac:dyDescent="0.35">
      <c r="A19" s="173"/>
      <c r="B19" s="207"/>
      <c r="C19" s="431" t="s">
        <v>212</v>
      </c>
      <c r="D19" s="428" t="s">
        <v>213</v>
      </c>
      <c r="E19" s="173"/>
      <c r="F19" s="53" t="str">
        <f>'Back-End'!$G$18</f>
        <v>Cooler-refrigerator</v>
      </c>
      <c r="G19" s="57">
        <v>1.47</v>
      </c>
      <c r="H19" s="173"/>
      <c r="I19" s="34"/>
    </row>
    <row r="20" spans="1:9" ht="18" customHeight="1" x14ac:dyDescent="0.35">
      <c r="B20" s="65" t="s">
        <v>214</v>
      </c>
      <c r="C20" s="226"/>
      <c r="D20" s="56"/>
      <c r="E20" s="173"/>
      <c r="F20" s="53" t="str">
        <f>'Back-End'!$G$19</f>
        <v>Cooler-refrigerator-freezer</v>
      </c>
      <c r="G20" s="57">
        <v>1.76</v>
      </c>
      <c r="H20" s="173"/>
      <c r="I20" s="34"/>
    </row>
    <row r="21" spans="1:9" ht="18" customHeight="1" x14ac:dyDescent="0.35">
      <c r="A21" s="173"/>
      <c r="B21" s="65" t="s">
        <v>215</v>
      </c>
      <c r="C21" s="226"/>
      <c r="D21" s="56"/>
      <c r="E21" s="173"/>
      <c r="F21" s="358" t="str">
        <f>'Back-End'!$G$20</f>
        <v>Cooler-freezer</v>
      </c>
      <c r="G21" s="359">
        <v>1.76</v>
      </c>
      <c r="H21" s="173"/>
      <c r="I21" s="34"/>
    </row>
    <row r="22" spans="1:9" ht="18" customHeight="1" x14ac:dyDescent="0.35">
      <c r="A22" s="173"/>
      <c r="B22" s="350"/>
      <c r="C22" s="173"/>
      <c r="D22" s="351"/>
      <c r="E22" s="173"/>
      <c r="F22" s="731" t="s">
        <v>624</v>
      </c>
      <c r="G22" s="732"/>
      <c r="H22" s="173"/>
      <c r="I22" s="34"/>
    </row>
    <row r="23" spans="1:9" ht="18" customHeight="1" thickBot="1" x14ac:dyDescent="0.4">
      <c r="A23" s="173"/>
      <c r="B23" s="160" t="s">
        <v>216</v>
      </c>
      <c r="C23" s="746">
        <f>SUMIFS(D20:D21,C20:C21,FF)+C15</f>
        <v>0</v>
      </c>
      <c r="D23" s="747"/>
      <c r="E23" s="173"/>
      <c r="F23" s="733"/>
      <c r="G23" s="734"/>
      <c r="H23" s="173"/>
      <c r="I23" s="34"/>
    </row>
    <row r="24" spans="1:9" ht="18" customHeight="1" x14ac:dyDescent="0.35">
      <c r="A24" s="173"/>
      <c r="B24" s="161" t="s">
        <v>217</v>
      </c>
      <c r="C24" s="746">
        <f>SUMIFS(D20:D21,C20:C21,FZ)+C16</f>
        <v>0</v>
      </c>
      <c r="D24" s="747"/>
      <c r="E24" s="173"/>
      <c r="F24" s="173"/>
      <c r="G24" s="173"/>
      <c r="H24" s="173"/>
      <c r="I24" s="34"/>
    </row>
    <row r="25" spans="1:9" ht="18" customHeight="1" x14ac:dyDescent="0.35">
      <c r="A25" s="173"/>
      <c r="B25" s="161" t="s">
        <v>218</v>
      </c>
      <c r="C25" s="746">
        <f>SUMIFS(D20:D21,C20:C21,CR)+C17</f>
        <v>0</v>
      </c>
      <c r="D25" s="747"/>
      <c r="E25" s="173"/>
      <c r="F25" s="173"/>
      <c r="G25" s="173"/>
      <c r="H25" s="173"/>
      <c r="I25" s="34"/>
    </row>
    <row r="26" spans="1:9" ht="18" customHeight="1" x14ac:dyDescent="0.35">
      <c r="A26" s="173"/>
      <c r="B26" s="353"/>
      <c r="C26" s="173"/>
      <c r="D26" s="351"/>
      <c r="E26" s="173"/>
      <c r="F26" s="173"/>
      <c r="G26" s="173"/>
      <c r="H26" s="173"/>
      <c r="I26" s="34"/>
    </row>
    <row r="27" spans="1:9" ht="18" customHeight="1" x14ac:dyDescent="0.35">
      <c r="A27" s="173"/>
      <c r="B27" s="160" t="s">
        <v>219</v>
      </c>
      <c r="C27" s="748">
        <f>SUM(C23:D25)</f>
        <v>0</v>
      </c>
      <c r="D27" s="749"/>
      <c r="E27" s="173"/>
      <c r="F27" s="173"/>
      <c r="G27" s="173"/>
      <c r="H27" s="173"/>
      <c r="I27" s="34"/>
    </row>
    <row r="28" spans="1:9" ht="18" customHeight="1" x14ac:dyDescent="0.35">
      <c r="A28" s="173"/>
      <c r="B28" s="353"/>
      <c r="C28" s="173"/>
      <c r="D28" s="351"/>
      <c r="E28" s="173"/>
      <c r="F28" s="173"/>
      <c r="G28" s="173"/>
      <c r="H28" s="173"/>
      <c r="I28" s="34"/>
    </row>
    <row r="29" spans="1:9" ht="18" customHeight="1" x14ac:dyDescent="0.35">
      <c r="A29" s="173"/>
      <c r="B29" s="160" t="s">
        <v>220</v>
      </c>
      <c r="C29" s="735" t="str">
        <f>IFERROR(INDEX($F$14:$G$21,MATCH('General Info &amp; Test Results'!$C$27,Volume!$F$14:$F$21,0),2),Null)</f>
        <v/>
      </c>
      <c r="D29" s="736"/>
      <c r="E29" s="173"/>
      <c r="F29" s="173"/>
      <c r="G29" s="173"/>
      <c r="H29" s="173"/>
      <c r="I29" s="34"/>
    </row>
    <row r="30" spans="1:9" ht="18" customHeight="1" thickBot="1" x14ac:dyDescent="0.4">
      <c r="A30" s="173"/>
      <c r="B30" s="38" t="s">
        <v>221</v>
      </c>
      <c r="C30" s="738" t="str">
        <f>IFERROR(C23+C25+C24*C29,Null)</f>
        <v/>
      </c>
      <c r="D30" s="739"/>
      <c r="E30" s="173"/>
      <c r="F30" s="173"/>
      <c r="G30" s="173"/>
      <c r="H30" s="173"/>
      <c r="I30" s="34"/>
    </row>
    <row r="31" spans="1:9" ht="18" customHeight="1" x14ac:dyDescent="0.35">
      <c r="A31" s="173"/>
      <c r="B31" s="173"/>
      <c r="C31" s="173"/>
      <c r="D31" s="173"/>
      <c r="E31" s="173"/>
      <c r="F31" s="173"/>
      <c r="G31" s="173"/>
      <c r="H31" s="173"/>
      <c r="I31" s="34"/>
    </row>
    <row r="32" spans="1:9" ht="18" customHeight="1" x14ac:dyDescent="0.35">
      <c r="A32" s="34"/>
      <c r="B32" s="34"/>
      <c r="C32" s="34"/>
      <c r="D32" s="34"/>
      <c r="E32" s="34"/>
      <c r="F32" s="34"/>
      <c r="G32" s="34"/>
      <c r="H32" s="34"/>
      <c r="I32" s="34"/>
    </row>
  </sheetData>
  <sheetProtection algorithmName="SHA-512" hashValue="WVRceFGwNYQ2o8/7NllSPrtTnJ86H7Eb1BzhtCPDTot3wMaKwdtK509MvlatStne1vBLADmk+c3T/6Yse+rZfw==" saltValue="LKmmxpTWG8CiM4GuGafSYQ==" spinCount="100000" sheet="1" objects="1" scenarios="1" selectLockedCells="1"/>
  <mergeCells count="13">
    <mergeCell ref="F22:G23"/>
    <mergeCell ref="C29:D29"/>
    <mergeCell ref="B13:D13"/>
    <mergeCell ref="C30:D30"/>
    <mergeCell ref="C18:D18"/>
    <mergeCell ref="C14:D14"/>
    <mergeCell ref="C15:D15"/>
    <mergeCell ref="C16:D16"/>
    <mergeCell ref="C23:D23"/>
    <mergeCell ref="C24:D24"/>
    <mergeCell ref="C27:D27"/>
    <mergeCell ref="C17:D17"/>
    <mergeCell ref="C25:D25"/>
  </mergeCells>
  <conditionalFormatting sqref="C20:D20">
    <cfRule type="expression" dxfId="84" priority="2">
      <formula>Aux_Comp_Y_N=0</formula>
    </cfRule>
  </conditionalFormatting>
  <conditionalFormatting sqref="C21:D21">
    <cfRule type="expression" dxfId="83" priority="1">
      <formula>Aux_Comp_Y_N&lt;=1</formula>
    </cfRule>
  </conditionalFormatting>
  <dataValidations count="1">
    <dataValidation type="list" showInputMessage="1" showErrorMessage="1" sqref="C20 C21" xr:uid="{00000000-0002-0000-0800-000000000000}">
      <formula1>Compt_Type</formula1>
    </dataValidation>
  </dataValidations>
  <hyperlinks>
    <hyperlink ref="E2" location="Instructions!A1" display="Back to Instructions tab" xr:uid="{00000000-0004-0000-0800-000000000000}"/>
  </hyperlinks>
  <printOptions horizontalCentered="1"/>
  <pageMargins left="0.25" right="0.25" top="0.75" bottom="0.25" header="0.3" footer="0.3"/>
  <pageSetup scale="50" orientation="landscape" r:id="rId1"/>
  <headerFooter>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FAE436F594974BA0103114B037B0C8" ma:contentTypeVersion="13" ma:contentTypeDescription="Create a new document." ma:contentTypeScope="" ma:versionID="6fb00ed936ebb236d541d510ee5fe141">
  <xsd:schema xmlns:xsd="http://www.w3.org/2001/XMLSchema" xmlns:xs="http://www.w3.org/2001/XMLSchema" xmlns:p="http://schemas.microsoft.com/office/2006/metadata/properties" xmlns:ns3="3b137b20-ec5f-46d1-87f5-6daf2e783a7b" xmlns:ns4="55f55c35-bcb7-43f1-a2d7-af9fa2a8f9d2" targetNamespace="http://schemas.microsoft.com/office/2006/metadata/properties" ma:root="true" ma:fieldsID="bb8761922e88a8c54c60e4e3471024f0" ns3:_="" ns4:_="">
    <xsd:import namespace="3b137b20-ec5f-46d1-87f5-6daf2e783a7b"/>
    <xsd:import namespace="55f55c35-bcb7-43f1-a2d7-af9fa2a8f9d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37b20-ec5f-46d1-87f5-6daf2e783a7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f55c35-bcb7-43f1-a2d7-af9fa2a8f9d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9CE910-31E3-476D-91D9-DAA3BDD49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137b20-ec5f-46d1-87f5-6daf2e783a7b"/>
    <ds:schemaRef ds:uri="55f55c35-bcb7-43f1-a2d7-af9fa2a8f9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FDA2E1-4A6A-484B-80CA-ABF8787066A1}">
  <ds:schemaRef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55f55c35-bcb7-43f1-a2d7-af9fa2a8f9d2"/>
    <ds:schemaRef ds:uri="http://www.w3.org/XML/1998/namespace"/>
    <ds:schemaRef ds:uri="3b137b20-ec5f-46d1-87f5-6daf2e783a7b"/>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79DBCCDE-ABFB-41E1-B1EB-9FCCA252BD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68</vt:i4>
      </vt:variant>
    </vt:vector>
  </HeadingPairs>
  <TitlesOfParts>
    <vt:vector size="86" baseType="lpstr">
      <vt:lpstr>Instructions</vt:lpstr>
      <vt:lpstr>Volume Data</vt:lpstr>
      <vt:lpstr>ASH-OFF Data 1</vt:lpstr>
      <vt:lpstr>ASH-OFF Data 2</vt:lpstr>
      <vt:lpstr>ASH-ON Data 1</vt:lpstr>
      <vt:lpstr>ASH-ON Data 2</vt:lpstr>
      <vt:lpstr>General Info &amp; Test Results</vt:lpstr>
      <vt:lpstr>Setup &amp; Instrumentation</vt:lpstr>
      <vt:lpstr>Volume</vt:lpstr>
      <vt:lpstr>Settings</vt:lpstr>
      <vt:lpstr>Test Conditions</vt:lpstr>
      <vt:lpstr>Energy Calcs (ASH Switch OFF)</vt:lpstr>
      <vt:lpstr>Energy Calcs (ASH Switch ON)</vt:lpstr>
      <vt:lpstr>Photos</vt:lpstr>
      <vt:lpstr>Comments</vt:lpstr>
      <vt:lpstr>Report Sign-Off Block</vt:lpstr>
      <vt:lpstr>Back-End</vt:lpstr>
      <vt:lpstr>Version Control</vt:lpstr>
      <vt:lpstr>Ambients</vt:lpstr>
      <vt:lpstr>ASH</vt:lpstr>
      <vt:lpstr>ASH_Default</vt:lpstr>
      <vt:lpstr>ASH_OFF_Interpolation</vt:lpstr>
      <vt:lpstr>ASH_ON_Interpolation</vt:lpstr>
      <vt:lpstr>ASH_Switch</vt:lpstr>
      <vt:lpstr>ASHOFF_Tempset</vt:lpstr>
      <vt:lpstr>ASHON_Tempset</vt:lpstr>
      <vt:lpstr>AUS_NZ</vt:lpstr>
      <vt:lpstr>Auto</vt:lpstr>
      <vt:lpstr>Aux_Comp</vt:lpstr>
      <vt:lpstr>Aux_Comp_Y_N</vt:lpstr>
      <vt:lpstr>Comp_Num</vt:lpstr>
      <vt:lpstr>Compt_Type</vt:lpstr>
      <vt:lpstr>Correction_Factor</vt:lpstr>
      <vt:lpstr>CR</vt:lpstr>
      <vt:lpstr>CT_ratio</vt:lpstr>
      <vt:lpstr>Defrost</vt:lpstr>
      <vt:lpstr>DefrostControlType</vt:lpstr>
      <vt:lpstr>DefrostType</vt:lpstr>
      <vt:lpstr>ECR_OFF</vt:lpstr>
      <vt:lpstr>ECR_ON</vt:lpstr>
      <vt:lpstr>EFF_OFF</vt:lpstr>
      <vt:lpstr>EFF_ON</vt:lpstr>
      <vt:lpstr>EFR_OFF</vt:lpstr>
      <vt:lpstr>EFR_ON</vt:lpstr>
      <vt:lpstr>Features</vt:lpstr>
      <vt:lpstr>FF</vt:lpstr>
      <vt:lpstr>FRZ_Comp_Temp</vt:lpstr>
      <vt:lpstr>FRZ_TC_Configs</vt:lpstr>
      <vt:lpstr>FZ</vt:lpstr>
      <vt:lpstr>Height</vt:lpstr>
      <vt:lpstr>Ice_Adder</vt:lpstr>
      <vt:lpstr>LTA</vt:lpstr>
      <vt:lpstr>No</vt:lpstr>
      <vt:lpstr>No_Freq</vt:lpstr>
      <vt:lpstr>Non_auto</vt:lpstr>
      <vt:lpstr>Null</vt:lpstr>
      <vt:lpstr>OFF_Cold_ET_1TP</vt:lpstr>
      <vt:lpstr>OFF_Cold_ET_2TP</vt:lpstr>
      <vt:lpstr>OFF_Mid_ET_1TP</vt:lpstr>
      <vt:lpstr>OFF_Mid_ET_2TP</vt:lpstr>
      <vt:lpstr>OFF_NUOC_ET_1TP</vt:lpstr>
      <vt:lpstr>OFF_NUOC_ET_2TP</vt:lpstr>
      <vt:lpstr>OFF_Warm_ET_1TP</vt:lpstr>
      <vt:lpstr>OFF_Warm_ET_2TP</vt:lpstr>
      <vt:lpstr>ON_Cold_ET_1TP</vt:lpstr>
      <vt:lpstr>ON_Cold_ET_2TP</vt:lpstr>
      <vt:lpstr>ON_Mid_ET_1TP</vt:lpstr>
      <vt:lpstr>ON_Mid_ET_2TP</vt:lpstr>
      <vt:lpstr>ON_NUOC_ET_1TP</vt:lpstr>
      <vt:lpstr>ON_NUOC_ET_2TP</vt:lpstr>
      <vt:lpstr>ON_Warm_ET_1TP</vt:lpstr>
      <vt:lpstr>ON_Warm_ET_2TP</vt:lpstr>
      <vt:lpstr>Other</vt:lpstr>
      <vt:lpstr>Part_auto</vt:lpstr>
      <vt:lpstr>Product_Class</vt:lpstr>
      <vt:lpstr>Product_Type</vt:lpstr>
      <vt:lpstr>QC_Mode</vt:lpstr>
      <vt:lpstr>RC_TC_Configs</vt:lpstr>
      <vt:lpstr>RF_PCs</vt:lpstr>
      <vt:lpstr>Steady_state_Condition</vt:lpstr>
      <vt:lpstr>Temp_Set</vt:lpstr>
      <vt:lpstr>Unit_Type</vt:lpstr>
      <vt:lpstr>Variable</vt:lpstr>
      <vt:lpstr>VASH</vt:lpstr>
      <vt:lpstr>Yes</vt:lpstr>
      <vt:lpstr>Yes_No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Residential Refrigerator-Freezer_Appendix A – v1.0</dc:title>
  <dc:subject/>
  <dc:creator>Mark Carlisle</dc:creator>
  <cp:keywords/>
  <dc:description/>
  <cp:lastModifiedBy>Conway, Naeema (CONTR)</cp:lastModifiedBy>
  <cp:revision/>
  <dcterms:created xsi:type="dcterms:W3CDTF">2013-02-19T16:53:03Z</dcterms:created>
  <dcterms:modified xsi:type="dcterms:W3CDTF">2026-06-22T20:27:33Z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0x0101005EFAE436F594974BA0103114B037B0C8</vt:lpwstr>
  </property>
</Properties>
</file>