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5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theme/themeOverride1.xml" ContentType="application/vnd.openxmlformats-officedocument.themeOverride+xml"/>
  <Override PartName="/xl/charts/chart34.xml" ContentType="application/vnd.openxmlformats-officedocument.drawingml.chart+xml"/>
  <Override PartName="/xl/theme/themeOverride2.xml" ContentType="application/vnd.openxmlformats-officedocument.themeOverride+xml"/>
  <Override PartName="/xl/charts/chart35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0" yWindow="30" windowWidth="15450" windowHeight="10335" activeTab="2"/>
  </bookViews>
  <sheets>
    <sheet name="General_inputs" sheetId="6" r:id="rId1"/>
    <sheet name="Directory" sheetId="16" r:id="rId2"/>
    <sheet name="Total_Commercial_LMDI_UtilAdj" sheetId="51" r:id="rId3"/>
    <sheet name="Commercial_Total" sheetId="4" r:id="rId4"/>
    <sheet name="Report_tables" sheetId="49" r:id="rId5"/>
    <sheet name="Regional_intensity (aggregate)" sheetId="47" r:id="rId6"/>
    <sheet name="Adjusted_Supplier_Data" sheetId="29" r:id="rId7"/>
    <sheet name="SEDS_CensusDiv" sheetId="46" r:id="rId8"/>
    <sheet name="National_Calibration" sheetId="61" r:id="rId9"/>
    <sheet name="AER09_Table2.1c" sheetId="39" r:id="rId10"/>
    <sheet name="AER10_Table2.1c" sheetId="44" r:id="rId11"/>
    <sheet name="AER11_Table2.1C_Update" sheetId="54" r:id="rId12"/>
    <sheet name="mer_dataT02.03_Sep13" sheetId="55" r:id="rId13"/>
    <sheet name="Annual Data_MERT2.3_July14" sheetId="58" r:id="rId14"/>
    <sheet name="Conversion_Factors" sheetId="7" r:id="rId15"/>
    <sheet name="Weather_factors" sheetId="48" r:id="rId16"/>
    <sheet name="CDD_by_Division10" sheetId="42" r:id="rId17"/>
    <sheet name="HDD_by_Division10" sheetId="43" r:id="rId18"/>
    <sheet name="CDD_by_Division11_update" sheetId="56" r:id="rId19"/>
    <sheet name="CDD_by_Division11_AER" sheetId="59" r:id="rId20"/>
    <sheet name="HDD_by_Division11_update" sheetId="57" r:id="rId21"/>
    <sheet name="HDD_by_Division11_AER" sheetId="60" r:id="rId22"/>
    <sheet name="Floorspace_estimates" sheetId="22" r:id="rId23"/>
    <sheet name="Regional_Floorspace" sheetId="45" r:id="rId24"/>
    <sheet name="Charts (www)" sheetId="24" r:id="rId25"/>
    <sheet name="Charts (other-not updated)" sheetId="25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\j" localSheetId="19">#REF!</definedName>
    <definedName name="\j" localSheetId="18">#REF!</definedName>
    <definedName name="\j" localSheetId="21">#REF!</definedName>
    <definedName name="\j" localSheetId="20">#REF!</definedName>
    <definedName name="\j" localSheetId="12">#REF!</definedName>
    <definedName name="\j" localSheetId="8">#REF!</definedName>
    <definedName name="\j" localSheetId="2">#REF!</definedName>
    <definedName name="\j" localSheetId="15">#REF!</definedName>
    <definedName name="\j">#REF!</definedName>
    <definedName name="_1982" localSheetId="19">[1]RECS_2!#REF!</definedName>
    <definedName name="_1982" localSheetId="18">[1]RECS_2!#REF!</definedName>
    <definedName name="_1982" localSheetId="21">[1]RECS_2!#REF!</definedName>
    <definedName name="_1982" localSheetId="20">[1]RECS_2!#REF!</definedName>
    <definedName name="_1982" localSheetId="12">[1]RECS_2!#REF!</definedName>
    <definedName name="_1982" localSheetId="8">[1]RECS_2!#REF!</definedName>
    <definedName name="_1982" localSheetId="2">[1]RECS_2!#REF!</definedName>
    <definedName name="_1982" localSheetId="15">[1]RECS_2!#REF!</definedName>
    <definedName name="_1982">[1]RECS_2!#REF!</definedName>
    <definedName name="AllData" localSheetId="19">#REF!</definedName>
    <definedName name="AllData" localSheetId="18">#REF!</definedName>
    <definedName name="AllData" localSheetId="21">#REF!</definedName>
    <definedName name="AllData" localSheetId="20">#REF!</definedName>
    <definedName name="AllData" localSheetId="8">#REF!</definedName>
    <definedName name="AllData" localSheetId="5">#REF!</definedName>
    <definedName name="AllData" localSheetId="2">#REF!</definedName>
    <definedName name="AllData" localSheetId="15">#REF!</definedName>
    <definedName name="AllData">#REF!</definedName>
    <definedName name="base_label" localSheetId="12">[2]General_inputs!$N$6</definedName>
    <definedName name="base_label">General_inputs!$N$6</definedName>
    <definedName name="base_label_paren" localSheetId="12">[2]General_inputs!$O$6</definedName>
    <definedName name="base_label_paren">General_inputs!$O$6</definedName>
    <definedName name="base_label2">General_inputs!$N$7</definedName>
    <definedName name="base_row" localSheetId="16">[3]General_inputs!$M$6</definedName>
    <definedName name="base_row" localSheetId="19">[4]General_inputs!$M$6</definedName>
    <definedName name="base_row" localSheetId="18">[4]General_inputs!$M$6</definedName>
    <definedName name="base_row" localSheetId="17">[3]General_inputs!$M$6</definedName>
    <definedName name="base_row" localSheetId="21">[4]General_inputs!$M$6</definedName>
    <definedName name="base_row" localSheetId="20">[4]General_inputs!$M$6</definedName>
    <definedName name="Base_row" localSheetId="12">[2]All_Sectors!$K$73</definedName>
    <definedName name="base_row" localSheetId="8">[5]General_inputs!$M$6</definedName>
    <definedName name="base_row" localSheetId="5">[6]General_inputs!$M$6</definedName>
    <definedName name="base_row">General_inputs!$M$6</definedName>
    <definedName name="base_row2" localSheetId="12">[2]All_Sectors!$K$74</definedName>
    <definedName name="base_row2">General_inputs!$M$7</definedName>
    <definedName name="Base_year" localSheetId="16">[3]General_inputs!$F$6</definedName>
    <definedName name="Base_year" localSheetId="19">[4]General_inputs!$F$6</definedName>
    <definedName name="Base_year" localSheetId="18">[4]General_inputs!$F$6</definedName>
    <definedName name="Base_year" localSheetId="17">[3]General_inputs!$F$6</definedName>
    <definedName name="Base_year" localSheetId="21">[4]General_inputs!$F$6</definedName>
    <definedName name="Base_year" localSheetId="20">[4]General_inputs!$F$6</definedName>
    <definedName name="Base_year" localSheetId="12">[2]General_inputs!$F$6</definedName>
    <definedName name="Base_year" localSheetId="8">[5]General_inputs!$F$6</definedName>
    <definedName name="Base_year" localSheetId="5">[6]General_inputs!$F$6</definedName>
    <definedName name="Base_year">General_inputs!$F$6</definedName>
    <definedName name="base_year_paren">General_inputs!$O$6</definedName>
    <definedName name="Base_year2" localSheetId="16">[3]General_inputs!$F$7</definedName>
    <definedName name="Base_year2" localSheetId="19">[4]General_inputs!$F$7</definedName>
    <definedName name="Base_year2" localSheetId="18">[4]General_inputs!$F$7</definedName>
    <definedName name="Base_year2" localSheetId="17">[3]General_inputs!$F$7</definedName>
    <definedName name="Base_year2" localSheetId="21">[4]General_inputs!$F$7</definedName>
    <definedName name="Base_year2" localSheetId="20">[4]General_inputs!$F$7</definedName>
    <definedName name="Base_year2" localSheetId="12">[2]General_inputs!$F$7</definedName>
    <definedName name="Base_year2" localSheetId="8">[5]General_inputs!$F$7</definedName>
    <definedName name="Base_year2" localSheetId="5">[6]General_inputs!$F$7</definedName>
    <definedName name="Base_year2">General_inputs!$F$7</definedName>
    <definedName name="Begin_year_chart1" localSheetId="12">[2]General_inputs!$F$20</definedName>
    <definedName name="Begin_year_chart1">General_inputs!$F$20</definedName>
    <definedName name="EintenAdj">[2]General_inputs!$F$25</definedName>
    <definedName name="End_year_chart1" localSheetId="12">[2]General_inputs!$F$21</definedName>
    <definedName name="End_year_chart1">General_inputs!$F$21</definedName>
    <definedName name="Fuel_type" localSheetId="19">[7]General_inputs!$F$16</definedName>
    <definedName name="Fuel_type" localSheetId="18">[7]General_inputs!$F$16</definedName>
    <definedName name="Fuel_type" localSheetId="21">[7]General_inputs!$F$16</definedName>
    <definedName name="Fuel_type" localSheetId="20">[7]General_inputs!$F$16</definedName>
    <definedName name="Fuel_type">[7]General_inputs!$F$16</definedName>
    <definedName name="HTML_CodePage" hidden="1">1252</definedName>
    <definedName name="HTML_Control" localSheetId="19" hidden="1">{"'Sheet1'!$A$1:$K$41"}</definedName>
    <definedName name="HTML_Control" localSheetId="18" hidden="1">{"'Sheet1'!$A$1:$K$41"}</definedName>
    <definedName name="HTML_Control" localSheetId="17" hidden="1">{"'Sheet1'!$A$1:$K$41"}</definedName>
    <definedName name="HTML_Control" localSheetId="21" hidden="1">{"'Sheet1'!$A$1:$K$41"}</definedName>
    <definedName name="HTML_Control" localSheetId="20" hidden="1">{"'Sheet1'!$A$1:$K$41"}</definedName>
    <definedName name="HTML_Control" localSheetId="12" hidden="1">{"'Sheet1'!$A$1:$K$41"}</definedName>
    <definedName name="HTML_Control" localSheetId="8" hidden="1">{"'Sheet1'!$A$1:$K$41"}</definedName>
    <definedName name="HTML_Control" localSheetId="5" hidden="1">{"'Sheet1'!$A$1:$K$41"}</definedName>
    <definedName name="HTML_Control" hidden="1">{"'Sheet1'!$A$1:$K$41"}</definedName>
    <definedName name="HTML_Control_1" localSheetId="19" hidden="1">{"'Sheet1'!$A$1:$K$41"}</definedName>
    <definedName name="HTML_Control_1" localSheetId="18" hidden="1">{"'Sheet1'!$A$1:$K$41"}</definedName>
    <definedName name="HTML_Control_1" localSheetId="21" hidden="1">{"'Sheet1'!$A$1:$K$41"}</definedName>
    <definedName name="HTML_Control_1" localSheetId="20" hidden="1">{"'Sheet1'!$A$1:$K$41"}</definedName>
    <definedName name="HTML_Control_1" localSheetId="8" hidden="1">{"'Sheet1'!$A$1:$K$41"}</definedName>
    <definedName name="HTML_Control_1" hidden="1">{"'Sheet1'!$A$1:$K$41"}</definedName>
    <definedName name="HTML_Control_2" localSheetId="19" hidden="1">{"'Sheet1'!$A$1:$K$41"}</definedName>
    <definedName name="HTML_Control_2" localSheetId="18" hidden="1">{"'Sheet1'!$A$1:$K$41"}</definedName>
    <definedName name="HTML_Control_2" localSheetId="21" hidden="1">{"'Sheet1'!$A$1:$K$41"}</definedName>
    <definedName name="HTML_Control_2" localSheetId="20" hidden="1">{"'Sheet1'!$A$1:$K$41"}</definedName>
    <definedName name="HTML_Control_2" localSheetId="8" hidden="1">{"'Sheet1'!$A$1:$K$41"}</definedName>
    <definedName name="HTML_Control_2" hidden="1">{"'Sheet1'!$A$1:$K$41"}</definedName>
    <definedName name="HTML_Description" hidden="1">""</definedName>
    <definedName name="HTML_Email" hidden="1">""</definedName>
    <definedName name="HTML_Header" hidden="1">""</definedName>
    <definedName name="HTML_LastUpdate" hidden="1">"7/26/00"</definedName>
    <definedName name="HTML_LineAfter" hidden="1">FALSE</definedName>
    <definedName name="HTML_LineBefore" hidden="1">FALSE</definedName>
    <definedName name="HTML_Name" hidden="1">"Stephanie Battles"</definedName>
    <definedName name="HTML_OBDlg2" hidden="1">TRUE</definedName>
    <definedName name="HTML_OBDlg4" hidden="1">TRUE</definedName>
    <definedName name="HTML_OS" hidden="1">0</definedName>
    <definedName name="HTML_PathFile" hidden="1">"C:\WEBSHARE\WWWROOT\efficiency\spreadsheets\MyHTML.htm"</definedName>
    <definedName name="HTML_Title" hidden="1">"Total Square Feet in U.S. Housing Units"</definedName>
    <definedName name="index_label" localSheetId="16">[3]General_inputs!$U$6</definedName>
    <definedName name="index_label" localSheetId="19">[4]General_inputs!$U$6</definedName>
    <definedName name="index_label" localSheetId="18">[4]General_inputs!$U$6</definedName>
    <definedName name="index_label" localSheetId="1">General_inputs!$L$6</definedName>
    <definedName name="index_label" localSheetId="0">General_inputs!$U$6</definedName>
    <definedName name="index_label" localSheetId="17">[3]General_inputs!$U$6</definedName>
    <definedName name="index_label" localSheetId="21">[4]General_inputs!$U$6</definedName>
    <definedName name="index_label" localSheetId="20">[4]General_inputs!$U$6</definedName>
    <definedName name="index_label" localSheetId="12">[8]General_inputs!$U$6</definedName>
    <definedName name="index_label" localSheetId="8">[5]General_inputs!$U$6</definedName>
    <definedName name="index_label" localSheetId="5">[6]General_inputs!$U$6</definedName>
    <definedName name="index_label">General_inputs!$U$6</definedName>
    <definedName name="index_label2">[9]General_inputs!$L$7</definedName>
    <definedName name="Inten1">[2]All_Sectors!$AH$10:$AN$71</definedName>
    <definedName name="Print_Area_MI" localSheetId="16">[10]Price!#REF!</definedName>
    <definedName name="Print_Area_MI" localSheetId="19">[10]Price!#REF!</definedName>
    <definedName name="Print_Area_MI" localSheetId="17">[10]Price!#REF!</definedName>
    <definedName name="Print_Area_MI" localSheetId="21">[10]Price!#REF!</definedName>
    <definedName name="Print_Area_MI" localSheetId="12">[10]Price!#REF!</definedName>
    <definedName name="Print_Area_MI" localSheetId="8">[10]Price!#REF!</definedName>
    <definedName name="Print_Area_MI" localSheetId="5">[10]Price!#REF!</definedName>
    <definedName name="Print_Area_MI" localSheetId="2">[10]Price!#REF!</definedName>
    <definedName name="Print_Area_MI" localSheetId="15">[10]Price!#REF!</definedName>
    <definedName name="Print_Area_MI">[10]Price!#REF!</definedName>
    <definedName name="QtrData" localSheetId="19">'[11]Authnot Prelim'!#REF!</definedName>
    <definedName name="QtrData" localSheetId="21">'[11]Authnot Prelim'!#REF!</definedName>
    <definedName name="QtrData" localSheetId="12">'[11]Authnot Prelim'!#REF!</definedName>
    <definedName name="QtrData" localSheetId="8">'[11]Authnot Prelim'!#REF!</definedName>
    <definedName name="QtrData" localSheetId="5">'[11]Authnot Prelim'!#REF!</definedName>
    <definedName name="QtrData" localSheetId="2">'[11]Authnot Prelim'!#REF!</definedName>
    <definedName name="QtrData" localSheetId="15">'[11]Authnot Prelim'!#REF!</definedName>
    <definedName name="QtrData">'[11]Authnot Prelim'!#REF!</definedName>
    <definedName name="Utility_Adj">General_inputs!$P$24</definedName>
  </definedNames>
  <calcPr calcId="145621"/>
</workbook>
</file>

<file path=xl/calcChain.xml><?xml version="1.0" encoding="utf-8"?>
<calcChain xmlns="http://schemas.openxmlformats.org/spreadsheetml/2006/main">
  <c r="J135" i="24" l="1"/>
  <c r="L135" i="24"/>
  <c r="J100" i="24"/>
  <c r="L100" i="24"/>
  <c r="HP9" i="48" l="1"/>
  <c r="HP10" i="48"/>
  <c r="HP11" i="48"/>
  <c r="HP12" i="48"/>
  <c r="HP13" i="48"/>
  <c r="HP14" i="48"/>
  <c r="HP15" i="48"/>
  <c r="HP16" i="48"/>
  <c r="HP17" i="48"/>
  <c r="HP18" i="48"/>
  <c r="HP19" i="48"/>
  <c r="HP20" i="48"/>
  <c r="HP21" i="48"/>
  <c r="HP22" i="48"/>
  <c r="HP23" i="48"/>
  <c r="HP24" i="48"/>
  <c r="HP25" i="48"/>
  <c r="HP26" i="48"/>
  <c r="HP27" i="48"/>
  <c r="HP28" i="48"/>
  <c r="HP29" i="48"/>
  <c r="HP30" i="48"/>
  <c r="HP31" i="48"/>
  <c r="HP32" i="48"/>
  <c r="HP33" i="48"/>
  <c r="HP34" i="48"/>
  <c r="HP35" i="48"/>
  <c r="HP36" i="48"/>
  <c r="HP37" i="48"/>
  <c r="HP38" i="48"/>
  <c r="HP39" i="48"/>
  <c r="HP40" i="48"/>
  <c r="HP41" i="48"/>
  <c r="HP42" i="48"/>
  <c r="HP43" i="48"/>
  <c r="HP44" i="48"/>
  <c r="HP45" i="48"/>
  <c r="HP46" i="48"/>
  <c r="HP47" i="48"/>
  <c r="HP48" i="48"/>
  <c r="HP49" i="48"/>
  <c r="HP50" i="48"/>
  <c r="HP51" i="48"/>
  <c r="HP52" i="48"/>
  <c r="HP53" i="48"/>
  <c r="HP54" i="48"/>
  <c r="HP55" i="48"/>
  <c r="HP56" i="48"/>
  <c r="HP57" i="48"/>
  <c r="HP58" i="48"/>
  <c r="HP59" i="48"/>
  <c r="HP60" i="48"/>
  <c r="HP61" i="48"/>
  <c r="HP62" i="48"/>
  <c r="HP63" i="48"/>
  <c r="HP64" i="48"/>
  <c r="HP65" i="48"/>
  <c r="HP66" i="48"/>
  <c r="HP67" i="48"/>
  <c r="HP68" i="48"/>
  <c r="HP69" i="48"/>
  <c r="HP70" i="48"/>
  <c r="HP8" i="48"/>
  <c r="O239" i="4" l="1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HQ9" i="48"/>
  <c r="HQ10" i="48"/>
  <c r="HQ11" i="48"/>
  <c r="HQ12" i="48"/>
  <c r="HQ13" i="48"/>
  <c r="HQ14" i="48"/>
  <c r="HQ15" i="48"/>
  <c r="HQ16" i="48"/>
  <c r="HQ17" i="48"/>
  <c r="HQ18" i="48"/>
  <c r="HQ19" i="48"/>
  <c r="HQ20" i="48"/>
  <c r="HQ21" i="48"/>
  <c r="HQ22" i="48"/>
  <c r="HQ23" i="48"/>
  <c r="HQ24" i="48"/>
  <c r="HQ25" i="48"/>
  <c r="HQ26" i="48"/>
  <c r="HQ27" i="48"/>
  <c r="HQ28" i="48"/>
  <c r="HQ29" i="48"/>
  <c r="HQ30" i="48"/>
  <c r="HQ31" i="48"/>
  <c r="HQ32" i="48"/>
  <c r="HQ33" i="48"/>
  <c r="HQ34" i="48"/>
  <c r="HQ35" i="48"/>
  <c r="HQ36" i="48"/>
  <c r="HQ37" i="48"/>
  <c r="HQ38" i="48"/>
  <c r="HQ39" i="48"/>
  <c r="HQ40" i="48"/>
  <c r="HQ41" i="48"/>
  <c r="HQ42" i="48"/>
  <c r="HQ43" i="48"/>
  <c r="HQ44" i="48"/>
  <c r="HQ45" i="48"/>
  <c r="HQ46" i="48"/>
  <c r="HQ47" i="48"/>
  <c r="HQ48" i="48"/>
  <c r="HQ49" i="48"/>
  <c r="HQ50" i="48"/>
  <c r="HQ51" i="48"/>
  <c r="HQ52" i="48"/>
  <c r="HQ53" i="48"/>
  <c r="HQ54" i="48"/>
  <c r="HQ55" i="48"/>
  <c r="HQ56" i="48"/>
  <c r="HQ57" i="48"/>
  <c r="HQ58" i="48"/>
  <c r="HQ59" i="48"/>
  <c r="HQ60" i="48"/>
  <c r="HQ61" i="48"/>
  <c r="HQ62" i="48"/>
  <c r="HQ63" i="48"/>
  <c r="HQ64" i="48"/>
  <c r="HQ65" i="48"/>
  <c r="HQ66" i="48"/>
  <c r="HQ67" i="48"/>
  <c r="HQ68" i="48"/>
  <c r="HQ69" i="48"/>
  <c r="HQ70" i="48"/>
  <c r="HQ8" i="48"/>
  <c r="AM153" i="51"/>
  <c r="B16" i="29" l="1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L7" i="61"/>
  <c r="L8" i="61"/>
  <c r="L9" i="61"/>
  <c r="L10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K7" i="61"/>
  <c r="K8" i="61"/>
  <c r="K9" i="61"/>
  <c r="K10" i="61"/>
  <c r="K11" i="61"/>
  <c r="K12" i="61"/>
  <c r="K13" i="61"/>
  <c r="K14" i="61"/>
  <c r="K15" i="61"/>
  <c r="K16" i="61"/>
  <c r="K17" i="61"/>
  <c r="K18" i="61"/>
  <c r="K19" i="61"/>
  <c r="K20" i="61"/>
  <c r="K21" i="61"/>
  <c r="K22" i="61"/>
  <c r="K23" i="61"/>
  <c r="K24" i="61"/>
  <c r="K25" i="61"/>
  <c r="K26" i="61"/>
  <c r="K27" i="61"/>
  <c r="K28" i="61"/>
  <c r="K29" i="61"/>
  <c r="K30" i="61"/>
  <c r="K31" i="61"/>
  <c r="K32" i="61"/>
  <c r="K33" i="61"/>
  <c r="K34" i="61"/>
  <c r="K35" i="61"/>
  <c r="K36" i="61"/>
  <c r="K37" i="61"/>
  <c r="K38" i="61"/>
  <c r="K39" i="61"/>
  <c r="K40" i="61"/>
  <c r="K41" i="61"/>
  <c r="K42" i="61"/>
  <c r="K43" i="61"/>
  <c r="K44" i="61"/>
  <c r="I60" i="46"/>
  <c r="B60" i="46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C7" i="61"/>
  <c r="C8" i="61"/>
  <c r="C9" i="61"/>
  <c r="C10" i="61"/>
  <c r="C11" i="61"/>
  <c r="C12" i="61"/>
  <c r="C13" i="61"/>
  <c r="C14" i="61"/>
  <c r="C15" i="61"/>
  <c r="C16" i="61"/>
  <c r="C17" i="61"/>
  <c r="C18" i="61"/>
  <c r="C19" i="61"/>
  <c r="C20" i="61"/>
  <c r="C21" i="61"/>
  <c r="C22" i="6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C41" i="61"/>
  <c r="C42" i="61"/>
  <c r="C43" i="61"/>
  <c r="C44" i="61"/>
  <c r="C45" i="61"/>
  <c r="C46" i="61"/>
  <c r="C47" i="61"/>
  <c r="J17" i="61"/>
  <c r="J18" i="61" s="1"/>
  <c r="J19" i="61" s="1"/>
  <c r="J20" i="61" s="1"/>
  <c r="J21" i="61" s="1"/>
  <c r="J22" i="61" s="1"/>
  <c r="J23" i="61" s="1"/>
  <c r="J24" i="61" s="1"/>
  <c r="J25" i="61" s="1"/>
  <c r="J26" i="61" s="1"/>
  <c r="J27" i="61" s="1"/>
  <c r="J28" i="61" s="1"/>
  <c r="J29" i="61" s="1"/>
  <c r="J30" i="61" s="1"/>
  <c r="J31" i="61" s="1"/>
  <c r="J32" i="61" s="1"/>
  <c r="J33" i="61" s="1"/>
  <c r="J34" i="61" s="1"/>
  <c r="J35" i="61" s="1"/>
  <c r="J36" i="61" s="1"/>
  <c r="J37" i="61" s="1"/>
  <c r="J38" i="61" s="1"/>
  <c r="J39" i="61" s="1"/>
  <c r="J40" i="61" s="1"/>
  <c r="J41" i="61" s="1"/>
  <c r="J42" i="61" s="1"/>
  <c r="J43" i="61" s="1"/>
  <c r="J44" i="61" s="1"/>
  <c r="J45" i="61" s="1"/>
  <c r="J46" i="61" s="1"/>
  <c r="J47" i="61" s="1"/>
  <c r="J48" i="61" s="1"/>
  <c r="J49" i="61" s="1"/>
  <c r="B17" i="6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AB78" i="51" l="1"/>
  <c r="K78" i="51"/>
  <c r="B78" i="51"/>
  <c r="F377" i="4"/>
  <c r="F301" i="4"/>
  <c r="F302" i="4"/>
  <c r="F225" i="4"/>
  <c r="F226" i="4"/>
  <c r="F151" i="4"/>
  <c r="F152" i="4"/>
  <c r="CS71" i="48" l="1"/>
  <c r="CW71" i="48"/>
  <c r="CY71" i="48"/>
  <c r="JI71" i="48"/>
  <c r="JD71" i="48"/>
  <c r="IO71" i="48"/>
  <c r="GQ71" i="48"/>
  <c r="GT71" i="48"/>
  <c r="GU71" i="48"/>
  <c r="GW71" i="48"/>
  <c r="FT71" i="48"/>
  <c r="FY71" i="48"/>
  <c r="FZ71" i="48" s="1"/>
  <c r="GA71" i="48"/>
  <c r="FJ71" i="48"/>
  <c r="GK71" i="48" s="1"/>
  <c r="GM71" i="48" s="1"/>
  <c r="GR71" i="48" s="1"/>
  <c r="FK71" i="48"/>
  <c r="GL71" i="48" s="1"/>
  <c r="FN71" i="48"/>
  <c r="FO71" i="48"/>
  <c r="ES71" i="48"/>
  <c r="EW71" i="48"/>
  <c r="EY71" i="48"/>
  <c r="DV71" i="48"/>
  <c r="EC71" i="48"/>
  <c r="DJ71" i="48"/>
  <c r="EL71" i="48" s="1"/>
  <c r="DK71" i="48"/>
  <c r="EM71" i="48" s="1"/>
  <c r="DL71" i="48"/>
  <c r="EN71" i="48" s="1"/>
  <c r="DM71" i="48"/>
  <c r="DW71" i="48" s="1"/>
  <c r="DO71" i="48"/>
  <c r="DP71" i="48"/>
  <c r="DQ71" i="48"/>
  <c r="DR71" i="48"/>
  <c r="DX71" i="48" s="1"/>
  <c r="DY71" i="48" s="1"/>
  <c r="BW71" i="48"/>
  <c r="CA71" i="48"/>
  <c r="CB71" i="48" s="1"/>
  <c r="CC71" i="48"/>
  <c r="BM71" i="48"/>
  <c r="CM71" i="48" s="1"/>
  <c r="BN71" i="48"/>
  <c r="CN71" i="48" s="1"/>
  <c r="BQ71" i="48"/>
  <c r="BR71" i="48"/>
  <c r="BS71" i="48" s="1"/>
  <c r="BY71" i="48" s="1"/>
  <c r="AT71" i="48"/>
  <c r="AX71" i="48"/>
  <c r="AZ71" i="48"/>
  <c r="Z71" i="48"/>
  <c r="AD71" i="48"/>
  <c r="AE71" i="48" s="1"/>
  <c r="P71" i="48"/>
  <c r="AN71" i="48" s="1"/>
  <c r="AP71" i="48" s="1"/>
  <c r="AU71" i="48" s="1"/>
  <c r="AV71" i="48" s="1"/>
  <c r="Q71" i="48"/>
  <c r="AO71" i="48" s="1"/>
  <c r="T71" i="48"/>
  <c r="U71" i="48"/>
  <c r="P72" i="48"/>
  <c r="Q72" i="48"/>
  <c r="R72" i="48"/>
  <c r="T72" i="48"/>
  <c r="U72" i="48"/>
  <c r="V72" i="48" s="1"/>
  <c r="BO71" i="48" l="1"/>
  <c r="BX71" i="48" s="1"/>
  <c r="CO71" i="48"/>
  <c r="CT71" i="48" s="1"/>
  <c r="CU71" i="48" s="1"/>
  <c r="EO71" i="48"/>
  <c r="ET71" i="48" s="1"/>
  <c r="EU71" i="48" s="1"/>
  <c r="FP71" i="48"/>
  <c r="FV71" i="48" s="1"/>
  <c r="FW71" i="48" s="1"/>
  <c r="FL71" i="48"/>
  <c r="FU71" i="48" s="1"/>
  <c r="GS71" i="48"/>
  <c r="V71" i="48"/>
  <c r="AB71" i="48" s="1"/>
  <c r="R71" i="48"/>
  <c r="AA71" i="48" s="1"/>
  <c r="EA71" i="48"/>
  <c r="EB71" i="48" s="1"/>
  <c r="X71" i="48" l="1"/>
  <c r="I71" i="48" l="1"/>
  <c r="L71" i="48"/>
  <c r="BL71" i="48"/>
  <c r="DI71" i="48"/>
  <c r="EK71" i="48"/>
  <c r="FI71" i="48"/>
  <c r="GJ71" i="48"/>
  <c r="I31" i="48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60" i="48" s="1"/>
  <c r="I61" i="48" s="1"/>
  <c r="I62" i="48" s="1"/>
  <c r="I63" i="48" s="1"/>
  <c r="I64" i="48" s="1"/>
  <c r="I65" i="48" s="1"/>
  <c r="I66" i="48" s="1"/>
  <c r="I67" i="48" s="1"/>
  <c r="I68" i="48" s="1"/>
  <c r="I69" i="48" s="1"/>
  <c r="I70" i="48" s="1"/>
  <c r="I30" i="48"/>
  <c r="I29" i="48"/>
  <c r="AA67" i="54" l="1"/>
  <c r="AA68" i="54"/>
  <c r="AA69" i="54"/>
  <c r="AA70" i="54"/>
  <c r="AA71" i="54"/>
  <c r="AA72" i="54"/>
  <c r="AA73" i="54"/>
  <c r="AA74" i="54"/>
  <c r="AA75" i="54"/>
  <c r="AA66" i="54"/>
  <c r="Y67" i="54"/>
  <c r="Y68" i="54"/>
  <c r="Y69" i="54"/>
  <c r="Y70" i="54"/>
  <c r="Y71" i="54"/>
  <c r="Y72" i="54"/>
  <c r="Y73" i="54"/>
  <c r="Y74" i="54"/>
  <c r="Y75" i="54"/>
  <c r="Y66" i="54"/>
  <c r="AC64" i="54"/>
  <c r="AC65" i="54"/>
  <c r="AC66" i="54"/>
  <c r="AC67" i="54"/>
  <c r="AC68" i="54"/>
  <c r="AC69" i="54"/>
  <c r="AC70" i="54"/>
  <c r="AC71" i="54"/>
  <c r="AC72" i="54"/>
  <c r="AC73" i="54"/>
  <c r="AC74" i="54"/>
  <c r="AC75" i="54"/>
  <c r="W75" i="54"/>
  <c r="C49" i="61" s="1"/>
  <c r="W74" i="54"/>
  <c r="C48" i="61" s="1"/>
  <c r="U72" i="54"/>
  <c r="K46" i="61" s="1"/>
  <c r="U73" i="54"/>
  <c r="K47" i="61" s="1"/>
  <c r="U74" i="54"/>
  <c r="K48" i="61" s="1"/>
  <c r="U75" i="54"/>
  <c r="K49" i="61" s="1"/>
  <c r="U71" i="54"/>
  <c r="K45" i="61" s="1"/>
  <c r="F72" i="54"/>
  <c r="F73" i="54"/>
  <c r="F74" i="54"/>
  <c r="F75" i="54"/>
  <c r="F71" i="54"/>
  <c r="D74" i="54"/>
  <c r="D75" i="54"/>
  <c r="D73" i="54"/>
  <c r="A4" i="58"/>
  <c r="DD403" i="4" l="1"/>
  <c r="K105" i="25"/>
  <c r="N114" i="29" l="1"/>
  <c r="AP153" i="51" l="1"/>
  <c r="AQ153" i="51"/>
  <c r="AP100" i="51"/>
  <c r="AQ100" i="51"/>
  <c r="DD280" i="4" l="1"/>
  <c r="DI280" i="4"/>
  <c r="DD202" i="4"/>
  <c r="B377" i="4"/>
  <c r="B376" i="4"/>
  <c r="B379" i="4"/>
  <c r="B380" i="4"/>
  <c r="AM152" i="51"/>
  <c r="HY70" i="48"/>
  <c r="HZ70" i="48"/>
  <c r="AV47" i="47"/>
  <c r="AI47" i="47"/>
  <c r="U47" i="47"/>
  <c r="G47" i="47"/>
  <c r="A47" i="47" s="1"/>
  <c r="FO8" i="48"/>
  <c r="FO9" i="48"/>
  <c r="FO10" i="48"/>
  <c r="FO11" i="48"/>
  <c r="FO12" i="48"/>
  <c r="FO13" i="48"/>
  <c r="FO14" i="48"/>
  <c r="FO15" i="48"/>
  <c r="FO16" i="48"/>
  <c r="FO17" i="48"/>
  <c r="FO18" i="48"/>
  <c r="FO19" i="48"/>
  <c r="FO20" i="48"/>
  <c r="FO21" i="48"/>
  <c r="FO22" i="48"/>
  <c r="FO23" i="48"/>
  <c r="FO24" i="48"/>
  <c r="FO25" i="48"/>
  <c r="FO26" i="48"/>
  <c r="FO27" i="48"/>
  <c r="FO28" i="48"/>
  <c r="FO29" i="48"/>
  <c r="FO30" i="48"/>
  <c r="FO31" i="48"/>
  <c r="FO32" i="48"/>
  <c r="FO33" i="48"/>
  <c r="FO34" i="48"/>
  <c r="FO35" i="48"/>
  <c r="FO36" i="48"/>
  <c r="FO37" i="48"/>
  <c r="FO38" i="48"/>
  <c r="FO39" i="48"/>
  <c r="FO40" i="48"/>
  <c r="FO41" i="48"/>
  <c r="FO42" i="48"/>
  <c r="FO43" i="48"/>
  <c r="FO44" i="48"/>
  <c r="FO45" i="48"/>
  <c r="FO46" i="48"/>
  <c r="FO47" i="48"/>
  <c r="FO48" i="48"/>
  <c r="FO49" i="48"/>
  <c r="FO50" i="48"/>
  <c r="FO51" i="48"/>
  <c r="FO52" i="48"/>
  <c r="FO53" i="48"/>
  <c r="FO54" i="48"/>
  <c r="FO55" i="48"/>
  <c r="FO56" i="48"/>
  <c r="FO57" i="48"/>
  <c r="FO58" i="48"/>
  <c r="FO59" i="48"/>
  <c r="FO60" i="48"/>
  <c r="FO61" i="48"/>
  <c r="FO62" i="48"/>
  <c r="FO63" i="48"/>
  <c r="FO64" i="48"/>
  <c r="FO65" i="48"/>
  <c r="FO66" i="48"/>
  <c r="FO67" i="48"/>
  <c r="FO68" i="48"/>
  <c r="FO69" i="48"/>
  <c r="FO70" i="48"/>
  <c r="FO72" i="48"/>
  <c r="FO73" i="48"/>
  <c r="FN8" i="48"/>
  <c r="FN9" i="48"/>
  <c r="FN10" i="48"/>
  <c r="FN11" i="48"/>
  <c r="FN12" i="48"/>
  <c r="FN13" i="48"/>
  <c r="FN14" i="48"/>
  <c r="FN15" i="48"/>
  <c r="FN16" i="48"/>
  <c r="FN17" i="48"/>
  <c r="FN18" i="48"/>
  <c r="FN19" i="48"/>
  <c r="FN20" i="48"/>
  <c r="FN21" i="48"/>
  <c r="FN22" i="48"/>
  <c r="FN23" i="48"/>
  <c r="FN24" i="48"/>
  <c r="FN25" i="48"/>
  <c r="FN26" i="48"/>
  <c r="FN27" i="48"/>
  <c r="FN28" i="48"/>
  <c r="FN29" i="48"/>
  <c r="FN30" i="48"/>
  <c r="FN31" i="48"/>
  <c r="FN32" i="48"/>
  <c r="FN33" i="48"/>
  <c r="FN34" i="48"/>
  <c r="FN35" i="48"/>
  <c r="FN36" i="48"/>
  <c r="FN37" i="48"/>
  <c r="FN38" i="48"/>
  <c r="FN39" i="48"/>
  <c r="FN40" i="48"/>
  <c r="FN41" i="48"/>
  <c r="FN42" i="48"/>
  <c r="FN43" i="48"/>
  <c r="FN44" i="48"/>
  <c r="FN45" i="48"/>
  <c r="FN46" i="48"/>
  <c r="FN47" i="48"/>
  <c r="FN48" i="48"/>
  <c r="FN49" i="48"/>
  <c r="FN50" i="48"/>
  <c r="FN51" i="48"/>
  <c r="FN52" i="48"/>
  <c r="FN53" i="48"/>
  <c r="FN54" i="48"/>
  <c r="FN55" i="48"/>
  <c r="FN56" i="48"/>
  <c r="FN57" i="48"/>
  <c r="FN58" i="48"/>
  <c r="FN59" i="48"/>
  <c r="FN60" i="48"/>
  <c r="FN61" i="48"/>
  <c r="FN62" i="48"/>
  <c r="FN63" i="48"/>
  <c r="FN64" i="48"/>
  <c r="FN65" i="48"/>
  <c r="FN66" i="48"/>
  <c r="FN67" i="48"/>
  <c r="FN68" i="48"/>
  <c r="FN69" i="48"/>
  <c r="FN70" i="48"/>
  <c r="FP70" i="48" s="1"/>
  <c r="FV70" i="48" s="1"/>
  <c r="FN72" i="48"/>
  <c r="FN73" i="48"/>
  <c r="FK8" i="48"/>
  <c r="FK9" i="48"/>
  <c r="FK10" i="48"/>
  <c r="FK11" i="48"/>
  <c r="FK12" i="48"/>
  <c r="FK13" i="48"/>
  <c r="FK14" i="48"/>
  <c r="FK15" i="48"/>
  <c r="FK16" i="48"/>
  <c r="FK17" i="48"/>
  <c r="FK18" i="48"/>
  <c r="FK19" i="48"/>
  <c r="FK20" i="48"/>
  <c r="FK21" i="48"/>
  <c r="FK22" i="48"/>
  <c r="FK23" i="48"/>
  <c r="FK24" i="48"/>
  <c r="FK25" i="48"/>
  <c r="FK26" i="48"/>
  <c r="FK27" i="48"/>
  <c r="FK28" i="48"/>
  <c r="FK29" i="48"/>
  <c r="FK30" i="48"/>
  <c r="FK31" i="48"/>
  <c r="FK32" i="48"/>
  <c r="FK33" i="48"/>
  <c r="FK34" i="48"/>
  <c r="FK35" i="48"/>
  <c r="FK36" i="48"/>
  <c r="FK37" i="48"/>
  <c r="FK38" i="48"/>
  <c r="FK39" i="48"/>
  <c r="FK40" i="48"/>
  <c r="FK41" i="48"/>
  <c r="FK42" i="48"/>
  <c r="FK43" i="48"/>
  <c r="FK44" i="48"/>
  <c r="FK45" i="48"/>
  <c r="FK46" i="48"/>
  <c r="FK47" i="48"/>
  <c r="FK48" i="48"/>
  <c r="FK49" i="48"/>
  <c r="FK50" i="48"/>
  <c r="FK51" i="48"/>
  <c r="FK52" i="48"/>
  <c r="FK53" i="48"/>
  <c r="FK54" i="48"/>
  <c r="FK55" i="48"/>
  <c r="FK56" i="48"/>
  <c r="FK57" i="48"/>
  <c r="FK58" i="48"/>
  <c r="FK59" i="48"/>
  <c r="FK60" i="48"/>
  <c r="FK61" i="48"/>
  <c r="FK62" i="48"/>
  <c r="FK63" i="48"/>
  <c r="FK64" i="48"/>
  <c r="FK65" i="48"/>
  <c r="FK66" i="48"/>
  <c r="FK67" i="48"/>
  <c r="FK68" i="48"/>
  <c r="FK69" i="48"/>
  <c r="FK70" i="48"/>
  <c r="GL70" i="48" s="1"/>
  <c r="FK72" i="48"/>
  <c r="FK73" i="48"/>
  <c r="FJ8" i="48"/>
  <c r="FJ9" i="48"/>
  <c r="FJ10" i="48"/>
  <c r="FJ11" i="48"/>
  <c r="FJ12" i="48"/>
  <c r="FJ13" i="48"/>
  <c r="FJ14" i="48"/>
  <c r="FJ15" i="48"/>
  <c r="FJ16" i="48"/>
  <c r="FJ17" i="48"/>
  <c r="FJ18" i="48"/>
  <c r="FJ19" i="48"/>
  <c r="FJ20" i="48"/>
  <c r="FJ21" i="48"/>
  <c r="FJ22" i="48"/>
  <c r="FJ23" i="48"/>
  <c r="FJ24" i="48"/>
  <c r="FJ25" i="48"/>
  <c r="FJ26" i="48"/>
  <c r="FJ27" i="48"/>
  <c r="FJ28" i="48"/>
  <c r="FJ29" i="48"/>
  <c r="FJ30" i="48"/>
  <c r="FJ31" i="48"/>
  <c r="FJ32" i="48"/>
  <c r="FJ33" i="48"/>
  <c r="FJ34" i="48"/>
  <c r="FJ35" i="48"/>
  <c r="FJ36" i="48"/>
  <c r="FJ37" i="48"/>
  <c r="FJ38" i="48"/>
  <c r="FJ39" i="48"/>
  <c r="FJ40" i="48"/>
  <c r="FJ41" i="48"/>
  <c r="FJ42" i="48"/>
  <c r="FJ43" i="48"/>
  <c r="FJ44" i="48"/>
  <c r="FJ45" i="48"/>
  <c r="FJ46" i="48"/>
  <c r="FJ47" i="48"/>
  <c r="FJ48" i="48"/>
  <c r="FJ49" i="48"/>
  <c r="FJ50" i="48"/>
  <c r="FJ51" i="48"/>
  <c r="FJ52" i="48"/>
  <c r="FJ53" i="48"/>
  <c r="FJ54" i="48"/>
  <c r="FJ55" i="48"/>
  <c r="FJ56" i="48"/>
  <c r="FJ57" i="48"/>
  <c r="FJ58" i="48"/>
  <c r="FJ59" i="48"/>
  <c r="FJ60" i="48"/>
  <c r="FJ61" i="48"/>
  <c r="FJ62" i="48"/>
  <c r="FJ63" i="48"/>
  <c r="FJ64" i="48"/>
  <c r="FJ65" i="48"/>
  <c r="FJ66" i="48"/>
  <c r="FJ67" i="48"/>
  <c r="FJ68" i="48"/>
  <c r="FJ69" i="48"/>
  <c r="FJ70" i="48"/>
  <c r="GK70" i="48" s="1"/>
  <c r="FJ72" i="48"/>
  <c r="FJ73" i="48"/>
  <c r="DQ8" i="48"/>
  <c r="DQ9" i="48"/>
  <c r="DQ10" i="48"/>
  <c r="DQ11" i="48"/>
  <c r="DQ12" i="48"/>
  <c r="DQ13" i="48"/>
  <c r="DQ14" i="48"/>
  <c r="DQ15" i="48"/>
  <c r="DQ16" i="48"/>
  <c r="DQ17" i="48"/>
  <c r="DQ18" i="48"/>
  <c r="DQ19" i="48"/>
  <c r="DQ20" i="48"/>
  <c r="DQ21" i="48"/>
  <c r="DQ22" i="48"/>
  <c r="DQ23" i="48"/>
  <c r="DQ24" i="48"/>
  <c r="DQ25" i="48"/>
  <c r="DQ26" i="48"/>
  <c r="DQ27" i="48"/>
  <c r="DQ28" i="48"/>
  <c r="DQ29" i="48"/>
  <c r="DQ30" i="48"/>
  <c r="DQ31" i="48"/>
  <c r="DQ32" i="48"/>
  <c r="DQ33" i="48"/>
  <c r="DQ34" i="48"/>
  <c r="DQ35" i="48"/>
  <c r="DQ36" i="48"/>
  <c r="DQ37" i="48"/>
  <c r="DQ38" i="48"/>
  <c r="DQ39" i="48"/>
  <c r="DQ40" i="48"/>
  <c r="DQ41" i="48"/>
  <c r="DQ42" i="48"/>
  <c r="DQ43" i="48"/>
  <c r="DQ44" i="48"/>
  <c r="DQ45" i="48"/>
  <c r="DQ46" i="48"/>
  <c r="DQ47" i="48"/>
  <c r="DQ48" i="48"/>
  <c r="DQ49" i="48"/>
  <c r="DQ50" i="48"/>
  <c r="DQ51" i="48"/>
  <c r="DQ52" i="48"/>
  <c r="DQ53" i="48"/>
  <c r="DQ54" i="48"/>
  <c r="DQ55" i="48"/>
  <c r="DQ56" i="48"/>
  <c r="DQ57" i="48"/>
  <c r="DQ58" i="48"/>
  <c r="DQ59" i="48"/>
  <c r="DQ60" i="48"/>
  <c r="DQ61" i="48"/>
  <c r="DQ62" i="48"/>
  <c r="DQ63" i="48"/>
  <c r="DQ64" i="48"/>
  <c r="DQ65" i="48"/>
  <c r="DQ66" i="48"/>
  <c r="DQ67" i="48"/>
  <c r="DQ68" i="48"/>
  <c r="DQ69" i="48"/>
  <c r="DQ70" i="48"/>
  <c r="DQ72" i="48"/>
  <c r="DQ73" i="48"/>
  <c r="DP8" i="48"/>
  <c r="DP9" i="48"/>
  <c r="DP10" i="48"/>
  <c r="DP11" i="48"/>
  <c r="DP12" i="48"/>
  <c r="DP13" i="48"/>
  <c r="DP14" i="48"/>
  <c r="DP15" i="48"/>
  <c r="DP16" i="48"/>
  <c r="DP17" i="48"/>
  <c r="DP18" i="48"/>
  <c r="DP19" i="48"/>
  <c r="DP20" i="48"/>
  <c r="DP21" i="48"/>
  <c r="DP22" i="48"/>
  <c r="DP23" i="48"/>
  <c r="DP24" i="48"/>
  <c r="DP25" i="48"/>
  <c r="DP26" i="48"/>
  <c r="DP27" i="48"/>
  <c r="DP28" i="48"/>
  <c r="DP29" i="48"/>
  <c r="DP30" i="48"/>
  <c r="DP31" i="48"/>
  <c r="DP32" i="48"/>
  <c r="DP33" i="48"/>
  <c r="DP34" i="48"/>
  <c r="DP35" i="48"/>
  <c r="DP36" i="48"/>
  <c r="DP37" i="48"/>
  <c r="DP38" i="48"/>
  <c r="DP39" i="48"/>
  <c r="DP40" i="48"/>
  <c r="DP41" i="48"/>
  <c r="DP42" i="48"/>
  <c r="DP43" i="48"/>
  <c r="DP44" i="48"/>
  <c r="DP45" i="48"/>
  <c r="DP46" i="48"/>
  <c r="DP47" i="48"/>
  <c r="DP48" i="48"/>
  <c r="DP49" i="48"/>
  <c r="DP50" i="48"/>
  <c r="DP51" i="48"/>
  <c r="DP52" i="48"/>
  <c r="DP53" i="48"/>
  <c r="DP54" i="48"/>
  <c r="DP55" i="48"/>
  <c r="DP56" i="48"/>
  <c r="DP57" i="48"/>
  <c r="DP58" i="48"/>
  <c r="DP59" i="48"/>
  <c r="DP60" i="48"/>
  <c r="DP61" i="48"/>
  <c r="DP62" i="48"/>
  <c r="DP63" i="48"/>
  <c r="DP64" i="48"/>
  <c r="DP65" i="48"/>
  <c r="DP66" i="48"/>
  <c r="DP67" i="48"/>
  <c r="DP68" i="48"/>
  <c r="DP69" i="48"/>
  <c r="DP70" i="48"/>
  <c r="DP72" i="48"/>
  <c r="DP73" i="48"/>
  <c r="DO8" i="48"/>
  <c r="DO9" i="48"/>
  <c r="DO10" i="48"/>
  <c r="DO11" i="48"/>
  <c r="DO12" i="48"/>
  <c r="DO13" i="48"/>
  <c r="DO14" i="48"/>
  <c r="DO15" i="48"/>
  <c r="DO16" i="48"/>
  <c r="DO17" i="48"/>
  <c r="DO18" i="48"/>
  <c r="DO19" i="48"/>
  <c r="DO20" i="48"/>
  <c r="DO21" i="48"/>
  <c r="DO22" i="48"/>
  <c r="DO23" i="48"/>
  <c r="DO24" i="48"/>
  <c r="DO25" i="48"/>
  <c r="DO26" i="48"/>
  <c r="DO27" i="48"/>
  <c r="DO28" i="48"/>
  <c r="DO29" i="48"/>
  <c r="DO30" i="48"/>
  <c r="DO31" i="48"/>
  <c r="DO32" i="48"/>
  <c r="DO33" i="48"/>
  <c r="DO34" i="48"/>
  <c r="DO35" i="48"/>
  <c r="DO36" i="48"/>
  <c r="DO37" i="48"/>
  <c r="DO38" i="48"/>
  <c r="DO39" i="48"/>
  <c r="DO40" i="48"/>
  <c r="DO41" i="48"/>
  <c r="DO42" i="48"/>
  <c r="DO43" i="48"/>
  <c r="DO44" i="48"/>
  <c r="DO45" i="48"/>
  <c r="DO46" i="48"/>
  <c r="DO47" i="48"/>
  <c r="DO48" i="48"/>
  <c r="DO49" i="48"/>
  <c r="DO50" i="48"/>
  <c r="DO51" i="48"/>
  <c r="DO52" i="48"/>
  <c r="DO53" i="48"/>
  <c r="DO54" i="48"/>
  <c r="DO55" i="48"/>
  <c r="DO56" i="48"/>
  <c r="DO57" i="48"/>
  <c r="DO58" i="48"/>
  <c r="DO59" i="48"/>
  <c r="DO60" i="48"/>
  <c r="DO61" i="48"/>
  <c r="DO62" i="48"/>
  <c r="DO63" i="48"/>
  <c r="DO64" i="48"/>
  <c r="DO65" i="48"/>
  <c r="DO66" i="48"/>
  <c r="DO67" i="48"/>
  <c r="DO68" i="48"/>
  <c r="DO69" i="48"/>
  <c r="DO70" i="48"/>
  <c r="DR70" i="48" s="1"/>
  <c r="DX70" i="48" s="1"/>
  <c r="DO72" i="48"/>
  <c r="DO73" i="48"/>
  <c r="DL72" i="48"/>
  <c r="DL9" i="48"/>
  <c r="DL10" i="48"/>
  <c r="DL11" i="48"/>
  <c r="DL12" i="48"/>
  <c r="DL13" i="48"/>
  <c r="DL14" i="48"/>
  <c r="DL15" i="48"/>
  <c r="DL16" i="48"/>
  <c r="DL17" i="48"/>
  <c r="DL18" i="48"/>
  <c r="DL19" i="48"/>
  <c r="DL20" i="48"/>
  <c r="DL21" i="48"/>
  <c r="DL22" i="48"/>
  <c r="DL23" i="48"/>
  <c r="DL24" i="48"/>
  <c r="DL25" i="48"/>
  <c r="DL26" i="48"/>
  <c r="DL27" i="48"/>
  <c r="DL28" i="48"/>
  <c r="DL29" i="48"/>
  <c r="DL30" i="48"/>
  <c r="DL31" i="48"/>
  <c r="DL32" i="48"/>
  <c r="DL33" i="48"/>
  <c r="DL34" i="48"/>
  <c r="DL35" i="48"/>
  <c r="DL36" i="48"/>
  <c r="DL37" i="48"/>
  <c r="DL38" i="48"/>
  <c r="DL39" i="48"/>
  <c r="DL40" i="48"/>
  <c r="DL41" i="48"/>
  <c r="DL42" i="48"/>
  <c r="DL43" i="48"/>
  <c r="DL44" i="48"/>
  <c r="DL45" i="48"/>
  <c r="DL46" i="48"/>
  <c r="DL47" i="48"/>
  <c r="DL48" i="48"/>
  <c r="DL49" i="48"/>
  <c r="DL50" i="48"/>
  <c r="DL51" i="48"/>
  <c r="DL52" i="48"/>
  <c r="DL53" i="48"/>
  <c r="DL54" i="48"/>
  <c r="DL55" i="48"/>
  <c r="DL56" i="48"/>
  <c r="DL57" i="48"/>
  <c r="DL58" i="48"/>
  <c r="DL59" i="48"/>
  <c r="DL60" i="48"/>
  <c r="DL61" i="48"/>
  <c r="DL62" i="48"/>
  <c r="DL63" i="48"/>
  <c r="DL64" i="48"/>
  <c r="DL65" i="48"/>
  <c r="DL66" i="48"/>
  <c r="DL67" i="48"/>
  <c r="DL68" i="48"/>
  <c r="DL69" i="48"/>
  <c r="DL70" i="48"/>
  <c r="EN70" i="48" s="1"/>
  <c r="DL8" i="48"/>
  <c r="DK8" i="48"/>
  <c r="DK9" i="48"/>
  <c r="DK10" i="48"/>
  <c r="DK11" i="48"/>
  <c r="DK12" i="48"/>
  <c r="DK13" i="48"/>
  <c r="DK14" i="48"/>
  <c r="DK15" i="48"/>
  <c r="DK16" i="48"/>
  <c r="DK17" i="48"/>
  <c r="DK18" i="48"/>
  <c r="DK19" i="48"/>
  <c r="DK20" i="48"/>
  <c r="DK21" i="48"/>
  <c r="DK22" i="48"/>
  <c r="DK23" i="48"/>
  <c r="DK24" i="48"/>
  <c r="DK25" i="48"/>
  <c r="DK26" i="48"/>
  <c r="DK27" i="48"/>
  <c r="DK28" i="48"/>
  <c r="DK29" i="48"/>
  <c r="DK30" i="48"/>
  <c r="DK31" i="48"/>
  <c r="DK32" i="48"/>
  <c r="DK33" i="48"/>
  <c r="DK34" i="48"/>
  <c r="DK35" i="48"/>
  <c r="DK36" i="48"/>
  <c r="DK37" i="48"/>
  <c r="DK38" i="48"/>
  <c r="DK39" i="48"/>
  <c r="DK40" i="48"/>
  <c r="DK41" i="48"/>
  <c r="DK42" i="48"/>
  <c r="DK43" i="48"/>
  <c r="DK44" i="48"/>
  <c r="DK45" i="48"/>
  <c r="DK46" i="48"/>
  <c r="DK47" i="48"/>
  <c r="DK48" i="48"/>
  <c r="DK49" i="48"/>
  <c r="DK50" i="48"/>
  <c r="DK51" i="48"/>
  <c r="DK52" i="48"/>
  <c r="DK53" i="48"/>
  <c r="DK54" i="48"/>
  <c r="DK55" i="48"/>
  <c r="DK56" i="48"/>
  <c r="DK57" i="48"/>
  <c r="DK58" i="48"/>
  <c r="DK59" i="48"/>
  <c r="DK60" i="48"/>
  <c r="DK61" i="48"/>
  <c r="DK62" i="48"/>
  <c r="DK63" i="48"/>
  <c r="DK64" i="48"/>
  <c r="DK65" i="48"/>
  <c r="DK66" i="48"/>
  <c r="DK67" i="48"/>
  <c r="DK68" i="48"/>
  <c r="DK69" i="48"/>
  <c r="DK70" i="48"/>
  <c r="EM70" i="48" s="1"/>
  <c r="DK72" i="48"/>
  <c r="DK73" i="48"/>
  <c r="DJ8" i="48"/>
  <c r="DJ9" i="48"/>
  <c r="DJ10" i="48"/>
  <c r="DJ11" i="48"/>
  <c r="DJ12" i="48"/>
  <c r="DJ13" i="48"/>
  <c r="DJ14" i="48"/>
  <c r="DJ15" i="48"/>
  <c r="DJ16" i="48"/>
  <c r="DJ17" i="48"/>
  <c r="DJ18" i="48"/>
  <c r="DJ19" i="48"/>
  <c r="DJ20" i="48"/>
  <c r="DJ21" i="48"/>
  <c r="DJ22" i="48"/>
  <c r="DJ23" i="48"/>
  <c r="DJ24" i="48"/>
  <c r="DJ25" i="48"/>
  <c r="DJ26" i="48"/>
  <c r="DJ27" i="48"/>
  <c r="DJ28" i="48"/>
  <c r="DJ29" i="48"/>
  <c r="DJ30" i="48"/>
  <c r="DJ31" i="48"/>
  <c r="DJ32" i="48"/>
  <c r="DJ33" i="48"/>
  <c r="DJ34" i="48"/>
  <c r="DJ35" i="48"/>
  <c r="DJ36" i="48"/>
  <c r="DJ37" i="48"/>
  <c r="DJ38" i="48"/>
  <c r="DJ39" i="48"/>
  <c r="DJ40" i="48"/>
  <c r="DJ41" i="48"/>
  <c r="DJ42" i="48"/>
  <c r="DJ43" i="48"/>
  <c r="DJ44" i="48"/>
  <c r="DJ45" i="48"/>
  <c r="DJ46" i="48"/>
  <c r="DJ47" i="48"/>
  <c r="DJ48" i="48"/>
  <c r="DJ49" i="48"/>
  <c r="DJ50" i="48"/>
  <c r="DJ51" i="48"/>
  <c r="DJ52" i="48"/>
  <c r="DJ53" i="48"/>
  <c r="DJ54" i="48"/>
  <c r="DJ55" i="48"/>
  <c r="DJ56" i="48"/>
  <c r="DJ57" i="48"/>
  <c r="DJ58" i="48"/>
  <c r="DJ59" i="48"/>
  <c r="DJ60" i="48"/>
  <c r="DJ61" i="48"/>
  <c r="DJ62" i="48"/>
  <c r="DJ63" i="48"/>
  <c r="DJ64" i="48"/>
  <c r="DJ65" i="48"/>
  <c r="DJ66" i="48"/>
  <c r="DJ67" i="48"/>
  <c r="DJ68" i="48"/>
  <c r="DJ69" i="48"/>
  <c r="DJ70" i="48"/>
  <c r="EL70" i="48" s="1"/>
  <c r="DJ72" i="48"/>
  <c r="DJ73" i="48"/>
  <c r="BR8" i="48"/>
  <c r="BR9" i="48"/>
  <c r="BR10" i="48"/>
  <c r="BR11" i="48"/>
  <c r="BR12" i="48"/>
  <c r="BR13" i="48"/>
  <c r="BR14" i="48"/>
  <c r="BR15" i="48"/>
  <c r="BR16" i="48"/>
  <c r="BR17" i="48"/>
  <c r="BR18" i="48"/>
  <c r="BR19" i="48"/>
  <c r="BR20" i="48"/>
  <c r="BR21" i="48"/>
  <c r="BR22" i="48"/>
  <c r="BR23" i="48"/>
  <c r="BR24" i="48"/>
  <c r="BR25" i="48"/>
  <c r="BR26" i="48"/>
  <c r="BR27" i="48"/>
  <c r="BR28" i="48"/>
  <c r="BR29" i="48"/>
  <c r="BR30" i="48"/>
  <c r="BR31" i="48"/>
  <c r="BR32" i="48"/>
  <c r="BR33" i="48"/>
  <c r="BR34" i="48"/>
  <c r="BR35" i="48"/>
  <c r="BR36" i="48"/>
  <c r="BR37" i="48"/>
  <c r="BR38" i="48"/>
  <c r="BR39" i="48"/>
  <c r="BR40" i="48"/>
  <c r="BR41" i="48"/>
  <c r="BR42" i="48"/>
  <c r="BR43" i="48"/>
  <c r="BR44" i="48"/>
  <c r="BR45" i="48"/>
  <c r="BR46" i="48"/>
  <c r="BR47" i="48"/>
  <c r="BR48" i="48"/>
  <c r="BR49" i="48"/>
  <c r="BR50" i="48"/>
  <c r="BR51" i="48"/>
  <c r="BR52" i="48"/>
  <c r="BR53" i="48"/>
  <c r="BR54" i="48"/>
  <c r="BR55" i="48"/>
  <c r="BR56" i="48"/>
  <c r="BR57" i="48"/>
  <c r="BR58" i="48"/>
  <c r="BR59" i="48"/>
  <c r="BR60" i="48"/>
  <c r="BR61" i="48"/>
  <c r="BR62" i="48"/>
  <c r="BR63" i="48"/>
  <c r="BR64" i="48"/>
  <c r="BR65" i="48"/>
  <c r="BR66" i="48"/>
  <c r="BR67" i="48"/>
  <c r="BR68" i="48"/>
  <c r="BR69" i="48"/>
  <c r="BR70" i="48"/>
  <c r="BR72" i="48"/>
  <c r="BR73" i="48"/>
  <c r="BQ8" i="48"/>
  <c r="BQ9" i="48"/>
  <c r="BQ10" i="48"/>
  <c r="BQ11" i="48"/>
  <c r="BQ12" i="48"/>
  <c r="BQ13" i="48"/>
  <c r="BQ14" i="48"/>
  <c r="BQ15" i="48"/>
  <c r="BQ16" i="48"/>
  <c r="BQ17" i="48"/>
  <c r="BQ18" i="48"/>
  <c r="BQ19" i="48"/>
  <c r="BQ20" i="48"/>
  <c r="BQ21" i="48"/>
  <c r="BQ22" i="48"/>
  <c r="BQ23" i="48"/>
  <c r="BQ24" i="48"/>
  <c r="BQ25" i="48"/>
  <c r="BQ26" i="48"/>
  <c r="BQ27" i="48"/>
  <c r="BQ28" i="48"/>
  <c r="BQ29" i="48"/>
  <c r="BQ30" i="48"/>
  <c r="BQ31" i="48"/>
  <c r="BQ32" i="48"/>
  <c r="BQ33" i="48"/>
  <c r="BQ34" i="48"/>
  <c r="BQ35" i="48"/>
  <c r="BQ36" i="48"/>
  <c r="BQ37" i="48"/>
  <c r="BQ38" i="48"/>
  <c r="BQ39" i="48"/>
  <c r="BQ40" i="48"/>
  <c r="BQ41" i="48"/>
  <c r="BQ42" i="48"/>
  <c r="BQ43" i="48"/>
  <c r="BQ44" i="48"/>
  <c r="BQ45" i="48"/>
  <c r="BQ46" i="48"/>
  <c r="BQ47" i="48"/>
  <c r="BQ48" i="48"/>
  <c r="BQ49" i="48"/>
  <c r="BQ50" i="48"/>
  <c r="BQ51" i="48"/>
  <c r="BQ52" i="48"/>
  <c r="BQ53" i="48"/>
  <c r="BQ54" i="48"/>
  <c r="BQ55" i="48"/>
  <c r="BQ56" i="48"/>
  <c r="BQ57" i="48"/>
  <c r="BQ58" i="48"/>
  <c r="BQ59" i="48"/>
  <c r="BQ60" i="48"/>
  <c r="BQ61" i="48"/>
  <c r="BQ62" i="48"/>
  <c r="BQ63" i="48"/>
  <c r="BQ64" i="48"/>
  <c r="BQ65" i="48"/>
  <c r="BQ66" i="48"/>
  <c r="BQ67" i="48"/>
  <c r="BQ68" i="48"/>
  <c r="BQ69" i="48"/>
  <c r="BQ70" i="48"/>
  <c r="BS70" i="48" s="1"/>
  <c r="BY70" i="48" s="1"/>
  <c r="BQ72" i="48"/>
  <c r="BQ73" i="48"/>
  <c r="BN8" i="48"/>
  <c r="BN9" i="48"/>
  <c r="BN10" i="48"/>
  <c r="BN11" i="48"/>
  <c r="BN12" i="48"/>
  <c r="BN13" i="48"/>
  <c r="BN14" i="48"/>
  <c r="BN15" i="48"/>
  <c r="BN16" i="48"/>
  <c r="BN17" i="48"/>
  <c r="BN18" i="48"/>
  <c r="BN19" i="48"/>
  <c r="BN20" i="48"/>
  <c r="BN21" i="48"/>
  <c r="BN22" i="48"/>
  <c r="BN23" i="48"/>
  <c r="BN24" i="48"/>
  <c r="BN25" i="48"/>
  <c r="BN26" i="48"/>
  <c r="BN27" i="48"/>
  <c r="BN28" i="48"/>
  <c r="BN29" i="48"/>
  <c r="BN30" i="48"/>
  <c r="BN31" i="48"/>
  <c r="BN32" i="48"/>
  <c r="BN33" i="48"/>
  <c r="BN34" i="48"/>
  <c r="BN35" i="48"/>
  <c r="BN36" i="48"/>
  <c r="BN37" i="48"/>
  <c r="BN38" i="48"/>
  <c r="BN39" i="48"/>
  <c r="BN40" i="48"/>
  <c r="BN41" i="48"/>
  <c r="BN42" i="48"/>
  <c r="BN43" i="48"/>
  <c r="BN44" i="48"/>
  <c r="BN45" i="48"/>
  <c r="BN46" i="48"/>
  <c r="BN47" i="48"/>
  <c r="BN48" i="48"/>
  <c r="BN49" i="48"/>
  <c r="BN50" i="48"/>
  <c r="BN51" i="48"/>
  <c r="BN52" i="48"/>
  <c r="BN53" i="48"/>
  <c r="BN54" i="48"/>
  <c r="BN55" i="48"/>
  <c r="BN56" i="48"/>
  <c r="BN57" i="48"/>
  <c r="BN58" i="48"/>
  <c r="BN59" i="48"/>
  <c r="BN60" i="48"/>
  <c r="BN61" i="48"/>
  <c r="BN62" i="48"/>
  <c r="BN63" i="48"/>
  <c r="BN64" i="48"/>
  <c r="BN65" i="48"/>
  <c r="BN66" i="48"/>
  <c r="BN67" i="48"/>
  <c r="BN68" i="48"/>
  <c r="BN69" i="48"/>
  <c r="BN70" i="48"/>
  <c r="CN70" i="48" s="1"/>
  <c r="BM8" i="48"/>
  <c r="BM9" i="48"/>
  <c r="BM10" i="48"/>
  <c r="BM11" i="48"/>
  <c r="BM12" i="48"/>
  <c r="BM13" i="48"/>
  <c r="BM14" i="48"/>
  <c r="BM15" i="48"/>
  <c r="BM16" i="48"/>
  <c r="BM17" i="48"/>
  <c r="BM18" i="48"/>
  <c r="BM19" i="48"/>
  <c r="BM20" i="48"/>
  <c r="BM21" i="48"/>
  <c r="BM22" i="48"/>
  <c r="BM23" i="48"/>
  <c r="BM24" i="48"/>
  <c r="BM25" i="48"/>
  <c r="BM26" i="48"/>
  <c r="BM27" i="48"/>
  <c r="BM28" i="48"/>
  <c r="BM29" i="48"/>
  <c r="BM30" i="48"/>
  <c r="BM31" i="48"/>
  <c r="BM32" i="48"/>
  <c r="BM33" i="48"/>
  <c r="BM34" i="48"/>
  <c r="BM35" i="48"/>
  <c r="BM36" i="48"/>
  <c r="BM37" i="48"/>
  <c r="BM38" i="48"/>
  <c r="BM39" i="48"/>
  <c r="BM40" i="48"/>
  <c r="BM41" i="48"/>
  <c r="BM42" i="48"/>
  <c r="BM43" i="48"/>
  <c r="BM44" i="48"/>
  <c r="BM45" i="48"/>
  <c r="BM46" i="48"/>
  <c r="BM47" i="48"/>
  <c r="BM48" i="48"/>
  <c r="BM49" i="48"/>
  <c r="BM50" i="48"/>
  <c r="BM51" i="48"/>
  <c r="BM52" i="48"/>
  <c r="BM53" i="48"/>
  <c r="BM54" i="48"/>
  <c r="BM55" i="48"/>
  <c r="BM56" i="48"/>
  <c r="BM57" i="48"/>
  <c r="BM58" i="48"/>
  <c r="BM59" i="48"/>
  <c r="BM60" i="48"/>
  <c r="BM61" i="48"/>
  <c r="BM62" i="48"/>
  <c r="BM63" i="48"/>
  <c r="BM64" i="48"/>
  <c r="BM65" i="48"/>
  <c r="BM66" i="48"/>
  <c r="BM67" i="48"/>
  <c r="BM68" i="48"/>
  <c r="BM69" i="48"/>
  <c r="BM70" i="48"/>
  <c r="CM70" i="48" s="1"/>
  <c r="BM72" i="48"/>
  <c r="BM73" i="48"/>
  <c r="U8" i="48"/>
  <c r="U9" i="48"/>
  <c r="U10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1" i="48"/>
  <c r="U42" i="48"/>
  <c r="U43" i="48"/>
  <c r="U44" i="48"/>
  <c r="U45" i="48"/>
  <c r="U46" i="48"/>
  <c r="U47" i="48"/>
  <c r="U48" i="48"/>
  <c r="U49" i="48"/>
  <c r="U50" i="48"/>
  <c r="U51" i="48"/>
  <c r="U52" i="48"/>
  <c r="U53" i="48"/>
  <c r="U54" i="48"/>
  <c r="U55" i="48"/>
  <c r="U56" i="48"/>
  <c r="U57" i="48"/>
  <c r="U58" i="48"/>
  <c r="U59" i="48"/>
  <c r="U60" i="48"/>
  <c r="U61" i="48"/>
  <c r="U62" i="48"/>
  <c r="U63" i="48"/>
  <c r="U64" i="48"/>
  <c r="U65" i="48"/>
  <c r="U66" i="48"/>
  <c r="U67" i="48"/>
  <c r="U68" i="48"/>
  <c r="U69" i="48"/>
  <c r="U70" i="48"/>
  <c r="U73" i="48"/>
  <c r="T8" i="48"/>
  <c r="T9" i="48"/>
  <c r="T10" i="48"/>
  <c r="T11" i="48"/>
  <c r="T12" i="48"/>
  <c r="T13" i="48"/>
  <c r="T14" i="48"/>
  <c r="T15" i="48"/>
  <c r="T16" i="48"/>
  <c r="T17" i="48"/>
  <c r="T18" i="48"/>
  <c r="T19" i="48"/>
  <c r="T20" i="48"/>
  <c r="T21" i="48"/>
  <c r="T22" i="48"/>
  <c r="T23" i="48"/>
  <c r="T24" i="48"/>
  <c r="T25" i="48"/>
  <c r="T26" i="48"/>
  <c r="T27" i="48"/>
  <c r="T28" i="48"/>
  <c r="T29" i="48"/>
  <c r="T30" i="48"/>
  <c r="T31" i="48"/>
  <c r="T32" i="48"/>
  <c r="T33" i="48"/>
  <c r="T34" i="48"/>
  <c r="T35" i="48"/>
  <c r="T36" i="48"/>
  <c r="T37" i="48"/>
  <c r="T38" i="48"/>
  <c r="T39" i="48"/>
  <c r="T40" i="48"/>
  <c r="T41" i="48"/>
  <c r="T42" i="48"/>
  <c r="T43" i="48"/>
  <c r="T44" i="48"/>
  <c r="T45" i="48"/>
  <c r="T46" i="48"/>
  <c r="T47" i="48"/>
  <c r="T48" i="48"/>
  <c r="T49" i="48"/>
  <c r="T50" i="48"/>
  <c r="T51" i="48"/>
  <c r="T52" i="48"/>
  <c r="T53" i="48"/>
  <c r="T54" i="48"/>
  <c r="T55" i="48"/>
  <c r="T56" i="48"/>
  <c r="T57" i="48"/>
  <c r="T58" i="48"/>
  <c r="T59" i="48"/>
  <c r="T60" i="48"/>
  <c r="T61" i="48"/>
  <c r="T62" i="48"/>
  <c r="T63" i="48"/>
  <c r="T64" i="48"/>
  <c r="T65" i="48"/>
  <c r="T66" i="48"/>
  <c r="T67" i="48"/>
  <c r="T68" i="48"/>
  <c r="T69" i="48"/>
  <c r="T70" i="48"/>
  <c r="T73" i="48"/>
  <c r="V70" i="48"/>
  <c r="AB70" i="48" s="1"/>
  <c r="Q8" i="48"/>
  <c r="Q9" i="48"/>
  <c r="Q10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1" i="48"/>
  <c r="Q42" i="48"/>
  <c r="Q43" i="48"/>
  <c r="Q44" i="48"/>
  <c r="Q45" i="48"/>
  <c r="Q46" i="48"/>
  <c r="Q47" i="48"/>
  <c r="Q48" i="48"/>
  <c r="Q49" i="48"/>
  <c r="Q50" i="48"/>
  <c r="Q51" i="48"/>
  <c r="Q52" i="48"/>
  <c r="Q53" i="48"/>
  <c r="Q54" i="48"/>
  <c r="Q55" i="48"/>
  <c r="Q56" i="48"/>
  <c r="Q57" i="48"/>
  <c r="Q58" i="48"/>
  <c r="Q59" i="48"/>
  <c r="Q60" i="48"/>
  <c r="Q61" i="48"/>
  <c r="Q62" i="48"/>
  <c r="Q63" i="48"/>
  <c r="Q64" i="48"/>
  <c r="Q65" i="48"/>
  <c r="Q66" i="48"/>
  <c r="Q67" i="48"/>
  <c r="Q68" i="48"/>
  <c r="Q69" i="48"/>
  <c r="Q70" i="48"/>
  <c r="AO70" i="48" s="1"/>
  <c r="P8" i="48"/>
  <c r="P9" i="48"/>
  <c r="P10" i="48"/>
  <c r="P11" i="48"/>
  <c r="P12" i="48"/>
  <c r="P13" i="48"/>
  <c r="P14" i="48"/>
  <c r="P15" i="48"/>
  <c r="P16" i="48"/>
  <c r="P17" i="48"/>
  <c r="P18" i="48"/>
  <c r="P19" i="48"/>
  <c r="P20" i="48"/>
  <c r="P21" i="48"/>
  <c r="P22" i="48"/>
  <c r="P23" i="48"/>
  <c r="P24" i="48"/>
  <c r="P25" i="48"/>
  <c r="P26" i="48"/>
  <c r="P27" i="48"/>
  <c r="P28" i="48"/>
  <c r="P29" i="48"/>
  <c r="P30" i="48"/>
  <c r="P31" i="48"/>
  <c r="P32" i="48"/>
  <c r="P33" i="48"/>
  <c r="P34" i="48"/>
  <c r="P35" i="48"/>
  <c r="P36" i="48"/>
  <c r="P37" i="48"/>
  <c r="P38" i="48"/>
  <c r="P39" i="48"/>
  <c r="P40" i="48"/>
  <c r="P41" i="48"/>
  <c r="P42" i="48"/>
  <c r="P43" i="48"/>
  <c r="P44" i="48"/>
  <c r="P45" i="48"/>
  <c r="P46" i="48"/>
  <c r="P47" i="48"/>
  <c r="P48" i="48"/>
  <c r="P49" i="48"/>
  <c r="P50" i="48"/>
  <c r="P51" i="48"/>
  <c r="P52" i="48"/>
  <c r="P53" i="48"/>
  <c r="P54" i="48"/>
  <c r="P55" i="48"/>
  <c r="P56" i="48"/>
  <c r="P57" i="48"/>
  <c r="P58" i="48"/>
  <c r="P59" i="48"/>
  <c r="P60" i="48"/>
  <c r="P61" i="48"/>
  <c r="P62" i="48"/>
  <c r="P63" i="48"/>
  <c r="P64" i="48"/>
  <c r="P65" i="48"/>
  <c r="P66" i="48"/>
  <c r="P67" i="48"/>
  <c r="P68" i="48"/>
  <c r="P69" i="48"/>
  <c r="P70" i="48"/>
  <c r="R70" i="48" s="1"/>
  <c r="AA70" i="48" s="1"/>
  <c r="BL70" i="48"/>
  <c r="DI70" i="48"/>
  <c r="EK70" i="48" s="1"/>
  <c r="FI70" i="48"/>
  <c r="GJ70" i="48"/>
  <c r="AN70" i="48" l="1"/>
  <c r="FL70" i="48"/>
  <c r="FU70" i="48" s="1"/>
  <c r="BO70" i="48"/>
  <c r="BX70" i="48" s="1"/>
  <c r="DM70" i="48"/>
  <c r="DW70" i="48" s="1"/>
  <c r="F77" i="4" l="1"/>
  <c r="B59" i="22"/>
  <c r="J49" i="45"/>
  <c r="J18" i="49" l="1"/>
  <c r="F376" i="4"/>
  <c r="K77" i="51"/>
  <c r="L49" i="45"/>
  <c r="C47" i="47" s="1"/>
  <c r="N49" i="45"/>
  <c r="E47" i="47" s="1"/>
  <c r="K49" i="45"/>
  <c r="B47" i="47" s="1"/>
  <c r="M49" i="45"/>
  <c r="D47" i="47" s="1"/>
  <c r="I59" i="46" l="1"/>
  <c r="M7" i="61"/>
  <c r="N7" i="61" s="1"/>
  <c r="M8" i="61"/>
  <c r="N8" i="61" s="1"/>
  <c r="O8" i="61" s="1"/>
  <c r="D261" i="4" s="1"/>
  <c r="M9" i="61"/>
  <c r="N9" i="61" s="1"/>
  <c r="O9" i="61" s="1"/>
  <c r="D262" i="4" s="1"/>
  <c r="M10" i="61"/>
  <c r="N10" i="61" s="1"/>
  <c r="O10" i="61" s="1"/>
  <c r="D263" i="4" s="1"/>
  <c r="M11" i="61"/>
  <c r="N11" i="61" s="1"/>
  <c r="O11" i="61" s="1"/>
  <c r="D264" i="4" s="1"/>
  <c r="M12" i="61"/>
  <c r="N12" i="61" s="1"/>
  <c r="O12" i="61" s="1"/>
  <c r="D265" i="4" s="1"/>
  <c r="M13" i="61"/>
  <c r="N13" i="61" s="1"/>
  <c r="O13" i="61" s="1"/>
  <c r="D266" i="4" s="1"/>
  <c r="M14" i="61"/>
  <c r="N14" i="61" s="1"/>
  <c r="O14" i="61" s="1"/>
  <c r="D267" i="4" s="1"/>
  <c r="M15" i="61"/>
  <c r="N15" i="61" s="1"/>
  <c r="O15" i="61" s="1"/>
  <c r="D268" i="4" s="1"/>
  <c r="M16" i="61"/>
  <c r="N16" i="61" s="1"/>
  <c r="O16" i="61" s="1"/>
  <c r="D269" i="4" s="1"/>
  <c r="M17" i="61"/>
  <c r="N17" i="61" s="1"/>
  <c r="O17" i="61" s="1"/>
  <c r="D270" i="4" s="1"/>
  <c r="M18" i="61"/>
  <c r="N18" i="61" s="1"/>
  <c r="O18" i="61" s="1"/>
  <c r="D271" i="4" s="1"/>
  <c r="M19" i="61"/>
  <c r="N19" i="61" s="1"/>
  <c r="O19" i="61" s="1"/>
  <c r="D272" i="4" s="1"/>
  <c r="M20" i="61"/>
  <c r="N20" i="61" s="1"/>
  <c r="O20" i="61" s="1"/>
  <c r="D273" i="4" s="1"/>
  <c r="M21" i="61"/>
  <c r="N21" i="61" s="1"/>
  <c r="O21" i="61" s="1"/>
  <c r="D274" i="4" s="1"/>
  <c r="M22" i="61"/>
  <c r="N22" i="61" s="1"/>
  <c r="O22" i="61" s="1"/>
  <c r="D275" i="4" s="1"/>
  <c r="M23" i="61"/>
  <c r="N23" i="61" s="1"/>
  <c r="O23" i="61" s="1"/>
  <c r="D276" i="4" s="1"/>
  <c r="M24" i="61"/>
  <c r="N24" i="61" s="1"/>
  <c r="O24" i="61" s="1"/>
  <c r="D277" i="4" s="1"/>
  <c r="M25" i="61"/>
  <c r="N25" i="61" s="1"/>
  <c r="O25" i="61" s="1"/>
  <c r="D278" i="4" s="1"/>
  <c r="M26" i="61"/>
  <c r="N26" i="61" s="1"/>
  <c r="O26" i="61" s="1"/>
  <c r="D279" i="4" s="1"/>
  <c r="M27" i="61"/>
  <c r="N27" i="61" s="1"/>
  <c r="O27" i="61" s="1"/>
  <c r="D280" i="4" s="1"/>
  <c r="M28" i="61"/>
  <c r="N28" i="61" s="1"/>
  <c r="O28" i="61" s="1"/>
  <c r="D281" i="4" s="1"/>
  <c r="M29" i="61"/>
  <c r="N29" i="61" s="1"/>
  <c r="O29" i="61" s="1"/>
  <c r="D282" i="4" s="1"/>
  <c r="M30" i="61"/>
  <c r="N30" i="61" s="1"/>
  <c r="O30" i="61" s="1"/>
  <c r="D283" i="4" s="1"/>
  <c r="M31" i="61"/>
  <c r="N31" i="61" s="1"/>
  <c r="O31" i="61" s="1"/>
  <c r="D284" i="4" s="1"/>
  <c r="M32" i="61"/>
  <c r="N32" i="61" s="1"/>
  <c r="O32" i="61" s="1"/>
  <c r="D285" i="4" s="1"/>
  <c r="M33" i="61"/>
  <c r="N33" i="61" s="1"/>
  <c r="O33" i="61" s="1"/>
  <c r="D286" i="4" s="1"/>
  <c r="M34" i="61"/>
  <c r="N34" i="61" s="1"/>
  <c r="O34" i="61" s="1"/>
  <c r="D287" i="4" s="1"/>
  <c r="M35" i="61"/>
  <c r="N35" i="61" s="1"/>
  <c r="O35" i="61" s="1"/>
  <c r="D288" i="4" s="1"/>
  <c r="M36" i="61"/>
  <c r="N36" i="61" s="1"/>
  <c r="O36" i="61" s="1"/>
  <c r="D289" i="4" s="1"/>
  <c r="M37" i="61"/>
  <c r="N37" i="61" s="1"/>
  <c r="O37" i="61" s="1"/>
  <c r="D290" i="4" s="1"/>
  <c r="M38" i="61"/>
  <c r="N38" i="61" s="1"/>
  <c r="O38" i="61" s="1"/>
  <c r="D291" i="4" s="1"/>
  <c r="M39" i="61"/>
  <c r="N39" i="61" s="1"/>
  <c r="O39" i="61" s="1"/>
  <c r="D292" i="4" s="1"/>
  <c r="M40" i="61"/>
  <c r="N40" i="61" s="1"/>
  <c r="O40" i="61" s="1"/>
  <c r="D293" i="4" s="1"/>
  <c r="M41" i="61"/>
  <c r="N41" i="61" s="1"/>
  <c r="O41" i="61" s="1"/>
  <c r="D294" i="4" s="1"/>
  <c r="M42" i="61"/>
  <c r="N42" i="61" s="1"/>
  <c r="O42" i="61" s="1"/>
  <c r="D295" i="4" s="1"/>
  <c r="M43" i="61"/>
  <c r="N43" i="61" s="1"/>
  <c r="O43" i="61" s="1"/>
  <c r="D296" i="4" s="1"/>
  <c r="M44" i="61"/>
  <c r="N44" i="61" s="1"/>
  <c r="O44" i="61" s="1"/>
  <c r="D297" i="4" s="1"/>
  <c r="M45" i="61"/>
  <c r="N45" i="61" s="1"/>
  <c r="O45" i="61" s="1"/>
  <c r="D298" i="4" s="1"/>
  <c r="M46" i="61"/>
  <c r="N46" i="61" s="1"/>
  <c r="O46" i="61" s="1"/>
  <c r="D299" i="4" s="1"/>
  <c r="M47" i="61"/>
  <c r="N47" i="61" s="1"/>
  <c r="O47" i="61" s="1"/>
  <c r="D300" i="4" s="1"/>
  <c r="J60" i="46"/>
  <c r="K60" i="46"/>
  <c r="L60" i="46"/>
  <c r="M60" i="46"/>
  <c r="B59" i="46"/>
  <c r="E7" i="61"/>
  <c r="F7" i="61" s="1"/>
  <c r="G7" i="61" s="1"/>
  <c r="B37" i="29" s="1"/>
  <c r="E8" i="61"/>
  <c r="F8" i="61" s="1"/>
  <c r="G8" i="61" s="1"/>
  <c r="B38" i="29" s="1"/>
  <c r="E9" i="61"/>
  <c r="F9" i="61" s="1"/>
  <c r="G9" i="61" s="1"/>
  <c r="B39" i="29" s="1"/>
  <c r="E10" i="61"/>
  <c r="F10" i="61" s="1"/>
  <c r="G10" i="61" s="1"/>
  <c r="B40" i="29" s="1"/>
  <c r="E11" i="61"/>
  <c r="F11" i="61" s="1"/>
  <c r="G11" i="61" s="1"/>
  <c r="B41" i="29" s="1"/>
  <c r="E12" i="61"/>
  <c r="F12" i="61" s="1"/>
  <c r="G12" i="61" s="1"/>
  <c r="B42" i="29" s="1"/>
  <c r="E13" i="61"/>
  <c r="F13" i="61" s="1"/>
  <c r="G13" i="61" s="1"/>
  <c r="B43" i="29" s="1"/>
  <c r="E14" i="61"/>
  <c r="F14" i="61" s="1"/>
  <c r="G14" i="61" s="1"/>
  <c r="B44" i="29" s="1"/>
  <c r="E15" i="61"/>
  <c r="F15" i="61" s="1"/>
  <c r="G15" i="61" s="1"/>
  <c r="B45" i="29" s="1"/>
  <c r="E16" i="61"/>
  <c r="F16" i="61" s="1"/>
  <c r="G16" i="61" s="1"/>
  <c r="B46" i="29" s="1"/>
  <c r="E17" i="61"/>
  <c r="F17" i="61" s="1"/>
  <c r="G17" i="61" s="1"/>
  <c r="B47" i="29" s="1"/>
  <c r="E18" i="61"/>
  <c r="F18" i="61" s="1"/>
  <c r="G18" i="61" s="1"/>
  <c r="B48" i="29" s="1"/>
  <c r="E19" i="61"/>
  <c r="F19" i="61" s="1"/>
  <c r="G19" i="61" s="1"/>
  <c r="B49" i="29" s="1"/>
  <c r="E20" i="61"/>
  <c r="F20" i="61" s="1"/>
  <c r="G20" i="61" s="1"/>
  <c r="B50" i="29" s="1"/>
  <c r="E21" i="61"/>
  <c r="F21" i="61" s="1"/>
  <c r="G21" i="61" s="1"/>
  <c r="B51" i="29" s="1"/>
  <c r="E22" i="61"/>
  <c r="F22" i="61" s="1"/>
  <c r="G22" i="61" s="1"/>
  <c r="B52" i="29" s="1"/>
  <c r="E23" i="61"/>
  <c r="F23" i="61" s="1"/>
  <c r="G23" i="61" s="1"/>
  <c r="B53" i="29" s="1"/>
  <c r="E24" i="61"/>
  <c r="F24" i="61" s="1"/>
  <c r="G24" i="61" s="1"/>
  <c r="B54" i="29" s="1"/>
  <c r="E25" i="61"/>
  <c r="F25" i="61" s="1"/>
  <c r="G25" i="61" s="1"/>
  <c r="B55" i="29" s="1"/>
  <c r="E26" i="61"/>
  <c r="F26" i="61" s="1"/>
  <c r="G26" i="61" s="1"/>
  <c r="B56" i="29" s="1"/>
  <c r="E27" i="61"/>
  <c r="F27" i="61" s="1"/>
  <c r="G27" i="61" s="1"/>
  <c r="B57" i="29" s="1"/>
  <c r="E28" i="61"/>
  <c r="F28" i="61" s="1"/>
  <c r="G28" i="61" s="1"/>
  <c r="B58" i="29" s="1"/>
  <c r="E29" i="61"/>
  <c r="F29" i="61" s="1"/>
  <c r="G29" i="61" s="1"/>
  <c r="B59" i="29" s="1"/>
  <c r="E30" i="61"/>
  <c r="F30" i="61" s="1"/>
  <c r="G30" i="61" s="1"/>
  <c r="B60" i="29" s="1"/>
  <c r="E31" i="61"/>
  <c r="F31" i="61" s="1"/>
  <c r="G31" i="61" s="1"/>
  <c r="B61" i="29" s="1"/>
  <c r="E32" i="61"/>
  <c r="F32" i="61" s="1"/>
  <c r="G32" i="61" s="1"/>
  <c r="B62" i="29" s="1"/>
  <c r="E33" i="61"/>
  <c r="F33" i="61" s="1"/>
  <c r="G33" i="61" s="1"/>
  <c r="B63" i="29" s="1"/>
  <c r="E34" i="61"/>
  <c r="F34" i="61" s="1"/>
  <c r="G34" i="61" s="1"/>
  <c r="B64" i="29" s="1"/>
  <c r="E35" i="61"/>
  <c r="F35" i="61" s="1"/>
  <c r="G35" i="61" s="1"/>
  <c r="B65" i="29" s="1"/>
  <c r="E36" i="61"/>
  <c r="F36" i="61" s="1"/>
  <c r="G36" i="61" s="1"/>
  <c r="B66" i="29" s="1"/>
  <c r="E37" i="61"/>
  <c r="F37" i="61" s="1"/>
  <c r="G37" i="61" s="1"/>
  <c r="B67" i="29" s="1"/>
  <c r="E38" i="61"/>
  <c r="F38" i="61" s="1"/>
  <c r="G38" i="61" s="1"/>
  <c r="B68" i="29" s="1"/>
  <c r="E39" i="61"/>
  <c r="F39" i="61" s="1"/>
  <c r="G39" i="61" s="1"/>
  <c r="B69" i="29" s="1"/>
  <c r="E40" i="61"/>
  <c r="F40" i="61" s="1"/>
  <c r="G40" i="61" s="1"/>
  <c r="B70" i="29" s="1"/>
  <c r="E41" i="61"/>
  <c r="F41" i="61" s="1"/>
  <c r="G41" i="61" s="1"/>
  <c r="B71" i="29" s="1"/>
  <c r="E42" i="61"/>
  <c r="F42" i="61" s="1"/>
  <c r="G42" i="61" s="1"/>
  <c r="B72" i="29" s="1"/>
  <c r="E43" i="61"/>
  <c r="F43" i="61" s="1"/>
  <c r="G43" i="61" s="1"/>
  <c r="B73" i="29" s="1"/>
  <c r="E44" i="61"/>
  <c r="F44" i="61" s="1"/>
  <c r="G44" i="61" s="1"/>
  <c r="B74" i="29" s="1"/>
  <c r="E45" i="61"/>
  <c r="F45" i="61" s="1"/>
  <c r="G45" i="61" s="1"/>
  <c r="B75" i="29" s="1"/>
  <c r="E46" i="61"/>
  <c r="F46" i="61" s="1"/>
  <c r="G46" i="61" s="1"/>
  <c r="B76" i="29" s="1"/>
  <c r="E47" i="61"/>
  <c r="F47" i="61" s="1"/>
  <c r="G47" i="61" s="1"/>
  <c r="B77" i="29" s="1"/>
  <c r="C60" i="46"/>
  <c r="D60" i="46"/>
  <c r="E60" i="46"/>
  <c r="F60" i="46"/>
  <c r="O7" i="61" l="1"/>
  <c r="D260" i="4" s="1"/>
  <c r="G60" i="46"/>
  <c r="E49" i="61" s="1"/>
  <c r="F49" i="61" s="1"/>
  <c r="G49" i="61" s="1"/>
  <c r="B79" i="29" s="1"/>
  <c r="E79" i="29" s="1"/>
  <c r="E48" i="61"/>
  <c r="F48" i="61" s="1"/>
  <c r="G48" i="61" s="1"/>
  <c r="B78" i="29" s="1"/>
  <c r="E78" i="29" s="1"/>
  <c r="N60" i="46"/>
  <c r="M49" i="61" s="1"/>
  <c r="N49" i="61" s="1"/>
  <c r="O49" i="61" s="1"/>
  <c r="D302" i="4" s="1"/>
  <c r="M48" i="61"/>
  <c r="N48" i="61" s="1"/>
  <c r="O48" i="61" s="1"/>
  <c r="D301" i="4" s="1"/>
  <c r="J12" i="49" s="1"/>
  <c r="IR70" i="48"/>
  <c r="AK47" i="47"/>
  <c r="JM70" i="48"/>
  <c r="JM71" i="48" s="1"/>
  <c r="AW47" i="47"/>
  <c r="JK70" i="48"/>
  <c r="JK71" i="48" s="1"/>
  <c r="V47" i="47"/>
  <c r="IP70" i="48"/>
  <c r="I47" i="47"/>
  <c r="IS70" i="48"/>
  <c r="AX47" i="47"/>
  <c r="IQ70" i="48"/>
  <c r="W47" i="47"/>
  <c r="JL70" i="48"/>
  <c r="JL71" i="48" s="1"/>
  <c r="AJ47" i="47"/>
  <c r="JJ70" i="48"/>
  <c r="H47" i="47"/>
  <c r="E68" i="7"/>
  <c r="E69" i="7"/>
  <c r="E70" i="7"/>
  <c r="E71" i="7"/>
  <c r="E72" i="7"/>
  <c r="E73" i="7"/>
  <c r="F73" i="7" s="1"/>
  <c r="G73" i="7" s="1"/>
  <c r="O73" i="7" s="1"/>
  <c r="E74" i="7"/>
  <c r="F74" i="7" s="1"/>
  <c r="G74" i="7" s="1"/>
  <c r="O74" i="7" s="1"/>
  <c r="D68" i="7"/>
  <c r="D69" i="7"/>
  <c r="D70" i="7"/>
  <c r="D71" i="7"/>
  <c r="D72" i="7"/>
  <c r="D73" i="7"/>
  <c r="D74" i="7"/>
  <c r="IQ71" i="48" l="1"/>
  <c r="IS71" i="48"/>
  <c r="IP71" i="48"/>
  <c r="IT71" i="48" s="1"/>
  <c r="IR71" i="48"/>
  <c r="D78" i="51"/>
  <c r="H302" i="4"/>
  <c r="N51" i="61"/>
  <c r="BA70" i="48"/>
  <c r="H48" i="47"/>
  <c r="BA71" i="48" s="1"/>
  <c r="EZ70" i="48"/>
  <c r="AJ48" i="47"/>
  <c r="EZ71" i="48" s="1"/>
  <c r="CD70" i="48"/>
  <c r="W48" i="47"/>
  <c r="CD71" i="48" s="1"/>
  <c r="GB70" i="48"/>
  <c r="AX48" i="47"/>
  <c r="GB71" i="48" s="1"/>
  <c r="AF70" i="48"/>
  <c r="I48" i="47"/>
  <c r="AF71" i="48" s="1"/>
  <c r="CZ70" i="48"/>
  <c r="V48" i="47"/>
  <c r="CZ71" i="48" s="1"/>
  <c r="GX70" i="48"/>
  <c r="AW48" i="47"/>
  <c r="GX71" i="48" s="1"/>
  <c r="ED70" i="48"/>
  <c r="AK48" i="47"/>
  <c r="ED71" i="48" s="1"/>
  <c r="JN70" i="48"/>
  <c r="JY70" i="48" s="1"/>
  <c r="JJ71" i="48"/>
  <c r="IT70" i="48"/>
  <c r="JE70" i="48" s="1"/>
  <c r="HV70" i="48"/>
  <c r="D77" i="51"/>
  <c r="H301" i="4"/>
  <c r="D305" i="4"/>
  <c r="C79" i="29"/>
  <c r="O547" i="55"/>
  <c r="N547" i="55"/>
  <c r="M547" i="55"/>
  <c r="L547" i="55"/>
  <c r="K547" i="55"/>
  <c r="J547" i="55"/>
  <c r="I547" i="55"/>
  <c r="H547" i="55"/>
  <c r="G547" i="55"/>
  <c r="F547" i="55"/>
  <c r="E547" i="55"/>
  <c r="D547" i="55"/>
  <c r="C547" i="55"/>
  <c r="O546" i="55"/>
  <c r="N546" i="55"/>
  <c r="M546" i="55"/>
  <c r="L546" i="55"/>
  <c r="K546" i="55"/>
  <c r="J546" i="55"/>
  <c r="I546" i="55"/>
  <c r="H546" i="55"/>
  <c r="G546" i="55"/>
  <c r="F546" i="55"/>
  <c r="E546" i="55"/>
  <c r="D546" i="55"/>
  <c r="C546" i="55"/>
  <c r="O545" i="55"/>
  <c r="N545" i="55"/>
  <c r="M545" i="55"/>
  <c r="L545" i="55"/>
  <c r="K545" i="55"/>
  <c r="J545" i="55"/>
  <c r="I545" i="55"/>
  <c r="H545" i="55"/>
  <c r="G545" i="55"/>
  <c r="F545" i="55"/>
  <c r="E545" i="55"/>
  <c r="D545" i="55"/>
  <c r="C545" i="55"/>
  <c r="O544" i="55"/>
  <c r="N544" i="55"/>
  <c r="M544" i="55"/>
  <c r="L544" i="55"/>
  <c r="K544" i="55"/>
  <c r="J544" i="55"/>
  <c r="I544" i="55"/>
  <c r="H544" i="55"/>
  <c r="G544" i="55"/>
  <c r="F544" i="55"/>
  <c r="E544" i="55"/>
  <c r="D544" i="55"/>
  <c r="C544" i="55"/>
  <c r="O543" i="55"/>
  <c r="N543" i="55"/>
  <c r="M543" i="55"/>
  <c r="L543" i="55"/>
  <c r="K543" i="55"/>
  <c r="J543" i="55"/>
  <c r="I543" i="55"/>
  <c r="H543" i="55"/>
  <c r="G543" i="55"/>
  <c r="F543" i="55"/>
  <c r="E543" i="55"/>
  <c r="D543" i="55"/>
  <c r="C543" i="55"/>
  <c r="O542" i="55"/>
  <c r="N542" i="55"/>
  <c r="M542" i="55"/>
  <c r="L542" i="55"/>
  <c r="K542" i="55"/>
  <c r="J542" i="55"/>
  <c r="I542" i="55"/>
  <c r="H542" i="55"/>
  <c r="G542" i="55"/>
  <c r="F542" i="55"/>
  <c r="E542" i="55"/>
  <c r="D542" i="55"/>
  <c r="C542" i="55"/>
  <c r="O541" i="55"/>
  <c r="N541" i="55"/>
  <c r="M541" i="55"/>
  <c r="L541" i="55"/>
  <c r="K541" i="55"/>
  <c r="J541" i="55"/>
  <c r="I541" i="55"/>
  <c r="H541" i="55"/>
  <c r="G541" i="55"/>
  <c r="F541" i="55"/>
  <c r="E541" i="55"/>
  <c r="D541" i="55"/>
  <c r="C541" i="55"/>
  <c r="JN71" i="48" l="1"/>
  <c r="JE71" i="48"/>
  <c r="IE70" i="48"/>
  <c r="D79" i="29"/>
  <c r="D226" i="4" s="1"/>
  <c r="D78" i="4" l="1"/>
  <c r="E78" i="51"/>
  <c r="D377" i="4"/>
  <c r="D152" i="4"/>
  <c r="H152" i="4" s="1"/>
  <c r="O78" i="51" s="1"/>
  <c r="H226" i="4"/>
  <c r="C78" i="29"/>
  <c r="D78" i="29"/>
  <c r="D225" i="4" s="1"/>
  <c r="H377" i="4" l="1"/>
  <c r="AF377" i="4"/>
  <c r="EE78" i="51"/>
  <c r="EF78" i="51"/>
  <c r="F78" i="51"/>
  <c r="AE377" i="4"/>
  <c r="H78" i="4"/>
  <c r="J11" i="49"/>
  <c r="E77" i="51"/>
  <c r="HT70" i="48"/>
  <c r="IC70" i="48" s="1"/>
  <c r="H225" i="4"/>
  <c r="AE77" i="4"/>
  <c r="D77" i="4"/>
  <c r="D151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H78" i="51" l="1"/>
  <c r="G78" i="51"/>
  <c r="H77" i="4"/>
  <c r="AE376" i="4"/>
  <c r="J13" i="49"/>
  <c r="F77" i="51"/>
  <c r="EE77" i="51"/>
  <c r="EH78" i="51" s="1"/>
  <c r="EF77" i="51"/>
  <c r="EI78" i="51" s="1"/>
  <c r="J10" i="49"/>
  <c r="H151" i="4"/>
  <c r="O77" i="51" s="1"/>
  <c r="EB78" i="51" s="1"/>
  <c r="EC78" i="51" s="1"/>
  <c r="AB15" i="51"/>
  <c r="AM144" i="51"/>
  <c r="AM145" i="51"/>
  <c r="AM146" i="51"/>
  <c r="AM147" i="51"/>
  <c r="AM148" i="51"/>
  <c r="AM149" i="51"/>
  <c r="AM150" i="51"/>
  <c r="AM151" i="51"/>
  <c r="AM135" i="51"/>
  <c r="AM136" i="51"/>
  <c r="AM137" i="51"/>
  <c r="AM138" i="51"/>
  <c r="AM139" i="51"/>
  <c r="AM140" i="51"/>
  <c r="AM141" i="51"/>
  <c r="AM142" i="51"/>
  <c r="AM143" i="51"/>
  <c r="AM103" i="51"/>
  <c r="AM104" i="51" s="1"/>
  <c r="AM105" i="51" s="1"/>
  <c r="AM106" i="51" s="1"/>
  <c r="AM107" i="51" s="1"/>
  <c r="AM108" i="51" s="1"/>
  <c r="AM109" i="51" s="1"/>
  <c r="AM110" i="51" s="1"/>
  <c r="AM111" i="51" s="1"/>
  <c r="AM112" i="51" s="1"/>
  <c r="AM113" i="51" s="1"/>
  <c r="AM114" i="51" s="1"/>
  <c r="AM115" i="51" s="1"/>
  <c r="AM116" i="51" s="1"/>
  <c r="AM117" i="51" s="1"/>
  <c r="AM118" i="51" s="1"/>
  <c r="AM119" i="51" s="1"/>
  <c r="AM120" i="51" s="1"/>
  <c r="AM121" i="51" s="1"/>
  <c r="AM122" i="51" s="1"/>
  <c r="AM123" i="51" s="1"/>
  <c r="AM124" i="51" s="1"/>
  <c r="AM125" i="51" s="1"/>
  <c r="AM126" i="51" s="1"/>
  <c r="AM127" i="51" s="1"/>
  <c r="AM128" i="51" s="1"/>
  <c r="AM129" i="51" s="1"/>
  <c r="AM130" i="51" s="1"/>
  <c r="AM131" i="51" s="1"/>
  <c r="AM132" i="51" s="1"/>
  <c r="AM133" i="51" s="1"/>
  <c r="AM134" i="51" s="1"/>
  <c r="AM102" i="51"/>
  <c r="AO100" i="51"/>
  <c r="AN100" i="51"/>
  <c r="DO78" i="51" l="1"/>
  <c r="Q78" i="51"/>
  <c r="DP78" i="51"/>
  <c r="H77" i="51"/>
  <c r="EO78" i="51" s="1"/>
  <c r="G77" i="51"/>
  <c r="DP77" i="51" s="1"/>
  <c r="FM13" i="51"/>
  <c r="FI13" i="51"/>
  <c r="DS78" i="51" l="1"/>
  <c r="Q77" i="51"/>
  <c r="DO77" i="51"/>
  <c r="DR78" i="51" s="1"/>
  <c r="K13" i="51"/>
  <c r="K14" i="51"/>
  <c r="DT78" i="51" l="1"/>
  <c r="DV78" i="51" s="1"/>
  <c r="FC13" i="51"/>
  <c r="EY13" i="51"/>
  <c r="EU13" i="51"/>
  <c r="DW78" i="51" l="1"/>
  <c r="FA78" i="51" s="1"/>
  <c r="B81" i="51"/>
  <c r="B80" i="51"/>
  <c r="BU76" i="51"/>
  <c r="BT76" i="51"/>
  <c r="BS76" i="51"/>
  <c r="BP76" i="51"/>
  <c r="BO76" i="51"/>
  <c r="BN76" i="51"/>
  <c r="AY76" i="51"/>
  <c r="AX76" i="51"/>
  <c r="AW76" i="51"/>
  <c r="BU75" i="51"/>
  <c r="BT75" i="51"/>
  <c r="BS75" i="51"/>
  <c r="BP75" i="51"/>
  <c r="BO75" i="51"/>
  <c r="BN75" i="51"/>
  <c r="AY75" i="51"/>
  <c r="AX75" i="51"/>
  <c r="AW75" i="51"/>
  <c r="BU74" i="51"/>
  <c r="BT74" i="51"/>
  <c r="BS74" i="51"/>
  <c r="BP74" i="51"/>
  <c r="BO74" i="51"/>
  <c r="BN74" i="51"/>
  <c r="AY74" i="51"/>
  <c r="AX74" i="51"/>
  <c r="AW74" i="51"/>
  <c r="BU73" i="51"/>
  <c r="BT73" i="51"/>
  <c r="BS73" i="51"/>
  <c r="BP73" i="51"/>
  <c r="BO73" i="51"/>
  <c r="BN73" i="51"/>
  <c r="AY73" i="51"/>
  <c r="AX73" i="51"/>
  <c r="AW73" i="51"/>
  <c r="BU72" i="51"/>
  <c r="BT72" i="51"/>
  <c r="BS72" i="51"/>
  <c r="BP72" i="51"/>
  <c r="BO72" i="51"/>
  <c r="BN72" i="51"/>
  <c r="AY72" i="51"/>
  <c r="AX72" i="51"/>
  <c r="AW72" i="51"/>
  <c r="BU71" i="51"/>
  <c r="BT71" i="51"/>
  <c r="BS71" i="51"/>
  <c r="BP71" i="51"/>
  <c r="BO71" i="51"/>
  <c r="BN71" i="51"/>
  <c r="AY71" i="51"/>
  <c r="AX71" i="51"/>
  <c r="AW71" i="51"/>
  <c r="BU70" i="51"/>
  <c r="BT70" i="51"/>
  <c r="BS70" i="51"/>
  <c r="BP70" i="51"/>
  <c r="BO70" i="51"/>
  <c r="BN70" i="51"/>
  <c r="AY70" i="51"/>
  <c r="AX70" i="51"/>
  <c r="AW70" i="51"/>
  <c r="BU69" i="51"/>
  <c r="BT69" i="51"/>
  <c r="BS69" i="51"/>
  <c r="BP69" i="51"/>
  <c r="BO69" i="51"/>
  <c r="BN69" i="51"/>
  <c r="AY69" i="51"/>
  <c r="AX69" i="51"/>
  <c r="AW69" i="51"/>
  <c r="BU68" i="51"/>
  <c r="BT68" i="51"/>
  <c r="BS68" i="51"/>
  <c r="BP68" i="51"/>
  <c r="BO68" i="51"/>
  <c r="BN68" i="51"/>
  <c r="AY68" i="51"/>
  <c r="AX68" i="51"/>
  <c r="AW68" i="51"/>
  <c r="CP67" i="51"/>
  <c r="CO67" i="51"/>
  <c r="CN67" i="51"/>
  <c r="CM67" i="51"/>
  <c r="CK67" i="51"/>
  <c r="CJ67" i="51"/>
  <c r="CI67" i="51"/>
  <c r="CH67" i="51"/>
  <c r="CF67" i="51"/>
  <c r="CE67" i="51"/>
  <c r="CD67" i="51"/>
  <c r="CC67" i="51"/>
  <c r="BU67" i="51"/>
  <c r="BT67" i="51"/>
  <c r="BS67" i="51"/>
  <c r="BP67" i="51"/>
  <c r="BO67" i="51"/>
  <c r="BN67" i="51"/>
  <c r="BM67" i="51"/>
  <c r="AY67" i="51"/>
  <c r="AX67" i="51"/>
  <c r="AW67" i="51"/>
  <c r="CP66" i="51"/>
  <c r="CO66" i="51"/>
  <c r="CN66" i="51"/>
  <c r="CM66" i="51"/>
  <c r="CK66" i="51"/>
  <c r="CJ66" i="51"/>
  <c r="CI66" i="51"/>
  <c r="CH66" i="51"/>
  <c r="CF66" i="51"/>
  <c r="CE66" i="51"/>
  <c r="CD66" i="51"/>
  <c r="CC66" i="51"/>
  <c r="BU66" i="51"/>
  <c r="BT66" i="51"/>
  <c r="BS66" i="51"/>
  <c r="BP66" i="51"/>
  <c r="BO66" i="51"/>
  <c r="BN66" i="51"/>
  <c r="BM66" i="51"/>
  <c r="AY66" i="51"/>
  <c r="AX66" i="51"/>
  <c r="AW66" i="51"/>
  <c r="CP65" i="51"/>
  <c r="CO65" i="51"/>
  <c r="CN65" i="51"/>
  <c r="CM65" i="51"/>
  <c r="CK65" i="51"/>
  <c r="CJ65" i="51"/>
  <c r="CI65" i="51"/>
  <c r="CH65" i="51"/>
  <c r="CF65" i="51"/>
  <c r="CE65" i="51"/>
  <c r="CD65" i="51"/>
  <c r="CC65" i="51"/>
  <c r="BU65" i="51"/>
  <c r="BT65" i="51"/>
  <c r="BS65" i="51"/>
  <c r="BP65" i="51"/>
  <c r="BO65" i="51"/>
  <c r="BN65" i="51"/>
  <c r="BM65" i="51"/>
  <c r="AY65" i="51"/>
  <c r="AX65" i="51"/>
  <c r="AW65" i="51"/>
  <c r="CP64" i="51"/>
  <c r="CO64" i="51"/>
  <c r="CN64" i="51"/>
  <c r="CM64" i="51"/>
  <c r="CK64" i="51"/>
  <c r="CJ64" i="51"/>
  <c r="CI64" i="51"/>
  <c r="CH64" i="51"/>
  <c r="CF64" i="51"/>
  <c r="CE64" i="51"/>
  <c r="CD64" i="51"/>
  <c r="CC64" i="51"/>
  <c r="BU64" i="51"/>
  <c r="BT64" i="51"/>
  <c r="BS64" i="51"/>
  <c r="BP64" i="51"/>
  <c r="BO64" i="51"/>
  <c r="BN64" i="51"/>
  <c r="BM64" i="51"/>
  <c r="AY64" i="51"/>
  <c r="AX64" i="51"/>
  <c r="AW64" i="51"/>
  <c r="CP63" i="51"/>
  <c r="CO63" i="51"/>
  <c r="CN63" i="51"/>
  <c r="CM63" i="51"/>
  <c r="CK63" i="51"/>
  <c r="CJ63" i="51"/>
  <c r="CI63" i="51"/>
  <c r="CH63" i="51"/>
  <c r="CF63" i="51"/>
  <c r="CE63" i="51"/>
  <c r="CD63" i="51"/>
  <c r="CC63" i="51"/>
  <c r="BU63" i="51"/>
  <c r="BT63" i="51"/>
  <c r="BS63" i="51"/>
  <c r="BP63" i="51"/>
  <c r="BO63" i="51"/>
  <c r="BN63" i="51"/>
  <c r="BM63" i="51"/>
  <c r="AY63" i="51"/>
  <c r="AX63" i="51"/>
  <c r="AW63" i="51"/>
  <c r="CP62" i="51"/>
  <c r="CO62" i="51"/>
  <c r="CN62" i="51"/>
  <c r="CM62" i="51"/>
  <c r="CK62" i="51"/>
  <c r="CJ62" i="51"/>
  <c r="CI62" i="51"/>
  <c r="CH62" i="51"/>
  <c r="CF62" i="51"/>
  <c r="CE62" i="51"/>
  <c r="CD62" i="51"/>
  <c r="CC62" i="51"/>
  <c r="BU62" i="51"/>
  <c r="BT62" i="51"/>
  <c r="BS62" i="51"/>
  <c r="BP62" i="51"/>
  <c r="BO62" i="51"/>
  <c r="BN62" i="51"/>
  <c r="BM62" i="51"/>
  <c r="AY62" i="51"/>
  <c r="AX62" i="51"/>
  <c r="AW62" i="51"/>
  <c r="CP61" i="51"/>
  <c r="CO61" i="51"/>
  <c r="CN61" i="51"/>
  <c r="CM61" i="51"/>
  <c r="CK61" i="51"/>
  <c r="CJ61" i="51"/>
  <c r="CI61" i="51"/>
  <c r="CH61" i="51"/>
  <c r="CF61" i="51"/>
  <c r="CE61" i="51"/>
  <c r="CD61" i="51"/>
  <c r="CC61" i="51"/>
  <c r="BU61" i="51"/>
  <c r="BT61" i="51"/>
  <c r="BS61" i="51"/>
  <c r="BP61" i="51"/>
  <c r="BO61" i="51"/>
  <c r="BN61" i="51"/>
  <c r="BM61" i="51"/>
  <c r="AY61" i="51"/>
  <c r="AX61" i="51"/>
  <c r="AW61" i="51"/>
  <c r="CP60" i="51"/>
  <c r="CO60" i="51"/>
  <c r="CN60" i="51"/>
  <c r="CM60" i="51"/>
  <c r="CK60" i="51"/>
  <c r="CJ60" i="51"/>
  <c r="CI60" i="51"/>
  <c r="CH60" i="51"/>
  <c r="CF60" i="51"/>
  <c r="CE60" i="51"/>
  <c r="CD60" i="51"/>
  <c r="CC60" i="51"/>
  <c r="BU60" i="51"/>
  <c r="BT60" i="51"/>
  <c r="BS60" i="51"/>
  <c r="BP60" i="51"/>
  <c r="BO60" i="51"/>
  <c r="BN60" i="51"/>
  <c r="BM60" i="51"/>
  <c r="AY60" i="51"/>
  <c r="AX60" i="51"/>
  <c r="AW60" i="51"/>
  <c r="CP59" i="51"/>
  <c r="CO59" i="51"/>
  <c r="CN59" i="51"/>
  <c r="CM59" i="51"/>
  <c r="CK59" i="51"/>
  <c r="CJ59" i="51"/>
  <c r="CI59" i="51"/>
  <c r="CH59" i="51"/>
  <c r="CF59" i="51"/>
  <c r="CE59" i="51"/>
  <c r="CD59" i="51"/>
  <c r="CC59" i="51"/>
  <c r="BU59" i="51"/>
  <c r="BT59" i="51"/>
  <c r="BS59" i="51"/>
  <c r="BP59" i="51"/>
  <c r="BO59" i="51"/>
  <c r="BN59" i="51"/>
  <c r="BM59" i="51"/>
  <c r="AY59" i="51"/>
  <c r="AX59" i="51"/>
  <c r="AW59" i="51"/>
  <c r="CP58" i="51"/>
  <c r="CO58" i="51"/>
  <c r="CN58" i="51"/>
  <c r="CM58" i="51"/>
  <c r="CK58" i="51"/>
  <c r="CJ58" i="51"/>
  <c r="CI58" i="51"/>
  <c r="CH58" i="51"/>
  <c r="CF58" i="51"/>
  <c r="CE58" i="51"/>
  <c r="CD58" i="51"/>
  <c r="CC58" i="51"/>
  <c r="BU58" i="51"/>
  <c r="BT58" i="51"/>
  <c r="BS58" i="51"/>
  <c r="BP58" i="51"/>
  <c r="BO58" i="51"/>
  <c r="BN58" i="51"/>
  <c r="BM58" i="51"/>
  <c r="AY58" i="51"/>
  <c r="AX58" i="51"/>
  <c r="AW58" i="51"/>
  <c r="CP57" i="51"/>
  <c r="CO57" i="51"/>
  <c r="CN57" i="51"/>
  <c r="CM57" i="51"/>
  <c r="CK57" i="51"/>
  <c r="CJ57" i="51"/>
  <c r="CI57" i="51"/>
  <c r="CH57" i="51"/>
  <c r="CF57" i="51"/>
  <c r="CE57" i="51"/>
  <c r="CD57" i="51"/>
  <c r="CC57" i="51"/>
  <c r="BU57" i="51"/>
  <c r="BT57" i="51"/>
  <c r="BS57" i="51"/>
  <c r="BP57" i="51"/>
  <c r="BO57" i="51"/>
  <c r="BN57" i="51"/>
  <c r="BM57" i="51"/>
  <c r="AY57" i="51"/>
  <c r="AX57" i="51"/>
  <c r="AW57" i="51"/>
  <c r="CP56" i="51"/>
  <c r="CO56" i="51"/>
  <c r="CN56" i="51"/>
  <c r="CM56" i="51"/>
  <c r="CK56" i="51"/>
  <c r="CJ56" i="51"/>
  <c r="CI56" i="51"/>
  <c r="CH56" i="51"/>
  <c r="CF56" i="51"/>
  <c r="CE56" i="51"/>
  <c r="CD56" i="51"/>
  <c r="CC56" i="51"/>
  <c r="BU56" i="51"/>
  <c r="BT56" i="51"/>
  <c r="BS56" i="51"/>
  <c r="BP56" i="51"/>
  <c r="BO56" i="51"/>
  <c r="BN56" i="51"/>
  <c r="BM56" i="51"/>
  <c r="AY56" i="51"/>
  <c r="AX56" i="51"/>
  <c r="AW56" i="51"/>
  <c r="CP55" i="51"/>
  <c r="CO55" i="51"/>
  <c r="CN55" i="51"/>
  <c r="CM55" i="51"/>
  <c r="CK55" i="51"/>
  <c r="CJ55" i="51"/>
  <c r="CI55" i="51"/>
  <c r="CH55" i="51"/>
  <c r="CF55" i="51"/>
  <c r="CE55" i="51"/>
  <c r="CD55" i="51"/>
  <c r="CC55" i="51"/>
  <c r="BU55" i="51"/>
  <c r="BT55" i="51"/>
  <c r="BS55" i="51"/>
  <c r="BP55" i="51"/>
  <c r="BO55" i="51"/>
  <c r="BN55" i="51"/>
  <c r="BM55" i="51"/>
  <c r="AY55" i="51"/>
  <c r="AX55" i="51"/>
  <c r="AW55" i="51"/>
  <c r="CP54" i="51"/>
  <c r="CO54" i="51"/>
  <c r="CN54" i="51"/>
  <c r="CM54" i="51"/>
  <c r="CK54" i="51"/>
  <c r="CJ54" i="51"/>
  <c r="CI54" i="51"/>
  <c r="CH54" i="51"/>
  <c r="CF54" i="51"/>
  <c r="CE54" i="51"/>
  <c r="CD54" i="51"/>
  <c r="CC54" i="51"/>
  <c r="BU54" i="51"/>
  <c r="BT54" i="51"/>
  <c r="BS54" i="51"/>
  <c r="BP54" i="51"/>
  <c r="BO54" i="51"/>
  <c r="BN54" i="51"/>
  <c r="BM54" i="51"/>
  <c r="AY54" i="51"/>
  <c r="AX54" i="51"/>
  <c r="AW54" i="51"/>
  <c r="CP53" i="51"/>
  <c r="CO53" i="51"/>
  <c r="CN53" i="51"/>
  <c r="CM53" i="51"/>
  <c r="CK53" i="51"/>
  <c r="CJ53" i="51"/>
  <c r="CI53" i="51"/>
  <c r="CH53" i="51"/>
  <c r="CF53" i="51"/>
  <c r="CE53" i="51"/>
  <c r="CD53" i="51"/>
  <c r="CC53" i="51"/>
  <c r="BU53" i="51"/>
  <c r="BT53" i="51"/>
  <c r="BS53" i="51"/>
  <c r="BP53" i="51"/>
  <c r="BO53" i="51"/>
  <c r="BN53" i="51"/>
  <c r="BM53" i="51"/>
  <c r="AY53" i="51"/>
  <c r="AX53" i="51"/>
  <c r="AW53" i="51"/>
  <c r="CP52" i="51"/>
  <c r="CO52" i="51"/>
  <c r="CN52" i="51"/>
  <c r="CM52" i="51"/>
  <c r="CK52" i="51"/>
  <c r="CJ52" i="51"/>
  <c r="CI52" i="51"/>
  <c r="CH52" i="51"/>
  <c r="CF52" i="51"/>
  <c r="CE52" i="51"/>
  <c r="CD52" i="51"/>
  <c r="CC52" i="51"/>
  <c r="BU52" i="51"/>
  <c r="BT52" i="51"/>
  <c r="BS52" i="51"/>
  <c r="BP52" i="51"/>
  <c r="BO52" i="51"/>
  <c r="BN52" i="51"/>
  <c r="BM52" i="51"/>
  <c r="AY52" i="51"/>
  <c r="AX52" i="51"/>
  <c r="AW52" i="51"/>
  <c r="CP51" i="51"/>
  <c r="CO51" i="51"/>
  <c r="CN51" i="51"/>
  <c r="CM51" i="51"/>
  <c r="CK51" i="51"/>
  <c r="CJ51" i="51"/>
  <c r="CI51" i="51"/>
  <c r="CH51" i="51"/>
  <c r="CF51" i="51"/>
  <c r="CE51" i="51"/>
  <c r="CD51" i="51"/>
  <c r="CC51" i="51"/>
  <c r="BU51" i="51"/>
  <c r="BT51" i="51"/>
  <c r="BS51" i="51"/>
  <c r="BP51" i="51"/>
  <c r="BO51" i="51"/>
  <c r="BN51" i="51"/>
  <c r="BM51" i="51"/>
  <c r="AY51" i="51"/>
  <c r="AX51" i="51"/>
  <c r="AW51" i="51"/>
  <c r="CP50" i="51"/>
  <c r="CO50" i="51"/>
  <c r="CN50" i="51"/>
  <c r="CM50" i="51"/>
  <c r="CK50" i="51"/>
  <c r="CJ50" i="51"/>
  <c r="CI50" i="51"/>
  <c r="CH50" i="51"/>
  <c r="CF50" i="51"/>
  <c r="CE50" i="51"/>
  <c r="CD50" i="51"/>
  <c r="CC50" i="51"/>
  <c r="BU50" i="51"/>
  <c r="BT50" i="51"/>
  <c r="BS50" i="51"/>
  <c r="BP50" i="51"/>
  <c r="BO50" i="51"/>
  <c r="BN50" i="51"/>
  <c r="BM50" i="51"/>
  <c r="AY50" i="51"/>
  <c r="AX50" i="51"/>
  <c r="AW50" i="51"/>
  <c r="CP49" i="51"/>
  <c r="CO49" i="51"/>
  <c r="CN49" i="51"/>
  <c r="CM49" i="51"/>
  <c r="CK49" i="51"/>
  <c r="CJ49" i="51"/>
  <c r="CI49" i="51"/>
  <c r="CH49" i="51"/>
  <c r="CF49" i="51"/>
  <c r="CE49" i="51"/>
  <c r="CD49" i="51"/>
  <c r="CC49" i="51"/>
  <c r="BU49" i="51"/>
  <c r="BT49" i="51"/>
  <c r="BS49" i="51"/>
  <c r="BP49" i="51"/>
  <c r="BO49" i="51"/>
  <c r="BN49" i="51"/>
  <c r="BM49" i="51"/>
  <c r="AY49" i="51"/>
  <c r="AX49" i="51"/>
  <c r="AW49" i="51"/>
  <c r="CP48" i="51"/>
  <c r="CO48" i="51"/>
  <c r="CN48" i="51"/>
  <c r="CM48" i="51"/>
  <c r="CK48" i="51"/>
  <c r="CJ48" i="51"/>
  <c r="CI48" i="51"/>
  <c r="CH48" i="51"/>
  <c r="CF48" i="51"/>
  <c r="CE48" i="51"/>
  <c r="CD48" i="51"/>
  <c r="CC48" i="51"/>
  <c r="BU48" i="51"/>
  <c r="BT48" i="51"/>
  <c r="BS48" i="51"/>
  <c r="BP48" i="51"/>
  <c r="BO48" i="51"/>
  <c r="BN48" i="51"/>
  <c r="BM48" i="51"/>
  <c r="AY48" i="51"/>
  <c r="AX48" i="51"/>
  <c r="AW48" i="51"/>
  <c r="CP47" i="51"/>
  <c r="CO47" i="51"/>
  <c r="CN47" i="51"/>
  <c r="CM47" i="51"/>
  <c r="CK47" i="51"/>
  <c r="CJ47" i="51"/>
  <c r="CI47" i="51"/>
  <c r="CH47" i="51"/>
  <c r="CF47" i="51"/>
  <c r="CE47" i="51"/>
  <c r="CD47" i="51"/>
  <c r="CC47" i="51"/>
  <c r="BU47" i="51"/>
  <c r="BT47" i="51"/>
  <c r="BS47" i="51"/>
  <c r="BP47" i="51"/>
  <c r="BO47" i="51"/>
  <c r="BN47" i="51"/>
  <c r="BM47" i="51"/>
  <c r="AY47" i="51"/>
  <c r="AX47" i="51"/>
  <c r="AW47" i="51"/>
  <c r="CP46" i="51"/>
  <c r="CO46" i="51"/>
  <c r="CN46" i="51"/>
  <c r="CM46" i="51"/>
  <c r="CK46" i="51"/>
  <c r="CJ46" i="51"/>
  <c r="CI46" i="51"/>
  <c r="CH46" i="51"/>
  <c r="CF46" i="51"/>
  <c r="CE46" i="51"/>
  <c r="CD46" i="51"/>
  <c r="CC46" i="51"/>
  <c r="BU46" i="51"/>
  <c r="BT46" i="51"/>
  <c r="BS46" i="51"/>
  <c r="BP46" i="51"/>
  <c r="BO46" i="51"/>
  <c r="BN46" i="51"/>
  <c r="BM46" i="51"/>
  <c r="AY46" i="51"/>
  <c r="AX46" i="51"/>
  <c r="AW46" i="51"/>
  <c r="CP45" i="51"/>
  <c r="CO45" i="51"/>
  <c r="CN45" i="51"/>
  <c r="CM45" i="51"/>
  <c r="CK45" i="51"/>
  <c r="CJ45" i="51"/>
  <c r="CI45" i="51"/>
  <c r="CH45" i="51"/>
  <c r="CF45" i="51"/>
  <c r="CE45" i="51"/>
  <c r="CD45" i="51"/>
  <c r="CC45" i="51"/>
  <c r="BU45" i="51"/>
  <c r="BT45" i="51"/>
  <c r="BS45" i="51"/>
  <c r="BP45" i="51"/>
  <c r="BO45" i="51"/>
  <c r="BN45" i="51"/>
  <c r="BM45" i="51"/>
  <c r="AY45" i="51"/>
  <c r="AX45" i="51"/>
  <c r="AW45" i="51"/>
  <c r="CP44" i="51"/>
  <c r="CO44" i="51"/>
  <c r="CN44" i="51"/>
  <c r="CM44" i="51"/>
  <c r="CK44" i="51"/>
  <c r="CJ44" i="51"/>
  <c r="CI44" i="51"/>
  <c r="CH44" i="51"/>
  <c r="CF44" i="51"/>
  <c r="CE44" i="51"/>
  <c r="CD44" i="51"/>
  <c r="CC44" i="51"/>
  <c r="BU44" i="51"/>
  <c r="BT44" i="51"/>
  <c r="BS44" i="51"/>
  <c r="BP44" i="51"/>
  <c r="BO44" i="51"/>
  <c r="BN44" i="51"/>
  <c r="BM44" i="51"/>
  <c r="AY44" i="51"/>
  <c r="AX44" i="51"/>
  <c r="AW44" i="51"/>
  <c r="CP43" i="51"/>
  <c r="CO43" i="51"/>
  <c r="CN43" i="51"/>
  <c r="CM43" i="51"/>
  <c r="CK43" i="51"/>
  <c r="CJ43" i="51"/>
  <c r="CI43" i="51"/>
  <c r="CH43" i="51"/>
  <c r="CF43" i="51"/>
  <c r="CE43" i="51"/>
  <c r="CD43" i="51"/>
  <c r="CC43" i="51"/>
  <c r="BU43" i="51"/>
  <c r="BT43" i="51"/>
  <c r="BS43" i="51"/>
  <c r="BP43" i="51"/>
  <c r="BO43" i="51"/>
  <c r="BN43" i="51"/>
  <c r="BM43" i="51"/>
  <c r="AY43" i="51"/>
  <c r="AX43" i="51"/>
  <c r="AW43" i="51"/>
  <c r="CP42" i="51"/>
  <c r="CO42" i="51"/>
  <c r="CN42" i="51"/>
  <c r="CM42" i="51"/>
  <c r="CK42" i="51"/>
  <c r="CJ42" i="51"/>
  <c r="CI42" i="51"/>
  <c r="CH42" i="51"/>
  <c r="CF42" i="51"/>
  <c r="CE42" i="51"/>
  <c r="CD42" i="51"/>
  <c r="CC42" i="51"/>
  <c r="BU42" i="51"/>
  <c r="BT42" i="51"/>
  <c r="BS42" i="51"/>
  <c r="BP42" i="51"/>
  <c r="BO42" i="51"/>
  <c r="BN42" i="51"/>
  <c r="BM42" i="51"/>
  <c r="AY42" i="51"/>
  <c r="AX42" i="51"/>
  <c r="AW42" i="51"/>
  <c r="CP41" i="51"/>
  <c r="CO41" i="51"/>
  <c r="CN41" i="51"/>
  <c r="CM41" i="51"/>
  <c r="CK41" i="51"/>
  <c r="CJ41" i="51"/>
  <c r="CI41" i="51"/>
  <c r="CH41" i="51"/>
  <c r="CF41" i="51"/>
  <c r="CE41" i="51"/>
  <c r="CD41" i="51"/>
  <c r="CC41" i="51"/>
  <c r="BU41" i="51"/>
  <c r="BT41" i="51"/>
  <c r="BS41" i="51"/>
  <c r="BP41" i="51"/>
  <c r="BO41" i="51"/>
  <c r="BN41" i="51"/>
  <c r="BM41" i="51"/>
  <c r="AY41" i="51"/>
  <c r="AX41" i="51"/>
  <c r="AW41" i="51"/>
  <c r="CP40" i="51"/>
  <c r="CO40" i="51"/>
  <c r="CN40" i="51"/>
  <c r="CM40" i="51"/>
  <c r="CK40" i="51"/>
  <c r="CJ40" i="51"/>
  <c r="CI40" i="51"/>
  <c r="CH40" i="51"/>
  <c r="CF40" i="51"/>
  <c r="CE40" i="51"/>
  <c r="CD40" i="51"/>
  <c r="CC40" i="51"/>
  <c r="BU40" i="51"/>
  <c r="BT40" i="51"/>
  <c r="BS40" i="51"/>
  <c r="BP40" i="51"/>
  <c r="BO40" i="51"/>
  <c r="BN40" i="51"/>
  <c r="BM40" i="51"/>
  <c r="AY40" i="51"/>
  <c r="AX40" i="51"/>
  <c r="AW40" i="51"/>
  <c r="CP39" i="51"/>
  <c r="CO39" i="51"/>
  <c r="CN39" i="51"/>
  <c r="CM39" i="51"/>
  <c r="CK39" i="51"/>
  <c r="CJ39" i="51"/>
  <c r="CI39" i="51"/>
  <c r="CH39" i="51"/>
  <c r="CF39" i="51"/>
  <c r="CE39" i="51"/>
  <c r="CD39" i="51"/>
  <c r="CC39" i="51"/>
  <c r="BU39" i="51"/>
  <c r="BT39" i="51"/>
  <c r="BS39" i="51"/>
  <c r="BP39" i="51"/>
  <c r="BO39" i="51"/>
  <c r="BN39" i="51"/>
  <c r="BM39" i="51"/>
  <c r="AY39" i="51"/>
  <c r="AX39" i="51"/>
  <c r="AW39" i="51"/>
  <c r="CP38" i="51"/>
  <c r="CO38" i="51"/>
  <c r="CN38" i="51"/>
  <c r="CM38" i="51"/>
  <c r="CK38" i="51"/>
  <c r="CJ38" i="51"/>
  <c r="CI38" i="51"/>
  <c r="CH38" i="51"/>
  <c r="CF38" i="51"/>
  <c r="CE38" i="51"/>
  <c r="CD38" i="51"/>
  <c r="CC38" i="51"/>
  <c r="BU38" i="51"/>
  <c r="BT38" i="51"/>
  <c r="BS38" i="51"/>
  <c r="BP38" i="51"/>
  <c r="BO38" i="51"/>
  <c r="BN38" i="51"/>
  <c r="BM38" i="51"/>
  <c r="AY38" i="51"/>
  <c r="AX38" i="51"/>
  <c r="AW38" i="51"/>
  <c r="CP37" i="51"/>
  <c r="CO37" i="51"/>
  <c r="CN37" i="51"/>
  <c r="CM37" i="51"/>
  <c r="CK37" i="51"/>
  <c r="CJ37" i="51"/>
  <c r="CI37" i="51"/>
  <c r="CH37" i="51"/>
  <c r="CF37" i="51"/>
  <c r="CE37" i="51"/>
  <c r="CD37" i="51"/>
  <c r="CC37" i="51"/>
  <c r="BU37" i="51"/>
  <c r="BT37" i="51"/>
  <c r="BS37" i="51"/>
  <c r="BP37" i="51"/>
  <c r="BO37" i="51"/>
  <c r="BN37" i="51"/>
  <c r="BM37" i="51"/>
  <c r="AY37" i="51"/>
  <c r="AX37" i="51"/>
  <c r="AW37" i="51"/>
  <c r="CP36" i="51"/>
  <c r="CO36" i="51"/>
  <c r="CN36" i="51"/>
  <c r="CM36" i="51"/>
  <c r="CK36" i="51"/>
  <c r="CJ36" i="51"/>
  <c r="CI36" i="51"/>
  <c r="CH36" i="51"/>
  <c r="CF36" i="51"/>
  <c r="CE36" i="51"/>
  <c r="CD36" i="51"/>
  <c r="CC36" i="51"/>
  <c r="BU36" i="51"/>
  <c r="BT36" i="51"/>
  <c r="BS36" i="51"/>
  <c r="BP36" i="51"/>
  <c r="BO36" i="51"/>
  <c r="BN36" i="51"/>
  <c r="BM36" i="51"/>
  <c r="AY36" i="51"/>
  <c r="AX36" i="51"/>
  <c r="AW36" i="51"/>
  <c r="CP35" i="51"/>
  <c r="CO35" i="51"/>
  <c r="CN35" i="51"/>
  <c r="CM35" i="51"/>
  <c r="CK35" i="51"/>
  <c r="CJ35" i="51"/>
  <c r="CI35" i="51"/>
  <c r="CH35" i="51"/>
  <c r="CF35" i="51"/>
  <c r="CE35" i="51"/>
  <c r="CD35" i="51"/>
  <c r="CC35" i="51"/>
  <c r="BU35" i="51"/>
  <c r="BT35" i="51"/>
  <c r="BS35" i="51"/>
  <c r="BP35" i="51"/>
  <c r="BO35" i="51"/>
  <c r="BN35" i="51"/>
  <c r="BM35" i="51"/>
  <c r="AY35" i="51"/>
  <c r="AX35" i="51"/>
  <c r="AW35" i="51"/>
  <c r="CP34" i="51"/>
  <c r="CO34" i="51"/>
  <c r="CN34" i="51"/>
  <c r="CM34" i="51"/>
  <c r="CK34" i="51"/>
  <c r="CJ34" i="51"/>
  <c r="CI34" i="51"/>
  <c r="CH34" i="51"/>
  <c r="CF34" i="51"/>
  <c r="CE34" i="51"/>
  <c r="CD34" i="51"/>
  <c r="CC34" i="51"/>
  <c r="BU34" i="51"/>
  <c r="BT34" i="51"/>
  <c r="BS34" i="51"/>
  <c r="BP34" i="51"/>
  <c r="BO34" i="51"/>
  <c r="BN34" i="51"/>
  <c r="BM34" i="51"/>
  <c r="AY34" i="51"/>
  <c r="AX34" i="51"/>
  <c r="AW34" i="51"/>
  <c r="CP33" i="51"/>
  <c r="CO33" i="51"/>
  <c r="CN33" i="51"/>
  <c r="CM33" i="51"/>
  <c r="CK33" i="51"/>
  <c r="CJ33" i="51"/>
  <c r="CI33" i="51"/>
  <c r="CH33" i="51"/>
  <c r="CF33" i="51"/>
  <c r="CE33" i="51"/>
  <c r="CD33" i="51"/>
  <c r="CC33" i="51"/>
  <c r="BU33" i="51"/>
  <c r="BT33" i="51"/>
  <c r="BS33" i="51"/>
  <c r="BP33" i="51"/>
  <c r="BO33" i="51"/>
  <c r="BN33" i="51"/>
  <c r="BM33" i="51"/>
  <c r="AY33" i="51"/>
  <c r="AX33" i="51"/>
  <c r="AW33" i="51"/>
  <c r="CP32" i="51"/>
  <c r="CO32" i="51"/>
  <c r="CN32" i="51"/>
  <c r="CM32" i="51"/>
  <c r="CK32" i="51"/>
  <c r="CJ32" i="51"/>
  <c r="CI32" i="51"/>
  <c r="CH32" i="51"/>
  <c r="CF32" i="51"/>
  <c r="CE32" i="51"/>
  <c r="CD32" i="51"/>
  <c r="CC32" i="51"/>
  <c r="BU32" i="51"/>
  <c r="BT32" i="51"/>
  <c r="BS32" i="51"/>
  <c r="BP32" i="51"/>
  <c r="BO32" i="51"/>
  <c r="BN32" i="51"/>
  <c r="BM32" i="51"/>
  <c r="AY32" i="51"/>
  <c r="AX32" i="51"/>
  <c r="AW32" i="51"/>
  <c r="CP31" i="51"/>
  <c r="CO31" i="51"/>
  <c r="CN31" i="51"/>
  <c r="CM31" i="51"/>
  <c r="CK31" i="51"/>
  <c r="CJ31" i="51"/>
  <c r="CI31" i="51"/>
  <c r="CH31" i="51"/>
  <c r="CF31" i="51"/>
  <c r="CE31" i="51"/>
  <c r="CD31" i="51"/>
  <c r="CC31" i="51"/>
  <c r="BU31" i="51"/>
  <c r="BT31" i="51"/>
  <c r="BS31" i="51"/>
  <c r="BP31" i="51"/>
  <c r="BO31" i="51"/>
  <c r="BN31" i="51"/>
  <c r="BM31" i="51"/>
  <c r="AY31" i="51"/>
  <c r="AX31" i="51"/>
  <c r="AW31" i="51"/>
  <c r="CP30" i="51"/>
  <c r="CO30" i="51"/>
  <c r="CN30" i="51"/>
  <c r="CM30" i="51"/>
  <c r="CK30" i="51"/>
  <c r="CJ30" i="51"/>
  <c r="CI30" i="51"/>
  <c r="CH30" i="51"/>
  <c r="CF30" i="51"/>
  <c r="CE30" i="51"/>
  <c r="CD30" i="51"/>
  <c r="CC30" i="51"/>
  <c r="BU30" i="51"/>
  <c r="BT30" i="51"/>
  <c r="BS30" i="51"/>
  <c r="BP30" i="51"/>
  <c r="BO30" i="51"/>
  <c r="BN30" i="51"/>
  <c r="BM30" i="51"/>
  <c r="AY30" i="51"/>
  <c r="AX30" i="51"/>
  <c r="AW30" i="51"/>
  <c r="CP29" i="51"/>
  <c r="CO29" i="51"/>
  <c r="CN29" i="51"/>
  <c r="CM29" i="51"/>
  <c r="CK29" i="51"/>
  <c r="CJ29" i="51"/>
  <c r="CI29" i="51"/>
  <c r="CH29" i="51"/>
  <c r="CF29" i="51"/>
  <c r="CE29" i="51"/>
  <c r="CD29" i="51"/>
  <c r="CC29" i="51"/>
  <c r="BU29" i="51"/>
  <c r="BT29" i="51"/>
  <c r="BS29" i="51"/>
  <c r="BP29" i="51"/>
  <c r="BO29" i="51"/>
  <c r="BN29" i="51"/>
  <c r="BM29" i="51"/>
  <c r="AY29" i="51"/>
  <c r="AX29" i="51"/>
  <c r="AW29" i="51"/>
  <c r="CP28" i="51"/>
  <c r="CO28" i="51"/>
  <c r="CN28" i="51"/>
  <c r="CM28" i="51"/>
  <c r="CK28" i="51"/>
  <c r="CJ28" i="51"/>
  <c r="CI28" i="51"/>
  <c r="CH28" i="51"/>
  <c r="CF28" i="51"/>
  <c r="CE28" i="51"/>
  <c r="CD28" i="51"/>
  <c r="CC28" i="51"/>
  <c r="BU28" i="51"/>
  <c r="BT28" i="51"/>
  <c r="BS28" i="51"/>
  <c r="BP28" i="51"/>
  <c r="BO28" i="51"/>
  <c r="BN28" i="51"/>
  <c r="BM28" i="51"/>
  <c r="AY28" i="51"/>
  <c r="AX28" i="51"/>
  <c r="AW28" i="51"/>
  <c r="CP27" i="51"/>
  <c r="CO27" i="51"/>
  <c r="CN27" i="51"/>
  <c r="CM27" i="51"/>
  <c r="CK27" i="51"/>
  <c r="CJ27" i="51"/>
  <c r="CI27" i="51"/>
  <c r="CH27" i="51"/>
  <c r="CF27" i="51"/>
  <c r="CE27" i="51"/>
  <c r="CD27" i="51"/>
  <c r="CC27" i="51"/>
  <c r="BU27" i="51"/>
  <c r="BT27" i="51"/>
  <c r="BS27" i="51"/>
  <c r="BP27" i="51"/>
  <c r="BO27" i="51"/>
  <c r="BN27" i="51"/>
  <c r="BM27" i="51"/>
  <c r="AY27" i="51"/>
  <c r="AX27" i="51"/>
  <c r="AW27" i="51"/>
  <c r="CP26" i="51"/>
  <c r="CO26" i="51"/>
  <c r="CN26" i="51"/>
  <c r="CM26" i="51"/>
  <c r="CK26" i="51"/>
  <c r="CJ26" i="51"/>
  <c r="CI26" i="51"/>
  <c r="CH26" i="51"/>
  <c r="CF26" i="51"/>
  <c r="CE26" i="51"/>
  <c r="CD26" i="51"/>
  <c r="CC26" i="51"/>
  <c r="BU26" i="51"/>
  <c r="BT26" i="51"/>
  <c r="BS26" i="51"/>
  <c r="BP26" i="51"/>
  <c r="BO26" i="51"/>
  <c r="BN26" i="51"/>
  <c r="BM26" i="51"/>
  <c r="AY26" i="51"/>
  <c r="AX26" i="51"/>
  <c r="AW26" i="51"/>
  <c r="CP25" i="51"/>
  <c r="CO25" i="51"/>
  <c r="CN25" i="51"/>
  <c r="CM25" i="51"/>
  <c r="CK25" i="51"/>
  <c r="CJ25" i="51"/>
  <c r="CI25" i="51"/>
  <c r="CH25" i="51"/>
  <c r="CF25" i="51"/>
  <c r="CE25" i="51"/>
  <c r="CD25" i="51"/>
  <c r="CC25" i="51"/>
  <c r="BU25" i="51"/>
  <c r="BT25" i="51"/>
  <c r="BS25" i="51"/>
  <c r="BP25" i="51"/>
  <c r="BO25" i="51"/>
  <c r="BN25" i="51"/>
  <c r="BM25" i="51"/>
  <c r="AY25" i="51"/>
  <c r="AX25" i="51"/>
  <c r="AW25" i="51"/>
  <c r="CP24" i="51"/>
  <c r="CO24" i="51"/>
  <c r="CN24" i="51"/>
  <c r="CM24" i="51"/>
  <c r="CK24" i="51"/>
  <c r="CJ24" i="51"/>
  <c r="CI24" i="51"/>
  <c r="CH24" i="51"/>
  <c r="CF24" i="51"/>
  <c r="CE24" i="51"/>
  <c r="CD24" i="51"/>
  <c r="CC24" i="51"/>
  <c r="BU24" i="51"/>
  <c r="BT24" i="51"/>
  <c r="BS24" i="51"/>
  <c r="BP24" i="51"/>
  <c r="BO24" i="51"/>
  <c r="BN24" i="51"/>
  <c r="BM24" i="51"/>
  <c r="AY24" i="51"/>
  <c r="AX24" i="51"/>
  <c r="AW24" i="51"/>
  <c r="CP23" i="51"/>
  <c r="CO23" i="51"/>
  <c r="CN23" i="51"/>
  <c r="CM23" i="51"/>
  <c r="CK23" i="51"/>
  <c r="CJ23" i="51"/>
  <c r="CI23" i="51"/>
  <c r="CH23" i="51"/>
  <c r="CF23" i="51"/>
  <c r="CE23" i="51"/>
  <c r="CD23" i="51"/>
  <c r="CC23" i="51"/>
  <c r="BU23" i="51"/>
  <c r="BT23" i="51"/>
  <c r="BS23" i="51"/>
  <c r="BP23" i="51"/>
  <c r="BO23" i="51"/>
  <c r="BN23" i="51"/>
  <c r="BM23" i="51"/>
  <c r="AY23" i="51"/>
  <c r="AX23" i="51"/>
  <c r="AW23" i="51"/>
  <c r="CP22" i="51"/>
  <c r="CO22" i="51"/>
  <c r="CN22" i="51"/>
  <c r="CM22" i="51"/>
  <c r="CK22" i="51"/>
  <c r="CJ22" i="51"/>
  <c r="CI22" i="51"/>
  <c r="CH22" i="51"/>
  <c r="CF22" i="51"/>
  <c r="CE22" i="51"/>
  <c r="CD22" i="51"/>
  <c r="CC22" i="51"/>
  <c r="BU22" i="51"/>
  <c r="BT22" i="51"/>
  <c r="BS22" i="51"/>
  <c r="BP22" i="51"/>
  <c r="BO22" i="51"/>
  <c r="BN22" i="51"/>
  <c r="BM22" i="51"/>
  <c r="AY22" i="51"/>
  <c r="AX22" i="51"/>
  <c r="AW22" i="51"/>
  <c r="CP21" i="51"/>
  <c r="CO21" i="51"/>
  <c r="CN21" i="51"/>
  <c r="CM21" i="51"/>
  <c r="CK21" i="51"/>
  <c r="CJ21" i="51"/>
  <c r="CI21" i="51"/>
  <c r="CH21" i="51"/>
  <c r="CF21" i="51"/>
  <c r="CE21" i="51"/>
  <c r="CD21" i="51"/>
  <c r="CC21" i="51"/>
  <c r="BU21" i="51"/>
  <c r="BT21" i="51"/>
  <c r="BS21" i="51"/>
  <c r="BP21" i="51"/>
  <c r="BO21" i="51"/>
  <c r="BN21" i="51"/>
  <c r="BM21" i="51"/>
  <c r="AY21" i="51"/>
  <c r="AX21" i="51"/>
  <c r="AW21" i="51"/>
  <c r="CP20" i="51"/>
  <c r="CO20" i="51"/>
  <c r="CN20" i="51"/>
  <c r="CM20" i="51"/>
  <c r="CK20" i="51"/>
  <c r="CJ20" i="51"/>
  <c r="CI20" i="51"/>
  <c r="CH20" i="51"/>
  <c r="CF20" i="51"/>
  <c r="CE20" i="51"/>
  <c r="CD20" i="51"/>
  <c r="CC20" i="51"/>
  <c r="BU20" i="51"/>
  <c r="BT20" i="51"/>
  <c r="BS20" i="51"/>
  <c r="BP20" i="51"/>
  <c r="BO20" i="51"/>
  <c r="BN20" i="51"/>
  <c r="BM20" i="51"/>
  <c r="AY20" i="51"/>
  <c r="AX20" i="51"/>
  <c r="AW20" i="51"/>
  <c r="CP19" i="51"/>
  <c r="CO19" i="51"/>
  <c r="CN19" i="51"/>
  <c r="CM19" i="51"/>
  <c r="CK19" i="51"/>
  <c r="CJ19" i="51"/>
  <c r="CI19" i="51"/>
  <c r="CH19" i="51"/>
  <c r="CF19" i="51"/>
  <c r="CE19" i="51"/>
  <c r="CD19" i="51"/>
  <c r="CC19" i="51"/>
  <c r="BU19" i="51"/>
  <c r="BT19" i="51"/>
  <c r="BS19" i="51"/>
  <c r="BP19" i="51"/>
  <c r="BO19" i="51"/>
  <c r="BN19" i="51"/>
  <c r="BM19" i="51"/>
  <c r="AY19" i="51"/>
  <c r="AX19" i="51"/>
  <c r="AW19" i="51"/>
  <c r="CP18" i="51"/>
  <c r="CO18" i="51"/>
  <c r="CN18" i="51"/>
  <c r="CM18" i="51"/>
  <c r="CK18" i="51"/>
  <c r="CJ18" i="51"/>
  <c r="CI18" i="51"/>
  <c r="CH18" i="51"/>
  <c r="CF18" i="51"/>
  <c r="CE18" i="51"/>
  <c r="CD18" i="51"/>
  <c r="CC18" i="51"/>
  <c r="BU18" i="51"/>
  <c r="BT18" i="51"/>
  <c r="BS18" i="51"/>
  <c r="BP18" i="51"/>
  <c r="BO18" i="51"/>
  <c r="BN18" i="51"/>
  <c r="BM18" i="51"/>
  <c r="AY18" i="51"/>
  <c r="AX18" i="51"/>
  <c r="AW18" i="51"/>
  <c r="CP17" i="51"/>
  <c r="CO17" i="51"/>
  <c r="CN17" i="51"/>
  <c r="CM17" i="51"/>
  <c r="CK17" i="51"/>
  <c r="CJ17" i="51"/>
  <c r="CI17" i="51"/>
  <c r="CH17" i="51"/>
  <c r="CF17" i="51"/>
  <c r="CE17" i="51"/>
  <c r="CD17" i="51"/>
  <c r="CC17" i="51"/>
  <c r="BU17" i="51"/>
  <c r="BT17" i="51"/>
  <c r="BS17" i="51"/>
  <c r="BP17" i="51"/>
  <c r="BO17" i="51"/>
  <c r="BN17" i="51"/>
  <c r="BM17" i="51"/>
  <c r="AY17" i="51"/>
  <c r="AX17" i="51"/>
  <c r="AW17" i="51"/>
  <c r="CP16" i="51"/>
  <c r="CO16" i="51"/>
  <c r="CN16" i="51"/>
  <c r="CM16" i="51"/>
  <c r="CK16" i="51"/>
  <c r="CJ16" i="51"/>
  <c r="CI16" i="51"/>
  <c r="CH16" i="51"/>
  <c r="CF16" i="51"/>
  <c r="CE16" i="51"/>
  <c r="CD16" i="51"/>
  <c r="CC16" i="51"/>
  <c r="BU16" i="51"/>
  <c r="BT16" i="51"/>
  <c r="BS16" i="51"/>
  <c r="BP16" i="51"/>
  <c r="BO16" i="51"/>
  <c r="BN16" i="51"/>
  <c r="BM16" i="51"/>
  <c r="AY16" i="51"/>
  <c r="AX16" i="51"/>
  <c r="AW16" i="51"/>
  <c r="B16" i="51"/>
  <c r="BU15" i="51"/>
  <c r="BT15" i="51"/>
  <c r="BS15" i="51"/>
  <c r="AY15" i="51"/>
  <c r="AX15" i="51"/>
  <c r="AW15" i="51"/>
  <c r="Z7" i="51"/>
  <c r="DK13" i="51"/>
  <c r="DG13" i="51"/>
  <c r="DC13" i="51"/>
  <c r="CU13" i="51"/>
  <c r="CK12" i="51"/>
  <c r="CJ12" i="51"/>
  <c r="CI12" i="51"/>
  <c r="CH12" i="51"/>
  <c r="CA12" i="51"/>
  <c r="BZ12" i="51"/>
  <c r="BY12" i="51"/>
  <c r="BX12" i="51"/>
  <c r="BU12" i="51"/>
  <c r="BT12" i="51"/>
  <c r="BS12" i="51"/>
  <c r="BR12" i="51"/>
  <c r="BP12" i="51"/>
  <c r="BO12" i="51"/>
  <c r="BN12" i="51"/>
  <c r="BM12" i="51"/>
  <c r="BJ12" i="51"/>
  <c r="BI12" i="51"/>
  <c r="BH12" i="51"/>
  <c r="BG12" i="51"/>
  <c r="BD12" i="51"/>
  <c r="BC12" i="51"/>
  <c r="BB12" i="51"/>
  <c r="BA12" i="51"/>
  <c r="AY12" i="51"/>
  <c r="AX12" i="51"/>
  <c r="AW12" i="51"/>
  <c r="AK12" i="51"/>
  <c r="AJ12" i="51"/>
  <c r="AI12" i="51"/>
  <c r="AH12" i="51"/>
  <c r="AG12" i="51"/>
  <c r="AE12" i="51"/>
  <c r="AD12" i="51"/>
  <c r="AC12" i="51"/>
  <c r="Z12" i="51"/>
  <c r="Z5" i="51" s="1"/>
  <c r="W12" i="51"/>
  <c r="Q12" i="51"/>
  <c r="AV12" i="51" s="1"/>
  <c r="M12" i="51"/>
  <c r="W7" i="51"/>
  <c r="Q7" i="51"/>
  <c r="M7" i="51"/>
  <c r="D7" i="51"/>
  <c r="DK6" i="51"/>
  <c r="DG6" i="51"/>
  <c r="DC6" i="51"/>
  <c r="CY6" i="51"/>
  <c r="CU6" i="51"/>
  <c r="CK5" i="51"/>
  <c r="CJ5" i="51"/>
  <c r="CI5" i="51"/>
  <c r="CH5" i="51"/>
  <c r="CF5" i="51"/>
  <c r="CE5" i="51"/>
  <c r="CD5" i="51"/>
  <c r="CC5" i="51"/>
  <c r="CA5" i="51"/>
  <c r="BZ5" i="51"/>
  <c r="BY5" i="51"/>
  <c r="BX5" i="51"/>
  <c r="BU5" i="51"/>
  <c r="BT5" i="51"/>
  <c r="BS5" i="51"/>
  <c r="BR5" i="51"/>
  <c r="BP5" i="51"/>
  <c r="BO5" i="51"/>
  <c r="BN5" i="51"/>
  <c r="BM5" i="51"/>
  <c r="BJ5" i="51"/>
  <c r="BI5" i="51"/>
  <c r="BH5" i="51"/>
  <c r="BG5" i="51"/>
  <c r="BD5" i="51"/>
  <c r="BC5" i="51"/>
  <c r="BB5" i="51"/>
  <c r="BA5" i="51"/>
  <c r="AY5" i="51"/>
  <c r="AX5" i="51"/>
  <c r="AW5" i="51"/>
  <c r="AV5" i="51"/>
  <c r="M5" i="51"/>
  <c r="Q5" i="51" s="1"/>
  <c r="FG78" i="51" l="1"/>
  <c r="FK78" i="51"/>
  <c r="B17" i="51"/>
  <c r="AB16" i="51"/>
  <c r="BB69" i="51"/>
  <c r="BD69" i="51"/>
  <c r="BY69" i="51"/>
  <c r="CA69" i="51"/>
  <c r="BB73" i="51"/>
  <c r="BD73" i="51"/>
  <c r="BY73" i="51"/>
  <c r="CA73" i="51"/>
  <c r="BC74" i="51"/>
  <c r="BZ74" i="51"/>
  <c r="BB75" i="51"/>
  <c r="BD75" i="51"/>
  <c r="BY75" i="51"/>
  <c r="CA75" i="51"/>
  <c r="BC71" i="51"/>
  <c r="BZ71" i="51"/>
  <c r="BC76" i="51"/>
  <c r="BZ76" i="51"/>
  <c r="BC68" i="51"/>
  <c r="BC16" i="51"/>
  <c r="BY16" i="51"/>
  <c r="CA16" i="51"/>
  <c r="BC17" i="51"/>
  <c r="BY17" i="51"/>
  <c r="CA17" i="51"/>
  <c r="BC18" i="51"/>
  <c r="BY18" i="51"/>
  <c r="CA18" i="51"/>
  <c r="BC19" i="51"/>
  <c r="BY19" i="51"/>
  <c r="CA19" i="51"/>
  <c r="BC20" i="51"/>
  <c r="BY20" i="51"/>
  <c r="CA20" i="51"/>
  <c r="BC21" i="51"/>
  <c r="BY21" i="51"/>
  <c r="CA21" i="51"/>
  <c r="BC22" i="51"/>
  <c r="BY22" i="51"/>
  <c r="CA22" i="51"/>
  <c r="BC23" i="51"/>
  <c r="BY23" i="51"/>
  <c r="CA23" i="51"/>
  <c r="BC24" i="51"/>
  <c r="BY24" i="51"/>
  <c r="CA24" i="51"/>
  <c r="BC25" i="51"/>
  <c r="BY25" i="51"/>
  <c r="CA25" i="51"/>
  <c r="BC26" i="51"/>
  <c r="BY26" i="51"/>
  <c r="CA26" i="51"/>
  <c r="BC27" i="51"/>
  <c r="BY27" i="51"/>
  <c r="CA27" i="51"/>
  <c r="BC28" i="51"/>
  <c r="BY28" i="51"/>
  <c r="CA28" i="51"/>
  <c r="BB29" i="51"/>
  <c r="BD29" i="51"/>
  <c r="BZ29" i="51"/>
  <c r="BB30" i="51"/>
  <c r="BD30" i="51"/>
  <c r="BZ30" i="51"/>
  <c r="BB31" i="51"/>
  <c r="BD31" i="51"/>
  <c r="BZ31" i="51"/>
  <c r="BB32" i="51"/>
  <c r="BD32" i="51"/>
  <c r="BZ32" i="51"/>
  <c r="BB33" i="51"/>
  <c r="BD33" i="51"/>
  <c r="BZ33" i="51"/>
  <c r="BC34" i="51"/>
  <c r="BY34" i="51"/>
  <c r="CA34" i="51"/>
  <c r="BB35" i="51"/>
  <c r="BD35" i="51"/>
  <c r="BZ35" i="51"/>
  <c r="BC36" i="51"/>
  <c r="BY36" i="51"/>
  <c r="CA36" i="51"/>
  <c r="BB37" i="51"/>
  <c r="BD37" i="51"/>
  <c r="BZ37" i="51"/>
  <c r="BC38" i="51"/>
  <c r="BY38" i="51"/>
  <c r="CA38" i="51"/>
  <c r="BB39" i="51"/>
  <c r="BD39" i="51"/>
  <c r="BZ39" i="51"/>
  <c r="BC40" i="51"/>
  <c r="BY40" i="51"/>
  <c r="CA40" i="51"/>
  <c r="BB41" i="51"/>
  <c r="BD41" i="51"/>
  <c r="BZ41" i="51"/>
  <c r="BC42" i="51"/>
  <c r="BY42" i="51"/>
  <c r="CA42" i="51"/>
  <c r="BB43" i="51"/>
  <c r="BD43" i="51"/>
  <c r="BZ43" i="51"/>
  <c r="BC44" i="51"/>
  <c r="BY44" i="51"/>
  <c r="CA44" i="51"/>
  <c r="BB45" i="51"/>
  <c r="BD45" i="51"/>
  <c r="BZ45" i="51"/>
  <c r="BC46" i="51"/>
  <c r="BY46" i="51"/>
  <c r="CA46" i="51"/>
  <c r="BB47" i="51"/>
  <c r="BD47" i="51"/>
  <c r="BZ47" i="51"/>
  <c r="BC48" i="51"/>
  <c r="BY48" i="51"/>
  <c r="CA48" i="51"/>
  <c r="BB49" i="51"/>
  <c r="BD49" i="51"/>
  <c r="BZ49" i="51"/>
  <c r="BC50" i="51"/>
  <c r="BY50" i="51"/>
  <c r="CA50" i="51"/>
  <c r="BB51" i="51"/>
  <c r="BD51" i="51"/>
  <c r="BZ51" i="51"/>
  <c r="BC52" i="51"/>
  <c r="BY52" i="51"/>
  <c r="CA52" i="51"/>
  <c r="BB53" i="51"/>
  <c r="BD53" i="51"/>
  <c r="BZ53" i="51"/>
  <c r="BC54" i="51"/>
  <c r="BY54" i="51"/>
  <c r="CA54" i="51"/>
  <c r="BC55" i="51"/>
  <c r="BC56" i="51"/>
  <c r="BY56" i="51"/>
  <c r="CA56" i="51"/>
  <c r="BB16" i="51"/>
  <c r="BD16" i="51"/>
  <c r="BZ16" i="51"/>
  <c r="BB17" i="51"/>
  <c r="BD17" i="51"/>
  <c r="BZ17" i="51"/>
  <c r="BB18" i="51"/>
  <c r="BD18" i="51"/>
  <c r="BZ18" i="51"/>
  <c r="BB19" i="51"/>
  <c r="BD19" i="51"/>
  <c r="BZ19" i="51"/>
  <c r="BB20" i="51"/>
  <c r="BD20" i="51"/>
  <c r="BZ20" i="51"/>
  <c r="BB21" i="51"/>
  <c r="BD21" i="51"/>
  <c r="BZ21" i="51"/>
  <c r="BB22" i="51"/>
  <c r="BD22" i="51"/>
  <c r="BZ22" i="51"/>
  <c r="BB23" i="51"/>
  <c r="BD23" i="51"/>
  <c r="BZ23" i="51"/>
  <c r="BB24" i="51"/>
  <c r="BD24" i="51"/>
  <c r="BZ24" i="51"/>
  <c r="BB25" i="51"/>
  <c r="BD25" i="51"/>
  <c r="BZ25" i="51"/>
  <c r="BB26" i="51"/>
  <c r="BD26" i="51"/>
  <c r="BZ26" i="51"/>
  <c r="BB27" i="51"/>
  <c r="BD27" i="51"/>
  <c r="BZ27" i="51"/>
  <c r="BB28" i="51"/>
  <c r="BD28" i="51"/>
  <c r="BZ28" i="51"/>
  <c r="BC29" i="51"/>
  <c r="BY29" i="51"/>
  <c r="CA29" i="51"/>
  <c r="BC30" i="51"/>
  <c r="BY30" i="51"/>
  <c r="CA30" i="51"/>
  <c r="BC31" i="51"/>
  <c r="BY31" i="51"/>
  <c r="CA31" i="51"/>
  <c r="BC32" i="51"/>
  <c r="BY32" i="51"/>
  <c r="CA32" i="51"/>
  <c r="BC33" i="51"/>
  <c r="BY33" i="51"/>
  <c r="CA33" i="51"/>
  <c r="BB34" i="51"/>
  <c r="BD34" i="51"/>
  <c r="BZ34" i="51"/>
  <c r="BC35" i="51"/>
  <c r="BY35" i="51"/>
  <c r="CA35" i="51"/>
  <c r="BB36" i="51"/>
  <c r="BD36" i="51"/>
  <c r="BZ36" i="51"/>
  <c r="BC37" i="51"/>
  <c r="BY37" i="51"/>
  <c r="CA37" i="51"/>
  <c r="BB38" i="51"/>
  <c r="BD38" i="51"/>
  <c r="BZ38" i="51"/>
  <c r="BC39" i="51"/>
  <c r="BY39" i="51"/>
  <c r="CA39" i="51"/>
  <c r="BB40" i="51"/>
  <c r="BD40" i="51"/>
  <c r="BZ40" i="51"/>
  <c r="BC41" i="51"/>
  <c r="BY41" i="51"/>
  <c r="CA41" i="51"/>
  <c r="BB42" i="51"/>
  <c r="BD42" i="51"/>
  <c r="BZ42" i="51"/>
  <c r="BC43" i="51"/>
  <c r="BY43" i="51"/>
  <c r="CA43" i="51"/>
  <c r="BB44" i="51"/>
  <c r="BD44" i="51"/>
  <c r="BZ44" i="51"/>
  <c r="BC45" i="51"/>
  <c r="BY45" i="51"/>
  <c r="CA45" i="51"/>
  <c r="BB46" i="51"/>
  <c r="BD46" i="51"/>
  <c r="BZ46" i="51"/>
  <c r="BC47" i="51"/>
  <c r="BY47" i="51"/>
  <c r="CA47" i="51"/>
  <c r="BB48" i="51"/>
  <c r="BD48" i="51"/>
  <c r="BZ48" i="51"/>
  <c r="BC49" i="51"/>
  <c r="BY49" i="51"/>
  <c r="CA49" i="51"/>
  <c r="BB50" i="51"/>
  <c r="BD50" i="51"/>
  <c r="BZ50" i="51"/>
  <c r="BC51" i="51"/>
  <c r="BY51" i="51"/>
  <c r="CA51" i="51"/>
  <c r="BB52" i="51"/>
  <c r="BD52" i="51"/>
  <c r="BZ52" i="51"/>
  <c r="BC53" i="51"/>
  <c r="BY53" i="51"/>
  <c r="CA53" i="51"/>
  <c r="BB54" i="51"/>
  <c r="BD54" i="51"/>
  <c r="BZ54" i="51"/>
  <c r="BB55" i="51"/>
  <c r="BD55" i="51"/>
  <c r="BZ56" i="51"/>
  <c r="BB57" i="51"/>
  <c r="BD57" i="51"/>
  <c r="BZ57" i="51"/>
  <c r="BC57" i="51"/>
  <c r="BY57" i="51"/>
  <c r="CA57" i="51"/>
  <c r="BC58" i="51"/>
  <c r="BY58" i="51"/>
  <c r="CA58" i="51"/>
  <c r="BC59" i="51"/>
  <c r="BY59" i="51"/>
  <c r="CA59" i="51"/>
  <c r="BC60" i="51"/>
  <c r="BY60" i="51"/>
  <c r="CA60" i="51"/>
  <c r="BC61" i="51"/>
  <c r="BY61" i="51"/>
  <c r="CA61" i="51"/>
  <c r="BC62" i="51"/>
  <c r="BY62" i="51"/>
  <c r="CA62" i="51"/>
  <c r="BC63" i="51"/>
  <c r="BY63" i="51"/>
  <c r="CA63" i="51"/>
  <c r="BC64" i="51"/>
  <c r="BY64" i="51"/>
  <c r="CA64" i="51"/>
  <c r="BC65" i="51"/>
  <c r="BY65" i="51"/>
  <c r="CA65" i="51"/>
  <c r="BC66" i="51"/>
  <c r="BY66" i="51"/>
  <c r="CA66" i="51"/>
  <c r="BC67" i="51"/>
  <c r="BY67" i="51"/>
  <c r="CA67" i="51"/>
  <c r="BB68" i="51"/>
  <c r="BD68" i="51"/>
  <c r="BY68" i="51"/>
  <c r="CA68" i="51"/>
  <c r="BC69" i="51"/>
  <c r="BZ69" i="51"/>
  <c r="BC70" i="51"/>
  <c r="BZ70" i="51"/>
  <c r="BB71" i="51"/>
  <c r="BD71" i="51"/>
  <c r="BY71" i="51"/>
  <c r="CA71" i="51"/>
  <c r="BB72" i="51"/>
  <c r="BD72" i="51"/>
  <c r="BY72" i="51"/>
  <c r="CA72" i="51"/>
  <c r="BC73" i="51"/>
  <c r="BZ73" i="51"/>
  <c r="BB74" i="51"/>
  <c r="BD74" i="51"/>
  <c r="BY74" i="51"/>
  <c r="CA74" i="51"/>
  <c r="BC75" i="51"/>
  <c r="BZ75" i="51"/>
  <c r="BB76" i="51"/>
  <c r="BD76" i="51"/>
  <c r="BY76" i="51"/>
  <c r="CA76" i="51"/>
  <c r="BB58" i="51"/>
  <c r="BD58" i="51"/>
  <c r="BZ58" i="51"/>
  <c r="BB59" i="51"/>
  <c r="BD59" i="51"/>
  <c r="BZ59" i="51"/>
  <c r="BB60" i="51"/>
  <c r="BD60" i="51"/>
  <c r="BZ60" i="51"/>
  <c r="BB61" i="51"/>
  <c r="BD61" i="51"/>
  <c r="BZ61" i="51"/>
  <c r="BB62" i="51"/>
  <c r="BD62" i="51"/>
  <c r="BZ62" i="51"/>
  <c r="BB63" i="51"/>
  <c r="BD63" i="51"/>
  <c r="BZ63" i="51"/>
  <c r="BB64" i="51"/>
  <c r="BD64" i="51"/>
  <c r="BZ64" i="51"/>
  <c r="BB65" i="51"/>
  <c r="BD65" i="51"/>
  <c r="BZ65" i="51"/>
  <c r="BB66" i="51"/>
  <c r="BD66" i="51"/>
  <c r="BZ66" i="51"/>
  <c r="BB67" i="51"/>
  <c r="BD67" i="51"/>
  <c r="BZ67" i="51"/>
  <c r="BZ68" i="51"/>
  <c r="BB70" i="51"/>
  <c r="BD70" i="51"/>
  <c r="BY70" i="51"/>
  <c r="CA70" i="51"/>
  <c r="BC72" i="51"/>
  <c r="BZ72" i="51"/>
  <c r="BZ55" i="51"/>
  <c r="BB56" i="51"/>
  <c r="BD56" i="51"/>
  <c r="BY55" i="51"/>
  <c r="CA55" i="51"/>
  <c r="N104" i="29"/>
  <c r="N105" i="29"/>
  <c r="N106" i="29"/>
  <c r="N107" i="29"/>
  <c r="N108" i="29"/>
  <c r="N109" i="29"/>
  <c r="N110" i="29"/>
  <c r="N111" i="29"/>
  <c r="N112" i="29"/>
  <c r="N113" i="29"/>
  <c r="K109" i="29"/>
  <c r="K110" i="29"/>
  <c r="K111" i="29"/>
  <c r="K112" i="29"/>
  <c r="K113" i="29"/>
  <c r="K114" i="29"/>
  <c r="K115" i="29"/>
  <c r="K116" i="29"/>
  <c r="K117" i="29"/>
  <c r="K118" i="29"/>
  <c r="K119" i="29"/>
  <c r="M106" i="29"/>
  <c r="M107" i="29" s="1"/>
  <c r="M108" i="29" s="1"/>
  <c r="M109" i="29" s="1"/>
  <c r="M110" i="29" s="1"/>
  <c r="M111" i="29" s="1"/>
  <c r="M112" i="29" s="1"/>
  <c r="M113" i="29" s="1"/>
  <c r="M105" i="29"/>
  <c r="J106" i="29"/>
  <c r="J107" i="29" s="1"/>
  <c r="J108" i="29" s="1"/>
  <c r="J109" i="29" s="1"/>
  <c r="J110" i="29" s="1"/>
  <c r="J111" i="29" s="1"/>
  <c r="J112" i="29" s="1"/>
  <c r="J113" i="29" s="1"/>
  <c r="J114" i="29" s="1"/>
  <c r="J115" i="29" s="1"/>
  <c r="J116" i="29" s="1"/>
  <c r="J117" i="29" s="1"/>
  <c r="J118" i="29" s="1"/>
  <c r="J105" i="29"/>
  <c r="C77" i="29"/>
  <c r="B18" i="51" l="1"/>
  <c r="AB17" i="51"/>
  <c r="L47" i="49"/>
  <c r="K47" i="49"/>
  <c r="J44" i="49"/>
  <c r="B19" i="51" l="1"/>
  <c r="AB18" i="51"/>
  <c r="B20" i="51" l="1"/>
  <c r="AB19" i="51"/>
  <c r="B21" i="51" l="1"/>
  <c r="AB20" i="51"/>
  <c r="EW30" i="48"/>
  <c r="EW29" i="48"/>
  <c r="L29" i="48"/>
  <c r="B22" i="51" l="1"/>
  <c r="AB21" i="51"/>
  <c r="B23" i="51" l="1"/>
  <c r="AB22" i="51"/>
  <c r="JX30" i="48"/>
  <c r="JI31" i="48"/>
  <c r="JI32" i="48" s="1"/>
  <c r="JI33" i="48" s="1"/>
  <c r="JI34" i="48" s="1"/>
  <c r="JI35" i="48" s="1"/>
  <c r="JI36" i="48" s="1"/>
  <c r="JI37" i="48" s="1"/>
  <c r="JI38" i="48" s="1"/>
  <c r="JI39" i="48" s="1"/>
  <c r="JI40" i="48" s="1"/>
  <c r="JI41" i="48" s="1"/>
  <c r="JI42" i="48" s="1"/>
  <c r="JI43" i="48" s="1"/>
  <c r="JI44" i="48" s="1"/>
  <c r="JI45" i="48" s="1"/>
  <c r="JI46" i="48" s="1"/>
  <c r="JI47" i="48" s="1"/>
  <c r="JI48" i="48" s="1"/>
  <c r="JI49" i="48" s="1"/>
  <c r="JI50" i="48" s="1"/>
  <c r="JI51" i="48" s="1"/>
  <c r="JI52" i="48" s="1"/>
  <c r="JI53" i="48" s="1"/>
  <c r="JI54" i="48" s="1"/>
  <c r="JI55" i="48" s="1"/>
  <c r="JI56" i="48" s="1"/>
  <c r="JI57" i="48" s="1"/>
  <c r="JI58" i="48" s="1"/>
  <c r="JI59" i="48" s="1"/>
  <c r="JI60" i="48" s="1"/>
  <c r="JI61" i="48" s="1"/>
  <c r="JI62" i="48" s="1"/>
  <c r="JI63" i="48" s="1"/>
  <c r="JI64" i="48" s="1"/>
  <c r="JI65" i="48" s="1"/>
  <c r="JI66" i="48" s="1"/>
  <c r="JI67" i="48" s="1"/>
  <c r="JI68" i="48" s="1"/>
  <c r="JI69" i="48" s="1"/>
  <c r="JI30" i="48"/>
  <c r="JX29" i="48"/>
  <c r="JD30" i="48"/>
  <c r="JD29" i="48"/>
  <c r="IO31" i="48"/>
  <c r="IO32" i="48" s="1"/>
  <c r="IO33" i="48" s="1"/>
  <c r="IO34" i="48" s="1"/>
  <c r="IO35" i="48" s="1"/>
  <c r="IO36" i="48" s="1"/>
  <c r="IO37" i="48" s="1"/>
  <c r="IO38" i="48" s="1"/>
  <c r="IO39" i="48" s="1"/>
  <c r="IO40" i="48" s="1"/>
  <c r="IO41" i="48" s="1"/>
  <c r="IO42" i="48" s="1"/>
  <c r="IO43" i="48" s="1"/>
  <c r="IO44" i="48" s="1"/>
  <c r="IO45" i="48" s="1"/>
  <c r="IO46" i="48" s="1"/>
  <c r="IO47" i="48" s="1"/>
  <c r="IO48" i="48" s="1"/>
  <c r="IO49" i="48" s="1"/>
  <c r="IO50" i="48" s="1"/>
  <c r="IO51" i="48" s="1"/>
  <c r="IO52" i="48" s="1"/>
  <c r="IO53" i="48" s="1"/>
  <c r="IO54" i="48" s="1"/>
  <c r="IO55" i="48" s="1"/>
  <c r="IO56" i="48" s="1"/>
  <c r="IO57" i="48" s="1"/>
  <c r="IO58" i="48" s="1"/>
  <c r="IO59" i="48" s="1"/>
  <c r="IO60" i="48" s="1"/>
  <c r="IO61" i="48" s="1"/>
  <c r="IO62" i="48" s="1"/>
  <c r="IO63" i="48" s="1"/>
  <c r="IO64" i="48" s="1"/>
  <c r="IO65" i="48" s="1"/>
  <c r="IO66" i="48" s="1"/>
  <c r="IO67" i="48" s="1"/>
  <c r="IO68" i="48" s="1"/>
  <c r="IO69" i="48" s="1"/>
  <c r="IO30" i="48"/>
  <c r="GQ44" i="48"/>
  <c r="GQ45" i="48" s="1"/>
  <c r="GQ30" i="48"/>
  <c r="GW30" i="48" s="1"/>
  <c r="GW29" i="48"/>
  <c r="GT29" i="48"/>
  <c r="GA44" i="48"/>
  <c r="FT44" i="48"/>
  <c r="FT45" i="48" s="1"/>
  <c r="FX29" i="48"/>
  <c r="FT29" i="48"/>
  <c r="FT30" i="48" s="1"/>
  <c r="ES44" i="48"/>
  <c r="ES30" i="48"/>
  <c r="ES31" i="48" s="1"/>
  <c r="EY29" i="48"/>
  <c r="EV29" i="48"/>
  <c r="EV30" i="48" s="1"/>
  <c r="FI8" i="48"/>
  <c r="FL8" i="48"/>
  <c r="FP8" i="48"/>
  <c r="GJ8" i="48"/>
  <c r="GK8" i="48"/>
  <c r="HO8" i="48"/>
  <c r="HY8" i="48"/>
  <c r="HZ8" i="48"/>
  <c r="FI9" i="48"/>
  <c r="GK9" i="48"/>
  <c r="GJ9" i="48"/>
  <c r="GL9" i="48"/>
  <c r="HO9" i="48"/>
  <c r="HS9" i="48"/>
  <c r="HY9" i="48"/>
  <c r="HZ9" i="48"/>
  <c r="FI10" i="48"/>
  <c r="GJ10" i="48" s="1"/>
  <c r="FL10" i="48"/>
  <c r="GK10" i="48"/>
  <c r="HO10" i="48"/>
  <c r="HO11" i="48" s="1"/>
  <c r="HO12" i="48" s="1"/>
  <c r="HS10" i="48"/>
  <c r="HY10" i="48"/>
  <c r="HZ10" i="48"/>
  <c r="FI11" i="48"/>
  <c r="FP11" i="48"/>
  <c r="GJ11" i="48"/>
  <c r="GK11" i="48"/>
  <c r="GL11" i="48"/>
  <c r="HS11" i="48"/>
  <c r="HS12" i="48" s="1"/>
  <c r="HY11" i="48"/>
  <c r="HZ11" i="48"/>
  <c r="FI12" i="48"/>
  <c r="GK12" i="48"/>
  <c r="GJ12" i="48"/>
  <c r="HY12" i="48"/>
  <c r="HZ12" i="48"/>
  <c r="DV44" i="48"/>
  <c r="DV45" i="48" s="1"/>
  <c r="DV30" i="48"/>
  <c r="DV31" i="48" s="1"/>
  <c r="EC29" i="48"/>
  <c r="EA29" i="48"/>
  <c r="DZ29" i="48"/>
  <c r="DZ30" i="48" s="1"/>
  <c r="CS30" i="48"/>
  <c r="CS44" i="48"/>
  <c r="CS45" i="48"/>
  <c r="CS29" i="48"/>
  <c r="CY30" i="48"/>
  <c r="CY44" i="48"/>
  <c r="CY45" i="48"/>
  <c r="CY29" i="48"/>
  <c r="CW29" i="48"/>
  <c r="CV29" i="48"/>
  <c r="CV30" i="48" s="1"/>
  <c r="DI8" i="48"/>
  <c r="EM8" i="48"/>
  <c r="DM8" i="48"/>
  <c r="DR8" i="48"/>
  <c r="EK8" i="48"/>
  <c r="EL8" i="48"/>
  <c r="EN8" i="48"/>
  <c r="DI9" i="48"/>
  <c r="EM9" i="48"/>
  <c r="EN9" i="48"/>
  <c r="EK9" i="48"/>
  <c r="DI10" i="48"/>
  <c r="EL10" i="48"/>
  <c r="EM10" i="48"/>
  <c r="EN10" i="48"/>
  <c r="EK10" i="48"/>
  <c r="DI11" i="48"/>
  <c r="EL11" i="48"/>
  <c r="EM11" i="48"/>
  <c r="EN11" i="48"/>
  <c r="EK11" i="48"/>
  <c r="DI12" i="48"/>
  <c r="EK12" i="48"/>
  <c r="EM12" i="48"/>
  <c r="EN12" i="48"/>
  <c r="BW44" i="48"/>
  <c r="BW45" i="48" s="1"/>
  <c r="BW30" i="48"/>
  <c r="BW31" i="48" s="1"/>
  <c r="CC29" i="48"/>
  <c r="CA29" i="48"/>
  <c r="BZ29" i="48"/>
  <c r="BZ30" i="48" s="1"/>
  <c r="AT44" i="48"/>
  <c r="AW29" i="48"/>
  <c r="AX29" i="48" s="1"/>
  <c r="AT29" i="48"/>
  <c r="AT30" i="48" s="1"/>
  <c r="BL8" i="48"/>
  <c r="BO8" i="48"/>
  <c r="BS8" i="48"/>
  <c r="CL8" i="48"/>
  <c r="CM8" i="48"/>
  <c r="CN8" i="48"/>
  <c r="BL9" i="48"/>
  <c r="CM9" i="48"/>
  <c r="CL9" i="48"/>
  <c r="CN9" i="48"/>
  <c r="BL10" i="48"/>
  <c r="CL10" i="48" s="1"/>
  <c r="CM10" i="48"/>
  <c r="CN10" i="48"/>
  <c r="BL11" i="48"/>
  <c r="CM11" i="48"/>
  <c r="CL11" i="48"/>
  <c r="CN11" i="48"/>
  <c r="BL12" i="48"/>
  <c r="CL12" i="48" s="1"/>
  <c r="CM12" i="48"/>
  <c r="Z44" i="48"/>
  <c r="Z45" i="48" s="1"/>
  <c r="Z46" i="48" s="1"/>
  <c r="Z47" i="48" s="1"/>
  <c r="Z48" i="48" s="1"/>
  <c r="Z49" i="48" s="1"/>
  <c r="Z50" i="48" s="1"/>
  <c r="Z51" i="48" s="1"/>
  <c r="Z52" i="48" s="1"/>
  <c r="Z53" i="48" s="1"/>
  <c r="Z54" i="48" s="1"/>
  <c r="Z55" i="48" s="1"/>
  <c r="Z56" i="48" s="1"/>
  <c r="Z57" i="48" s="1"/>
  <c r="Z58" i="48" s="1"/>
  <c r="Z59" i="48" s="1"/>
  <c r="Z60" i="48" s="1"/>
  <c r="Z61" i="48" s="1"/>
  <c r="Z62" i="48" s="1"/>
  <c r="Z63" i="48" s="1"/>
  <c r="Z64" i="48" s="1"/>
  <c r="Z65" i="48" s="1"/>
  <c r="Z66" i="48" s="1"/>
  <c r="Z67" i="48" s="1"/>
  <c r="Z68" i="48" s="1"/>
  <c r="Z69" i="48" s="1"/>
  <c r="Z70" i="48" s="1"/>
  <c r="Z30" i="48"/>
  <c r="Z31" i="48" s="1"/>
  <c r="Z32" i="48" s="1"/>
  <c r="Z33" i="48" s="1"/>
  <c r="Z34" i="48" s="1"/>
  <c r="Z35" i="48" s="1"/>
  <c r="Z36" i="48" s="1"/>
  <c r="Z37" i="48" s="1"/>
  <c r="Z38" i="48" s="1"/>
  <c r="Z39" i="48" s="1"/>
  <c r="Z40" i="48" s="1"/>
  <c r="Z41" i="48" s="1"/>
  <c r="Z42" i="48" s="1"/>
  <c r="Z43" i="48" s="1"/>
  <c r="AD29" i="48"/>
  <c r="AC29" i="48"/>
  <c r="AC30" i="48" s="1"/>
  <c r="AN7" i="48"/>
  <c r="AO7" i="48"/>
  <c r="AM8" i="48"/>
  <c r="AM9" i="48"/>
  <c r="AM10" i="48"/>
  <c r="AM11" i="48"/>
  <c r="D94" i="48"/>
  <c r="E94" i="48" s="1"/>
  <c r="D93" i="48"/>
  <c r="E93" i="48" s="1"/>
  <c r="C92" i="48"/>
  <c r="D91" i="48"/>
  <c r="E91" i="48" s="1"/>
  <c r="D90" i="48"/>
  <c r="E90" i="48" s="1"/>
  <c r="D89" i="48"/>
  <c r="E89" i="48" s="1"/>
  <c r="C88" i="48"/>
  <c r="D87" i="48"/>
  <c r="E87" i="48" s="1"/>
  <c r="D86" i="48"/>
  <c r="E86" i="48" s="1"/>
  <c r="C85" i="48"/>
  <c r="E84" i="48"/>
  <c r="D84" i="48"/>
  <c r="D83" i="48"/>
  <c r="E83" i="48" s="1"/>
  <c r="C82" i="48"/>
  <c r="GL72" i="48"/>
  <c r="GK72" i="48"/>
  <c r="FI72" i="48"/>
  <c r="GJ72" i="48" s="1"/>
  <c r="EN72" i="48"/>
  <c r="EM72" i="48"/>
  <c r="EL72" i="48"/>
  <c r="DI72" i="48"/>
  <c r="EK72" i="48" s="1"/>
  <c r="BN72" i="48"/>
  <c r="CN72" i="48" s="1"/>
  <c r="CM72" i="48"/>
  <c r="BL72" i="48"/>
  <c r="AM72" i="48"/>
  <c r="CL72" i="48" s="1"/>
  <c r="AO72" i="48"/>
  <c r="AN72" i="48"/>
  <c r="HZ69" i="48"/>
  <c r="HY69" i="48"/>
  <c r="GL69" i="48"/>
  <c r="GK69" i="48"/>
  <c r="FI69" i="48"/>
  <c r="GJ69" i="48" s="1"/>
  <c r="EN69" i="48"/>
  <c r="EM69" i="48"/>
  <c r="EL69" i="48"/>
  <c r="DI69" i="48"/>
  <c r="EK69" i="48" s="1"/>
  <c r="CL69" i="48"/>
  <c r="CN69" i="48"/>
  <c r="CM69" i="48"/>
  <c r="BL69" i="48"/>
  <c r="AO69" i="48"/>
  <c r="AN69" i="48"/>
  <c r="HZ68" i="48"/>
  <c r="HY68" i="48"/>
  <c r="GL68" i="48"/>
  <c r="GK68" i="48"/>
  <c r="FI68" i="48"/>
  <c r="GJ68" i="48" s="1"/>
  <c r="EN68" i="48"/>
  <c r="EM68" i="48"/>
  <c r="EL68" i="48"/>
  <c r="DI68" i="48"/>
  <c r="EK68" i="48" s="1"/>
  <c r="CL68" i="48"/>
  <c r="CN68" i="48"/>
  <c r="CM68" i="48"/>
  <c r="BL68" i="48"/>
  <c r="AO68" i="48"/>
  <c r="AN68" i="48"/>
  <c r="HZ67" i="48"/>
  <c r="HY67" i="48"/>
  <c r="GL67" i="48"/>
  <c r="GK67" i="48"/>
  <c r="FI67" i="48"/>
  <c r="GJ67" i="48" s="1"/>
  <c r="EN67" i="48"/>
  <c r="EM67" i="48"/>
  <c r="EL67" i="48"/>
  <c r="DI67" i="48"/>
  <c r="EK67" i="48" s="1"/>
  <c r="CN67" i="48"/>
  <c r="CM67" i="48"/>
  <c r="BL67" i="48"/>
  <c r="AM67" i="48"/>
  <c r="CL67" i="48" s="1"/>
  <c r="AO67" i="48"/>
  <c r="AN67" i="48"/>
  <c r="HZ66" i="48"/>
  <c r="HY66" i="48"/>
  <c r="GL66" i="48"/>
  <c r="GK66" i="48"/>
  <c r="FI66" i="48"/>
  <c r="GJ66" i="48" s="1"/>
  <c r="EN66" i="48"/>
  <c r="EM66" i="48"/>
  <c r="EL66" i="48"/>
  <c r="DI66" i="48"/>
  <c r="EK66" i="48" s="1"/>
  <c r="CN66" i="48"/>
  <c r="CM66" i="48"/>
  <c r="BL66" i="48"/>
  <c r="AM66" i="48"/>
  <c r="CL66" i="48" s="1"/>
  <c r="AO66" i="48"/>
  <c r="AN66" i="48"/>
  <c r="HZ65" i="48"/>
  <c r="HY65" i="48"/>
  <c r="GL65" i="48"/>
  <c r="GK65" i="48"/>
  <c r="FI65" i="48"/>
  <c r="GJ65" i="48" s="1"/>
  <c r="EN65" i="48"/>
  <c r="EM65" i="48"/>
  <c r="EL65" i="48"/>
  <c r="DI65" i="48"/>
  <c r="EK65" i="48" s="1"/>
  <c r="CN65" i="48"/>
  <c r="CM65" i="48"/>
  <c r="BL65" i="48"/>
  <c r="AM65" i="48"/>
  <c r="CL65" i="48" s="1"/>
  <c r="AO65" i="48"/>
  <c r="AN65" i="48"/>
  <c r="HZ64" i="48"/>
  <c r="HY64" i="48"/>
  <c r="GL64" i="48"/>
  <c r="GK64" i="48"/>
  <c r="FI64" i="48"/>
  <c r="GJ64" i="48" s="1"/>
  <c r="EN64" i="48"/>
  <c r="EM64" i="48"/>
  <c r="EL64" i="48"/>
  <c r="DI64" i="48"/>
  <c r="EK64" i="48" s="1"/>
  <c r="CN64" i="48"/>
  <c r="CM64" i="48"/>
  <c r="BL64" i="48"/>
  <c r="AM64" i="48"/>
  <c r="CL64" i="48" s="1"/>
  <c r="AO64" i="48"/>
  <c r="AN64" i="48"/>
  <c r="HZ63" i="48"/>
  <c r="HY63" i="48"/>
  <c r="GL63" i="48"/>
  <c r="GK63" i="48"/>
  <c r="FI63" i="48"/>
  <c r="GJ63" i="48" s="1"/>
  <c r="EN63" i="48"/>
  <c r="EM63" i="48"/>
  <c r="EL63" i="48"/>
  <c r="DI63" i="48"/>
  <c r="EK63" i="48" s="1"/>
  <c r="CN63" i="48"/>
  <c r="CM63" i="48"/>
  <c r="BL63" i="48"/>
  <c r="AM63" i="48"/>
  <c r="CL63" i="48" s="1"/>
  <c r="AO63" i="48"/>
  <c r="AN63" i="48"/>
  <c r="HZ62" i="48"/>
  <c r="HY62" i="48"/>
  <c r="GL62" i="48"/>
  <c r="GK62" i="48"/>
  <c r="FI62" i="48"/>
  <c r="GJ62" i="48" s="1"/>
  <c r="EN62" i="48"/>
  <c r="EM62" i="48"/>
  <c r="EL62" i="48"/>
  <c r="DI62" i="48"/>
  <c r="EK62" i="48" s="1"/>
  <c r="CN62" i="48"/>
  <c r="CM62" i="48"/>
  <c r="BL62" i="48"/>
  <c r="AM62" i="48"/>
  <c r="CL62" i="48" s="1"/>
  <c r="AO62" i="48"/>
  <c r="AN62" i="48"/>
  <c r="HZ61" i="48"/>
  <c r="HY61" i="48"/>
  <c r="GL61" i="48"/>
  <c r="GK61" i="48"/>
  <c r="FI61" i="48"/>
  <c r="GJ61" i="48" s="1"/>
  <c r="EN61" i="48"/>
  <c r="EM61" i="48"/>
  <c r="EL61" i="48"/>
  <c r="DI61" i="48"/>
  <c r="EK61" i="48" s="1"/>
  <c r="CN61" i="48"/>
  <c r="CM61" i="48"/>
  <c r="BL61" i="48"/>
  <c r="AM61" i="48"/>
  <c r="CL61" i="48" s="1"/>
  <c r="AO61" i="48"/>
  <c r="AN61" i="48"/>
  <c r="HZ60" i="48"/>
  <c r="HY60" i="48"/>
  <c r="GL60" i="48"/>
  <c r="GK60" i="48"/>
  <c r="FI60" i="48"/>
  <c r="GJ60" i="48" s="1"/>
  <c r="EN60" i="48"/>
  <c r="EM60" i="48"/>
  <c r="EL60" i="48"/>
  <c r="DI60" i="48"/>
  <c r="EK60" i="48" s="1"/>
  <c r="CN60" i="48"/>
  <c r="CM60" i="48"/>
  <c r="BL60" i="48"/>
  <c r="AM60" i="48"/>
  <c r="CL60" i="48" s="1"/>
  <c r="AO60" i="48"/>
  <c r="AN60" i="48"/>
  <c r="E60" i="48"/>
  <c r="F62" i="48" s="1"/>
  <c r="FO75" i="48" s="1"/>
  <c r="C60" i="48"/>
  <c r="D92" i="48" s="1"/>
  <c r="HZ59" i="48"/>
  <c r="HY59" i="48"/>
  <c r="GL59" i="48"/>
  <c r="GK59" i="48"/>
  <c r="FI59" i="48"/>
  <c r="GJ59" i="48" s="1"/>
  <c r="EN59" i="48"/>
  <c r="EM59" i="48"/>
  <c r="EL59" i="48"/>
  <c r="DI59" i="48"/>
  <c r="EK59" i="48" s="1"/>
  <c r="CN59" i="48"/>
  <c r="CM59" i="48"/>
  <c r="BL59" i="48"/>
  <c r="CL59" i="48" s="1"/>
  <c r="AM59" i="48"/>
  <c r="AO59" i="48"/>
  <c r="AN59" i="48"/>
  <c r="HZ58" i="48"/>
  <c r="HY58" i="48"/>
  <c r="GL58" i="48"/>
  <c r="GK58" i="48"/>
  <c r="FI58" i="48"/>
  <c r="GJ58" i="48" s="1"/>
  <c r="EN58" i="48"/>
  <c r="EM58" i="48"/>
  <c r="EL58" i="48"/>
  <c r="DI58" i="48"/>
  <c r="EK58" i="48" s="1"/>
  <c r="CN58" i="48"/>
  <c r="CM58" i="48"/>
  <c r="BL58" i="48"/>
  <c r="CL58" i="48" s="1"/>
  <c r="AM58" i="48"/>
  <c r="AO58" i="48"/>
  <c r="AN58" i="48"/>
  <c r="HZ57" i="48"/>
  <c r="HY57" i="48"/>
  <c r="GL57" i="48"/>
  <c r="GK57" i="48"/>
  <c r="FI57" i="48"/>
  <c r="GJ57" i="48" s="1"/>
  <c r="EN57" i="48"/>
  <c r="EM57" i="48"/>
  <c r="EL57" i="48"/>
  <c r="DI57" i="48"/>
  <c r="EK57" i="48" s="1"/>
  <c r="CN57" i="48"/>
  <c r="CM57" i="48"/>
  <c r="BL57" i="48"/>
  <c r="CL57" i="48" s="1"/>
  <c r="AM57" i="48"/>
  <c r="AO57" i="48"/>
  <c r="AN57" i="48"/>
  <c r="HZ56" i="48"/>
  <c r="HY56" i="48"/>
  <c r="GL56" i="48"/>
  <c r="GK56" i="48"/>
  <c r="FI56" i="48"/>
  <c r="GJ56" i="48" s="1"/>
  <c r="EN56" i="48"/>
  <c r="EM56" i="48"/>
  <c r="EL56" i="48"/>
  <c r="DI56" i="48"/>
  <c r="EK56" i="48" s="1"/>
  <c r="CN56" i="48"/>
  <c r="CM56" i="48"/>
  <c r="BL56" i="48"/>
  <c r="CL56" i="48" s="1"/>
  <c r="AM56" i="48"/>
  <c r="AO56" i="48"/>
  <c r="AN56" i="48"/>
  <c r="E56" i="48"/>
  <c r="C56" i="48"/>
  <c r="D57" i="48" s="1"/>
  <c r="DJ75" i="48" s="1"/>
  <c r="HZ55" i="48"/>
  <c r="HY55" i="48"/>
  <c r="GL55" i="48"/>
  <c r="GK55" i="48"/>
  <c r="FI55" i="48"/>
  <c r="GJ55" i="48" s="1"/>
  <c r="EN55" i="48"/>
  <c r="EM55" i="48"/>
  <c r="EL55" i="48"/>
  <c r="DI55" i="48"/>
  <c r="EK55" i="48" s="1"/>
  <c r="CN55" i="48"/>
  <c r="CM55" i="48"/>
  <c r="BL55" i="48"/>
  <c r="CL55" i="48" s="1"/>
  <c r="AM55" i="48"/>
  <c r="AO55" i="48"/>
  <c r="AN55" i="48"/>
  <c r="HZ54" i="48"/>
  <c r="HY54" i="48"/>
  <c r="GL54" i="48"/>
  <c r="GK54" i="48"/>
  <c r="FI54" i="48"/>
  <c r="GJ54" i="48" s="1"/>
  <c r="EN54" i="48"/>
  <c r="EM54" i="48"/>
  <c r="EL54" i="48"/>
  <c r="DI54" i="48"/>
  <c r="EK54" i="48" s="1"/>
  <c r="CN54" i="48"/>
  <c r="CM54" i="48"/>
  <c r="BL54" i="48"/>
  <c r="CL54" i="48" s="1"/>
  <c r="AM54" i="48"/>
  <c r="AO54" i="48"/>
  <c r="AN54" i="48"/>
  <c r="HZ53" i="48"/>
  <c r="HY53" i="48"/>
  <c r="GL53" i="48"/>
  <c r="GK53" i="48"/>
  <c r="FI53" i="48"/>
  <c r="GJ53" i="48" s="1"/>
  <c r="EN53" i="48"/>
  <c r="EM53" i="48"/>
  <c r="EL53" i="48"/>
  <c r="DI53" i="48"/>
  <c r="EK53" i="48" s="1"/>
  <c r="CN53" i="48"/>
  <c r="CM53" i="48"/>
  <c r="BL53" i="48"/>
  <c r="CL53" i="48" s="1"/>
  <c r="AM53" i="48"/>
  <c r="AO53" i="48"/>
  <c r="AN53" i="48"/>
  <c r="E53" i="48"/>
  <c r="F55" i="48" s="1"/>
  <c r="BR75" i="48" s="1"/>
  <c r="C53" i="48"/>
  <c r="D85" i="48" s="1"/>
  <c r="HZ52" i="48"/>
  <c r="HY52" i="48"/>
  <c r="GL52" i="48"/>
  <c r="GK52" i="48"/>
  <c r="FI52" i="48"/>
  <c r="GJ52" i="48" s="1"/>
  <c r="EN52" i="48"/>
  <c r="EM52" i="48"/>
  <c r="EL52" i="48"/>
  <c r="DI52" i="48"/>
  <c r="EK52" i="48" s="1"/>
  <c r="CN52" i="48"/>
  <c r="CM52" i="48"/>
  <c r="BL52" i="48"/>
  <c r="CL52" i="48" s="1"/>
  <c r="AM52" i="48"/>
  <c r="AO52" i="48"/>
  <c r="AN52" i="48"/>
  <c r="E52" i="48"/>
  <c r="HZ51" i="48"/>
  <c r="HY51" i="48"/>
  <c r="GL51" i="48"/>
  <c r="GK51" i="48"/>
  <c r="FI51" i="48"/>
  <c r="GJ51" i="48" s="1"/>
  <c r="EN51" i="48"/>
  <c r="EM51" i="48"/>
  <c r="EL51" i="48"/>
  <c r="DI51" i="48"/>
  <c r="EK51" i="48" s="1"/>
  <c r="CN51" i="48"/>
  <c r="CM51" i="48"/>
  <c r="BL51" i="48"/>
  <c r="CL51" i="48" s="1"/>
  <c r="AM51" i="48"/>
  <c r="AO51" i="48"/>
  <c r="AN51" i="48"/>
  <c r="E51" i="48"/>
  <c r="F51" i="48" s="1"/>
  <c r="T75" i="48" s="1"/>
  <c r="HZ50" i="48"/>
  <c r="HY50" i="48"/>
  <c r="GL50" i="48"/>
  <c r="GK50" i="48"/>
  <c r="FI50" i="48"/>
  <c r="GJ50" i="48" s="1"/>
  <c r="EN50" i="48"/>
  <c r="EM50" i="48"/>
  <c r="EL50" i="48"/>
  <c r="DI50" i="48"/>
  <c r="EK50" i="48" s="1"/>
  <c r="CN50" i="48"/>
  <c r="CM50" i="48"/>
  <c r="BL50" i="48"/>
  <c r="CL50" i="48" s="1"/>
  <c r="AM50" i="48"/>
  <c r="AO50" i="48"/>
  <c r="AN50" i="48"/>
  <c r="E50" i="48"/>
  <c r="F52" i="48" s="1"/>
  <c r="U75" i="48" s="1"/>
  <c r="C50" i="48"/>
  <c r="D82" i="48" s="1"/>
  <c r="HZ49" i="48"/>
  <c r="HY49" i="48"/>
  <c r="GL49" i="48"/>
  <c r="GK49" i="48"/>
  <c r="FI49" i="48"/>
  <c r="GJ49" i="48" s="1"/>
  <c r="EN49" i="48"/>
  <c r="EM49" i="48"/>
  <c r="EL49" i="48"/>
  <c r="DI49" i="48"/>
  <c r="EK49" i="48" s="1"/>
  <c r="CN49" i="48"/>
  <c r="CM49" i="48"/>
  <c r="BL49" i="48"/>
  <c r="CL49" i="48" s="1"/>
  <c r="AM49" i="48"/>
  <c r="V49" i="48"/>
  <c r="AB49" i="48" s="1"/>
  <c r="AO49" i="48"/>
  <c r="AN49" i="48"/>
  <c r="HZ48" i="48"/>
  <c r="HY48" i="48"/>
  <c r="GL48" i="48"/>
  <c r="GK48" i="48"/>
  <c r="FI48" i="48"/>
  <c r="GJ48" i="48" s="1"/>
  <c r="EN48" i="48"/>
  <c r="EM48" i="48"/>
  <c r="EL48" i="48"/>
  <c r="DI48" i="48"/>
  <c r="EK48" i="48" s="1"/>
  <c r="CN48" i="48"/>
  <c r="CM48" i="48"/>
  <c r="BL48" i="48"/>
  <c r="CL48" i="48" s="1"/>
  <c r="AM48" i="48"/>
  <c r="V48" i="48"/>
  <c r="AB48" i="48" s="1"/>
  <c r="AO48" i="48"/>
  <c r="AN48" i="48"/>
  <c r="HZ47" i="48"/>
  <c r="HY47" i="48"/>
  <c r="GL47" i="48"/>
  <c r="GK47" i="48"/>
  <c r="FI47" i="48"/>
  <c r="GJ47" i="48" s="1"/>
  <c r="EN47" i="48"/>
  <c r="EM47" i="48"/>
  <c r="DI47" i="48"/>
  <c r="EK47" i="48" s="1"/>
  <c r="CN47" i="48"/>
  <c r="CM47" i="48"/>
  <c r="BL47" i="48"/>
  <c r="CL47" i="48" s="1"/>
  <c r="AM47" i="48"/>
  <c r="V47" i="48"/>
  <c r="AB47" i="48" s="1"/>
  <c r="AO47" i="48"/>
  <c r="AN47" i="48"/>
  <c r="HZ46" i="48"/>
  <c r="HY46" i="48"/>
  <c r="GL46" i="48"/>
  <c r="GK46" i="48"/>
  <c r="FI46" i="48"/>
  <c r="GJ46" i="48" s="1"/>
  <c r="EN46" i="48"/>
  <c r="EM46" i="48"/>
  <c r="EL46" i="48"/>
  <c r="DI46" i="48"/>
  <c r="EK46" i="48" s="1"/>
  <c r="CN46" i="48"/>
  <c r="CM46" i="48"/>
  <c r="BL46" i="48"/>
  <c r="CL46" i="48" s="1"/>
  <c r="AM46" i="48"/>
  <c r="AO46" i="48"/>
  <c r="AN46" i="48"/>
  <c r="HZ45" i="48"/>
  <c r="HY45" i="48"/>
  <c r="GL45" i="48"/>
  <c r="GK45" i="48"/>
  <c r="FI45" i="48"/>
  <c r="GJ45" i="48" s="1"/>
  <c r="EN45" i="48"/>
  <c r="EM45" i="48"/>
  <c r="DI45" i="48"/>
  <c r="EK45" i="48" s="1"/>
  <c r="CN45" i="48"/>
  <c r="CM45" i="48"/>
  <c r="BL45" i="48"/>
  <c r="CL45" i="48" s="1"/>
  <c r="AM45" i="48"/>
  <c r="V45" i="48"/>
  <c r="AB45" i="48" s="1"/>
  <c r="AO45" i="48"/>
  <c r="AN45" i="48"/>
  <c r="HZ44" i="48"/>
  <c r="HY44" i="48"/>
  <c r="GL44" i="48"/>
  <c r="GK44" i="48"/>
  <c r="FI44" i="48"/>
  <c r="GJ44" i="48" s="1"/>
  <c r="EN44" i="48"/>
  <c r="EM44" i="48"/>
  <c r="EL44" i="48"/>
  <c r="DI44" i="48"/>
  <c r="EK44" i="48" s="1"/>
  <c r="CN44" i="48"/>
  <c r="CM44" i="48"/>
  <c r="BL44" i="48"/>
  <c r="CL44" i="48" s="1"/>
  <c r="AM44" i="48"/>
  <c r="V44" i="48"/>
  <c r="AB44" i="48" s="1"/>
  <c r="AO44" i="48"/>
  <c r="AN44" i="48"/>
  <c r="HZ43" i="48"/>
  <c r="HY43" i="48"/>
  <c r="GL43" i="48"/>
  <c r="GK43" i="48"/>
  <c r="FI43" i="48"/>
  <c r="GJ43" i="48" s="1"/>
  <c r="EN43" i="48"/>
  <c r="EM43" i="48"/>
  <c r="DI43" i="48"/>
  <c r="EK43" i="48" s="1"/>
  <c r="CN43" i="48"/>
  <c r="CM43" i="48"/>
  <c r="BL43" i="48"/>
  <c r="CL43" i="48" s="1"/>
  <c r="AM43" i="48"/>
  <c r="V43" i="48"/>
  <c r="AB43" i="48" s="1"/>
  <c r="AO43" i="48"/>
  <c r="AN43" i="48"/>
  <c r="HZ42" i="48"/>
  <c r="HY42" i="48"/>
  <c r="GL42" i="48"/>
  <c r="GK42" i="48"/>
  <c r="FI42" i="48"/>
  <c r="GJ42" i="48" s="1"/>
  <c r="EN42" i="48"/>
  <c r="EM42" i="48"/>
  <c r="EL42" i="48"/>
  <c r="DI42" i="48"/>
  <c r="EK42" i="48" s="1"/>
  <c r="CN42" i="48"/>
  <c r="CM42" i="48"/>
  <c r="BL42" i="48"/>
  <c r="CL42" i="48" s="1"/>
  <c r="AM42" i="48"/>
  <c r="V42" i="48"/>
  <c r="AB42" i="48" s="1"/>
  <c r="AO42" i="48"/>
  <c r="AN42" i="48"/>
  <c r="HZ41" i="48"/>
  <c r="HY41" i="48"/>
  <c r="GL41" i="48"/>
  <c r="GK41" i="48"/>
  <c r="FI41" i="48"/>
  <c r="GJ41" i="48" s="1"/>
  <c r="EN41" i="48"/>
  <c r="EM41" i="48"/>
  <c r="DI41" i="48"/>
  <c r="EK41" i="48" s="1"/>
  <c r="CN41" i="48"/>
  <c r="CM41" i="48"/>
  <c r="BL41" i="48"/>
  <c r="CL41" i="48" s="1"/>
  <c r="AM41" i="48"/>
  <c r="V41" i="48"/>
  <c r="AB41" i="48" s="1"/>
  <c r="AO41" i="48"/>
  <c r="AN41" i="48"/>
  <c r="HZ40" i="48"/>
  <c r="HY40" i="48"/>
  <c r="GL40" i="48"/>
  <c r="GK40" i="48"/>
  <c r="FI40" i="48"/>
  <c r="GJ40" i="48" s="1"/>
  <c r="EN40" i="48"/>
  <c r="EM40" i="48"/>
  <c r="EL40" i="48"/>
  <c r="DI40" i="48"/>
  <c r="EK40" i="48" s="1"/>
  <c r="CN40" i="48"/>
  <c r="CM40" i="48"/>
  <c r="BL40" i="48"/>
  <c r="CL40" i="48" s="1"/>
  <c r="AM40" i="48"/>
  <c r="V40" i="48"/>
  <c r="AB40" i="48" s="1"/>
  <c r="AO40" i="48"/>
  <c r="AN40" i="48"/>
  <c r="HZ39" i="48"/>
  <c r="HY39" i="48"/>
  <c r="GL39" i="48"/>
  <c r="GK39" i="48"/>
  <c r="FI39" i="48"/>
  <c r="GJ39" i="48" s="1"/>
  <c r="EN39" i="48"/>
  <c r="EM39" i="48"/>
  <c r="DI39" i="48"/>
  <c r="EK39" i="48" s="1"/>
  <c r="CN39" i="48"/>
  <c r="CM39" i="48"/>
  <c r="BL39" i="48"/>
  <c r="CL39" i="48" s="1"/>
  <c r="AM39" i="48"/>
  <c r="V39" i="48"/>
  <c r="AB39" i="48" s="1"/>
  <c r="AO39" i="48"/>
  <c r="AN39" i="48"/>
  <c r="HZ38" i="48"/>
  <c r="HY38" i="48"/>
  <c r="GL38" i="48"/>
  <c r="GK38" i="48"/>
  <c r="FI38" i="48"/>
  <c r="GJ38" i="48" s="1"/>
  <c r="EN38" i="48"/>
  <c r="EM38" i="48"/>
  <c r="EL38" i="48"/>
  <c r="DI38" i="48"/>
  <c r="EK38" i="48" s="1"/>
  <c r="CN38" i="48"/>
  <c r="CM38" i="48"/>
  <c r="BL38" i="48"/>
  <c r="CL38" i="48" s="1"/>
  <c r="AM38" i="48"/>
  <c r="V38" i="48"/>
  <c r="AB38" i="48" s="1"/>
  <c r="AO38" i="48"/>
  <c r="AN38" i="48"/>
  <c r="HZ37" i="48"/>
  <c r="HY37" i="48"/>
  <c r="GL37" i="48"/>
  <c r="GK37" i="48"/>
  <c r="FI37" i="48"/>
  <c r="GJ37" i="48" s="1"/>
  <c r="EN37" i="48"/>
  <c r="EM37" i="48"/>
  <c r="DI37" i="48"/>
  <c r="EK37" i="48" s="1"/>
  <c r="CN37" i="48"/>
  <c r="CM37" i="48"/>
  <c r="BL37" i="48"/>
  <c r="CL37" i="48" s="1"/>
  <c r="AM37" i="48"/>
  <c r="V37" i="48"/>
  <c r="AB37" i="48" s="1"/>
  <c r="AO37" i="48"/>
  <c r="AN37" i="48"/>
  <c r="HZ36" i="48"/>
  <c r="HY36" i="48"/>
  <c r="GL36" i="48"/>
  <c r="GK36" i="48"/>
  <c r="FI36" i="48"/>
  <c r="GJ36" i="48" s="1"/>
  <c r="EN36" i="48"/>
  <c r="EM36" i="48"/>
  <c r="EL36" i="48"/>
  <c r="DI36" i="48"/>
  <c r="EK36" i="48" s="1"/>
  <c r="CN36" i="48"/>
  <c r="CM36" i="48"/>
  <c r="BL36" i="48"/>
  <c r="CL36" i="48" s="1"/>
  <c r="AM36" i="48"/>
  <c r="V36" i="48"/>
  <c r="AB36" i="48" s="1"/>
  <c r="AO36" i="48"/>
  <c r="AN36" i="48"/>
  <c r="HZ35" i="48"/>
  <c r="HY35" i="48"/>
  <c r="GL35" i="48"/>
  <c r="GK35" i="48"/>
  <c r="FI35" i="48"/>
  <c r="GJ35" i="48" s="1"/>
  <c r="EN35" i="48"/>
  <c r="EM35" i="48"/>
  <c r="DI35" i="48"/>
  <c r="EK35" i="48" s="1"/>
  <c r="CN35" i="48"/>
  <c r="CM35" i="48"/>
  <c r="BL35" i="48"/>
  <c r="CL35" i="48" s="1"/>
  <c r="AM35" i="48"/>
  <c r="V35" i="48"/>
  <c r="AB35" i="48" s="1"/>
  <c r="AO35" i="48"/>
  <c r="AN35" i="48"/>
  <c r="HZ34" i="48"/>
  <c r="HY34" i="48"/>
  <c r="GL34" i="48"/>
  <c r="GK34" i="48"/>
  <c r="FI34" i="48"/>
  <c r="GJ34" i="48" s="1"/>
  <c r="EN34" i="48"/>
  <c r="EM34" i="48"/>
  <c r="EL34" i="48"/>
  <c r="DI34" i="48"/>
  <c r="EK34" i="48" s="1"/>
  <c r="CN34" i="48"/>
  <c r="CM34" i="48"/>
  <c r="BL34" i="48"/>
  <c r="CL34" i="48" s="1"/>
  <c r="AM34" i="48"/>
  <c r="V34" i="48"/>
  <c r="AB34" i="48" s="1"/>
  <c r="AO34" i="48"/>
  <c r="AN34" i="48"/>
  <c r="HZ33" i="48"/>
  <c r="HY33" i="48"/>
  <c r="GL33" i="48"/>
  <c r="GK33" i="48"/>
  <c r="FI33" i="48"/>
  <c r="GJ33" i="48" s="1"/>
  <c r="EN33" i="48"/>
  <c r="EM33" i="48"/>
  <c r="EL33" i="48"/>
  <c r="DI33" i="48"/>
  <c r="EK33" i="48" s="1"/>
  <c r="CN33" i="48"/>
  <c r="CM33" i="48"/>
  <c r="BL33" i="48"/>
  <c r="CL33" i="48" s="1"/>
  <c r="AM33" i="48"/>
  <c r="V33" i="48"/>
  <c r="AB33" i="48" s="1"/>
  <c r="AO33" i="48"/>
  <c r="AN33" i="48"/>
  <c r="HZ32" i="48"/>
  <c r="HY32" i="48"/>
  <c r="GL32" i="48"/>
  <c r="GK32" i="48"/>
  <c r="FI32" i="48"/>
  <c r="GJ32" i="48" s="1"/>
  <c r="EN32" i="48"/>
  <c r="EM32" i="48"/>
  <c r="EL32" i="48"/>
  <c r="DI32" i="48"/>
  <c r="EK32" i="48" s="1"/>
  <c r="CN32" i="48"/>
  <c r="CM32" i="48"/>
  <c r="BL32" i="48"/>
  <c r="CL32" i="48" s="1"/>
  <c r="AM32" i="48"/>
  <c r="AO32" i="48"/>
  <c r="AN32" i="48"/>
  <c r="G32" i="48"/>
  <c r="E32" i="48"/>
  <c r="H32" i="48" s="1"/>
  <c r="D32" i="48"/>
  <c r="HZ31" i="48"/>
  <c r="HY31" i="48"/>
  <c r="GL31" i="48"/>
  <c r="GK31" i="48"/>
  <c r="FI31" i="48"/>
  <c r="GJ31" i="48" s="1"/>
  <c r="EN31" i="48"/>
  <c r="EM31" i="48"/>
  <c r="EL31" i="48"/>
  <c r="DI31" i="48"/>
  <c r="EK31" i="48" s="1"/>
  <c r="CN31" i="48"/>
  <c r="CM31" i="48"/>
  <c r="BL31" i="48"/>
  <c r="CL31" i="48" s="1"/>
  <c r="AM31" i="48"/>
  <c r="V31" i="48"/>
  <c r="AB31" i="48" s="1"/>
  <c r="AO31" i="48"/>
  <c r="AN31" i="48"/>
  <c r="G31" i="48"/>
  <c r="H31" i="48" s="1"/>
  <c r="D31" i="48"/>
  <c r="E31" i="48" s="1"/>
  <c r="HZ30" i="48"/>
  <c r="HY30" i="48"/>
  <c r="GL30" i="48"/>
  <c r="GK30" i="48"/>
  <c r="FI30" i="48"/>
  <c r="GJ30" i="48" s="1"/>
  <c r="EN30" i="48"/>
  <c r="EM30" i="48"/>
  <c r="DI30" i="48"/>
  <c r="EK30" i="48" s="1"/>
  <c r="CN30" i="48"/>
  <c r="CM30" i="48"/>
  <c r="BL30" i="48"/>
  <c r="CL30" i="48" s="1"/>
  <c r="AM30" i="48"/>
  <c r="V30" i="48"/>
  <c r="AB30" i="48" s="1"/>
  <c r="AO30" i="48"/>
  <c r="AN30" i="48"/>
  <c r="G30" i="48"/>
  <c r="H30" i="48" s="1"/>
  <c r="D30" i="48"/>
  <c r="E30" i="48" s="1"/>
  <c r="HZ29" i="48"/>
  <c r="HY29" i="48"/>
  <c r="GL29" i="48"/>
  <c r="GK29" i="48"/>
  <c r="FI29" i="48"/>
  <c r="GJ29" i="48" s="1"/>
  <c r="EN29" i="48"/>
  <c r="EM29" i="48"/>
  <c r="EL29" i="48"/>
  <c r="DI29" i="48"/>
  <c r="EK29" i="48" s="1"/>
  <c r="CN29" i="48"/>
  <c r="CM29" i="48"/>
  <c r="BL29" i="48"/>
  <c r="CL29" i="48" s="1"/>
  <c r="AM29" i="48"/>
  <c r="V29" i="48"/>
  <c r="AB29" i="48" s="1"/>
  <c r="AO29" i="48"/>
  <c r="AN29" i="48"/>
  <c r="G29" i="48"/>
  <c r="H29" i="48" s="1"/>
  <c r="E29" i="48"/>
  <c r="D29" i="48"/>
  <c r="HZ28" i="48"/>
  <c r="HY28" i="48"/>
  <c r="GL28" i="48"/>
  <c r="GK28" i="48"/>
  <c r="FI28" i="48"/>
  <c r="GJ28" i="48" s="1"/>
  <c r="EN28" i="48"/>
  <c r="EM28" i="48"/>
  <c r="EL28" i="48"/>
  <c r="DI28" i="48"/>
  <c r="EK28" i="48" s="1"/>
  <c r="CN28" i="48"/>
  <c r="CM28" i="48"/>
  <c r="BL28" i="48"/>
  <c r="CL28" i="48" s="1"/>
  <c r="AM28" i="48"/>
  <c r="AO28" i="48"/>
  <c r="AN28" i="48"/>
  <c r="HZ27" i="48"/>
  <c r="HY27" i="48"/>
  <c r="GL27" i="48"/>
  <c r="GK27" i="48"/>
  <c r="FI27" i="48"/>
  <c r="GJ27" i="48" s="1"/>
  <c r="EN27" i="48"/>
  <c r="EM27" i="48"/>
  <c r="EL27" i="48"/>
  <c r="DI27" i="48"/>
  <c r="EK27" i="48" s="1"/>
  <c r="CN27" i="48"/>
  <c r="CM27" i="48"/>
  <c r="BL27" i="48"/>
  <c r="CL27" i="48" s="1"/>
  <c r="AM27" i="48"/>
  <c r="V27" i="48"/>
  <c r="AO27" i="48"/>
  <c r="AN27" i="48"/>
  <c r="HZ26" i="48"/>
  <c r="HY26" i="48"/>
  <c r="GL26" i="48"/>
  <c r="GK26" i="48"/>
  <c r="FI26" i="48"/>
  <c r="GJ26" i="48" s="1"/>
  <c r="EN26" i="48"/>
  <c r="EM26" i="48"/>
  <c r="EL26" i="48"/>
  <c r="DI26" i="48"/>
  <c r="EK26" i="48" s="1"/>
  <c r="CN26" i="48"/>
  <c r="CM26" i="48"/>
  <c r="BL26" i="48"/>
  <c r="CL26" i="48" s="1"/>
  <c r="AM26" i="48"/>
  <c r="AO26" i="48"/>
  <c r="AN26" i="48"/>
  <c r="HZ25" i="48"/>
  <c r="HY25" i="48"/>
  <c r="GL25" i="48"/>
  <c r="GK25" i="48"/>
  <c r="FI25" i="48"/>
  <c r="GJ25" i="48" s="1"/>
  <c r="EN25" i="48"/>
  <c r="EM25" i="48"/>
  <c r="EL25" i="48"/>
  <c r="DI25" i="48"/>
  <c r="EK25" i="48" s="1"/>
  <c r="CN25" i="48"/>
  <c r="CM25" i="48"/>
  <c r="BL25" i="48"/>
  <c r="CL25" i="48" s="1"/>
  <c r="AM25" i="48"/>
  <c r="V25" i="48"/>
  <c r="AO25" i="48"/>
  <c r="AN25" i="48"/>
  <c r="HZ24" i="48"/>
  <c r="HY24" i="48"/>
  <c r="GL24" i="48"/>
  <c r="GK24" i="48"/>
  <c r="FI24" i="48"/>
  <c r="GJ24" i="48" s="1"/>
  <c r="EN24" i="48"/>
  <c r="EM24" i="48"/>
  <c r="EL24" i="48"/>
  <c r="DI24" i="48"/>
  <c r="EK24" i="48" s="1"/>
  <c r="CN24" i="48"/>
  <c r="CM24" i="48"/>
  <c r="BL24" i="48"/>
  <c r="CL24" i="48" s="1"/>
  <c r="AM24" i="48"/>
  <c r="V24" i="48"/>
  <c r="AO24" i="48"/>
  <c r="AN24" i="48"/>
  <c r="HZ23" i="48"/>
  <c r="HY23" i="48"/>
  <c r="GL23" i="48"/>
  <c r="GK23" i="48"/>
  <c r="FI23" i="48"/>
  <c r="GJ23" i="48" s="1"/>
  <c r="EN23" i="48"/>
  <c r="EM23" i="48"/>
  <c r="EL23" i="48"/>
  <c r="DI23" i="48"/>
  <c r="EK23" i="48" s="1"/>
  <c r="CN23" i="48"/>
  <c r="CM23" i="48"/>
  <c r="BL23" i="48"/>
  <c r="CL23" i="48" s="1"/>
  <c r="AM23" i="48"/>
  <c r="V23" i="48"/>
  <c r="AO23" i="48"/>
  <c r="AN23" i="48"/>
  <c r="HZ22" i="48"/>
  <c r="HY22" i="48"/>
  <c r="GL22" i="48"/>
  <c r="GK22" i="48"/>
  <c r="FI22" i="48"/>
  <c r="GJ22" i="48" s="1"/>
  <c r="EN22" i="48"/>
  <c r="EM22" i="48"/>
  <c r="EL22" i="48"/>
  <c r="DI22" i="48"/>
  <c r="EK22" i="48" s="1"/>
  <c r="CN22" i="48"/>
  <c r="CM22" i="48"/>
  <c r="BL22" i="48"/>
  <c r="CL22" i="48" s="1"/>
  <c r="AM22" i="48"/>
  <c r="V22" i="48"/>
  <c r="AO22" i="48"/>
  <c r="AN22" i="48"/>
  <c r="HZ21" i="48"/>
  <c r="HY21" i="48"/>
  <c r="GL21" i="48"/>
  <c r="GK21" i="48"/>
  <c r="FI21" i="48"/>
  <c r="GJ21" i="48" s="1"/>
  <c r="EN21" i="48"/>
  <c r="EM21" i="48"/>
  <c r="EL21" i="48"/>
  <c r="DI21" i="48"/>
  <c r="EK21" i="48" s="1"/>
  <c r="CN21" i="48"/>
  <c r="CM21" i="48"/>
  <c r="BL21" i="48"/>
  <c r="CL21" i="48" s="1"/>
  <c r="AM21" i="48"/>
  <c r="V21" i="48"/>
  <c r="AO21" i="48"/>
  <c r="AN21" i="48"/>
  <c r="HZ20" i="48"/>
  <c r="HY20" i="48"/>
  <c r="GL20" i="48"/>
  <c r="GK20" i="48"/>
  <c r="FI20" i="48"/>
  <c r="GJ20" i="48" s="1"/>
  <c r="EN20" i="48"/>
  <c r="EM20" i="48"/>
  <c r="EL20" i="48"/>
  <c r="DI20" i="48"/>
  <c r="EK20" i="48" s="1"/>
  <c r="CN20" i="48"/>
  <c r="CM20" i="48"/>
  <c r="BL20" i="48"/>
  <c r="CL20" i="48" s="1"/>
  <c r="AM20" i="48"/>
  <c r="V20" i="48"/>
  <c r="AO20" i="48"/>
  <c r="AN20" i="48"/>
  <c r="HZ19" i="48"/>
  <c r="HY19" i="48"/>
  <c r="GL19" i="48"/>
  <c r="GK19" i="48"/>
  <c r="FI19" i="48"/>
  <c r="GJ19" i="48" s="1"/>
  <c r="EN19" i="48"/>
  <c r="EM19" i="48"/>
  <c r="EL19" i="48"/>
  <c r="DI19" i="48"/>
  <c r="EK19" i="48" s="1"/>
  <c r="CN19" i="48"/>
  <c r="CM19" i="48"/>
  <c r="BL19" i="48"/>
  <c r="CL19" i="48" s="1"/>
  <c r="AM19" i="48"/>
  <c r="V19" i="48"/>
  <c r="AO19" i="48"/>
  <c r="AN19" i="48"/>
  <c r="HZ18" i="48"/>
  <c r="HY18" i="48"/>
  <c r="GL18" i="48"/>
  <c r="GK18" i="48"/>
  <c r="FI18" i="48"/>
  <c r="GJ18" i="48" s="1"/>
  <c r="EN18" i="48"/>
  <c r="EM18" i="48"/>
  <c r="EL18" i="48"/>
  <c r="DI18" i="48"/>
  <c r="EK18" i="48" s="1"/>
  <c r="CN18" i="48"/>
  <c r="CM18" i="48"/>
  <c r="BL18" i="48"/>
  <c r="CL18" i="48" s="1"/>
  <c r="AM18" i="48"/>
  <c r="V18" i="48"/>
  <c r="AO18" i="48"/>
  <c r="AN18" i="48"/>
  <c r="HZ17" i="48"/>
  <c r="HY17" i="48"/>
  <c r="HJ17" i="48"/>
  <c r="GL17" i="48"/>
  <c r="GK17" i="48"/>
  <c r="FI17" i="48"/>
  <c r="GJ17" i="48" s="1"/>
  <c r="EN17" i="48"/>
  <c r="EM17" i="48"/>
  <c r="EL17" i="48"/>
  <c r="DI17" i="48"/>
  <c r="EK17" i="48" s="1"/>
  <c r="CN17" i="48"/>
  <c r="CM17" i="48"/>
  <c r="BL17" i="48"/>
  <c r="CL17" i="48" s="1"/>
  <c r="AM17" i="48"/>
  <c r="AO17" i="48"/>
  <c r="AN17" i="48"/>
  <c r="HZ16" i="48"/>
  <c r="HY16" i="48"/>
  <c r="HL16" i="48"/>
  <c r="HK16" i="48"/>
  <c r="GL16" i="48"/>
  <c r="GK16" i="48"/>
  <c r="FI16" i="48"/>
  <c r="GJ16" i="48" s="1"/>
  <c r="EN16" i="48"/>
  <c r="EM16" i="48"/>
  <c r="EL16" i="48"/>
  <c r="DI16" i="48"/>
  <c r="EK16" i="48" s="1"/>
  <c r="CN16" i="48"/>
  <c r="CM16" i="48"/>
  <c r="BL16" i="48"/>
  <c r="CL16" i="48" s="1"/>
  <c r="AM16" i="48"/>
  <c r="AO16" i="48"/>
  <c r="AN16" i="48"/>
  <c r="HZ15" i="48"/>
  <c r="HY15" i="48"/>
  <c r="HL15" i="48"/>
  <c r="HM15" i="48" s="1"/>
  <c r="HK15" i="48"/>
  <c r="GL15" i="48"/>
  <c r="GK15" i="48"/>
  <c r="FI15" i="48"/>
  <c r="GJ15" i="48" s="1"/>
  <c r="EN15" i="48"/>
  <c r="EM15" i="48"/>
  <c r="DI15" i="48"/>
  <c r="EK15" i="48" s="1"/>
  <c r="CN15" i="48"/>
  <c r="CM15" i="48"/>
  <c r="BL15" i="48"/>
  <c r="CL15" i="48" s="1"/>
  <c r="AM15" i="48"/>
  <c r="AO15" i="48"/>
  <c r="AN15" i="48"/>
  <c r="HZ14" i="48"/>
  <c r="HY14" i="48"/>
  <c r="HL14" i="48"/>
  <c r="HM14" i="48" s="1"/>
  <c r="HK14" i="48"/>
  <c r="GL14" i="48"/>
  <c r="GK14" i="48"/>
  <c r="FI14" i="48"/>
  <c r="GJ14" i="48" s="1"/>
  <c r="EN14" i="48"/>
  <c r="EM14" i="48"/>
  <c r="EL14" i="48"/>
  <c r="DI14" i="48"/>
  <c r="EK14" i="48" s="1"/>
  <c r="CN14" i="48"/>
  <c r="CM14" i="48"/>
  <c r="BL14" i="48"/>
  <c r="CL14" i="48" s="1"/>
  <c r="AM14" i="48"/>
  <c r="AO14" i="48"/>
  <c r="AN14" i="48"/>
  <c r="H14" i="48"/>
  <c r="E14" i="48"/>
  <c r="D14" i="48"/>
  <c r="G14" i="48" s="1"/>
  <c r="C14" i="48"/>
  <c r="HZ13" i="48"/>
  <c r="HY13" i="48"/>
  <c r="HM13" i="48"/>
  <c r="HL13" i="48"/>
  <c r="HL17" i="48" s="1"/>
  <c r="HM16" i="48" s="1"/>
  <c r="HK13" i="48"/>
  <c r="HK17" i="48" s="1"/>
  <c r="GL13" i="48"/>
  <c r="GK13" i="48"/>
  <c r="FI13" i="48"/>
  <c r="GJ13" i="48" s="1"/>
  <c r="EN13" i="48"/>
  <c r="EM13" i="48"/>
  <c r="DI13" i="48"/>
  <c r="EK13" i="48" s="1"/>
  <c r="CN13" i="48"/>
  <c r="CM13" i="48"/>
  <c r="BL13" i="48"/>
  <c r="CL13" i="48" s="1"/>
  <c r="AM13" i="48"/>
  <c r="AO13" i="48"/>
  <c r="AN13" i="48"/>
  <c r="H13" i="48"/>
  <c r="G13" i="48"/>
  <c r="F13" i="48"/>
  <c r="AM12" i="48"/>
  <c r="AO12" i="48"/>
  <c r="AN12" i="48"/>
  <c r="H12" i="48"/>
  <c r="G12" i="48"/>
  <c r="F12" i="48"/>
  <c r="AO11" i="48"/>
  <c r="AN11" i="48"/>
  <c r="H11" i="48"/>
  <c r="G11" i="48"/>
  <c r="F11" i="48"/>
  <c r="V10" i="48"/>
  <c r="AO10" i="48"/>
  <c r="AN10" i="48"/>
  <c r="H10" i="48"/>
  <c r="G10" i="48"/>
  <c r="F10" i="48"/>
  <c r="HS13" i="48"/>
  <c r="HS14" i="48" s="1"/>
  <c r="HS15" i="48" s="1"/>
  <c r="HS16" i="48" s="1"/>
  <c r="HS17" i="48" s="1"/>
  <c r="HS18" i="48" s="1"/>
  <c r="HS19" i="48" s="1"/>
  <c r="HS20" i="48" s="1"/>
  <c r="HS21" i="48" s="1"/>
  <c r="HS22" i="48" s="1"/>
  <c r="HS23" i="48" s="1"/>
  <c r="HS24" i="48" s="1"/>
  <c r="HS25" i="48" s="1"/>
  <c r="HS26" i="48" s="1"/>
  <c r="HS27" i="48" s="1"/>
  <c r="HS28" i="48" s="1"/>
  <c r="HS29" i="48" s="1"/>
  <c r="AO9" i="48"/>
  <c r="AN9" i="48"/>
  <c r="HO13" i="48"/>
  <c r="HO14" i="48" s="1"/>
  <c r="HO15" i="48" s="1"/>
  <c r="HO16" i="48" s="1"/>
  <c r="HO17" i="48" s="1"/>
  <c r="HO18" i="48" s="1"/>
  <c r="HO19" i="48" s="1"/>
  <c r="HO20" i="48" s="1"/>
  <c r="HO21" i="48" s="1"/>
  <c r="HO22" i="48" s="1"/>
  <c r="HO23" i="48" s="1"/>
  <c r="HO24" i="48" s="1"/>
  <c r="HO25" i="48" s="1"/>
  <c r="HO26" i="48" s="1"/>
  <c r="HO27" i="48" s="1"/>
  <c r="HO28" i="48" s="1"/>
  <c r="HO29" i="48" s="1"/>
  <c r="HO30" i="48" s="1"/>
  <c r="HO31" i="48" s="1"/>
  <c r="HO32" i="48" s="1"/>
  <c r="HO33" i="48" s="1"/>
  <c r="HO34" i="48" s="1"/>
  <c r="HO35" i="48" s="1"/>
  <c r="HO36" i="48" s="1"/>
  <c r="HO37" i="48" s="1"/>
  <c r="AO8" i="48"/>
  <c r="AN8" i="48"/>
  <c r="DD314" i="4"/>
  <c r="A7" i="47"/>
  <c r="A8" i="47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31" i="47"/>
  <c r="A32" i="47"/>
  <c r="A33" i="47"/>
  <c r="A34" i="47"/>
  <c r="A35" i="47"/>
  <c r="A36" i="47"/>
  <c r="A37" i="47"/>
  <c r="A38" i="47"/>
  <c r="A39" i="47"/>
  <c r="A40" i="47"/>
  <c r="A41" i="47"/>
  <c r="A42" i="47"/>
  <c r="A43" i="47"/>
  <c r="A44" i="47"/>
  <c r="A45" i="47"/>
  <c r="A46" i="47"/>
  <c r="A6" i="47"/>
  <c r="AV6" i="47"/>
  <c r="AV7" i="47" s="1"/>
  <c r="AV8" i="47" s="1"/>
  <c r="AV9" i="47" s="1"/>
  <c r="AV10" i="47" s="1"/>
  <c r="AV11" i="47" s="1"/>
  <c r="AV12" i="47" s="1"/>
  <c r="AV13" i="47" s="1"/>
  <c r="AV14" i="47" s="1"/>
  <c r="AV15" i="47" s="1"/>
  <c r="AV16" i="47" s="1"/>
  <c r="AV17" i="47" s="1"/>
  <c r="AV18" i="47" s="1"/>
  <c r="AV19" i="47" s="1"/>
  <c r="AV20" i="47" s="1"/>
  <c r="AV21" i="47" s="1"/>
  <c r="AV22" i="47" s="1"/>
  <c r="AV23" i="47" s="1"/>
  <c r="AV24" i="47" s="1"/>
  <c r="AV25" i="47" s="1"/>
  <c r="AV26" i="47" s="1"/>
  <c r="AV27" i="47" s="1"/>
  <c r="AV28" i="47" s="1"/>
  <c r="AV29" i="47" s="1"/>
  <c r="AV30" i="47" s="1"/>
  <c r="AV31" i="47" s="1"/>
  <c r="AV32" i="47" s="1"/>
  <c r="AV33" i="47" s="1"/>
  <c r="AV34" i="47" s="1"/>
  <c r="AV35" i="47" s="1"/>
  <c r="AV36" i="47" s="1"/>
  <c r="AV37" i="47" s="1"/>
  <c r="AV38" i="47" s="1"/>
  <c r="AV39" i="47" s="1"/>
  <c r="AV40" i="47" s="1"/>
  <c r="AV41" i="47" s="1"/>
  <c r="AV42" i="47" s="1"/>
  <c r="AV43" i="47" s="1"/>
  <c r="AV44" i="47" s="1"/>
  <c r="AV45" i="47" s="1"/>
  <c r="AV46" i="47" s="1"/>
  <c r="AI6" i="47"/>
  <c r="AI7" i="47" s="1"/>
  <c r="AI8" i="47" s="1"/>
  <c r="AI9" i="47" s="1"/>
  <c r="AI10" i="47" s="1"/>
  <c r="AI11" i="47" s="1"/>
  <c r="AI12" i="47" s="1"/>
  <c r="AI13" i="47" s="1"/>
  <c r="AI14" i="47" s="1"/>
  <c r="AI15" i="47" s="1"/>
  <c r="AI16" i="47" s="1"/>
  <c r="AI17" i="47" s="1"/>
  <c r="AI18" i="47" s="1"/>
  <c r="AI19" i="47" s="1"/>
  <c r="AI20" i="47" s="1"/>
  <c r="AI21" i="47" s="1"/>
  <c r="AI22" i="47" s="1"/>
  <c r="AI23" i="47" s="1"/>
  <c r="AI24" i="47" s="1"/>
  <c r="AI25" i="47" s="1"/>
  <c r="AI26" i="47" s="1"/>
  <c r="AI27" i="47" s="1"/>
  <c r="AI28" i="47" s="1"/>
  <c r="AI29" i="47" s="1"/>
  <c r="AI30" i="47" s="1"/>
  <c r="AI31" i="47" s="1"/>
  <c r="AI32" i="47" s="1"/>
  <c r="AI33" i="47" s="1"/>
  <c r="AI34" i="47" s="1"/>
  <c r="AI35" i="47" s="1"/>
  <c r="AI36" i="47" s="1"/>
  <c r="AI37" i="47" s="1"/>
  <c r="AI38" i="47" s="1"/>
  <c r="AI39" i="47" s="1"/>
  <c r="AI40" i="47" s="1"/>
  <c r="AI41" i="47" s="1"/>
  <c r="AI42" i="47" s="1"/>
  <c r="AI43" i="47" s="1"/>
  <c r="AI44" i="47" s="1"/>
  <c r="AI45" i="47" s="1"/>
  <c r="AI46" i="47" s="1"/>
  <c r="U6" i="47"/>
  <c r="U7" i="47" s="1"/>
  <c r="U8" i="47" s="1"/>
  <c r="U9" i="47" s="1"/>
  <c r="U10" i="47" s="1"/>
  <c r="U11" i="47" s="1"/>
  <c r="U12" i="47" s="1"/>
  <c r="U13" i="47" s="1"/>
  <c r="U14" i="47" s="1"/>
  <c r="U15" i="47" s="1"/>
  <c r="U16" i="47" s="1"/>
  <c r="U17" i="47" s="1"/>
  <c r="U18" i="47" s="1"/>
  <c r="U19" i="47" s="1"/>
  <c r="U20" i="47" s="1"/>
  <c r="U21" i="47" s="1"/>
  <c r="U22" i="47" s="1"/>
  <c r="U23" i="47" s="1"/>
  <c r="U24" i="47" s="1"/>
  <c r="U25" i="47" s="1"/>
  <c r="U26" i="47" s="1"/>
  <c r="U27" i="47" s="1"/>
  <c r="U28" i="47" s="1"/>
  <c r="U29" i="47" s="1"/>
  <c r="U30" i="47" s="1"/>
  <c r="U31" i="47" s="1"/>
  <c r="U32" i="47" s="1"/>
  <c r="U33" i="47" s="1"/>
  <c r="U34" i="47" s="1"/>
  <c r="U35" i="47" s="1"/>
  <c r="U36" i="47" s="1"/>
  <c r="U37" i="47" s="1"/>
  <c r="U38" i="47" s="1"/>
  <c r="U39" i="47" s="1"/>
  <c r="U40" i="47" s="1"/>
  <c r="U41" i="47" s="1"/>
  <c r="U42" i="47" s="1"/>
  <c r="U43" i="47" s="1"/>
  <c r="U44" i="47" s="1"/>
  <c r="U45" i="47" s="1"/>
  <c r="U46" i="47" s="1"/>
  <c r="G6" i="47"/>
  <c r="G7" i="47" s="1"/>
  <c r="G8" i="47" s="1"/>
  <c r="G9" i="47" s="1"/>
  <c r="G10" i="47" s="1"/>
  <c r="G11" i="47" s="1"/>
  <c r="G12" i="47" s="1"/>
  <c r="G13" i="47" s="1"/>
  <c r="G14" i="47" s="1"/>
  <c r="G15" i="47" s="1"/>
  <c r="G16" i="47" s="1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0" i="47" s="1"/>
  <c r="G31" i="47" s="1"/>
  <c r="G32" i="47" s="1"/>
  <c r="G33" i="47" s="1"/>
  <c r="G34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J9" i="45"/>
  <c r="J10" i="45"/>
  <c r="J11" i="45"/>
  <c r="J12" i="45"/>
  <c r="J13" i="45"/>
  <c r="J14" i="45"/>
  <c r="J15" i="45"/>
  <c r="J16" i="45"/>
  <c r="J17" i="45"/>
  <c r="J18" i="45"/>
  <c r="J19" i="45"/>
  <c r="J20" i="45"/>
  <c r="J21" i="45"/>
  <c r="J22" i="45"/>
  <c r="J23" i="45"/>
  <c r="J24" i="45"/>
  <c r="J25" i="45"/>
  <c r="J26" i="45"/>
  <c r="J27" i="45"/>
  <c r="J28" i="45"/>
  <c r="J29" i="45"/>
  <c r="J30" i="45"/>
  <c r="J31" i="45"/>
  <c r="J32" i="45"/>
  <c r="J33" i="45"/>
  <c r="J34" i="45"/>
  <c r="J35" i="45"/>
  <c r="J36" i="45"/>
  <c r="J37" i="45"/>
  <c r="J38" i="45"/>
  <c r="J39" i="45"/>
  <c r="J40" i="45"/>
  <c r="J41" i="45"/>
  <c r="J42" i="45"/>
  <c r="J43" i="45"/>
  <c r="J44" i="45"/>
  <c r="J45" i="45"/>
  <c r="J46" i="45"/>
  <c r="J47" i="45"/>
  <c r="J48" i="45"/>
  <c r="J8" i="45"/>
  <c r="D10" i="45"/>
  <c r="D11" i="45" s="1"/>
  <c r="D12" i="45" s="1"/>
  <c r="D13" i="45" s="1"/>
  <c r="D14" i="45" s="1"/>
  <c r="D15" i="45" s="1"/>
  <c r="D16" i="45" s="1"/>
  <c r="D17" i="45" s="1"/>
  <c r="D18" i="45" s="1"/>
  <c r="D19" i="45" s="1"/>
  <c r="D20" i="45" s="1"/>
  <c r="D21" i="45" s="1"/>
  <c r="D22" i="45" s="1"/>
  <c r="D23" i="45" s="1"/>
  <c r="D24" i="45" s="1"/>
  <c r="D25" i="45" s="1"/>
  <c r="D26" i="45" s="1"/>
  <c r="D27" i="45" s="1"/>
  <c r="D28" i="45" s="1"/>
  <c r="D29" i="45" s="1"/>
  <c r="D30" i="45" s="1"/>
  <c r="D31" i="45" s="1"/>
  <c r="D32" i="45" s="1"/>
  <c r="D33" i="45" s="1"/>
  <c r="D34" i="45" s="1"/>
  <c r="D35" i="45" s="1"/>
  <c r="D36" i="45" s="1"/>
  <c r="D37" i="45" s="1"/>
  <c r="D38" i="45" s="1"/>
  <c r="D39" i="45" s="1"/>
  <c r="D40" i="45" s="1"/>
  <c r="D41" i="45" s="1"/>
  <c r="D42" i="45" s="1"/>
  <c r="D43" i="45" s="1"/>
  <c r="D44" i="45" s="1"/>
  <c r="D45" i="45" s="1"/>
  <c r="D46" i="45" s="1"/>
  <c r="D47" i="45" s="1"/>
  <c r="D9" i="45"/>
  <c r="I8" i="46"/>
  <c r="I9" i="46" s="1"/>
  <c r="I10" i="46" s="1"/>
  <c r="I11" i="46" s="1"/>
  <c r="I12" i="46" s="1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I35" i="46" s="1"/>
  <c r="I36" i="46" s="1"/>
  <c r="I37" i="46" s="1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I58" i="46" s="1"/>
  <c r="B8" i="46"/>
  <c r="B9" i="46" s="1"/>
  <c r="B10" i="46" s="1"/>
  <c r="B11" i="46" s="1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B48" i="46" s="1"/>
  <c r="B49" i="46" s="1"/>
  <c r="B50" i="46" s="1"/>
  <c r="B51" i="46" s="1"/>
  <c r="B52" i="46" s="1"/>
  <c r="B53" i="46" s="1"/>
  <c r="B54" i="46" s="1"/>
  <c r="B55" i="46" s="1"/>
  <c r="B56" i="46" s="1"/>
  <c r="B57" i="46" s="1"/>
  <c r="B58" i="46" s="1"/>
  <c r="JX69" i="48" l="1"/>
  <c r="JI70" i="48"/>
  <c r="JX70" i="48" s="1"/>
  <c r="JD69" i="48"/>
  <c r="IO70" i="48"/>
  <c r="JD70" i="48" s="1"/>
  <c r="B24" i="51"/>
  <c r="AB23" i="51"/>
  <c r="CS31" i="48"/>
  <c r="CY31" i="48"/>
  <c r="FP12" i="48"/>
  <c r="FL12" i="48"/>
  <c r="GL10" i="48"/>
  <c r="GL8" i="48"/>
  <c r="JD68" i="48"/>
  <c r="JD66" i="48"/>
  <c r="JD64" i="48"/>
  <c r="JD62" i="48"/>
  <c r="JD60" i="48"/>
  <c r="JD58" i="48"/>
  <c r="JD56" i="48"/>
  <c r="JD54" i="48"/>
  <c r="JD52" i="48"/>
  <c r="JD50" i="48"/>
  <c r="JD48" i="48"/>
  <c r="JD46" i="48"/>
  <c r="JD44" i="48"/>
  <c r="JD42" i="48"/>
  <c r="JD40" i="48"/>
  <c r="JD38" i="48"/>
  <c r="JD36" i="48"/>
  <c r="JD34" i="48"/>
  <c r="JD32" i="48"/>
  <c r="JX67" i="48"/>
  <c r="JX65" i="48"/>
  <c r="JX63" i="48"/>
  <c r="JX61" i="48"/>
  <c r="JX59" i="48"/>
  <c r="JX57" i="48"/>
  <c r="JX55" i="48"/>
  <c r="JX53" i="48"/>
  <c r="JX51" i="48"/>
  <c r="JX49" i="48"/>
  <c r="JX47" i="48"/>
  <c r="JX45" i="48"/>
  <c r="JX43" i="48"/>
  <c r="JX41" i="48"/>
  <c r="JX39" i="48"/>
  <c r="JX37" i="48"/>
  <c r="JX35" i="48"/>
  <c r="JX33" i="48"/>
  <c r="JX31" i="48"/>
  <c r="JD67" i="48"/>
  <c r="JD65" i="48"/>
  <c r="JD63" i="48"/>
  <c r="JD61" i="48"/>
  <c r="JD59" i="48"/>
  <c r="JD57" i="48"/>
  <c r="JD55" i="48"/>
  <c r="JD53" i="48"/>
  <c r="JD51" i="48"/>
  <c r="JD49" i="48"/>
  <c r="JD47" i="48"/>
  <c r="JD45" i="48"/>
  <c r="JD43" i="48"/>
  <c r="JD41" i="48"/>
  <c r="JD39" i="48"/>
  <c r="JD37" i="48"/>
  <c r="JD35" i="48"/>
  <c r="JD33" i="48"/>
  <c r="JD31" i="48"/>
  <c r="JX68" i="48"/>
  <c r="JX66" i="48"/>
  <c r="JX64" i="48"/>
  <c r="JX62" i="48"/>
  <c r="JX60" i="48"/>
  <c r="JX58" i="48"/>
  <c r="JX56" i="48"/>
  <c r="JX54" i="48"/>
  <c r="JX52" i="48"/>
  <c r="JX50" i="48"/>
  <c r="JX48" i="48"/>
  <c r="JX46" i="48"/>
  <c r="JX44" i="48"/>
  <c r="JX42" i="48"/>
  <c r="JX40" i="48"/>
  <c r="JX38" i="48"/>
  <c r="JX36" i="48"/>
  <c r="JX34" i="48"/>
  <c r="JX32" i="48"/>
  <c r="FP10" i="48"/>
  <c r="DR12" i="48"/>
  <c r="DM12" i="48"/>
  <c r="GL12" i="48"/>
  <c r="IQ29" i="48"/>
  <c r="IS29" i="48"/>
  <c r="JJ29" i="48"/>
  <c r="JL29" i="48"/>
  <c r="IQ30" i="48"/>
  <c r="IS30" i="48"/>
  <c r="JJ30" i="48"/>
  <c r="JL30" i="48"/>
  <c r="IQ31" i="48"/>
  <c r="IS31" i="48"/>
  <c r="JJ31" i="48"/>
  <c r="JL31" i="48"/>
  <c r="IQ32" i="48"/>
  <c r="IS32" i="48"/>
  <c r="JJ32" i="48"/>
  <c r="JL32" i="48"/>
  <c r="IQ33" i="48"/>
  <c r="IS33" i="48"/>
  <c r="JJ33" i="48"/>
  <c r="JL33" i="48"/>
  <c r="IQ34" i="48"/>
  <c r="IS34" i="48"/>
  <c r="JJ34" i="48"/>
  <c r="JL34" i="48"/>
  <c r="IQ35" i="48"/>
  <c r="IS35" i="48"/>
  <c r="JJ35" i="48"/>
  <c r="JL35" i="48"/>
  <c r="IQ36" i="48"/>
  <c r="IS36" i="48"/>
  <c r="JJ36" i="48"/>
  <c r="JL36" i="48"/>
  <c r="IQ37" i="48"/>
  <c r="IS37" i="48"/>
  <c r="JJ37" i="48"/>
  <c r="JL37" i="48"/>
  <c r="IQ38" i="48"/>
  <c r="IS38" i="48"/>
  <c r="JJ38" i="48"/>
  <c r="JL38" i="48"/>
  <c r="IQ39" i="48"/>
  <c r="IS39" i="48"/>
  <c r="JJ39" i="48"/>
  <c r="JL39" i="48"/>
  <c r="IQ40" i="48"/>
  <c r="IS40" i="48"/>
  <c r="JJ40" i="48"/>
  <c r="JL40" i="48"/>
  <c r="IQ41" i="48"/>
  <c r="IS41" i="48"/>
  <c r="JJ41" i="48"/>
  <c r="JL41" i="48"/>
  <c r="IQ42" i="48"/>
  <c r="IS42" i="48"/>
  <c r="JJ42" i="48"/>
  <c r="JL42" i="48"/>
  <c r="IQ43" i="48"/>
  <c r="IS43" i="48"/>
  <c r="JJ43" i="48"/>
  <c r="JL43" i="48"/>
  <c r="IQ44" i="48"/>
  <c r="IS44" i="48"/>
  <c r="JJ44" i="48"/>
  <c r="JL44" i="48"/>
  <c r="IQ45" i="48"/>
  <c r="IS45" i="48"/>
  <c r="JJ45" i="48"/>
  <c r="JL45" i="48"/>
  <c r="IQ46" i="48"/>
  <c r="IS46" i="48"/>
  <c r="JJ46" i="48"/>
  <c r="JL46" i="48"/>
  <c r="IQ47" i="48"/>
  <c r="IS47" i="48"/>
  <c r="JJ47" i="48"/>
  <c r="JL47" i="48"/>
  <c r="IQ48" i="48"/>
  <c r="IS48" i="48"/>
  <c r="JJ48" i="48"/>
  <c r="JL48" i="48"/>
  <c r="IQ49" i="48"/>
  <c r="IS49" i="48"/>
  <c r="JJ49" i="48"/>
  <c r="JL49" i="48"/>
  <c r="IQ50" i="48"/>
  <c r="IS50" i="48"/>
  <c r="JJ50" i="48"/>
  <c r="JL50" i="48"/>
  <c r="IQ51" i="48"/>
  <c r="IS51" i="48"/>
  <c r="JJ51" i="48"/>
  <c r="JL51" i="48"/>
  <c r="IQ52" i="48"/>
  <c r="IS52" i="48"/>
  <c r="JJ52" i="48"/>
  <c r="JL52" i="48"/>
  <c r="IQ53" i="48"/>
  <c r="IS53" i="48"/>
  <c r="JJ53" i="48"/>
  <c r="JL53" i="48"/>
  <c r="IQ54" i="48"/>
  <c r="IS54" i="48"/>
  <c r="JJ54" i="48"/>
  <c r="JL54" i="48"/>
  <c r="IQ55" i="48"/>
  <c r="IS55" i="48"/>
  <c r="JJ55" i="48"/>
  <c r="JL55" i="48"/>
  <c r="IQ56" i="48"/>
  <c r="IS56" i="48"/>
  <c r="JJ56" i="48"/>
  <c r="JL56" i="48"/>
  <c r="IQ57" i="48"/>
  <c r="IS57" i="48"/>
  <c r="JJ57" i="48"/>
  <c r="JL57" i="48"/>
  <c r="IQ58" i="48"/>
  <c r="IS58" i="48"/>
  <c r="JJ58" i="48"/>
  <c r="JL58" i="48"/>
  <c r="IQ59" i="48"/>
  <c r="IS59" i="48"/>
  <c r="JJ59" i="48"/>
  <c r="JL59" i="48"/>
  <c r="IQ60" i="48"/>
  <c r="IS60" i="48"/>
  <c r="JJ60" i="48"/>
  <c r="JL60" i="48"/>
  <c r="IQ61" i="48"/>
  <c r="IS61" i="48"/>
  <c r="JJ61" i="48"/>
  <c r="JL61" i="48"/>
  <c r="IQ62" i="48"/>
  <c r="IS62" i="48"/>
  <c r="JJ62" i="48"/>
  <c r="JL62" i="48"/>
  <c r="IQ63" i="48"/>
  <c r="IS63" i="48"/>
  <c r="JJ63" i="48"/>
  <c r="JL63" i="48"/>
  <c r="IQ64" i="48"/>
  <c r="IS64" i="48"/>
  <c r="JJ64" i="48"/>
  <c r="JL64" i="48"/>
  <c r="IQ65" i="48"/>
  <c r="IS65" i="48"/>
  <c r="JJ65" i="48"/>
  <c r="JL65" i="48"/>
  <c r="IQ66" i="48"/>
  <c r="IS66" i="48"/>
  <c r="JJ66" i="48"/>
  <c r="JL66" i="48"/>
  <c r="IQ67" i="48"/>
  <c r="IS67" i="48"/>
  <c r="JJ67" i="48"/>
  <c r="JL67" i="48"/>
  <c r="IQ68" i="48"/>
  <c r="IS68" i="48"/>
  <c r="JJ68" i="48"/>
  <c r="JL68" i="48"/>
  <c r="IQ69" i="48"/>
  <c r="IS69" i="48"/>
  <c r="JJ69" i="48"/>
  <c r="JL69" i="48"/>
  <c r="IP29" i="48"/>
  <c r="IR29" i="48"/>
  <c r="JK29" i="48"/>
  <c r="JM29" i="48"/>
  <c r="IP30" i="48"/>
  <c r="IR30" i="48"/>
  <c r="JK30" i="48"/>
  <c r="JM30" i="48"/>
  <c r="IP31" i="48"/>
  <c r="IT31" i="48" s="1"/>
  <c r="IR31" i="48"/>
  <c r="JK31" i="48"/>
  <c r="JM31" i="48"/>
  <c r="IP32" i="48"/>
  <c r="IR32" i="48"/>
  <c r="JK32" i="48"/>
  <c r="JM32" i="48"/>
  <c r="IP33" i="48"/>
  <c r="IR33" i="48"/>
  <c r="JK33" i="48"/>
  <c r="JM33" i="48"/>
  <c r="IP34" i="48"/>
  <c r="IR34" i="48"/>
  <c r="JK34" i="48"/>
  <c r="JM34" i="48"/>
  <c r="IP35" i="48"/>
  <c r="IR35" i="48"/>
  <c r="JK35" i="48"/>
  <c r="JM35" i="48"/>
  <c r="IP36" i="48"/>
  <c r="IR36" i="48"/>
  <c r="JK36" i="48"/>
  <c r="JM36" i="48"/>
  <c r="IP37" i="48"/>
  <c r="IR37" i="48"/>
  <c r="JK37" i="48"/>
  <c r="JM37" i="48"/>
  <c r="IP38" i="48"/>
  <c r="IR38" i="48"/>
  <c r="JK38" i="48"/>
  <c r="JM38" i="48"/>
  <c r="IP39" i="48"/>
  <c r="IT39" i="48" s="1"/>
  <c r="IR39" i="48"/>
  <c r="JK39" i="48"/>
  <c r="JM39" i="48"/>
  <c r="IP40" i="48"/>
  <c r="IR40" i="48"/>
  <c r="JK40" i="48"/>
  <c r="JM40" i="48"/>
  <c r="IP41" i="48"/>
  <c r="IR41" i="48"/>
  <c r="JK41" i="48"/>
  <c r="JM41" i="48"/>
  <c r="IP42" i="48"/>
  <c r="IR42" i="48"/>
  <c r="JK42" i="48"/>
  <c r="JM42" i="48"/>
  <c r="IP43" i="48"/>
  <c r="IR43" i="48"/>
  <c r="JK43" i="48"/>
  <c r="JM43" i="48"/>
  <c r="IP44" i="48"/>
  <c r="IR44" i="48"/>
  <c r="JK44" i="48"/>
  <c r="JM44" i="48"/>
  <c r="IP45" i="48"/>
  <c r="IR45" i="48"/>
  <c r="JK45" i="48"/>
  <c r="JM45" i="48"/>
  <c r="IP46" i="48"/>
  <c r="IR46" i="48"/>
  <c r="JK46" i="48"/>
  <c r="JM46" i="48"/>
  <c r="IP47" i="48"/>
  <c r="IR47" i="48"/>
  <c r="JK47" i="48"/>
  <c r="JM47" i="48"/>
  <c r="IP48" i="48"/>
  <c r="IR48" i="48"/>
  <c r="JK48" i="48"/>
  <c r="JM48" i="48"/>
  <c r="IP49" i="48"/>
  <c r="IT49" i="48" s="1"/>
  <c r="IR49" i="48"/>
  <c r="JK49" i="48"/>
  <c r="JM49" i="48"/>
  <c r="IP50" i="48"/>
  <c r="IR50" i="48"/>
  <c r="JK50" i="48"/>
  <c r="JM50" i="48"/>
  <c r="IP51" i="48"/>
  <c r="IR51" i="48"/>
  <c r="JK51" i="48"/>
  <c r="JM51" i="48"/>
  <c r="IP52" i="48"/>
  <c r="IR52" i="48"/>
  <c r="JK52" i="48"/>
  <c r="JM52" i="48"/>
  <c r="IP53" i="48"/>
  <c r="IR53" i="48"/>
  <c r="JK53" i="48"/>
  <c r="JM53" i="48"/>
  <c r="IP54" i="48"/>
  <c r="IR54" i="48"/>
  <c r="JK54" i="48"/>
  <c r="JM54" i="48"/>
  <c r="IP55" i="48"/>
  <c r="IR55" i="48"/>
  <c r="JK55" i="48"/>
  <c r="JM55" i="48"/>
  <c r="IP56" i="48"/>
  <c r="IR56" i="48"/>
  <c r="JK56" i="48"/>
  <c r="JM56" i="48"/>
  <c r="IP57" i="48"/>
  <c r="IR57" i="48"/>
  <c r="JK57" i="48"/>
  <c r="JM57" i="48"/>
  <c r="IP58" i="48"/>
  <c r="IR58" i="48"/>
  <c r="JK58" i="48"/>
  <c r="JM58" i="48"/>
  <c r="IP59" i="48"/>
  <c r="IR59" i="48"/>
  <c r="JK59" i="48"/>
  <c r="JM59" i="48"/>
  <c r="IP60" i="48"/>
  <c r="IR60" i="48"/>
  <c r="JK60" i="48"/>
  <c r="JM60" i="48"/>
  <c r="IP61" i="48"/>
  <c r="IR61" i="48"/>
  <c r="JK61" i="48"/>
  <c r="JM61" i="48"/>
  <c r="IP62" i="48"/>
  <c r="IR62" i="48"/>
  <c r="JK62" i="48"/>
  <c r="JM62" i="48"/>
  <c r="IP63" i="48"/>
  <c r="IR63" i="48"/>
  <c r="JK63" i="48"/>
  <c r="JM63" i="48"/>
  <c r="IP64" i="48"/>
  <c r="IR64" i="48"/>
  <c r="JK64" i="48"/>
  <c r="JM64" i="48"/>
  <c r="IP65" i="48"/>
  <c r="IR65" i="48"/>
  <c r="JK65" i="48"/>
  <c r="JM65" i="48"/>
  <c r="IP66" i="48"/>
  <c r="IR66" i="48"/>
  <c r="JK66" i="48"/>
  <c r="JM66" i="48"/>
  <c r="IP67" i="48"/>
  <c r="IR67" i="48"/>
  <c r="JK67" i="48"/>
  <c r="JM67" i="48"/>
  <c r="IP68" i="48"/>
  <c r="IR68" i="48"/>
  <c r="JK68" i="48"/>
  <c r="JM68" i="48"/>
  <c r="IP69" i="48"/>
  <c r="IR69" i="48"/>
  <c r="JK69" i="48"/>
  <c r="JM69" i="48"/>
  <c r="EL12" i="48"/>
  <c r="JN38" i="48"/>
  <c r="JY38" i="48" s="1"/>
  <c r="FP9" i="48"/>
  <c r="FL9" i="48"/>
  <c r="IT43" i="48"/>
  <c r="IT35" i="48"/>
  <c r="JN43" i="48"/>
  <c r="GU29" i="48"/>
  <c r="GT30" i="48"/>
  <c r="GQ31" i="48"/>
  <c r="GQ46" i="48"/>
  <c r="GW45" i="48"/>
  <c r="GW44" i="48"/>
  <c r="DM10" i="48"/>
  <c r="DR9" i="48"/>
  <c r="DR10" i="48"/>
  <c r="DM9" i="48"/>
  <c r="FT31" i="48"/>
  <c r="GA30" i="48"/>
  <c r="FY29" i="48"/>
  <c r="FZ29" i="48" s="1"/>
  <c r="GA29" i="48"/>
  <c r="FX30" i="48"/>
  <c r="FT46" i="48"/>
  <c r="GA45" i="48"/>
  <c r="BS12" i="48"/>
  <c r="DR11" i="48"/>
  <c r="EL9" i="48"/>
  <c r="FL11" i="48"/>
  <c r="V26" i="48"/>
  <c r="V32" i="48"/>
  <c r="AB32" i="48" s="1"/>
  <c r="DM11" i="48"/>
  <c r="EV31" i="48"/>
  <c r="EW31" i="48" s="1"/>
  <c r="ES32" i="48"/>
  <c r="EY31" i="48"/>
  <c r="EY30" i="48"/>
  <c r="ES45" i="48"/>
  <c r="EY44" i="48"/>
  <c r="BO11" i="48"/>
  <c r="V13" i="48"/>
  <c r="V46" i="48"/>
  <c r="AB46" i="48" s="1"/>
  <c r="DZ31" i="48"/>
  <c r="EA30" i="48"/>
  <c r="EB30" i="48" s="1"/>
  <c r="DV32" i="48"/>
  <c r="EC31" i="48"/>
  <c r="EB29" i="48"/>
  <c r="EC30" i="48"/>
  <c r="DV46" i="48"/>
  <c r="EC45" i="48"/>
  <c r="EC44" i="48"/>
  <c r="V14" i="48"/>
  <c r="V16" i="48"/>
  <c r="BO9" i="48"/>
  <c r="CV31" i="48"/>
  <c r="CW30" i="48"/>
  <c r="BO12" i="48"/>
  <c r="BO10" i="48"/>
  <c r="V28" i="48"/>
  <c r="BZ31" i="48"/>
  <c r="CA30" i="48"/>
  <c r="CB30" i="48" s="1"/>
  <c r="CC31" i="48"/>
  <c r="BW32" i="48"/>
  <c r="CB29" i="48"/>
  <c r="CC30" i="48"/>
  <c r="BW46" i="48"/>
  <c r="CC45" i="48"/>
  <c r="CC44" i="48"/>
  <c r="CN12" i="48"/>
  <c r="BS11" i="48"/>
  <c r="BS10" i="48"/>
  <c r="BS9" i="48"/>
  <c r="V15" i="48"/>
  <c r="AT31" i="48"/>
  <c r="AZ30" i="48"/>
  <c r="AW30" i="48"/>
  <c r="AZ29" i="48"/>
  <c r="AT45" i="48"/>
  <c r="AZ44" i="48"/>
  <c r="V8" i="48"/>
  <c r="V9" i="48"/>
  <c r="V11" i="48"/>
  <c r="V12" i="48"/>
  <c r="V17" i="48"/>
  <c r="AC31" i="48"/>
  <c r="AD30" i="48"/>
  <c r="AE30" i="48" s="1"/>
  <c r="L30" i="48" s="1"/>
  <c r="AE29" i="48"/>
  <c r="HS30" i="48"/>
  <c r="IB29" i="48"/>
  <c r="HO38" i="48"/>
  <c r="HS37" i="48"/>
  <c r="IB37" i="48" s="1"/>
  <c r="EL13" i="48"/>
  <c r="HM17" i="48"/>
  <c r="F14" i="48"/>
  <c r="EL15" i="48"/>
  <c r="EL30" i="48"/>
  <c r="EL35" i="48"/>
  <c r="EL37" i="48"/>
  <c r="EL39" i="48"/>
  <c r="EL41" i="48"/>
  <c r="EL43" i="48"/>
  <c r="EL45" i="48"/>
  <c r="EL47" i="48"/>
  <c r="V69" i="48"/>
  <c r="AB69" i="48" s="1"/>
  <c r="V68" i="48"/>
  <c r="AB68" i="48" s="1"/>
  <c r="V66" i="48"/>
  <c r="AB66" i="48" s="1"/>
  <c r="V67" i="48"/>
  <c r="AB67" i="48" s="1"/>
  <c r="V65" i="48"/>
  <c r="AB65" i="48" s="1"/>
  <c r="V64" i="48"/>
  <c r="AB64" i="48" s="1"/>
  <c r="V62" i="48"/>
  <c r="AB62" i="48" s="1"/>
  <c r="V60" i="48"/>
  <c r="AB60" i="48" s="1"/>
  <c r="V58" i="48"/>
  <c r="AB58" i="48" s="1"/>
  <c r="V63" i="48"/>
  <c r="AB63" i="48" s="1"/>
  <c r="V61" i="48"/>
  <c r="AB61" i="48" s="1"/>
  <c r="V59" i="48"/>
  <c r="AB59" i="48" s="1"/>
  <c r="V57" i="48"/>
  <c r="AB57" i="48" s="1"/>
  <c r="V55" i="48"/>
  <c r="AB55" i="48" s="1"/>
  <c r="V53" i="48"/>
  <c r="AB53" i="48" s="1"/>
  <c r="V56" i="48"/>
  <c r="AB56" i="48" s="1"/>
  <c r="V54" i="48"/>
  <c r="AB54" i="48" s="1"/>
  <c r="V52" i="48"/>
  <c r="AB52" i="48" s="1"/>
  <c r="V51" i="48"/>
  <c r="AB51" i="48" s="1"/>
  <c r="V50" i="48"/>
  <c r="AB50" i="48" s="1"/>
  <c r="D51" i="48"/>
  <c r="P75" i="48" s="1"/>
  <c r="D52" i="48"/>
  <c r="Q75" i="48" s="1"/>
  <c r="F54" i="48"/>
  <c r="BQ75" i="48" s="1"/>
  <c r="D55" i="48"/>
  <c r="BN75" i="48" s="1"/>
  <c r="F58" i="48"/>
  <c r="DP75" i="48" s="1"/>
  <c r="F59" i="48"/>
  <c r="DQ75" i="48" s="1"/>
  <c r="D54" i="48"/>
  <c r="BM75" i="48" s="1"/>
  <c r="D88" i="48"/>
  <c r="E88" i="48" s="1"/>
  <c r="D59" i="48"/>
  <c r="DL75" i="48" s="1"/>
  <c r="DM59" i="48" s="1"/>
  <c r="DW59" i="48" s="1"/>
  <c r="D58" i="48"/>
  <c r="DK75" i="48" s="1"/>
  <c r="F57" i="48"/>
  <c r="DO75" i="48" s="1"/>
  <c r="F61" i="48"/>
  <c r="FN75" i="48" s="1"/>
  <c r="D62" i="48"/>
  <c r="FK75" i="48" s="1"/>
  <c r="D61" i="48"/>
  <c r="FJ75" i="48" s="1"/>
  <c r="E82" i="48"/>
  <c r="F84" i="48" s="1"/>
  <c r="AO75" i="48" s="1"/>
  <c r="E85" i="48"/>
  <c r="F86" i="48" s="1"/>
  <c r="CM75" i="48" s="1"/>
  <c r="F83" i="48"/>
  <c r="AN75" i="48" s="1"/>
  <c r="E92" i="48"/>
  <c r="F93" i="48" s="1"/>
  <c r="GK75" i="48" s="1"/>
  <c r="JN46" i="48" l="1"/>
  <c r="JY46" i="48" s="1"/>
  <c r="JN35" i="48"/>
  <c r="JN67" i="48"/>
  <c r="JY67" i="48" s="1"/>
  <c r="JN66" i="48"/>
  <c r="JY66" i="48" s="1"/>
  <c r="JN63" i="48"/>
  <c r="JY63" i="48" s="1"/>
  <c r="JN62" i="48"/>
  <c r="JY62" i="48" s="1"/>
  <c r="JN59" i="48"/>
  <c r="JN58" i="48"/>
  <c r="JY58" i="48" s="1"/>
  <c r="JN55" i="48"/>
  <c r="JY55" i="48" s="1"/>
  <c r="JN54" i="48"/>
  <c r="JY54" i="48" s="1"/>
  <c r="JN51" i="48"/>
  <c r="JN50" i="48"/>
  <c r="JY50" i="48" s="1"/>
  <c r="IT68" i="48"/>
  <c r="JE68" i="48" s="1"/>
  <c r="IT63" i="48"/>
  <c r="IT62" i="48"/>
  <c r="JE62" i="48" s="1"/>
  <c r="IT61" i="48"/>
  <c r="IT60" i="48"/>
  <c r="IT58" i="48"/>
  <c r="IT57" i="48"/>
  <c r="JE57" i="48" s="1"/>
  <c r="IT56" i="48"/>
  <c r="IT55" i="48"/>
  <c r="JE55" i="48" s="1"/>
  <c r="IT54" i="48"/>
  <c r="IT53" i="48"/>
  <c r="IT52" i="48"/>
  <c r="IT51" i="48"/>
  <c r="JE51" i="48" s="1"/>
  <c r="IT50" i="48"/>
  <c r="IT48" i="48"/>
  <c r="IT47" i="48"/>
  <c r="JE47" i="48" s="1"/>
  <c r="IT46" i="48"/>
  <c r="JE46" i="48" s="1"/>
  <c r="IT45" i="48"/>
  <c r="JE45" i="48" s="1"/>
  <c r="IT44" i="48"/>
  <c r="IT42" i="48"/>
  <c r="IT41" i="48"/>
  <c r="JE41" i="48" s="1"/>
  <c r="IT40" i="48"/>
  <c r="IT38" i="48"/>
  <c r="JE38" i="48" s="1"/>
  <c r="IT37" i="48"/>
  <c r="IT36" i="48"/>
  <c r="JE36" i="48" s="1"/>
  <c r="IT34" i="48"/>
  <c r="IT33" i="48"/>
  <c r="IT32" i="48"/>
  <c r="IT30" i="48"/>
  <c r="JE30" i="48" s="1"/>
  <c r="IT29" i="48"/>
  <c r="IT69" i="48"/>
  <c r="IT67" i="48"/>
  <c r="IT66" i="48"/>
  <c r="IT65" i="48"/>
  <c r="IT64" i="48"/>
  <c r="IT59" i="48"/>
  <c r="F91" i="48"/>
  <c r="EN75" i="48" s="1"/>
  <c r="F89" i="48"/>
  <c r="EL75" i="48" s="1"/>
  <c r="AP9" i="48"/>
  <c r="AP70" i="48"/>
  <c r="AU70" i="48" s="1"/>
  <c r="JN47" i="48"/>
  <c r="JY47" i="48" s="1"/>
  <c r="JN42" i="48"/>
  <c r="JY42" i="48" s="1"/>
  <c r="JN39" i="48"/>
  <c r="JY39" i="48" s="1"/>
  <c r="JN34" i="48"/>
  <c r="JY34" i="48" s="1"/>
  <c r="JN31" i="48"/>
  <c r="JY31" i="48" s="1"/>
  <c r="B25" i="51"/>
  <c r="AB24" i="51"/>
  <c r="F94" i="48"/>
  <c r="GL75" i="48" s="1"/>
  <c r="GM12" i="48" s="1"/>
  <c r="F90" i="48"/>
  <c r="EM75" i="48" s="1"/>
  <c r="EO11" i="48" s="1"/>
  <c r="F87" i="48"/>
  <c r="CN75" i="48" s="1"/>
  <c r="CO11" i="48" s="1"/>
  <c r="AP11" i="48"/>
  <c r="CO12" i="48"/>
  <c r="CY32" i="48"/>
  <c r="CS32" i="48"/>
  <c r="EO12" i="48"/>
  <c r="EO8" i="48"/>
  <c r="EO9" i="48"/>
  <c r="GM8" i="48"/>
  <c r="GM9" i="48"/>
  <c r="EO10" i="48"/>
  <c r="GM10" i="48"/>
  <c r="AP10" i="48"/>
  <c r="CY46" i="48"/>
  <c r="CS46" i="48"/>
  <c r="AP8" i="48"/>
  <c r="GM11" i="48"/>
  <c r="JN69" i="48"/>
  <c r="JY69" i="48" s="1"/>
  <c r="JN68" i="48"/>
  <c r="JY68" i="48" s="1"/>
  <c r="JN65" i="48"/>
  <c r="JY65" i="48" s="1"/>
  <c r="JN64" i="48"/>
  <c r="JY64" i="48" s="1"/>
  <c r="JN61" i="48"/>
  <c r="JY61" i="48" s="1"/>
  <c r="JN60" i="48"/>
  <c r="JY60" i="48" s="1"/>
  <c r="JN57" i="48"/>
  <c r="JY57" i="48" s="1"/>
  <c r="JN56" i="48"/>
  <c r="JY56" i="48" s="1"/>
  <c r="JN53" i="48"/>
  <c r="JY53" i="48" s="1"/>
  <c r="JN52" i="48"/>
  <c r="JY52" i="48" s="1"/>
  <c r="JN49" i="48"/>
  <c r="JY49" i="48" s="1"/>
  <c r="JN48" i="48"/>
  <c r="JY48" i="48" s="1"/>
  <c r="JN45" i="48"/>
  <c r="JN44" i="48"/>
  <c r="JY44" i="48" s="1"/>
  <c r="JN41" i="48"/>
  <c r="JY41" i="48" s="1"/>
  <c r="JN40" i="48"/>
  <c r="JY40" i="48" s="1"/>
  <c r="JN37" i="48"/>
  <c r="JY37" i="48" s="1"/>
  <c r="JN36" i="48"/>
  <c r="JY36" i="48" s="1"/>
  <c r="JN33" i="48"/>
  <c r="JY33" i="48" s="1"/>
  <c r="JN32" i="48"/>
  <c r="JY32" i="48" s="1"/>
  <c r="JN30" i="48"/>
  <c r="JY30" i="48" s="1"/>
  <c r="JN29" i="48"/>
  <c r="JY29" i="48" s="1"/>
  <c r="JY45" i="48"/>
  <c r="JE32" i="48"/>
  <c r="JE34" i="48"/>
  <c r="JE35" i="48"/>
  <c r="JE37" i="48"/>
  <c r="JE40" i="48"/>
  <c r="JE42" i="48"/>
  <c r="JE43" i="48"/>
  <c r="JE44" i="48"/>
  <c r="JE48" i="48"/>
  <c r="JE50" i="48"/>
  <c r="JE52" i="48"/>
  <c r="JE54" i="48"/>
  <c r="JE56" i="48"/>
  <c r="JE58" i="48"/>
  <c r="JE59" i="48"/>
  <c r="JE60" i="48"/>
  <c r="JE64" i="48"/>
  <c r="JE65" i="48"/>
  <c r="JE66" i="48"/>
  <c r="JE69" i="48"/>
  <c r="JY35" i="48"/>
  <c r="JY43" i="48"/>
  <c r="JY51" i="48"/>
  <c r="JY59" i="48"/>
  <c r="JE29" i="48"/>
  <c r="JE31" i="48"/>
  <c r="JE33" i="48"/>
  <c r="JE39" i="48"/>
  <c r="JE49" i="48"/>
  <c r="JE53" i="48"/>
  <c r="JE61" i="48"/>
  <c r="JE63" i="48"/>
  <c r="JE67" i="48"/>
  <c r="GT31" i="48"/>
  <c r="GU30" i="48"/>
  <c r="GQ47" i="48"/>
  <c r="GW46" i="48"/>
  <c r="GQ32" i="48"/>
  <c r="GW31" i="48"/>
  <c r="FT47" i="48"/>
  <c r="GA46" i="48"/>
  <c r="FX31" i="48"/>
  <c r="FY30" i="48"/>
  <c r="FZ30" i="48" s="1"/>
  <c r="FT32" i="48"/>
  <c r="GA31" i="48"/>
  <c r="ES46" i="48"/>
  <c r="EY45" i="48"/>
  <c r="ES33" i="48"/>
  <c r="EY32" i="48"/>
  <c r="EV32" i="48"/>
  <c r="EW32" i="48" s="1"/>
  <c r="DZ32" i="48"/>
  <c r="EA31" i="48"/>
  <c r="EB31" i="48" s="1"/>
  <c r="DV47" i="48"/>
  <c r="EC46" i="48"/>
  <c r="DV33" i="48"/>
  <c r="EC32" i="48"/>
  <c r="CV32" i="48"/>
  <c r="CW31" i="48"/>
  <c r="BW33" i="48"/>
  <c r="CC32" i="48"/>
  <c r="BZ32" i="48"/>
  <c r="CA31" i="48"/>
  <c r="CB31" i="48" s="1"/>
  <c r="BW47" i="48"/>
  <c r="CC46" i="48"/>
  <c r="AT32" i="48"/>
  <c r="AZ31" i="48"/>
  <c r="AT46" i="48"/>
  <c r="AZ45" i="48"/>
  <c r="AX30" i="48"/>
  <c r="AW31" i="48"/>
  <c r="AC32" i="48"/>
  <c r="AD31" i="48"/>
  <c r="AE31" i="48" s="1"/>
  <c r="L31" i="48" s="1"/>
  <c r="GM69" i="48"/>
  <c r="GR69" i="48" s="1"/>
  <c r="GM68" i="48"/>
  <c r="GR68" i="48" s="1"/>
  <c r="GM72" i="48"/>
  <c r="GO71" i="48" s="1"/>
  <c r="GM67" i="48"/>
  <c r="GR67" i="48" s="1"/>
  <c r="GM65" i="48"/>
  <c r="GR65" i="48" s="1"/>
  <c r="GM66" i="48"/>
  <c r="GR66" i="48" s="1"/>
  <c r="GM64" i="48"/>
  <c r="GR64" i="48" s="1"/>
  <c r="GM63" i="48"/>
  <c r="GR63" i="48" s="1"/>
  <c r="GM61" i="48"/>
  <c r="GR61" i="48" s="1"/>
  <c r="GM59" i="48"/>
  <c r="GR59" i="48" s="1"/>
  <c r="GM57" i="48"/>
  <c r="GR57" i="48" s="1"/>
  <c r="GM62" i="48"/>
  <c r="GR62" i="48" s="1"/>
  <c r="GM60" i="48"/>
  <c r="GR60" i="48" s="1"/>
  <c r="GM58" i="48"/>
  <c r="GR58" i="48" s="1"/>
  <c r="GM56" i="48"/>
  <c r="GR56" i="48" s="1"/>
  <c r="GM54" i="48"/>
  <c r="GR54" i="48" s="1"/>
  <c r="GM52" i="48"/>
  <c r="GR52" i="48" s="1"/>
  <c r="GM51" i="48"/>
  <c r="GR51" i="48" s="1"/>
  <c r="GM50" i="48"/>
  <c r="GR50" i="48" s="1"/>
  <c r="GM55" i="48"/>
  <c r="GR55" i="48" s="1"/>
  <c r="GM53" i="48"/>
  <c r="GR53" i="48" s="1"/>
  <c r="GM49" i="48"/>
  <c r="GR49" i="48" s="1"/>
  <c r="GM48" i="48"/>
  <c r="GR48" i="48" s="1"/>
  <c r="GM46" i="48"/>
  <c r="GR46" i="48" s="1"/>
  <c r="GM44" i="48"/>
  <c r="GM42" i="48"/>
  <c r="GR42" i="48" s="1"/>
  <c r="GM40" i="48"/>
  <c r="GR40" i="48" s="1"/>
  <c r="GM38" i="48"/>
  <c r="GR38" i="48" s="1"/>
  <c r="GM36" i="48"/>
  <c r="GR36" i="48" s="1"/>
  <c r="GM34" i="48"/>
  <c r="GR34" i="48" s="1"/>
  <c r="GM47" i="48"/>
  <c r="GR47" i="48" s="1"/>
  <c r="GM45" i="48"/>
  <c r="GR45" i="48" s="1"/>
  <c r="GM43" i="48"/>
  <c r="GR43" i="48" s="1"/>
  <c r="GM41" i="48"/>
  <c r="GR41" i="48" s="1"/>
  <c r="GM39" i="48"/>
  <c r="GR39" i="48" s="1"/>
  <c r="GM37" i="48"/>
  <c r="GR37" i="48" s="1"/>
  <c r="GM35" i="48"/>
  <c r="GR35" i="48" s="1"/>
  <c r="GM33" i="48"/>
  <c r="GR33" i="48" s="1"/>
  <c r="GM31" i="48"/>
  <c r="GR31" i="48" s="1"/>
  <c r="GM29" i="48"/>
  <c r="GR29" i="48" s="1"/>
  <c r="GS29" i="48" s="1"/>
  <c r="GM28" i="48"/>
  <c r="GM27" i="48"/>
  <c r="GM26" i="48"/>
  <c r="GM25" i="48"/>
  <c r="GM24" i="48"/>
  <c r="GM23" i="48"/>
  <c r="GM22" i="48"/>
  <c r="GM21" i="48"/>
  <c r="GM20" i="48"/>
  <c r="GM19" i="48"/>
  <c r="GM18" i="48"/>
  <c r="GM17" i="48"/>
  <c r="GM32" i="48"/>
  <c r="GR32" i="48" s="1"/>
  <c r="GM30" i="48"/>
  <c r="GR30" i="48" s="1"/>
  <c r="GS30" i="48" s="1"/>
  <c r="GM16" i="48"/>
  <c r="GM14" i="48"/>
  <c r="GM15" i="48"/>
  <c r="GM13" i="48"/>
  <c r="AP69" i="48"/>
  <c r="AU69" i="48" s="1"/>
  <c r="AP72" i="48"/>
  <c r="AP68" i="48"/>
  <c r="AU68" i="48" s="1"/>
  <c r="AP67" i="48"/>
  <c r="AU67" i="48" s="1"/>
  <c r="AP65" i="48"/>
  <c r="AU65" i="48" s="1"/>
  <c r="AP66" i="48"/>
  <c r="AU66" i="48" s="1"/>
  <c r="AP63" i="48"/>
  <c r="AU63" i="48" s="1"/>
  <c r="AP61" i="48"/>
  <c r="AU61" i="48" s="1"/>
  <c r="AP59" i="48"/>
  <c r="AU59" i="48" s="1"/>
  <c r="AP57" i="48"/>
  <c r="AU57" i="48" s="1"/>
  <c r="AP64" i="48"/>
  <c r="AU64" i="48" s="1"/>
  <c r="AP62" i="48"/>
  <c r="AU62" i="48" s="1"/>
  <c r="AP60" i="48"/>
  <c r="AU60" i="48" s="1"/>
  <c r="AP58" i="48"/>
  <c r="AU58" i="48" s="1"/>
  <c r="AP56" i="48"/>
  <c r="AU56" i="48" s="1"/>
  <c r="AP54" i="48"/>
  <c r="AU54" i="48" s="1"/>
  <c r="AP52" i="48"/>
  <c r="AU52" i="48" s="1"/>
  <c r="AP51" i="48"/>
  <c r="AU51" i="48" s="1"/>
  <c r="AP50" i="48"/>
  <c r="AU50" i="48" s="1"/>
  <c r="AP55" i="48"/>
  <c r="AU55" i="48" s="1"/>
  <c r="AP53" i="48"/>
  <c r="AU53" i="48" s="1"/>
  <c r="AP48" i="48"/>
  <c r="AU48" i="48" s="1"/>
  <c r="AP46" i="48"/>
  <c r="AU46" i="48" s="1"/>
  <c r="AP44" i="48"/>
  <c r="AU44" i="48" s="1"/>
  <c r="AP42" i="48"/>
  <c r="AU42" i="48" s="1"/>
  <c r="AP40" i="48"/>
  <c r="AU40" i="48" s="1"/>
  <c r="AP38" i="48"/>
  <c r="AU38" i="48" s="1"/>
  <c r="AP36" i="48"/>
  <c r="AU36" i="48" s="1"/>
  <c r="AP34" i="48"/>
  <c r="AU34" i="48" s="1"/>
  <c r="AP49" i="48"/>
  <c r="AU49" i="48" s="1"/>
  <c r="AP47" i="48"/>
  <c r="AU47" i="48" s="1"/>
  <c r="AP45" i="48"/>
  <c r="AU45" i="48" s="1"/>
  <c r="AP43" i="48"/>
  <c r="AU43" i="48" s="1"/>
  <c r="AP41" i="48"/>
  <c r="AU41" i="48" s="1"/>
  <c r="AP39" i="48"/>
  <c r="AU39" i="48" s="1"/>
  <c r="AP37" i="48"/>
  <c r="AU37" i="48" s="1"/>
  <c r="AP35" i="48"/>
  <c r="AU35" i="48" s="1"/>
  <c r="AP33" i="48"/>
  <c r="AU33" i="48" s="1"/>
  <c r="AP31" i="48"/>
  <c r="AU31" i="48" s="1"/>
  <c r="AP29" i="48"/>
  <c r="AU29" i="48" s="1"/>
  <c r="AV29" i="48" s="1"/>
  <c r="AP28" i="48"/>
  <c r="AP27" i="48"/>
  <c r="AP26" i="48"/>
  <c r="AP25" i="48"/>
  <c r="AP24" i="48"/>
  <c r="AP23" i="48"/>
  <c r="AP22" i="48"/>
  <c r="AP21" i="48"/>
  <c r="AP20" i="48"/>
  <c r="AP19" i="48"/>
  <c r="AP18" i="48"/>
  <c r="AP32" i="48"/>
  <c r="AU32" i="48" s="1"/>
  <c r="AP30" i="48"/>
  <c r="AU30" i="48" s="1"/>
  <c r="AV30" i="48" s="1"/>
  <c r="AP16" i="48"/>
  <c r="AP14" i="48"/>
  <c r="AP12" i="48"/>
  <c r="AP17" i="48"/>
  <c r="AP15" i="48"/>
  <c r="AP13" i="48"/>
  <c r="CO72" i="48"/>
  <c r="CO69" i="48"/>
  <c r="CT69" i="48" s="1"/>
  <c r="CO68" i="48"/>
  <c r="CT68" i="48" s="1"/>
  <c r="CO66" i="48"/>
  <c r="CT66" i="48" s="1"/>
  <c r="CO67" i="48"/>
  <c r="CT67" i="48" s="1"/>
  <c r="CO65" i="48"/>
  <c r="CT65" i="48" s="1"/>
  <c r="CO64" i="48"/>
  <c r="CT64" i="48" s="1"/>
  <c r="CO62" i="48"/>
  <c r="CT62" i="48" s="1"/>
  <c r="CO60" i="48"/>
  <c r="CT60" i="48" s="1"/>
  <c r="CO58" i="48"/>
  <c r="CT58" i="48" s="1"/>
  <c r="CO63" i="48"/>
  <c r="CT63" i="48" s="1"/>
  <c r="CO61" i="48"/>
  <c r="CT61" i="48" s="1"/>
  <c r="CO59" i="48"/>
  <c r="CT59" i="48" s="1"/>
  <c r="CO57" i="48"/>
  <c r="CT57" i="48" s="1"/>
  <c r="CO55" i="48"/>
  <c r="CT55" i="48" s="1"/>
  <c r="CO53" i="48"/>
  <c r="CT53" i="48" s="1"/>
  <c r="CO49" i="48"/>
  <c r="CT49" i="48" s="1"/>
  <c r="CO56" i="48"/>
  <c r="CT56" i="48" s="1"/>
  <c r="CO54" i="48"/>
  <c r="CT54" i="48" s="1"/>
  <c r="CO52" i="48"/>
  <c r="CT52" i="48" s="1"/>
  <c r="CO51" i="48"/>
  <c r="CT51" i="48" s="1"/>
  <c r="CO50" i="48"/>
  <c r="CT50" i="48" s="1"/>
  <c r="CO47" i="48"/>
  <c r="CT47" i="48" s="1"/>
  <c r="CO45" i="48"/>
  <c r="CT45" i="48" s="1"/>
  <c r="CO43" i="48"/>
  <c r="CT43" i="48" s="1"/>
  <c r="CO41" i="48"/>
  <c r="CT41" i="48" s="1"/>
  <c r="CO39" i="48"/>
  <c r="CT39" i="48" s="1"/>
  <c r="CO37" i="48"/>
  <c r="CT37" i="48" s="1"/>
  <c r="CO35" i="48"/>
  <c r="CT35" i="48" s="1"/>
  <c r="CO48" i="48"/>
  <c r="CT48" i="48" s="1"/>
  <c r="CO46" i="48"/>
  <c r="CT46" i="48" s="1"/>
  <c r="CO44" i="48"/>
  <c r="CT44" i="48" s="1"/>
  <c r="CO42" i="48"/>
  <c r="CT42" i="48" s="1"/>
  <c r="CO40" i="48"/>
  <c r="CT40" i="48" s="1"/>
  <c r="CO38" i="48"/>
  <c r="CT38" i="48" s="1"/>
  <c r="CO36" i="48"/>
  <c r="CT36" i="48" s="1"/>
  <c r="CO34" i="48"/>
  <c r="CT34" i="48" s="1"/>
  <c r="CO32" i="48"/>
  <c r="CT32" i="48" s="1"/>
  <c r="CO30" i="48"/>
  <c r="CT30" i="48" s="1"/>
  <c r="CU30" i="48" s="1"/>
  <c r="CO33" i="48"/>
  <c r="CT33" i="48" s="1"/>
  <c r="CO31" i="48"/>
  <c r="CT31" i="48" s="1"/>
  <c r="CU31" i="48" s="1"/>
  <c r="CO29" i="48"/>
  <c r="CT29" i="48" s="1"/>
  <c r="CU29" i="48" s="1"/>
  <c r="CO28" i="48"/>
  <c r="CO27" i="48"/>
  <c r="CO26" i="48"/>
  <c r="CO25" i="48"/>
  <c r="CO24" i="48"/>
  <c r="CO23" i="48"/>
  <c r="CO22" i="48"/>
  <c r="CO21" i="48"/>
  <c r="CO20" i="48"/>
  <c r="CO19" i="48"/>
  <c r="CO18" i="48"/>
  <c r="CO17" i="48"/>
  <c r="CO15" i="48"/>
  <c r="CO13" i="48"/>
  <c r="CO16" i="48"/>
  <c r="CO14" i="48"/>
  <c r="DR72" i="48"/>
  <c r="DR69" i="48"/>
  <c r="DX69" i="48" s="1"/>
  <c r="DR68" i="48"/>
  <c r="DX68" i="48" s="1"/>
  <c r="DR66" i="48"/>
  <c r="DX66" i="48" s="1"/>
  <c r="DR67" i="48"/>
  <c r="DX67" i="48" s="1"/>
  <c r="DR65" i="48"/>
  <c r="DX65" i="48" s="1"/>
  <c r="DR64" i="48"/>
  <c r="DX64" i="48" s="1"/>
  <c r="DR62" i="48"/>
  <c r="DX62" i="48" s="1"/>
  <c r="DR60" i="48"/>
  <c r="DX60" i="48" s="1"/>
  <c r="DR58" i="48"/>
  <c r="DX58" i="48" s="1"/>
  <c r="DR63" i="48"/>
  <c r="DX63" i="48" s="1"/>
  <c r="DR61" i="48"/>
  <c r="DX61" i="48" s="1"/>
  <c r="DR59" i="48"/>
  <c r="DX59" i="48" s="1"/>
  <c r="DR57" i="48"/>
  <c r="DX57" i="48" s="1"/>
  <c r="DR55" i="48"/>
  <c r="DX55" i="48" s="1"/>
  <c r="DR53" i="48"/>
  <c r="DX53" i="48" s="1"/>
  <c r="DR49" i="48"/>
  <c r="DX49" i="48" s="1"/>
  <c r="DR56" i="48"/>
  <c r="DX56" i="48" s="1"/>
  <c r="DR54" i="48"/>
  <c r="DX54" i="48" s="1"/>
  <c r="DR52" i="48"/>
  <c r="DX52" i="48" s="1"/>
  <c r="DR51" i="48"/>
  <c r="DX51" i="48" s="1"/>
  <c r="DR50" i="48"/>
  <c r="DX50" i="48" s="1"/>
  <c r="DR47" i="48"/>
  <c r="DX47" i="48" s="1"/>
  <c r="DR45" i="48"/>
  <c r="DX45" i="48" s="1"/>
  <c r="DR43" i="48"/>
  <c r="DX43" i="48" s="1"/>
  <c r="DR41" i="48"/>
  <c r="DX41" i="48" s="1"/>
  <c r="DR39" i="48"/>
  <c r="DX39" i="48" s="1"/>
  <c r="DR37" i="48"/>
  <c r="DX37" i="48" s="1"/>
  <c r="DR35" i="48"/>
  <c r="DX35" i="48" s="1"/>
  <c r="DR48" i="48"/>
  <c r="DX48" i="48" s="1"/>
  <c r="DR46" i="48"/>
  <c r="DX46" i="48" s="1"/>
  <c r="DR44" i="48"/>
  <c r="DX44" i="48" s="1"/>
  <c r="DR42" i="48"/>
  <c r="DX42" i="48" s="1"/>
  <c r="DR40" i="48"/>
  <c r="DX40" i="48" s="1"/>
  <c r="DR38" i="48"/>
  <c r="DX38" i="48" s="1"/>
  <c r="DR36" i="48"/>
  <c r="DX36" i="48" s="1"/>
  <c r="DR34" i="48"/>
  <c r="DX34" i="48" s="1"/>
  <c r="DR32" i="48"/>
  <c r="DX32" i="48" s="1"/>
  <c r="DR30" i="48"/>
  <c r="DX30" i="48" s="1"/>
  <c r="DY30" i="48" s="1"/>
  <c r="DR33" i="48"/>
  <c r="DX33" i="48" s="1"/>
  <c r="DR31" i="48"/>
  <c r="DX31" i="48" s="1"/>
  <c r="DY31" i="48" s="1"/>
  <c r="DR29" i="48"/>
  <c r="DX29" i="48" s="1"/>
  <c r="DY29" i="48" s="1"/>
  <c r="DR28" i="48"/>
  <c r="DR27" i="48"/>
  <c r="DR26" i="48"/>
  <c r="DR25" i="48"/>
  <c r="DR24" i="48"/>
  <c r="DR23" i="48"/>
  <c r="DR22" i="48"/>
  <c r="DR21" i="48"/>
  <c r="DR20" i="48"/>
  <c r="DR19" i="48"/>
  <c r="DR18" i="48"/>
  <c r="DR17" i="48"/>
  <c r="DR15" i="48"/>
  <c r="DR13" i="48"/>
  <c r="DR16" i="48"/>
  <c r="DR14" i="48"/>
  <c r="BO72" i="48"/>
  <c r="BO69" i="48"/>
  <c r="BX69" i="48" s="1"/>
  <c r="BO68" i="48"/>
  <c r="BX68" i="48" s="1"/>
  <c r="BO66" i="48"/>
  <c r="BX66" i="48" s="1"/>
  <c r="BO67" i="48"/>
  <c r="BX67" i="48" s="1"/>
  <c r="BO65" i="48"/>
  <c r="BX65" i="48" s="1"/>
  <c r="BO64" i="48"/>
  <c r="BX64" i="48" s="1"/>
  <c r="BO62" i="48"/>
  <c r="BX62" i="48" s="1"/>
  <c r="BO60" i="48"/>
  <c r="BX60" i="48" s="1"/>
  <c r="BO58" i="48"/>
  <c r="BX58" i="48" s="1"/>
  <c r="BO63" i="48"/>
  <c r="BX63" i="48" s="1"/>
  <c r="BO61" i="48"/>
  <c r="BX61" i="48" s="1"/>
  <c r="BO59" i="48"/>
  <c r="BX59" i="48" s="1"/>
  <c r="BO57" i="48"/>
  <c r="BX57" i="48" s="1"/>
  <c r="BO55" i="48"/>
  <c r="BX55" i="48" s="1"/>
  <c r="BO53" i="48"/>
  <c r="BX53" i="48" s="1"/>
  <c r="BO56" i="48"/>
  <c r="BX56" i="48" s="1"/>
  <c r="BO54" i="48"/>
  <c r="BX54" i="48" s="1"/>
  <c r="BO52" i="48"/>
  <c r="BX52" i="48" s="1"/>
  <c r="BO51" i="48"/>
  <c r="BX51" i="48" s="1"/>
  <c r="BO50" i="48"/>
  <c r="BX50" i="48" s="1"/>
  <c r="BO49" i="48"/>
  <c r="BX49" i="48" s="1"/>
  <c r="BO47" i="48"/>
  <c r="BX47" i="48" s="1"/>
  <c r="BO45" i="48"/>
  <c r="BX45" i="48" s="1"/>
  <c r="BO43" i="48"/>
  <c r="BX43" i="48" s="1"/>
  <c r="BO41" i="48"/>
  <c r="BX41" i="48" s="1"/>
  <c r="BO39" i="48"/>
  <c r="BX39" i="48" s="1"/>
  <c r="BO37" i="48"/>
  <c r="BX37" i="48" s="1"/>
  <c r="BO35" i="48"/>
  <c r="BX35" i="48" s="1"/>
  <c r="BO48" i="48"/>
  <c r="BX48" i="48" s="1"/>
  <c r="BO46" i="48"/>
  <c r="BX46" i="48" s="1"/>
  <c r="BO44" i="48"/>
  <c r="BX44" i="48" s="1"/>
  <c r="BO42" i="48"/>
  <c r="BX42" i="48" s="1"/>
  <c r="BO40" i="48"/>
  <c r="BX40" i="48" s="1"/>
  <c r="BO38" i="48"/>
  <c r="BX38" i="48" s="1"/>
  <c r="BO36" i="48"/>
  <c r="BX36" i="48" s="1"/>
  <c r="BO34" i="48"/>
  <c r="BX34" i="48" s="1"/>
  <c r="BO32" i="48"/>
  <c r="BX32" i="48" s="1"/>
  <c r="BO30" i="48"/>
  <c r="BX30" i="48" s="1"/>
  <c r="BO33" i="48"/>
  <c r="BX33" i="48" s="1"/>
  <c r="BO31" i="48"/>
  <c r="BX31" i="48" s="1"/>
  <c r="BO29" i="48"/>
  <c r="BX29" i="48" s="1"/>
  <c r="BO28" i="48"/>
  <c r="BO27" i="48"/>
  <c r="BO26" i="48"/>
  <c r="BO25" i="48"/>
  <c r="BO24" i="48"/>
  <c r="BO23" i="48"/>
  <c r="BO22" i="48"/>
  <c r="BO21" i="48"/>
  <c r="BO20" i="48"/>
  <c r="BO19" i="48"/>
  <c r="BO18" i="48"/>
  <c r="BO17" i="48"/>
  <c r="BO15" i="48"/>
  <c r="BO13" i="48"/>
  <c r="BO16" i="48"/>
  <c r="BO14" i="48"/>
  <c r="BS69" i="48"/>
  <c r="BY69" i="48" s="1"/>
  <c r="BS72" i="48"/>
  <c r="BS68" i="48"/>
  <c r="BY68" i="48" s="1"/>
  <c r="BS67" i="48"/>
  <c r="BY67" i="48" s="1"/>
  <c r="BS65" i="48"/>
  <c r="BY65" i="48" s="1"/>
  <c r="BS66" i="48"/>
  <c r="BY66" i="48" s="1"/>
  <c r="BS63" i="48"/>
  <c r="BY63" i="48" s="1"/>
  <c r="BS61" i="48"/>
  <c r="BY61" i="48" s="1"/>
  <c r="BS59" i="48"/>
  <c r="BY59" i="48" s="1"/>
  <c r="BS57" i="48"/>
  <c r="BY57" i="48" s="1"/>
  <c r="BS64" i="48"/>
  <c r="BY64" i="48" s="1"/>
  <c r="BS62" i="48"/>
  <c r="BY62" i="48" s="1"/>
  <c r="BS60" i="48"/>
  <c r="BY60" i="48" s="1"/>
  <c r="BS58" i="48"/>
  <c r="BY58" i="48" s="1"/>
  <c r="BS56" i="48"/>
  <c r="BY56" i="48" s="1"/>
  <c r="BS54" i="48"/>
  <c r="BY54" i="48" s="1"/>
  <c r="BS52" i="48"/>
  <c r="BY52" i="48" s="1"/>
  <c r="BS51" i="48"/>
  <c r="BY51" i="48" s="1"/>
  <c r="BS50" i="48"/>
  <c r="BY50" i="48" s="1"/>
  <c r="BS55" i="48"/>
  <c r="BY55" i="48" s="1"/>
  <c r="BS53" i="48"/>
  <c r="BY53" i="48" s="1"/>
  <c r="BS48" i="48"/>
  <c r="BY48" i="48" s="1"/>
  <c r="BS46" i="48"/>
  <c r="BY46" i="48" s="1"/>
  <c r="BS44" i="48"/>
  <c r="BY44" i="48" s="1"/>
  <c r="BS42" i="48"/>
  <c r="BY42" i="48" s="1"/>
  <c r="BS40" i="48"/>
  <c r="BY40" i="48" s="1"/>
  <c r="BS38" i="48"/>
  <c r="BY38" i="48" s="1"/>
  <c r="BS36" i="48"/>
  <c r="BY36" i="48" s="1"/>
  <c r="BS34" i="48"/>
  <c r="BY34" i="48" s="1"/>
  <c r="BS49" i="48"/>
  <c r="BY49" i="48" s="1"/>
  <c r="BS47" i="48"/>
  <c r="BY47" i="48" s="1"/>
  <c r="BS45" i="48"/>
  <c r="BY45" i="48" s="1"/>
  <c r="BS43" i="48"/>
  <c r="BY43" i="48" s="1"/>
  <c r="BS41" i="48"/>
  <c r="BY41" i="48" s="1"/>
  <c r="BS39" i="48"/>
  <c r="BY39" i="48" s="1"/>
  <c r="BS37" i="48"/>
  <c r="BY37" i="48" s="1"/>
  <c r="BS35" i="48"/>
  <c r="BY35" i="48" s="1"/>
  <c r="BS33" i="48"/>
  <c r="BY33" i="48" s="1"/>
  <c r="BS31" i="48"/>
  <c r="BY31" i="48" s="1"/>
  <c r="BS29" i="48"/>
  <c r="BY29" i="48" s="1"/>
  <c r="BS28" i="48"/>
  <c r="BS27" i="48"/>
  <c r="BS26" i="48"/>
  <c r="BS25" i="48"/>
  <c r="BS24" i="48"/>
  <c r="BS23" i="48"/>
  <c r="BS22" i="48"/>
  <c r="BS21" i="48"/>
  <c r="BS20" i="48"/>
  <c r="BS19" i="48"/>
  <c r="BS18" i="48"/>
  <c r="BS32" i="48"/>
  <c r="BY32" i="48" s="1"/>
  <c r="BS30" i="48"/>
  <c r="BY30" i="48" s="1"/>
  <c r="BS16" i="48"/>
  <c r="BS14" i="48"/>
  <c r="BS17" i="48"/>
  <c r="BS15" i="48"/>
  <c r="BS13" i="48"/>
  <c r="X70" i="48"/>
  <c r="R69" i="48"/>
  <c r="AA69" i="48" s="1"/>
  <c r="R67" i="48"/>
  <c r="AA67" i="48" s="1"/>
  <c r="R65" i="48"/>
  <c r="AA65" i="48" s="1"/>
  <c r="R68" i="48"/>
  <c r="AA68" i="48" s="1"/>
  <c r="R66" i="48"/>
  <c r="AA66" i="48" s="1"/>
  <c r="R63" i="48"/>
  <c r="AA63" i="48" s="1"/>
  <c r="R61" i="48"/>
  <c r="AA61" i="48" s="1"/>
  <c r="R59" i="48"/>
  <c r="AA59" i="48" s="1"/>
  <c r="R64" i="48"/>
  <c r="AA64" i="48" s="1"/>
  <c r="R62" i="48"/>
  <c r="AA62" i="48" s="1"/>
  <c r="R60" i="48"/>
  <c r="AA60" i="48" s="1"/>
  <c r="R58" i="48"/>
  <c r="AA58" i="48" s="1"/>
  <c r="R56" i="48"/>
  <c r="AA56" i="48" s="1"/>
  <c r="R54" i="48"/>
  <c r="AA54" i="48" s="1"/>
  <c r="R52" i="48"/>
  <c r="AA52" i="48" s="1"/>
  <c r="R51" i="48"/>
  <c r="AA51" i="48" s="1"/>
  <c r="R50" i="48"/>
  <c r="AA50" i="48" s="1"/>
  <c r="R57" i="48"/>
  <c r="AA57" i="48" s="1"/>
  <c r="R55" i="48"/>
  <c r="AA55" i="48" s="1"/>
  <c r="R53" i="48"/>
  <c r="AA53" i="48" s="1"/>
  <c r="R48" i="48"/>
  <c r="AA48" i="48" s="1"/>
  <c r="R46" i="48"/>
  <c r="AA46" i="48" s="1"/>
  <c r="R44" i="48"/>
  <c r="AA44" i="48" s="1"/>
  <c r="R42" i="48"/>
  <c r="AA42" i="48" s="1"/>
  <c r="R40" i="48"/>
  <c r="AA40" i="48" s="1"/>
  <c r="R38" i="48"/>
  <c r="AA38" i="48" s="1"/>
  <c r="R36" i="48"/>
  <c r="AA36" i="48" s="1"/>
  <c r="R34" i="48"/>
  <c r="AA34" i="48" s="1"/>
  <c r="R49" i="48"/>
  <c r="AA49" i="48" s="1"/>
  <c r="R47" i="48"/>
  <c r="AA47" i="48" s="1"/>
  <c r="R45" i="48"/>
  <c r="AA45" i="48" s="1"/>
  <c r="R43" i="48"/>
  <c r="AA43" i="48" s="1"/>
  <c r="R41" i="48"/>
  <c r="AA41" i="48" s="1"/>
  <c r="R39" i="48"/>
  <c r="AA39" i="48" s="1"/>
  <c r="R37" i="48"/>
  <c r="AA37" i="48" s="1"/>
  <c r="R35" i="48"/>
  <c r="AA35" i="48" s="1"/>
  <c r="R33" i="48"/>
  <c r="AA33" i="48" s="1"/>
  <c r="R31" i="48"/>
  <c r="AA31" i="48" s="1"/>
  <c r="R29" i="48"/>
  <c r="AA29" i="48" s="1"/>
  <c r="R28" i="48"/>
  <c r="R27" i="48"/>
  <c r="R26" i="48"/>
  <c r="R25" i="48"/>
  <c r="R24" i="48"/>
  <c r="R23" i="48"/>
  <c r="R22" i="48"/>
  <c r="R21" i="48"/>
  <c r="R20" i="48"/>
  <c r="R19" i="48"/>
  <c r="R18" i="48"/>
  <c r="R32" i="48"/>
  <c r="AA32" i="48" s="1"/>
  <c r="R30" i="48"/>
  <c r="AA30" i="48" s="1"/>
  <c r="R16" i="48"/>
  <c r="R14" i="48"/>
  <c r="R12" i="48"/>
  <c r="R10" i="48"/>
  <c r="R8" i="48"/>
  <c r="R17" i="48"/>
  <c r="R15" i="48"/>
  <c r="R13" i="48"/>
  <c r="R11" i="48"/>
  <c r="R9" i="48"/>
  <c r="DM51" i="48"/>
  <c r="DW51" i="48" s="1"/>
  <c r="DM54" i="48"/>
  <c r="DW54" i="48" s="1"/>
  <c r="DM49" i="48"/>
  <c r="DW49" i="48" s="1"/>
  <c r="DM55" i="48"/>
  <c r="DW55" i="48" s="1"/>
  <c r="DM63" i="48"/>
  <c r="DW63" i="48" s="1"/>
  <c r="DM60" i="48"/>
  <c r="DW60" i="48" s="1"/>
  <c r="DM64" i="48"/>
  <c r="DW64" i="48" s="1"/>
  <c r="DM67" i="48"/>
  <c r="DW67" i="48" s="1"/>
  <c r="DM68" i="48"/>
  <c r="DW68" i="48" s="1"/>
  <c r="DM72" i="48"/>
  <c r="DM47" i="48"/>
  <c r="DW47" i="48" s="1"/>
  <c r="DM43" i="48"/>
  <c r="DW43" i="48" s="1"/>
  <c r="DM39" i="48"/>
  <c r="DW39" i="48" s="1"/>
  <c r="DM35" i="48"/>
  <c r="DW35" i="48" s="1"/>
  <c r="DM31" i="48"/>
  <c r="DW31" i="48" s="1"/>
  <c r="DM29" i="48"/>
  <c r="DW29" i="48" s="1"/>
  <c r="DM27" i="48"/>
  <c r="DM25" i="48"/>
  <c r="DM23" i="48"/>
  <c r="DM21" i="48"/>
  <c r="DM19" i="48"/>
  <c r="DM30" i="48"/>
  <c r="DW30" i="48" s="1"/>
  <c r="DM16" i="48"/>
  <c r="DM13" i="48"/>
  <c r="HS31" i="48"/>
  <c r="IB30" i="48"/>
  <c r="EO72" i="48"/>
  <c r="EQ71" i="48" s="1"/>
  <c r="EO69" i="48"/>
  <c r="ET69" i="48" s="1"/>
  <c r="EO68" i="48"/>
  <c r="ET68" i="48" s="1"/>
  <c r="EO66" i="48"/>
  <c r="ET66" i="48" s="1"/>
  <c r="EO67" i="48"/>
  <c r="ET67" i="48" s="1"/>
  <c r="EO65" i="48"/>
  <c r="ET65" i="48" s="1"/>
  <c r="EO64" i="48"/>
  <c r="ET64" i="48" s="1"/>
  <c r="EO62" i="48"/>
  <c r="ET62" i="48" s="1"/>
  <c r="EO60" i="48"/>
  <c r="ET60" i="48" s="1"/>
  <c r="EO58" i="48"/>
  <c r="ET58" i="48" s="1"/>
  <c r="EO63" i="48"/>
  <c r="ET63" i="48" s="1"/>
  <c r="EO61" i="48"/>
  <c r="ET61" i="48" s="1"/>
  <c r="EO59" i="48"/>
  <c r="ET59" i="48" s="1"/>
  <c r="EO57" i="48"/>
  <c r="ET57" i="48" s="1"/>
  <c r="EO55" i="48"/>
  <c r="ET55" i="48" s="1"/>
  <c r="EO53" i="48"/>
  <c r="ET53" i="48" s="1"/>
  <c r="EO49" i="48"/>
  <c r="ET49" i="48" s="1"/>
  <c r="EO56" i="48"/>
  <c r="ET56" i="48" s="1"/>
  <c r="EO54" i="48"/>
  <c r="ET54" i="48" s="1"/>
  <c r="EO52" i="48"/>
  <c r="ET52" i="48" s="1"/>
  <c r="EO51" i="48"/>
  <c r="ET51" i="48" s="1"/>
  <c r="EO50" i="48"/>
  <c r="ET50" i="48" s="1"/>
  <c r="EO47" i="48"/>
  <c r="ET47" i="48" s="1"/>
  <c r="EO45" i="48"/>
  <c r="ET45" i="48" s="1"/>
  <c r="EO43" i="48"/>
  <c r="ET43" i="48" s="1"/>
  <c r="EO41" i="48"/>
  <c r="ET41" i="48" s="1"/>
  <c r="EO39" i="48"/>
  <c r="ET39" i="48" s="1"/>
  <c r="EO37" i="48"/>
  <c r="ET37" i="48" s="1"/>
  <c r="EO35" i="48"/>
  <c r="ET35" i="48" s="1"/>
  <c r="EO33" i="48"/>
  <c r="ET33" i="48" s="1"/>
  <c r="EO48" i="48"/>
  <c r="ET48" i="48" s="1"/>
  <c r="EO46" i="48"/>
  <c r="ET46" i="48" s="1"/>
  <c r="EO44" i="48"/>
  <c r="ET44" i="48" s="1"/>
  <c r="EO42" i="48"/>
  <c r="ET42" i="48" s="1"/>
  <c r="EO40" i="48"/>
  <c r="ET40" i="48" s="1"/>
  <c r="EO38" i="48"/>
  <c r="ET38" i="48" s="1"/>
  <c r="EO36" i="48"/>
  <c r="ET36" i="48" s="1"/>
  <c r="EO34" i="48"/>
  <c r="ET34" i="48" s="1"/>
  <c r="EO32" i="48"/>
  <c r="ET32" i="48" s="1"/>
  <c r="EO30" i="48"/>
  <c r="ET30" i="48" s="1"/>
  <c r="EU30" i="48" s="1"/>
  <c r="EO31" i="48"/>
  <c r="ET31" i="48" s="1"/>
  <c r="EU31" i="48" s="1"/>
  <c r="EO29" i="48"/>
  <c r="ET29" i="48" s="1"/>
  <c r="EU29" i="48" s="1"/>
  <c r="EO28" i="48"/>
  <c r="EO27" i="48"/>
  <c r="EO26" i="48"/>
  <c r="EO25" i="48"/>
  <c r="EO24" i="48"/>
  <c r="EO23" i="48"/>
  <c r="EO22" i="48"/>
  <c r="EO21" i="48"/>
  <c r="EO20" i="48"/>
  <c r="EO19" i="48"/>
  <c r="EO18" i="48"/>
  <c r="EO17" i="48"/>
  <c r="EO15" i="48"/>
  <c r="EO13" i="48"/>
  <c r="EO16" i="48"/>
  <c r="EO14" i="48"/>
  <c r="FL69" i="48"/>
  <c r="FU69" i="48" s="1"/>
  <c r="FL68" i="48"/>
  <c r="FU68" i="48" s="1"/>
  <c r="FL72" i="48"/>
  <c r="FL67" i="48"/>
  <c r="FU67" i="48" s="1"/>
  <c r="FL65" i="48"/>
  <c r="FU65" i="48" s="1"/>
  <c r="FL66" i="48"/>
  <c r="FU66" i="48" s="1"/>
  <c r="FL63" i="48"/>
  <c r="FU63" i="48" s="1"/>
  <c r="FL61" i="48"/>
  <c r="FU61" i="48" s="1"/>
  <c r="FL59" i="48"/>
  <c r="FU59" i="48" s="1"/>
  <c r="FL57" i="48"/>
  <c r="FU57" i="48" s="1"/>
  <c r="FL64" i="48"/>
  <c r="FU64" i="48" s="1"/>
  <c r="FL62" i="48"/>
  <c r="FU62" i="48" s="1"/>
  <c r="FL60" i="48"/>
  <c r="FU60" i="48" s="1"/>
  <c r="FL58" i="48"/>
  <c r="FU58" i="48" s="1"/>
  <c r="FL56" i="48"/>
  <c r="FU56" i="48" s="1"/>
  <c r="FL54" i="48"/>
  <c r="FU54" i="48" s="1"/>
  <c r="FL52" i="48"/>
  <c r="FU52" i="48" s="1"/>
  <c r="FL51" i="48"/>
  <c r="FU51" i="48" s="1"/>
  <c r="FL50" i="48"/>
  <c r="FU50" i="48" s="1"/>
  <c r="FL55" i="48"/>
  <c r="FU55" i="48" s="1"/>
  <c r="FL53" i="48"/>
  <c r="FU53" i="48" s="1"/>
  <c r="FL49" i="48"/>
  <c r="FU49" i="48" s="1"/>
  <c r="FL48" i="48"/>
  <c r="FU48" i="48" s="1"/>
  <c r="FL46" i="48"/>
  <c r="FU46" i="48" s="1"/>
  <c r="FL44" i="48"/>
  <c r="FU44" i="48" s="1"/>
  <c r="FL42" i="48"/>
  <c r="FU42" i="48" s="1"/>
  <c r="FL40" i="48"/>
  <c r="FU40" i="48" s="1"/>
  <c r="FL38" i="48"/>
  <c r="FU38" i="48" s="1"/>
  <c r="FL36" i="48"/>
  <c r="FU36" i="48" s="1"/>
  <c r="FL34" i="48"/>
  <c r="FU34" i="48" s="1"/>
  <c r="FL47" i="48"/>
  <c r="FU47" i="48" s="1"/>
  <c r="FL45" i="48"/>
  <c r="FU45" i="48" s="1"/>
  <c r="FL43" i="48"/>
  <c r="FU43" i="48" s="1"/>
  <c r="FL41" i="48"/>
  <c r="FU41" i="48" s="1"/>
  <c r="FL39" i="48"/>
  <c r="FU39" i="48" s="1"/>
  <c r="FL37" i="48"/>
  <c r="FU37" i="48" s="1"/>
  <c r="FL35" i="48"/>
  <c r="FU35" i="48" s="1"/>
  <c r="FL33" i="48"/>
  <c r="FU33" i="48" s="1"/>
  <c r="FL31" i="48"/>
  <c r="FU31" i="48" s="1"/>
  <c r="FL29" i="48"/>
  <c r="FU29" i="48" s="1"/>
  <c r="FL28" i="48"/>
  <c r="FL27" i="48"/>
  <c r="FL26" i="48"/>
  <c r="FL25" i="48"/>
  <c r="FL24" i="48"/>
  <c r="FL23" i="48"/>
  <c r="FL22" i="48"/>
  <c r="FL21" i="48"/>
  <c r="FL20" i="48"/>
  <c r="FL19" i="48"/>
  <c r="FL18" i="48"/>
  <c r="FL17" i="48"/>
  <c r="FL32" i="48"/>
  <c r="FU32" i="48" s="1"/>
  <c r="FL30" i="48"/>
  <c r="FU30" i="48" s="1"/>
  <c r="FL16" i="48"/>
  <c r="FL14" i="48"/>
  <c r="FL15" i="48"/>
  <c r="FL13" i="48"/>
  <c r="FP72" i="48"/>
  <c r="FP69" i="48"/>
  <c r="FV69" i="48" s="1"/>
  <c r="FP68" i="48"/>
  <c r="FV68" i="48" s="1"/>
  <c r="FP66" i="48"/>
  <c r="FV66" i="48" s="1"/>
  <c r="FP64" i="48"/>
  <c r="FV64" i="48" s="1"/>
  <c r="FP67" i="48"/>
  <c r="FV67" i="48" s="1"/>
  <c r="FP65" i="48"/>
  <c r="FV65" i="48" s="1"/>
  <c r="FP62" i="48"/>
  <c r="FV62" i="48" s="1"/>
  <c r="FP60" i="48"/>
  <c r="FV60" i="48" s="1"/>
  <c r="FP58" i="48"/>
  <c r="FV58" i="48" s="1"/>
  <c r="FP63" i="48"/>
  <c r="FV63" i="48" s="1"/>
  <c r="FP61" i="48"/>
  <c r="FV61" i="48" s="1"/>
  <c r="FP59" i="48"/>
  <c r="FV59" i="48" s="1"/>
  <c r="FP57" i="48"/>
  <c r="FV57" i="48" s="1"/>
  <c r="FP55" i="48"/>
  <c r="FV55" i="48" s="1"/>
  <c r="FP53" i="48"/>
  <c r="FV53" i="48" s="1"/>
  <c r="FP49" i="48"/>
  <c r="FV49" i="48" s="1"/>
  <c r="FP56" i="48"/>
  <c r="FV56" i="48" s="1"/>
  <c r="FP54" i="48"/>
  <c r="FV54" i="48" s="1"/>
  <c r="FP52" i="48"/>
  <c r="FV52" i="48" s="1"/>
  <c r="FP51" i="48"/>
  <c r="FV51" i="48" s="1"/>
  <c r="FP50" i="48"/>
  <c r="FV50" i="48" s="1"/>
  <c r="FP47" i="48"/>
  <c r="FV47" i="48" s="1"/>
  <c r="FP45" i="48"/>
  <c r="FV45" i="48" s="1"/>
  <c r="FP43" i="48"/>
  <c r="FV43" i="48" s="1"/>
  <c r="FP41" i="48"/>
  <c r="FV41" i="48" s="1"/>
  <c r="FP39" i="48"/>
  <c r="FV39" i="48" s="1"/>
  <c r="FP37" i="48"/>
  <c r="FV37" i="48" s="1"/>
  <c r="FP35" i="48"/>
  <c r="FV35" i="48" s="1"/>
  <c r="FP33" i="48"/>
  <c r="FV33" i="48" s="1"/>
  <c r="FP48" i="48"/>
  <c r="FV48" i="48" s="1"/>
  <c r="FP46" i="48"/>
  <c r="FV46" i="48" s="1"/>
  <c r="FP44" i="48"/>
  <c r="FV44" i="48" s="1"/>
  <c r="FP42" i="48"/>
  <c r="FV42" i="48" s="1"/>
  <c r="FP40" i="48"/>
  <c r="FV40" i="48" s="1"/>
  <c r="FP38" i="48"/>
  <c r="FV38" i="48" s="1"/>
  <c r="FP36" i="48"/>
  <c r="FV36" i="48" s="1"/>
  <c r="FP34" i="48"/>
  <c r="FV34" i="48" s="1"/>
  <c r="FP32" i="48"/>
  <c r="FV32" i="48" s="1"/>
  <c r="FP30" i="48"/>
  <c r="FV30" i="48" s="1"/>
  <c r="FW30" i="48" s="1"/>
  <c r="FP31" i="48"/>
  <c r="FV31" i="48" s="1"/>
  <c r="FP29" i="48"/>
  <c r="FV29" i="48" s="1"/>
  <c r="FW29" i="48" s="1"/>
  <c r="FP28" i="48"/>
  <c r="FP27" i="48"/>
  <c r="FP26" i="48"/>
  <c r="FP25" i="48"/>
  <c r="FP24" i="48"/>
  <c r="FP23" i="48"/>
  <c r="FP22" i="48"/>
  <c r="FP21" i="48"/>
  <c r="FP20" i="48"/>
  <c r="FP19" i="48"/>
  <c r="FP18" i="48"/>
  <c r="FP17" i="48"/>
  <c r="FP15" i="48"/>
  <c r="FP13" i="48"/>
  <c r="FP16" i="48"/>
  <c r="FP14" i="48"/>
  <c r="DM32" i="48"/>
  <c r="DW32" i="48" s="1"/>
  <c r="DM17" i="48"/>
  <c r="DM14" i="48"/>
  <c r="DM50" i="48"/>
  <c r="DW50" i="48" s="1"/>
  <c r="DM52" i="48"/>
  <c r="DW52" i="48" s="1"/>
  <c r="DM56" i="48"/>
  <c r="DW56" i="48" s="1"/>
  <c r="DM53" i="48"/>
  <c r="DW53" i="48" s="1"/>
  <c r="DM57" i="48"/>
  <c r="DW57" i="48" s="1"/>
  <c r="DM61" i="48"/>
  <c r="DW61" i="48" s="1"/>
  <c r="DM58" i="48"/>
  <c r="DW58" i="48" s="1"/>
  <c r="DM62" i="48"/>
  <c r="DW62" i="48" s="1"/>
  <c r="DM65" i="48"/>
  <c r="DW65" i="48" s="1"/>
  <c r="DM66" i="48"/>
  <c r="DW66" i="48" s="1"/>
  <c r="DM69" i="48"/>
  <c r="DW69" i="48" s="1"/>
  <c r="DM48" i="48"/>
  <c r="DW48" i="48" s="1"/>
  <c r="DM46" i="48"/>
  <c r="DW46" i="48" s="1"/>
  <c r="DM44" i="48"/>
  <c r="DW44" i="48" s="1"/>
  <c r="DM42" i="48"/>
  <c r="DW42" i="48" s="1"/>
  <c r="DM40" i="48"/>
  <c r="DW40" i="48" s="1"/>
  <c r="DM38" i="48"/>
  <c r="DW38" i="48" s="1"/>
  <c r="DM36" i="48"/>
  <c r="DW36" i="48" s="1"/>
  <c r="DM34" i="48"/>
  <c r="DW34" i="48" s="1"/>
  <c r="DM45" i="48"/>
  <c r="DW45" i="48" s="1"/>
  <c r="DM41" i="48"/>
  <c r="DW41" i="48" s="1"/>
  <c r="DM37" i="48"/>
  <c r="DW37" i="48" s="1"/>
  <c r="DM33" i="48"/>
  <c r="DW33" i="48" s="1"/>
  <c r="DM28" i="48"/>
  <c r="DM26" i="48"/>
  <c r="DM24" i="48"/>
  <c r="DM22" i="48"/>
  <c r="DM20" i="48"/>
  <c r="DM18" i="48"/>
  <c r="DM15" i="48"/>
  <c r="HO39" i="48"/>
  <c r="HS38" i="48"/>
  <c r="IB38" i="48" s="1"/>
  <c r="DT70" i="48" l="1"/>
  <c r="DT71" i="48"/>
  <c r="BU71" i="48"/>
  <c r="FR71" i="48"/>
  <c r="FR70" i="48"/>
  <c r="EO70" i="48"/>
  <c r="ET70" i="48" s="1"/>
  <c r="BU70" i="48"/>
  <c r="HU70" i="48" s="1"/>
  <c r="ID70" i="48" s="1"/>
  <c r="CQ12" i="48"/>
  <c r="AR10" i="48"/>
  <c r="AR70" i="48"/>
  <c r="GM70" i="48"/>
  <c r="GR70" i="48" s="1"/>
  <c r="CO70" i="48"/>
  <c r="CT70" i="48" s="1"/>
  <c r="B26" i="51"/>
  <c r="AB25" i="51"/>
  <c r="CO9" i="48"/>
  <c r="CO8" i="48"/>
  <c r="CS47" i="48"/>
  <c r="CY47" i="48"/>
  <c r="CS33" i="48"/>
  <c r="CY33" i="48"/>
  <c r="CO10" i="48"/>
  <c r="GR44" i="48"/>
  <c r="GM73" i="48"/>
  <c r="GO73" i="48" s="1"/>
  <c r="GW32" i="48"/>
  <c r="GQ33" i="48"/>
  <c r="GQ48" i="48"/>
  <c r="GW47" i="48"/>
  <c r="GT32" i="48"/>
  <c r="GU31" i="48"/>
  <c r="GS31" i="48"/>
  <c r="FT33" i="48"/>
  <c r="GA32" i="48"/>
  <c r="FX32" i="48"/>
  <c r="FY31" i="48"/>
  <c r="FZ31" i="48" s="1"/>
  <c r="FW31" i="48"/>
  <c r="FT48" i="48"/>
  <c r="GA47" i="48"/>
  <c r="FR12" i="48"/>
  <c r="FR10" i="48"/>
  <c r="FR9" i="48"/>
  <c r="FR8" i="48"/>
  <c r="GO8" i="48"/>
  <c r="GO12" i="48"/>
  <c r="GO10" i="48"/>
  <c r="GO9" i="48"/>
  <c r="FR11" i="48"/>
  <c r="GO11" i="48"/>
  <c r="EV33" i="48"/>
  <c r="EW33" i="48" s="1"/>
  <c r="EU32" i="48"/>
  <c r="ES34" i="48"/>
  <c r="EY33" i="48"/>
  <c r="ES47" i="48"/>
  <c r="EY46" i="48"/>
  <c r="DV34" i="48"/>
  <c r="EC33" i="48"/>
  <c r="DV48" i="48"/>
  <c r="EC47" i="48"/>
  <c r="DZ33" i="48"/>
  <c r="EA32" i="48"/>
  <c r="EB32" i="48" s="1"/>
  <c r="DY32" i="48"/>
  <c r="EQ8" i="48"/>
  <c r="EQ10" i="48"/>
  <c r="EQ11" i="48"/>
  <c r="EQ12" i="48"/>
  <c r="EQ9" i="48"/>
  <c r="DT8" i="48"/>
  <c r="DT10" i="48"/>
  <c r="DT11" i="48"/>
  <c r="DT9" i="48"/>
  <c r="DT12" i="48"/>
  <c r="CV33" i="48"/>
  <c r="CW32" i="48"/>
  <c r="CU32" i="48"/>
  <c r="BU11" i="48"/>
  <c r="BW48" i="48"/>
  <c r="CC47" i="48"/>
  <c r="BZ33" i="48"/>
  <c r="CA32" i="48"/>
  <c r="CB32" i="48" s="1"/>
  <c r="CC33" i="48"/>
  <c r="BW34" i="48"/>
  <c r="BU9" i="48"/>
  <c r="BU8" i="48"/>
  <c r="BU12" i="48"/>
  <c r="CQ11" i="48"/>
  <c r="CQ9" i="48"/>
  <c r="CQ10" i="48"/>
  <c r="CQ8" i="48"/>
  <c r="BU10" i="48"/>
  <c r="AT47" i="48"/>
  <c r="AZ46" i="48"/>
  <c r="AT33" i="48"/>
  <c r="AZ32" i="48"/>
  <c r="AX31" i="48"/>
  <c r="AW32" i="48"/>
  <c r="AV31" i="48"/>
  <c r="AR8" i="48"/>
  <c r="AR9" i="48"/>
  <c r="AR11" i="48"/>
  <c r="AC33" i="48"/>
  <c r="AD32" i="48"/>
  <c r="AE32" i="48" s="1"/>
  <c r="L32" i="48" s="1"/>
  <c r="HO40" i="48"/>
  <c r="HS39" i="48"/>
  <c r="IB39" i="48" s="1"/>
  <c r="EP59" i="48"/>
  <c r="EQ16" i="48"/>
  <c r="EQ14" i="48"/>
  <c r="EQ15" i="48"/>
  <c r="EQ13" i="48"/>
  <c r="EQ69" i="48"/>
  <c r="EQ72" i="48"/>
  <c r="EQ65" i="48"/>
  <c r="EQ63" i="48"/>
  <c r="EQ57" i="48"/>
  <c r="EQ62" i="48"/>
  <c r="EQ59" i="48"/>
  <c r="EQ56" i="48"/>
  <c r="EQ52" i="48"/>
  <c r="EQ50" i="48"/>
  <c r="EQ53" i="48"/>
  <c r="EQ48" i="48"/>
  <c r="EQ44" i="48"/>
  <c r="EQ40" i="48"/>
  <c r="EQ36" i="48"/>
  <c r="EQ47" i="48"/>
  <c r="EQ43" i="48"/>
  <c r="EQ39" i="48"/>
  <c r="EQ35" i="48"/>
  <c r="EQ31" i="48"/>
  <c r="EQ28" i="48"/>
  <c r="EQ26" i="48"/>
  <c r="EQ24" i="48"/>
  <c r="EQ22" i="48"/>
  <c r="EQ20" i="48"/>
  <c r="EQ18" i="48"/>
  <c r="EQ32" i="48"/>
  <c r="EQ68" i="48"/>
  <c r="EQ67" i="48"/>
  <c r="EQ66" i="48"/>
  <c r="EQ61" i="48"/>
  <c r="EQ64" i="48"/>
  <c r="EQ60" i="48"/>
  <c r="EQ58" i="48"/>
  <c r="EQ54" i="48"/>
  <c r="EQ51" i="48"/>
  <c r="EQ55" i="48"/>
  <c r="EQ49" i="48"/>
  <c r="EQ46" i="48"/>
  <c r="EQ42" i="48"/>
  <c r="EQ38" i="48"/>
  <c r="EQ34" i="48"/>
  <c r="EQ45" i="48"/>
  <c r="EQ41" i="48"/>
  <c r="EQ37" i="48"/>
  <c r="EQ33" i="48"/>
  <c r="EQ29" i="48"/>
  <c r="EQ27" i="48"/>
  <c r="EQ25" i="48"/>
  <c r="EQ23" i="48"/>
  <c r="EQ21" i="48"/>
  <c r="EQ19" i="48"/>
  <c r="EQ17" i="48"/>
  <c r="EQ30" i="48"/>
  <c r="HS32" i="48"/>
  <c r="IB31" i="48"/>
  <c r="FR15" i="48"/>
  <c r="FR69" i="48"/>
  <c r="FR72" i="48"/>
  <c r="FR65" i="48"/>
  <c r="FR64" i="48"/>
  <c r="FR61" i="48"/>
  <c r="FR57" i="48"/>
  <c r="FR60" i="48"/>
  <c r="FR56" i="48"/>
  <c r="FR52" i="48"/>
  <c r="FR50" i="48"/>
  <c r="FR53" i="48"/>
  <c r="FR48" i="48"/>
  <c r="FR44" i="48"/>
  <c r="FR40" i="48"/>
  <c r="FR36" i="48"/>
  <c r="FR47" i="48"/>
  <c r="FR43" i="48"/>
  <c r="FR39" i="48"/>
  <c r="FR35" i="48"/>
  <c r="FR31" i="48"/>
  <c r="FR28" i="48"/>
  <c r="FR26" i="48"/>
  <c r="FR24" i="48"/>
  <c r="FR22" i="48"/>
  <c r="FR20" i="48"/>
  <c r="FR18" i="48"/>
  <c r="FR32" i="48"/>
  <c r="FR14" i="48"/>
  <c r="FR16" i="48"/>
  <c r="FR13" i="48"/>
  <c r="FR68" i="48"/>
  <c r="FR67" i="48"/>
  <c r="FR66" i="48"/>
  <c r="FR63" i="48"/>
  <c r="FR59" i="48"/>
  <c r="FR62" i="48"/>
  <c r="FR58" i="48"/>
  <c r="FR54" i="48"/>
  <c r="FR51" i="48"/>
  <c r="FR55" i="48"/>
  <c r="FR49" i="48"/>
  <c r="FR46" i="48"/>
  <c r="FR42" i="48"/>
  <c r="FR38" i="48"/>
  <c r="FR34" i="48"/>
  <c r="FR45" i="48"/>
  <c r="FR41" i="48"/>
  <c r="FR37" i="48"/>
  <c r="FR33" i="48"/>
  <c r="FR29" i="48"/>
  <c r="FR27" i="48"/>
  <c r="FR25" i="48"/>
  <c r="FR23" i="48"/>
  <c r="FR21" i="48"/>
  <c r="FR19" i="48"/>
  <c r="FR17" i="48"/>
  <c r="FR30" i="48"/>
  <c r="DT69" i="48"/>
  <c r="DT72" i="48"/>
  <c r="DT65" i="48"/>
  <c r="DT63" i="48"/>
  <c r="DT59" i="48"/>
  <c r="DT64" i="48"/>
  <c r="DT60" i="48"/>
  <c r="DT56" i="48"/>
  <c r="DT52" i="48"/>
  <c r="DT50" i="48"/>
  <c r="DT53" i="48"/>
  <c r="DT48" i="48"/>
  <c r="DT44" i="48"/>
  <c r="DT40" i="48"/>
  <c r="DT36" i="48"/>
  <c r="DT47" i="48"/>
  <c r="DT43" i="48"/>
  <c r="DT39" i="48"/>
  <c r="DT35" i="48"/>
  <c r="DT31" i="48"/>
  <c r="DT28" i="48"/>
  <c r="DT26" i="48"/>
  <c r="DT24" i="48"/>
  <c r="DT22" i="48"/>
  <c r="DT20" i="48"/>
  <c r="DT18" i="48"/>
  <c r="DT32" i="48"/>
  <c r="DT15" i="48"/>
  <c r="DT68" i="48"/>
  <c r="DT67" i="48"/>
  <c r="DT66" i="48"/>
  <c r="DT61" i="48"/>
  <c r="DT57" i="48"/>
  <c r="DT62" i="48"/>
  <c r="DT58" i="48"/>
  <c r="DT54" i="48"/>
  <c r="DT51" i="48"/>
  <c r="DT55" i="48"/>
  <c r="DT49" i="48"/>
  <c r="DT46" i="48"/>
  <c r="DT42" i="48"/>
  <c r="DT38" i="48"/>
  <c r="DT34" i="48"/>
  <c r="DT45" i="48"/>
  <c r="DT41" i="48"/>
  <c r="DT37" i="48"/>
  <c r="DT33" i="48"/>
  <c r="DT29" i="48"/>
  <c r="DT27" i="48"/>
  <c r="DT25" i="48"/>
  <c r="DT23" i="48"/>
  <c r="DT21" i="48"/>
  <c r="DT19" i="48"/>
  <c r="DT17" i="48"/>
  <c r="DT30" i="48"/>
  <c r="DT13" i="48"/>
  <c r="DT14" i="48"/>
  <c r="DT16" i="48"/>
  <c r="X8" i="48"/>
  <c r="X9" i="48"/>
  <c r="X69" i="48"/>
  <c r="X67" i="48"/>
  <c r="X66" i="48"/>
  <c r="X61" i="48"/>
  <c r="X64" i="48"/>
  <c r="X60" i="48"/>
  <c r="X56" i="48"/>
  <c r="X52" i="48"/>
  <c r="X50" i="48"/>
  <c r="X55" i="48"/>
  <c r="X48" i="48"/>
  <c r="X44" i="48"/>
  <c r="X40" i="48"/>
  <c r="X36" i="48"/>
  <c r="X49" i="48"/>
  <c r="X45" i="48"/>
  <c r="X41" i="48"/>
  <c r="X37" i="48"/>
  <c r="X33" i="48"/>
  <c r="X29" i="48"/>
  <c r="X27" i="48"/>
  <c r="X25" i="48"/>
  <c r="X23" i="48"/>
  <c r="X21" i="48"/>
  <c r="X19" i="48"/>
  <c r="X32" i="48"/>
  <c r="X11" i="48"/>
  <c r="X13" i="48"/>
  <c r="X12" i="48"/>
  <c r="X14" i="48"/>
  <c r="X16" i="48"/>
  <c r="X72" i="48"/>
  <c r="X68" i="48"/>
  <c r="X65" i="48"/>
  <c r="X63" i="48"/>
  <c r="X59" i="48"/>
  <c r="X62" i="48"/>
  <c r="X58" i="48"/>
  <c r="X54" i="48"/>
  <c r="X51" i="48"/>
  <c r="X57" i="48"/>
  <c r="X53" i="48"/>
  <c r="X46" i="48"/>
  <c r="X42" i="48"/>
  <c r="X38" i="48"/>
  <c r="X34" i="48"/>
  <c r="X47" i="48"/>
  <c r="X43" i="48"/>
  <c r="X39" i="48"/>
  <c r="X35" i="48"/>
  <c r="X31" i="48"/>
  <c r="X28" i="48"/>
  <c r="X26" i="48"/>
  <c r="X24" i="48"/>
  <c r="X22" i="48"/>
  <c r="X20" i="48"/>
  <c r="X18" i="48"/>
  <c r="X30" i="48"/>
  <c r="X15" i="48"/>
  <c r="X17" i="48"/>
  <c r="X10" i="48"/>
  <c r="BU16" i="48"/>
  <c r="BU72" i="48"/>
  <c r="BU68" i="48"/>
  <c r="BU67" i="48"/>
  <c r="BU64" i="48"/>
  <c r="BU60" i="48"/>
  <c r="BU63" i="48"/>
  <c r="BU59" i="48"/>
  <c r="BU55" i="48"/>
  <c r="BU56" i="48"/>
  <c r="BU52" i="48"/>
  <c r="BU50" i="48"/>
  <c r="BU47" i="48"/>
  <c r="BU43" i="48"/>
  <c r="BU39" i="48"/>
  <c r="BU35" i="48"/>
  <c r="BU46" i="48"/>
  <c r="BU42" i="48"/>
  <c r="BU38" i="48"/>
  <c r="BU34" i="48"/>
  <c r="BU30" i="48"/>
  <c r="BU31" i="48"/>
  <c r="BU28" i="48"/>
  <c r="BU26" i="48"/>
  <c r="BU24" i="48"/>
  <c r="BU22" i="48"/>
  <c r="BU20" i="48"/>
  <c r="BU18" i="48"/>
  <c r="BU13" i="48"/>
  <c r="BU15" i="48"/>
  <c r="BU17" i="48"/>
  <c r="BU14" i="48"/>
  <c r="BU69" i="48"/>
  <c r="BU66" i="48"/>
  <c r="BU65" i="48"/>
  <c r="BU62" i="48"/>
  <c r="BU58" i="48"/>
  <c r="BU61" i="48"/>
  <c r="BU57" i="48"/>
  <c r="BU53" i="48"/>
  <c r="BU54" i="48"/>
  <c r="BU51" i="48"/>
  <c r="BU49" i="48"/>
  <c r="BU45" i="48"/>
  <c r="BU41" i="48"/>
  <c r="BU37" i="48"/>
  <c r="BU48" i="48"/>
  <c r="BU44" i="48"/>
  <c r="BU40" i="48"/>
  <c r="BU36" i="48"/>
  <c r="BU32" i="48"/>
  <c r="BU33" i="48"/>
  <c r="BU29" i="48"/>
  <c r="BU27" i="48"/>
  <c r="BU25" i="48"/>
  <c r="BU23" i="48"/>
  <c r="BU21" i="48"/>
  <c r="BU19" i="48"/>
  <c r="CQ16" i="48"/>
  <c r="CQ14" i="48"/>
  <c r="CQ17" i="48"/>
  <c r="CQ15" i="48"/>
  <c r="CQ13" i="48"/>
  <c r="CQ69" i="48"/>
  <c r="CQ67" i="48"/>
  <c r="CQ68" i="48"/>
  <c r="CQ63" i="48"/>
  <c r="CQ59" i="48"/>
  <c r="CQ64" i="48"/>
  <c r="CQ60" i="48"/>
  <c r="CQ56" i="48"/>
  <c r="CQ52" i="48"/>
  <c r="CQ50" i="48"/>
  <c r="CQ53" i="48"/>
  <c r="CQ46" i="48"/>
  <c r="CQ42" i="48"/>
  <c r="CQ38" i="48"/>
  <c r="CQ34" i="48"/>
  <c r="CQ47" i="48"/>
  <c r="CQ43" i="48"/>
  <c r="CQ39" i="48"/>
  <c r="CQ35" i="48"/>
  <c r="CQ31" i="48"/>
  <c r="CQ28" i="48"/>
  <c r="CQ26" i="48"/>
  <c r="CQ24" i="48"/>
  <c r="CQ22" i="48"/>
  <c r="CQ20" i="48"/>
  <c r="CQ18" i="48"/>
  <c r="CQ30" i="48"/>
  <c r="CQ72" i="48"/>
  <c r="CQ65" i="48"/>
  <c r="CQ66" i="48"/>
  <c r="CQ61" i="48"/>
  <c r="CQ57" i="48"/>
  <c r="CQ62" i="48"/>
  <c r="CQ58" i="48"/>
  <c r="CQ54" i="48"/>
  <c r="CQ51" i="48"/>
  <c r="CQ55" i="48"/>
  <c r="CQ48" i="48"/>
  <c r="CQ44" i="48"/>
  <c r="CQ40" i="48"/>
  <c r="CQ36" i="48"/>
  <c r="CQ49" i="48"/>
  <c r="CQ45" i="48"/>
  <c r="CQ41" i="48"/>
  <c r="CQ37" i="48"/>
  <c r="CQ33" i="48"/>
  <c r="CQ29" i="48"/>
  <c r="CQ27" i="48"/>
  <c r="CQ25" i="48"/>
  <c r="CQ23" i="48"/>
  <c r="CQ21" i="48"/>
  <c r="CQ19" i="48"/>
  <c r="CQ32" i="48"/>
  <c r="AR17" i="48"/>
  <c r="AR15" i="48"/>
  <c r="AR13" i="48"/>
  <c r="AR16" i="48"/>
  <c r="AR14" i="48"/>
  <c r="AR12" i="48"/>
  <c r="AR69" i="48"/>
  <c r="AR66" i="48"/>
  <c r="AR65" i="48"/>
  <c r="AR62" i="48"/>
  <c r="AR58" i="48"/>
  <c r="AR61" i="48"/>
  <c r="AR57" i="48"/>
  <c r="AR53" i="48"/>
  <c r="AR54" i="48"/>
  <c r="AR51" i="48"/>
  <c r="AR49" i="48"/>
  <c r="AR45" i="48"/>
  <c r="AR41" i="48"/>
  <c r="AR37" i="48"/>
  <c r="AR48" i="48"/>
  <c r="AR44" i="48"/>
  <c r="AR40" i="48"/>
  <c r="AR36" i="48"/>
  <c r="AR32" i="48"/>
  <c r="AR33" i="48"/>
  <c r="AR29" i="48"/>
  <c r="AR27" i="48"/>
  <c r="AR25" i="48"/>
  <c r="AR23" i="48"/>
  <c r="AR21" i="48"/>
  <c r="AR19" i="48"/>
  <c r="AR72" i="48"/>
  <c r="AR68" i="48"/>
  <c r="AR67" i="48"/>
  <c r="AR64" i="48"/>
  <c r="AR60" i="48"/>
  <c r="AR63" i="48"/>
  <c r="AR59" i="48"/>
  <c r="AR55" i="48"/>
  <c r="AR56" i="48"/>
  <c r="AR52" i="48"/>
  <c r="AR50" i="48"/>
  <c r="AR47" i="48"/>
  <c r="AR43" i="48"/>
  <c r="AR39" i="48"/>
  <c r="AR35" i="48"/>
  <c r="AR46" i="48"/>
  <c r="AR42" i="48"/>
  <c r="AR38" i="48"/>
  <c r="AR34" i="48"/>
  <c r="AR30" i="48"/>
  <c r="AR31" i="48"/>
  <c r="AR28" i="48"/>
  <c r="AR26" i="48"/>
  <c r="AR24" i="48"/>
  <c r="AR22" i="48"/>
  <c r="AR20" i="48"/>
  <c r="AR18" i="48"/>
  <c r="GO15" i="48"/>
  <c r="GO13" i="48"/>
  <c r="GO16" i="48"/>
  <c r="GO14" i="48"/>
  <c r="GO72" i="48"/>
  <c r="GO68" i="48"/>
  <c r="GO64" i="48"/>
  <c r="GO65" i="48"/>
  <c r="GO60" i="48"/>
  <c r="GO63" i="48"/>
  <c r="GO59" i="48"/>
  <c r="GO55" i="48"/>
  <c r="GO49" i="48"/>
  <c r="GO54" i="48"/>
  <c r="GO51" i="48"/>
  <c r="GO47" i="48"/>
  <c r="GO43" i="48"/>
  <c r="GO39" i="48"/>
  <c r="GO35" i="48"/>
  <c r="GO48" i="48"/>
  <c r="GO44" i="48"/>
  <c r="GO40" i="48"/>
  <c r="GO36" i="48"/>
  <c r="GO32" i="48"/>
  <c r="GO31" i="48"/>
  <c r="GO28" i="48"/>
  <c r="GO26" i="48"/>
  <c r="GO24" i="48"/>
  <c r="GO22" i="48"/>
  <c r="GO20" i="48"/>
  <c r="GO18" i="48"/>
  <c r="GO69" i="48"/>
  <c r="GO66" i="48"/>
  <c r="GO67" i="48"/>
  <c r="GO62" i="48"/>
  <c r="GO58" i="48"/>
  <c r="GO61" i="48"/>
  <c r="GO57" i="48"/>
  <c r="GO53" i="48"/>
  <c r="GO56" i="48"/>
  <c r="GO52" i="48"/>
  <c r="GO50" i="48"/>
  <c r="GO45" i="48"/>
  <c r="GO41" i="48"/>
  <c r="GO37" i="48"/>
  <c r="GO33" i="48"/>
  <c r="GO46" i="48"/>
  <c r="GO42" i="48"/>
  <c r="GO38" i="48"/>
  <c r="GO34" i="48"/>
  <c r="GO30" i="48"/>
  <c r="GO29" i="48"/>
  <c r="GO27" i="48"/>
  <c r="GO25" i="48"/>
  <c r="GO23" i="48"/>
  <c r="GO21" i="48"/>
  <c r="GO19" i="48"/>
  <c r="GO17" i="48"/>
  <c r="CQ70" i="48" l="1"/>
  <c r="GO70" i="48"/>
  <c r="EQ70" i="48"/>
  <c r="B27" i="51"/>
  <c r="AB26" i="51"/>
  <c r="CY34" i="48"/>
  <c r="CS34" i="48"/>
  <c r="CY48" i="48"/>
  <c r="CS48" i="48"/>
  <c r="GQ34" i="48"/>
  <c r="GW33" i="48"/>
  <c r="GT33" i="48"/>
  <c r="GU32" i="48"/>
  <c r="GS32" i="48"/>
  <c r="GQ49" i="48"/>
  <c r="GW48" i="48"/>
  <c r="FX33" i="48"/>
  <c r="FY32" i="48"/>
  <c r="FW32" i="48"/>
  <c r="FZ32" i="48"/>
  <c r="FT49" i="48"/>
  <c r="GA48" i="48"/>
  <c r="FT34" i="48"/>
  <c r="GA33" i="48"/>
  <c r="ES48" i="48"/>
  <c r="EY47" i="48"/>
  <c r="ES35" i="48"/>
  <c r="EY34" i="48"/>
  <c r="EV34" i="48"/>
  <c r="EW34" i="48" s="1"/>
  <c r="EU33" i="48"/>
  <c r="DZ34" i="48"/>
  <c r="EA33" i="48"/>
  <c r="DY33" i="48"/>
  <c r="EB33" i="48"/>
  <c r="DV49" i="48"/>
  <c r="EC48" i="48"/>
  <c r="DV35" i="48"/>
  <c r="EC34" i="48"/>
  <c r="CV34" i="48"/>
  <c r="CW33" i="48"/>
  <c r="CU33" i="48"/>
  <c r="BW35" i="48"/>
  <c r="CC34" i="48"/>
  <c r="BZ34" i="48"/>
  <c r="CA33" i="48"/>
  <c r="CB33" i="48" s="1"/>
  <c r="BW49" i="48"/>
  <c r="CC48" i="48"/>
  <c r="AX32" i="48"/>
  <c r="AW33" i="48"/>
  <c r="AV32" i="48"/>
  <c r="AT34" i="48"/>
  <c r="AZ33" i="48"/>
  <c r="AT48" i="48"/>
  <c r="AZ47" i="48"/>
  <c r="AC34" i="48"/>
  <c r="AD33" i="48"/>
  <c r="AE33" i="48" s="1"/>
  <c r="L33" i="48" s="1"/>
  <c r="HS33" i="48"/>
  <c r="IB32" i="48"/>
  <c r="FF59" i="48"/>
  <c r="HO41" i="48"/>
  <c r="HS40" i="48"/>
  <c r="IB40" i="48" s="1"/>
  <c r="HW70" i="48" l="1"/>
  <c r="IF70" i="48" s="1"/>
  <c r="B28" i="51"/>
  <c r="AB27" i="51"/>
  <c r="CS49" i="48"/>
  <c r="CY49" i="48"/>
  <c r="CS35" i="48"/>
  <c r="CY35" i="48"/>
  <c r="GQ50" i="48"/>
  <c r="GW49" i="48"/>
  <c r="GT34" i="48"/>
  <c r="GU33" i="48"/>
  <c r="GS33" i="48"/>
  <c r="GW34" i="48"/>
  <c r="GQ35" i="48"/>
  <c r="FT35" i="48"/>
  <c r="GA34" i="48"/>
  <c r="FT50" i="48"/>
  <c r="GA49" i="48"/>
  <c r="FX34" i="48"/>
  <c r="FY33" i="48"/>
  <c r="FZ33" i="48" s="1"/>
  <c r="FW33" i="48"/>
  <c r="EV35" i="48"/>
  <c r="EW35" i="48" s="1"/>
  <c r="EU34" i="48"/>
  <c r="ES36" i="48"/>
  <c r="EY35" i="48"/>
  <c r="ES49" i="48"/>
  <c r="EY48" i="48"/>
  <c r="DV36" i="48"/>
  <c r="EC35" i="48"/>
  <c r="DV50" i="48"/>
  <c r="EC49" i="48"/>
  <c r="DZ35" i="48"/>
  <c r="EA34" i="48"/>
  <c r="EB34" i="48" s="1"/>
  <c r="DY34" i="48"/>
  <c r="CV35" i="48"/>
  <c r="CW34" i="48"/>
  <c r="CU34" i="48"/>
  <c r="BW50" i="48"/>
  <c r="CC49" i="48"/>
  <c r="BZ35" i="48"/>
  <c r="CA34" i="48"/>
  <c r="CB34" i="48" s="1"/>
  <c r="CC35" i="48"/>
  <c r="BW36" i="48"/>
  <c r="AT49" i="48"/>
  <c r="AZ48" i="48"/>
  <c r="AT35" i="48"/>
  <c r="AZ34" i="48"/>
  <c r="AX33" i="48"/>
  <c r="AW34" i="48"/>
  <c r="AV33" i="48"/>
  <c r="AC35" i="48"/>
  <c r="AD34" i="48"/>
  <c r="AE34" i="48" s="1"/>
  <c r="L34" i="48" s="1"/>
  <c r="HO42" i="48"/>
  <c r="HS41" i="48"/>
  <c r="IB41" i="48" s="1"/>
  <c r="HS34" i="48"/>
  <c r="IB33" i="48"/>
  <c r="B29" i="51" l="1"/>
  <c r="AB28" i="51"/>
  <c r="CY36" i="48"/>
  <c r="CS36" i="48"/>
  <c r="CY50" i="48"/>
  <c r="CS50" i="48"/>
  <c r="GQ36" i="48"/>
  <c r="GW35" i="48"/>
  <c r="GT35" i="48"/>
  <c r="GU34" i="48"/>
  <c r="GS34" i="48"/>
  <c r="GQ51" i="48"/>
  <c r="GW50" i="48"/>
  <c r="FX35" i="48"/>
  <c r="FY34" i="48"/>
  <c r="FW34" i="48"/>
  <c r="FZ34" i="48"/>
  <c r="FT51" i="48"/>
  <c r="GA50" i="48"/>
  <c r="FT36" i="48"/>
  <c r="GA35" i="48"/>
  <c r="ES50" i="48"/>
  <c r="EY49" i="48"/>
  <c r="ES37" i="48"/>
  <c r="EY36" i="48"/>
  <c r="EV36" i="48"/>
  <c r="EW36" i="48" s="1"/>
  <c r="EU35" i="48"/>
  <c r="DZ36" i="48"/>
  <c r="EA35" i="48"/>
  <c r="DY35" i="48"/>
  <c r="EB35" i="48"/>
  <c r="DV51" i="48"/>
  <c r="EC50" i="48"/>
  <c r="DV37" i="48"/>
  <c r="EC36" i="48"/>
  <c r="CV36" i="48"/>
  <c r="CW35" i="48"/>
  <c r="CU35" i="48"/>
  <c r="BW37" i="48"/>
  <c r="CC36" i="48"/>
  <c r="BZ36" i="48"/>
  <c r="CA35" i="48"/>
  <c r="CB35" i="48" s="1"/>
  <c r="BW51" i="48"/>
  <c r="CC50" i="48"/>
  <c r="AX34" i="48"/>
  <c r="AW35" i="48"/>
  <c r="AV34" i="48"/>
  <c r="AT36" i="48"/>
  <c r="AZ35" i="48"/>
  <c r="AT50" i="48"/>
  <c r="AZ49" i="48"/>
  <c r="AC36" i="48"/>
  <c r="AD35" i="48"/>
  <c r="AE35" i="48" s="1"/>
  <c r="L35" i="48" s="1"/>
  <c r="HS35" i="48"/>
  <c r="IB34" i="48"/>
  <c r="HO43" i="48"/>
  <c r="HS42" i="48"/>
  <c r="IB42" i="48" s="1"/>
  <c r="B30" i="51" l="1"/>
  <c r="AB29" i="51"/>
  <c r="CS51" i="48"/>
  <c r="CY51" i="48"/>
  <c r="CS37" i="48"/>
  <c r="CY37" i="48"/>
  <c r="GQ52" i="48"/>
  <c r="GW51" i="48"/>
  <c r="GT36" i="48"/>
  <c r="GU35" i="48"/>
  <c r="GS35" i="48"/>
  <c r="GW36" i="48"/>
  <c r="GQ37" i="48"/>
  <c r="FT37" i="48"/>
  <c r="GA36" i="48"/>
  <c r="FT52" i="48"/>
  <c r="GA51" i="48"/>
  <c r="FX36" i="48"/>
  <c r="FY35" i="48"/>
  <c r="FZ35" i="48" s="1"/>
  <c r="FW35" i="48"/>
  <c r="EV37" i="48"/>
  <c r="EW37" i="48" s="1"/>
  <c r="EU36" i="48"/>
  <c r="ES38" i="48"/>
  <c r="EY37" i="48"/>
  <c r="ES51" i="48"/>
  <c r="EY50" i="48"/>
  <c r="EC37" i="48"/>
  <c r="DV38" i="48"/>
  <c r="DV52" i="48"/>
  <c r="EC51" i="48"/>
  <c r="DZ37" i="48"/>
  <c r="EA36" i="48"/>
  <c r="EB36" i="48" s="1"/>
  <c r="DY36" i="48"/>
  <c r="CV37" i="48"/>
  <c r="CW36" i="48"/>
  <c r="CU36" i="48"/>
  <c r="BW52" i="48"/>
  <c r="CC51" i="48"/>
  <c r="BZ37" i="48"/>
  <c r="CA36" i="48"/>
  <c r="CB36" i="48" s="1"/>
  <c r="BW38" i="48"/>
  <c r="CC37" i="48"/>
  <c r="AX35" i="48"/>
  <c r="AW36" i="48"/>
  <c r="AV35" i="48"/>
  <c r="AT51" i="48"/>
  <c r="AZ50" i="48"/>
  <c r="AT37" i="48"/>
  <c r="AZ36" i="48"/>
  <c r="AC37" i="48"/>
  <c r="AD36" i="48"/>
  <c r="AE36" i="48" s="1"/>
  <c r="L36" i="48" s="1"/>
  <c r="HO44" i="48"/>
  <c r="HS43" i="48"/>
  <c r="IB43" i="48" s="1"/>
  <c r="HS36" i="48"/>
  <c r="IB36" i="48" s="1"/>
  <c r="IB35" i="48"/>
  <c r="B31" i="51" l="1"/>
  <c r="AB30" i="51"/>
  <c r="CY38" i="48"/>
  <c r="CS38" i="48"/>
  <c r="CY52" i="48"/>
  <c r="CS52" i="48"/>
  <c r="GQ38" i="48"/>
  <c r="GW37" i="48"/>
  <c r="GT37" i="48"/>
  <c r="GU36" i="48"/>
  <c r="GS36" i="48"/>
  <c r="GQ53" i="48"/>
  <c r="GW52" i="48"/>
  <c r="FX37" i="48"/>
  <c r="FY36" i="48"/>
  <c r="FW36" i="48"/>
  <c r="FZ36" i="48"/>
  <c r="FT53" i="48"/>
  <c r="GA52" i="48"/>
  <c r="FT38" i="48"/>
  <c r="GA37" i="48"/>
  <c r="ES52" i="48"/>
  <c r="EY51" i="48"/>
  <c r="ES39" i="48"/>
  <c r="EY38" i="48"/>
  <c r="EV38" i="48"/>
  <c r="EW38" i="48" s="1"/>
  <c r="EU37" i="48"/>
  <c r="DZ38" i="48"/>
  <c r="EA37" i="48"/>
  <c r="DY37" i="48"/>
  <c r="EB37" i="48"/>
  <c r="DV39" i="48"/>
  <c r="EC38" i="48"/>
  <c r="DV53" i="48"/>
  <c r="EC52" i="48"/>
  <c r="CV38" i="48"/>
  <c r="CW37" i="48"/>
  <c r="CU37" i="48"/>
  <c r="CC38" i="48"/>
  <c r="BW39" i="48"/>
  <c r="BZ38" i="48"/>
  <c r="CA37" i="48"/>
  <c r="CB37" i="48" s="1"/>
  <c r="BW53" i="48"/>
  <c r="CC52" i="48"/>
  <c r="AX36" i="48"/>
  <c r="AW37" i="48"/>
  <c r="AV36" i="48"/>
  <c r="AT38" i="48"/>
  <c r="AZ37" i="48"/>
  <c r="AT52" i="48"/>
  <c r="AZ51" i="48"/>
  <c r="AC38" i="48"/>
  <c r="AD37" i="48"/>
  <c r="AE37" i="48" s="1"/>
  <c r="L37" i="48" s="1"/>
  <c r="HO45" i="48"/>
  <c r="HS44" i="48"/>
  <c r="IB44" i="48" s="1"/>
  <c r="B32" i="51" l="1"/>
  <c r="AB31" i="51"/>
  <c r="CS39" i="48"/>
  <c r="CY39" i="48"/>
  <c r="CS53" i="48"/>
  <c r="CY53" i="48"/>
  <c r="GQ54" i="48"/>
  <c r="GW53" i="48"/>
  <c r="GT38" i="48"/>
  <c r="GU37" i="48"/>
  <c r="GS37" i="48"/>
  <c r="GW38" i="48"/>
  <c r="GQ39" i="48"/>
  <c r="FT39" i="48"/>
  <c r="GA38" i="48"/>
  <c r="FT54" i="48"/>
  <c r="GA53" i="48"/>
  <c r="FX38" i="48"/>
  <c r="FY37" i="48"/>
  <c r="FZ37" i="48" s="1"/>
  <c r="FW37" i="48"/>
  <c r="EV39" i="48"/>
  <c r="EW39" i="48" s="1"/>
  <c r="EU38" i="48"/>
  <c r="ES40" i="48"/>
  <c r="EY39" i="48"/>
  <c r="ES53" i="48"/>
  <c r="EY52" i="48"/>
  <c r="DV54" i="48"/>
  <c r="EC53" i="48"/>
  <c r="DV40" i="48"/>
  <c r="EC39" i="48"/>
  <c r="DZ39" i="48"/>
  <c r="EA38" i="48"/>
  <c r="DY38" i="48"/>
  <c r="EB38" i="48"/>
  <c r="CV39" i="48"/>
  <c r="CW38" i="48"/>
  <c r="CU38" i="48"/>
  <c r="BW54" i="48"/>
  <c r="CC53" i="48"/>
  <c r="BZ39" i="48"/>
  <c r="CA38" i="48"/>
  <c r="CB38" i="48" s="1"/>
  <c r="BW40" i="48"/>
  <c r="CC39" i="48"/>
  <c r="AX37" i="48"/>
  <c r="AW38" i="48"/>
  <c r="AV37" i="48"/>
  <c r="AT53" i="48"/>
  <c r="AZ52" i="48"/>
  <c r="AT39" i="48"/>
  <c r="AZ38" i="48"/>
  <c r="AC39" i="48"/>
  <c r="AD38" i="48"/>
  <c r="AE38" i="48" s="1"/>
  <c r="L38" i="48" s="1"/>
  <c r="HO46" i="48"/>
  <c r="HS45" i="48"/>
  <c r="IB45" i="48" s="1"/>
  <c r="B33" i="51" l="1"/>
  <c r="AB32" i="51"/>
  <c r="CY54" i="48"/>
  <c r="CS54" i="48"/>
  <c r="CY40" i="48"/>
  <c r="CS40" i="48"/>
  <c r="GQ40" i="48"/>
  <c r="GW39" i="48"/>
  <c r="GT39" i="48"/>
  <c r="GU38" i="48"/>
  <c r="GS38" i="48"/>
  <c r="GQ55" i="48"/>
  <c r="GW54" i="48"/>
  <c r="FX39" i="48"/>
  <c r="FY38" i="48"/>
  <c r="FZ38" i="48" s="1"/>
  <c r="FW38" i="48"/>
  <c r="FT55" i="48"/>
  <c r="GA54" i="48"/>
  <c r="FT40" i="48"/>
  <c r="GA39" i="48"/>
  <c r="ES54" i="48"/>
  <c r="EY53" i="48"/>
  <c r="ES41" i="48"/>
  <c r="EY40" i="48"/>
  <c r="EV40" i="48"/>
  <c r="EW40" i="48" s="1"/>
  <c r="EU39" i="48"/>
  <c r="DZ40" i="48"/>
  <c r="EA39" i="48"/>
  <c r="EB39" i="48" s="1"/>
  <c r="DY39" i="48"/>
  <c r="DV41" i="48"/>
  <c r="EC40" i="48"/>
  <c r="DV55" i="48"/>
  <c r="EC54" i="48"/>
  <c r="CV40" i="48"/>
  <c r="CW39" i="48"/>
  <c r="CU39" i="48"/>
  <c r="CC40" i="48"/>
  <c r="BW41" i="48"/>
  <c r="BZ40" i="48"/>
  <c r="CA39" i="48"/>
  <c r="CB39" i="48" s="1"/>
  <c r="BW55" i="48"/>
  <c r="CC54" i="48"/>
  <c r="AX38" i="48"/>
  <c r="AW39" i="48"/>
  <c r="AV38" i="48"/>
  <c r="AT40" i="48"/>
  <c r="AZ39" i="48"/>
  <c r="AT54" i="48"/>
  <c r="AZ53" i="48"/>
  <c r="AC40" i="48"/>
  <c r="AD39" i="48"/>
  <c r="AE39" i="48" s="1"/>
  <c r="L39" i="48" s="1"/>
  <c r="HO47" i="48"/>
  <c r="HS46" i="48"/>
  <c r="IB46" i="48" s="1"/>
  <c r="B34" i="51" l="1"/>
  <c r="AB33" i="51"/>
  <c r="CS41" i="48"/>
  <c r="CY41" i="48"/>
  <c r="CS55" i="48"/>
  <c r="CY55" i="48"/>
  <c r="GQ56" i="48"/>
  <c r="GW55" i="48"/>
  <c r="GT40" i="48"/>
  <c r="GU39" i="48"/>
  <c r="GS39" i="48"/>
  <c r="GW40" i="48"/>
  <c r="GQ41" i="48"/>
  <c r="FX40" i="48"/>
  <c r="FY39" i="48"/>
  <c r="FW39" i="48"/>
  <c r="FZ39" i="48"/>
  <c r="FT41" i="48"/>
  <c r="GA40" i="48"/>
  <c r="FT56" i="48"/>
  <c r="GA55" i="48"/>
  <c r="EV41" i="48"/>
  <c r="EW41" i="48" s="1"/>
  <c r="EU40" i="48"/>
  <c r="ES42" i="48"/>
  <c r="EY41" i="48"/>
  <c r="ES55" i="48"/>
  <c r="EY54" i="48"/>
  <c r="DZ41" i="48"/>
  <c r="EA40" i="48"/>
  <c r="DY40" i="48"/>
  <c r="EB40" i="48"/>
  <c r="DV56" i="48"/>
  <c r="EC55" i="48"/>
  <c r="DV42" i="48"/>
  <c r="EC41" i="48"/>
  <c r="CV41" i="48"/>
  <c r="CW40" i="48"/>
  <c r="CU40" i="48"/>
  <c r="BW56" i="48"/>
  <c r="CC55" i="48"/>
  <c r="BZ41" i="48"/>
  <c r="CA40" i="48"/>
  <c r="CB40" i="48" s="1"/>
  <c r="BW42" i="48"/>
  <c r="CC41" i="48"/>
  <c r="AX39" i="48"/>
  <c r="AW40" i="48"/>
  <c r="AV39" i="48"/>
  <c r="AT55" i="48"/>
  <c r="AZ54" i="48"/>
  <c r="AT41" i="48"/>
  <c r="AZ40" i="48"/>
  <c r="AC41" i="48"/>
  <c r="AD40" i="48"/>
  <c r="AE40" i="48"/>
  <c r="L40" i="48" s="1"/>
  <c r="HO48" i="48"/>
  <c r="HS47" i="48"/>
  <c r="IB47" i="48" s="1"/>
  <c r="B35" i="51" l="1"/>
  <c r="AB34" i="51"/>
  <c r="CY42" i="48"/>
  <c r="CS42" i="48"/>
  <c r="CY56" i="48"/>
  <c r="CS56" i="48"/>
  <c r="GQ42" i="48"/>
  <c r="GW41" i="48"/>
  <c r="GT41" i="48"/>
  <c r="GU40" i="48"/>
  <c r="GS40" i="48"/>
  <c r="GQ57" i="48"/>
  <c r="GW56" i="48"/>
  <c r="FT57" i="48"/>
  <c r="GA56" i="48"/>
  <c r="FT42" i="48"/>
  <c r="GA41" i="48"/>
  <c r="FX41" i="48"/>
  <c r="FY40" i="48"/>
  <c r="FZ40" i="48" s="1"/>
  <c r="FW40" i="48"/>
  <c r="ES56" i="48"/>
  <c r="EY55" i="48"/>
  <c r="ES43" i="48"/>
  <c r="EY43" i="48" s="1"/>
  <c r="EY42" i="48"/>
  <c r="EV42" i="48"/>
  <c r="EW42" i="48" s="1"/>
  <c r="EU41" i="48"/>
  <c r="DV43" i="48"/>
  <c r="EC43" i="48" s="1"/>
  <c r="EC42" i="48"/>
  <c r="DV57" i="48"/>
  <c r="EC56" i="48"/>
  <c r="DZ42" i="48"/>
  <c r="EA41" i="48"/>
  <c r="EB41" i="48" s="1"/>
  <c r="DY41" i="48"/>
  <c r="CV42" i="48"/>
  <c r="CW41" i="48"/>
  <c r="CU41" i="48"/>
  <c r="CC42" i="48"/>
  <c r="BW43" i="48"/>
  <c r="BZ42" i="48"/>
  <c r="CA41" i="48"/>
  <c r="CB41" i="48" s="1"/>
  <c r="BW57" i="48"/>
  <c r="CC56" i="48"/>
  <c r="AX40" i="48"/>
  <c r="AW41" i="48"/>
  <c r="AV40" i="48"/>
  <c r="AT42" i="48"/>
  <c r="AZ41" i="48"/>
  <c r="AT56" i="48"/>
  <c r="AZ55" i="48"/>
  <c r="AC42" i="48"/>
  <c r="AD41" i="48"/>
  <c r="AE41" i="48" s="1"/>
  <c r="L41" i="48" s="1"/>
  <c r="HO49" i="48"/>
  <c r="HS48" i="48"/>
  <c r="IB48" i="48" s="1"/>
  <c r="B36" i="51" l="1"/>
  <c r="AB35" i="51"/>
  <c r="CC43" i="48"/>
  <c r="CS43" i="48"/>
  <c r="CY43" i="48"/>
  <c r="CS57" i="48"/>
  <c r="CY57" i="48"/>
  <c r="GQ58" i="48"/>
  <c r="GW57" i="48"/>
  <c r="GT42" i="48"/>
  <c r="GU41" i="48"/>
  <c r="GS41" i="48"/>
  <c r="GW42" i="48"/>
  <c r="GQ43" i="48"/>
  <c r="GW43" i="48" s="1"/>
  <c r="FX42" i="48"/>
  <c r="FY41" i="48"/>
  <c r="FW41" i="48"/>
  <c r="FZ41" i="48"/>
  <c r="FT43" i="48"/>
  <c r="GA43" i="48" s="1"/>
  <c r="GA42" i="48"/>
  <c r="FT58" i="48"/>
  <c r="GA57" i="48"/>
  <c r="EV43" i="48"/>
  <c r="EW43" i="48" s="1"/>
  <c r="EU42" i="48"/>
  <c r="ES57" i="48"/>
  <c r="EY56" i="48"/>
  <c r="DZ43" i="48"/>
  <c r="EA42" i="48"/>
  <c r="DY42" i="48"/>
  <c r="EB42" i="48"/>
  <c r="DV58" i="48"/>
  <c r="EC57" i="48"/>
  <c r="CV43" i="48"/>
  <c r="CW42" i="48"/>
  <c r="CU42" i="48"/>
  <c r="BW58" i="48"/>
  <c r="CC57" i="48"/>
  <c r="BZ43" i="48"/>
  <c r="CA42" i="48"/>
  <c r="CB42" i="48" s="1"/>
  <c r="AX41" i="48"/>
  <c r="AW42" i="48"/>
  <c r="AV41" i="48"/>
  <c r="AT57" i="48"/>
  <c r="AZ56" i="48"/>
  <c r="AT43" i="48"/>
  <c r="AZ43" i="48" s="1"/>
  <c r="AZ42" i="48"/>
  <c r="AC43" i="48"/>
  <c r="AD42" i="48"/>
  <c r="AE42" i="48"/>
  <c r="L42" i="48" s="1"/>
  <c r="HO50" i="48"/>
  <c r="HS49" i="48"/>
  <c r="IB49" i="48" s="1"/>
  <c r="B37" i="51" l="1"/>
  <c r="AB36" i="51"/>
  <c r="CY58" i="48"/>
  <c r="CS58" i="48"/>
  <c r="GT43" i="48"/>
  <c r="GU42" i="48"/>
  <c r="GS42" i="48"/>
  <c r="GQ59" i="48"/>
  <c r="GW58" i="48"/>
  <c r="FT59" i="48"/>
  <c r="GA58" i="48"/>
  <c r="FX43" i="48"/>
  <c r="FY42" i="48"/>
  <c r="FZ42" i="48" s="1"/>
  <c r="FW42" i="48"/>
  <c r="ES58" i="48"/>
  <c r="EY57" i="48"/>
  <c r="EV44" i="48"/>
  <c r="EW44" i="48" s="1"/>
  <c r="EU43" i="48"/>
  <c r="DV59" i="48"/>
  <c r="EC58" i="48"/>
  <c r="DZ44" i="48"/>
  <c r="EA43" i="48"/>
  <c r="EB43" i="48" s="1"/>
  <c r="DY43" i="48"/>
  <c r="CV44" i="48"/>
  <c r="CW43" i="48"/>
  <c r="CU43" i="48"/>
  <c r="BZ44" i="48"/>
  <c r="CA43" i="48"/>
  <c r="CB43" i="48" s="1"/>
  <c r="BW59" i="48"/>
  <c r="CC58" i="48"/>
  <c r="AX42" i="48"/>
  <c r="AV42" i="48"/>
  <c r="AW43" i="48"/>
  <c r="AT58" i="48"/>
  <c r="AZ57" i="48"/>
  <c r="AC44" i="48"/>
  <c r="AD43" i="48"/>
  <c r="AE43" i="48" s="1"/>
  <c r="L43" i="48" s="1"/>
  <c r="HO51" i="48"/>
  <c r="HS50" i="48"/>
  <c r="IB50" i="48" s="1"/>
  <c r="B38" i="51" l="1"/>
  <c r="AB37" i="51"/>
  <c r="CS59" i="48"/>
  <c r="CY59" i="48"/>
  <c r="GQ60" i="48"/>
  <c r="GW59" i="48"/>
  <c r="GT44" i="48"/>
  <c r="GU43" i="48"/>
  <c r="GS43" i="48"/>
  <c r="FX44" i="48"/>
  <c r="FY43" i="48"/>
  <c r="FW43" i="48"/>
  <c r="FZ43" i="48"/>
  <c r="FT60" i="48"/>
  <c r="GA59" i="48"/>
  <c r="EV45" i="48"/>
  <c r="EW45" i="48" s="1"/>
  <c r="EU44" i="48"/>
  <c r="ES59" i="48"/>
  <c r="EY58" i="48"/>
  <c r="DZ45" i="48"/>
  <c r="EA44" i="48"/>
  <c r="DY44" i="48"/>
  <c r="EB44" i="48"/>
  <c r="DV60" i="48"/>
  <c r="EC59" i="48"/>
  <c r="CW44" i="48"/>
  <c r="CV45" i="48"/>
  <c r="CU44" i="48"/>
  <c r="BW60" i="48"/>
  <c r="CC59" i="48"/>
  <c r="CA44" i="48"/>
  <c r="BZ45" i="48"/>
  <c r="CB44" i="48"/>
  <c r="AT59" i="48"/>
  <c r="AZ58" i="48"/>
  <c r="AW44" i="48"/>
  <c r="AX43" i="48"/>
  <c r="AV43" i="48"/>
  <c r="AC45" i="48"/>
  <c r="AD44" i="48"/>
  <c r="AE44" i="48" s="1"/>
  <c r="L44" i="48" s="1"/>
  <c r="HO52" i="48"/>
  <c r="HS51" i="48"/>
  <c r="IB51" i="48" s="1"/>
  <c r="B39" i="51" l="1"/>
  <c r="AB38" i="51"/>
  <c r="CY60" i="48"/>
  <c r="CS60" i="48"/>
  <c r="GU44" i="48"/>
  <c r="GS44" i="48"/>
  <c r="GT45" i="48"/>
  <c r="GQ61" i="48"/>
  <c r="GW60" i="48"/>
  <c r="FT61" i="48"/>
  <c r="GA60" i="48"/>
  <c r="FX45" i="48"/>
  <c r="FY44" i="48"/>
  <c r="FZ44" i="48" s="1"/>
  <c r="FW44" i="48"/>
  <c r="EV46" i="48"/>
  <c r="EW46" i="48" s="1"/>
  <c r="EU45" i="48"/>
  <c r="ES60" i="48"/>
  <c r="EY59" i="48"/>
  <c r="DV61" i="48"/>
  <c r="EC60" i="48"/>
  <c r="DZ46" i="48"/>
  <c r="EA45" i="48"/>
  <c r="EB45" i="48" s="1"/>
  <c r="DY45" i="48"/>
  <c r="CW45" i="48"/>
  <c r="CV46" i="48"/>
  <c r="CU45" i="48"/>
  <c r="CA45" i="48"/>
  <c r="BZ46" i="48"/>
  <c r="CB45" i="48"/>
  <c r="BW61" i="48"/>
  <c r="CC60" i="48"/>
  <c r="CE42" i="48" a="1"/>
  <c r="CE40" i="48" a="1"/>
  <c r="CE38" i="48" a="1"/>
  <c r="CE43" i="48" a="1"/>
  <c r="CE41" i="48" a="1"/>
  <c r="CE39" i="48" a="1"/>
  <c r="CE37" i="48" a="1"/>
  <c r="CE35" i="48" a="1"/>
  <c r="CE33" i="48" a="1"/>
  <c r="CE31" i="48" a="1"/>
  <c r="CE29" i="48" a="1"/>
  <c r="CE36" i="48" a="1"/>
  <c r="CE34" i="48" a="1"/>
  <c r="CE32" i="48" a="1"/>
  <c r="CE30" i="48" a="1"/>
  <c r="AX44" i="48"/>
  <c r="AW45" i="48"/>
  <c r="AV44" i="48"/>
  <c r="AT60" i="48"/>
  <c r="AZ59" i="48"/>
  <c r="AC46" i="48"/>
  <c r="AD45" i="48"/>
  <c r="AE45" i="48" s="1"/>
  <c r="L45" i="48" s="1"/>
  <c r="HO53" i="48"/>
  <c r="HS52" i="48"/>
  <c r="IB52" i="48" s="1"/>
  <c r="B40" i="51" l="1"/>
  <c r="AB39" i="51"/>
  <c r="CS61" i="48"/>
  <c r="CY61" i="48"/>
  <c r="GY43" i="48" a="1"/>
  <c r="GY42" i="48" a="1"/>
  <c r="GY40" i="48" a="1"/>
  <c r="GY38" i="48" a="1"/>
  <c r="GY36" i="48" a="1"/>
  <c r="GY34" i="48" a="1"/>
  <c r="GY32" i="48" a="1"/>
  <c r="GY30" i="48" a="1"/>
  <c r="GY41" i="48" a="1"/>
  <c r="GY39" i="48" a="1"/>
  <c r="GY37" i="48" a="1"/>
  <c r="GY35" i="48" a="1"/>
  <c r="GY33" i="48" a="1"/>
  <c r="GY31" i="48" a="1"/>
  <c r="GY29" i="48" a="1"/>
  <c r="GQ62" i="48"/>
  <c r="GW61" i="48"/>
  <c r="GU45" i="48"/>
  <c r="GS45" i="48"/>
  <c r="GT46" i="48"/>
  <c r="FT62" i="48"/>
  <c r="GA61" i="48"/>
  <c r="FX46" i="48"/>
  <c r="FY45" i="48"/>
  <c r="FW45" i="48"/>
  <c r="FZ45" i="48"/>
  <c r="ES61" i="48"/>
  <c r="EY60" i="48"/>
  <c r="EV47" i="48"/>
  <c r="EW47" i="48" s="1"/>
  <c r="EU46" i="48"/>
  <c r="DZ47" i="48"/>
  <c r="EA46" i="48"/>
  <c r="DY46" i="48"/>
  <c r="EB46" i="48"/>
  <c r="DV62" i="48"/>
  <c r="EC61" i="48"/>
  <c r="CW46" i="48"/>
  <c r="CV47" i="48"/>
  <c r="CU46" i="48"/>
  <c r="BW62" i="48"/>
  <c r="CC61" i="48"/>
  <c r="CA46" i="48"/>
  <c r="BZ47" i="48"/>
  <c r="CB46" i="48"/>
  <c r="AX45" i="48"/>
  <c r="AW46" i="48"/>
  <c r="AV45" i="48"/>
  <c r="AT61" i="48"/>
  <c r="AZ60" i="48"/>
  <c r="AC47" i="48"/>
  <c r="AD46" i="48"/>
  <c r="AE46" i="48" s="1"/>
  <c r="L46" i="48" s="1"/>
  <c r="HO54" i="48"/>
  <c r="HS53" i="48"/>
  <c r="IB53" i="48" s="1"/>
  <c r="B41" i="51" l="1"/>
  <c r="AB40" i="51"/>
  <c r="CY62" i="48"/>
  <c r="CS62" i="48"/>
  <c r="GU46" i="48"/>
  <c r="GS46" i="48"/>
  <c r="GT47" i="48"/>
  <c r="GQ63" i="48"/>
  <c r="GW62" i="48"/>
  <c r="FX47" i="48"/>
  <c r="FY46" i="48"/>
  <c r="FZ46" i="48" s="1"/>
  <c r="FW46" i="48"/>
  <c r="FT63" i="48"/>
  <c r="GA62" i="48"/>
  <c r="EV48" i="48"/>
  <c r="EW48" i="48" s="1"/>
  <c r="EU47" i="48"/>
  <c r="ES62" i="48"/>
  <c r="EY61" i="48"/>
  <c r="DV63" i="48"/>
  <c r="EC62" i="48"/>
  <c r="DZ48" i="48"/>
  <c r="EA47" i="48"/>
  <c r="EB47" i="48" s="1"/>
  <c r="DY47" i="48"/>
  <c r="CW47" i="48"/>
  <c r="CV48" i="48"/>
  <c r="CU47" i="48"/>
  <c r="CA47" i="48"/>
  <c r="BZ48" i="48"/>
  <c r="CB47" i="48"/>
  <c r="BW63" i="48"/>
  <c r="CC62" i="48"/>
  <c r="AT62" i="48"/>
  <c r="AZ61" i="48"/>
  <c r="AX46" i="48"/>
  <c r="AW47" i="48"/>
  <c r="AV46" i="48"/>
  <c r="AC48" i="48"/>
  <c r="AD47" i="48"/>
  <c r="AE47" i="48" s="1"/>
  <c r="L47" i="48" s="1"/>
  <c r="HO55" i="48"/>
  <c r="HS54" i="48"/>
  <c r="IB54" i="48" s="1"/>
  <c r="B42" i="51" l="1"/>
  <c r="AB41" i="51"/>
  <c r="CS63" i="48"/>
  <c r="CY63" i="48"/>
  <c r="GQ64" i="48"/>
  <c r="GW63" i="48"/>
  <c r="GU47" i="48"/>
  <c r="GS47" i="48"/>
  <c r="GT48" i="48"/>
  <c r="FX48" i="48"/>
  <c r="FY47" i="48"/>
  <c r="FW47" i="48"/>
  <c r="FZ47" i="48"/>
  <c r="FT64" i="48"/>
  <c r="GA63" i="48"/>
  <c r="ES63" i="48"/>
  <c r="EY62" i="48"/>
  <c r="EV49" i="48"/>
  <c r="EW49" i="48" s="1"/>
  <c r="EU48" i="48"/>
  <c r="DV64" i="48"/>
  <c r="EC63" i="48"/>
  <c r="DZ49" i="48"/>
  <c r="EA48" i="48"/>
  <c r="DY48" i="48"/>
  <c r="EB48" i="48"/>
  <c r="CW48" i="48"/>
  <c r="CV49" i="48"/>
  <c r="CU48" i="48"/>
  <c r="BW64" i="48"/>
  <c r="CC63" i="48"/>
  <c r="CA48" i="48"/>
  <c r="BZ49" i="48"/>
  <c r="CB48" i="48"/>
  <c r="AT63" i="48"/>
  <c r="AZ62" i="48"/>
  <c r="AX47" i="48"/>
  <c r="AW48" i="48"/>
  <c r="AV47" i="48"/>
  <c r="AC49" i="48"/>
  <c r="AD48" i="48"/>
  <c r="AE48" i="48" s="1"/>
  <c r="L48" i="48" s="1"/>
  <c r="HO56" i="48"/>
  <c r="HS55" i="48"/>
  <c r="IB55" i="48" s="1"/>
  <c r="B43" i="51" l="1"/>
  <c r="AB42" i="51"/>
  <c r="CY64" i="48"/>
  <c r="CS64" i="48"/>
  <c r="GU48" i="48"/>
  <c r="GS48" i="48"/>
  <c r="GT49" i="48"/>
  <c r="GQ65" i="48"/>
  <c r="GW64" i="48"/>
  <c r="FT65" i="48"/>
  <c r="GA64" i="48"/>
  <c r="FX49" i="48"/>
  <c r="FY48" i="48"/>
  <c r="FZ48" i="48" s="1"/>
  <c r="FW48" i="48"/>
  <c r="EV50" i="48"/>
  <c r="EW50" i="48" s="1"/>
  <c r="EU49" i="48"/>
  <c r="ES64" i="48"/>
  <c r="EY63" i="48"/>
  <c r="DZ50" i="48"/>
  <c r="EA49" i="48"/>
  <c r="EB49" i="48" s="1"/>
  <c r="DY49" i="48"/>
  <c r="DV65" i="48"/>
  <c r="EC64" i="48"/>
  <c r="CW49" i="48"/>
  <c r="CV50" i="48"/>
  <c r="CU49" i="48"/>
  <c r="CA49" i="48"/>
  <c r="BZ50" i="48"/>
  <c r="CB49" i="48"/>
  <c r="BW65" i="48"/>
  <c r="CC64" i="48"/>
  <c r="AT64" i="48"/>
  <c r="AZ63" i="48"/>
  <c r="AX48" i="48"/>
  <c r="AW49" i="48"/>
  <c r="AV48" i="48"/>
  <c r="AC50" i="48"/>
  <c r="AD49" i="48"/>
  <c r="AE49" i="48" s="1"/>
  <c r="L49" i="48" s="1"/>
  <c r="HO57" i="48"/>
  <c r="HS56" i="48"/>
  <c r="IB56" i="48" s="1"/>
  <c r="B44" i="51" l="1"/>
  <c r="AB43" i="51"/>
  <c r="CS65" i="48"/>
  <c r="CY65" i="48"/>
  <c r="GQ66" i="48"/>
  <c r="GW65" i="48"/>
  <c r="GU49" i="48"/>
  <c r="GS49" i="48"/>
  <c r="GT50" i="48"/>
  <c r="FX50" i="48"/>
  <c r="FY49" i="48"/>
  <c r="FW49" i="48"/>
  <c r="FZ49" i="48"/>
  <c r="FT66" i="48"/>
  <c r="GA65" i="48"/>
  <c r="EV51" i="48"/>
  <c r="EW51" i="48" s="1"/>
  <c r="EU50" i="48"/>
  <c r="ES65" i="48"/>
  <c r="EY64" i="48"/>
  <c r="DZ51" i="48"/>
  <c r="EA50" i="48"/>
  <c r="DY50" i="48"/>
  <c r="EB50" i="48"/>
  <c r="DV66" i="48"/>
  <c r="EC65" i="48"/>
  <c r="CW50" i="48"/>
  <c r="CV51" i="48"/>
  <c r="CU50" i="48"/>
  <c r="BW66" i="48"/>
  <c r="CC65" i="48"/>
  <c r="CA50" i="48"/>
  <c r="BZ51" i="48"/>
  <c r="CB50" i="48"/>
  <c r="AX49" i="48"/>
  <c r="AW50" i="48"/>
  <c r="AV49" i="48"/>
  <c r="AT65" i="48"/>
  <c r="AZ64" i="48"/>
  <c r="AC51" i="48"/>
  <c r="AD50" i="48"/>
  <c r="AE50" i="48" s="1"/>
  <c r="L50" i="48" s="1"/>
  <c r="HO58" i="48"/>
  <c r="HS57" i="48"/>
  <c r="IB57" i="48" s="1"/>
  <c r="B45" i="51" l="1"/>
  <c r="AB44" i="51"/>
  <c r="CY66" i="48"/>
  <c r="CS66" i="48"/>
  <c r="GU50" i="48"/>
  <c r="GS50" i="48"/>
  <c r="GT51" i="48"/>
  <c r="GQ67" i="48"/>
  <c r="GW66" i="48"/>
  <c r="FT67" i="48"/>
  <c r="GA66" i="48"/>
  <c r="FX51" i="48"/>
  <c r="FY50" i="48"/>
  <c r="FZ50" i="48" s="1"/>
  <c r="FW50" i="48"/>
  <c r="EV52" i="48"/>
  <c r="EW52" i="48" s="1"/>
  <c r="EU51" i="48"/>
  <c r="ES66" i="48"/>
  <c r="EY65" i="48"/>
  <c r="DV67" i="48"/>
  <c r="EC66" i="48"/>
  <c r="DZ52" i="48"/>
  <c r="EA51" i="48"/>
  <c r="EB51" i="48" s="1"/>
  <c r="DY51" i="48"/>
  <c r="CW51" i="48"/>
  <c r="CV52" i="48"/>
  <c r="CU51" i="48"/>
  <c r="BZ52" i="48"/>
  <c r="CA51" i="48"/>
  <c r="CB51" i="48" s="1"/>
  <c r="BW67" i="48"/>
  <c r="CC66" i="48"/>
  <c r="AX50" i="48"/>
  <c r="AW51" i="48"/>
  <c r="AV50" i="48"/>
  <c r="AT66" i="48"/>
  <c r="AZ65" i="48"/>
  <c r="AC52" i="48"/>
  <c r="AD51" i="48"/>
  <c r="AE51" i="48" s="1"/>
  <c r="L51" i="48" s="1"/>
  <c r="HO59" i="48"/>
  <c r="HS58" i="48"/>
  <c r="IB58" i="48" s="1"/>
  <c r="B46" i="51" l="1"/>
  <c r="AB45" i="51"/>
  <c r="CS67" i="48"/>
  <c r="CY67" i="48"/>
  <c r="GQ68" i="48"/>
  <c r="GW67" i="48"/>
  <c r="GU51" i="48"/>
  <c r="GS51" i="48"/>
  <c r="GT52" i="48"/>
  <c r="FX52" i="48"/>
  <c r="FY51" i="48"/>
  <c r="FW51" i="48"/>
  <c r="FZ51" i="48"/>
  <c r="FT68" i="48"/>
  <c r="GA67" i="48"/>
  <c r="EV53" i="48"/>
  <c r="EW53" i="48" s="1"/>
  <c r="EU52" i="48"/>
  <c r="ES67" i="48"/>
  <c r="EY66" i="48"/>
  <c r="DZ53" i="48"/>
  <c r="EA52" i="48"/>
  <c r="DY52" i="48"/>
  <c r="EB52" i="48"/>
  <c r="DV68" i="48"/>
  <c r="EC67" i="48"/>
  <c r="CW52" i="48"/>
  <c r="CV53" i="48"/>
  <c r="CU52" i="48"/>
  <c r="BW68" i="48"/>
  <c r="CC67" i="48"/>
  <c r="BZ53" i="48"/>
  <c r="CA52" i="48"/>
  <c r="CB52" i="48" s="1"/>
  <c r="AX51" i="48"/>
  <c r="AW52" i="48"/>
  <c r="AV51" i="48"/>
  <c r="AT67" i="48"/>
  <c r="AZ66" i="48"/>
  <c r="AC53" i="48"/>
  <c r="AD52" i="48"/>
  <c r="AE52" i="48" s="1"/>
  <c r="L52" i="48" s="1"/>
  <c r="HO60" i="48"/>
  <c r="HS59" i="48"/>
  <c r="IB59" i="48" s="1"/>
  <c r="B47" i="51" l="1"/>
  <c r="AB46" i="51"/>
  <c r="CY68" i="48"/>
  <c r="CS68" i="48"/>
  <c r="GU52" i="48"/>
  <c r="GS52" i="48"/>
  <c r="GT53" i="48"/>
  <c r="GQ69" i="48"/>
  <c r="GW68" i="48"/>
  <c r="FT69" i="48"/>
  <c r="GA68" i="48"/>
  <c r="FX53" i="48"/>
  <c r="FY52" i="48"/>
  <c r="FZ52" i="48" s="1"/>
  <c r="FW52" i="48"/>
  <c r="EV54" i="48"/>
  <c r="EW54" i="48" s="1"/>
  <c r="EU53" i="48"/>
  <c r="ES68" i="48"/>
  <c r="EY67" i="48"/>
  <c r="DV69" i="48"/>
  <c r="EC68" i="48"/>
  <c r="DZ54" i="48"/>
  <c r="EA53" i="48"/>
  <c r="EB53" i="48" s="1"/>
  <c r="DY53" i="48"/>
  <c r="CW53" i="48"/>
  <c r="CV54" i="48"/>
  <c r="CU53" i="48"/>
  <c r="BZ54" i="48"/>
  <c r="CA53" i="48"/>
  <c r="CB53" i="48" s="1"/>
  <c r="BW69" i="48"/>
  <c r="BW70" i="48" s="1"/>
  <c r="CC68" i="48"/>
  <c r="AX52" i="48"/>
  <c r="AW53" i="48"/>
  <c r="AV52" i="48"/>
  <c r="AT68" i="48"/>
  <c r="AZ67" i="48"/>
  <c r="AC54" i="48"/>
  <c r="AD53" i="48"/>
  <c r="AE53" i="48" s="1"/>
  <c r="L53" i="48" s="1"/>
  <c r="HO61" i="48"/>
  <c r="HS60" i="48"/>
  <c r="IB60" i="48" s="1"/>
  <c r="GA69" i="48" l="1"/>
  <c r="FT70" i="48"/>
  <c r="GA70" i="48" s="1"/>
  <c r="GW69" i="48"/>
  <c r="GQ70" i="48"/>
  <c r="GW70" i="48" s="1"/>
  <c r="CS70" i="48"/>
  <c r="CY70" i="48"/>
  <c r="CC70" i="48"/>
  <c r="EC69" i="48"/>
  <c r="DV70" i="48"/>
  <c r="EC70" i="48" s="1"/>
  <c r="B48" i="51"/>
  <c r="AB47" i="51"/>
  <c r="CC69" i="48"/>
  <c r="CS69" i="48"/>
  <c r="CY69" i="48"/>
  <c r="GU53" i="48"/>
  <c r="GS53" i="48"/>
  <c r="GT54" i="48"/>
  <c r="FX54" i="48"/>
  <c r="FY53" i="48"/>
  <c r="FZ53" i="48" s="1"/>
  <c r="FW53" i="48"/>
  <c r="EV55" i="48"/>
  <c r="EW55" i="48" s="1"/>
  <c r="EU54" i="48"/>
  <c r="ES69" i="48"/>
  <c r="EY68" i="48"/>
  <c r="DZ55" i="48"/>
  <c r="EA54" i="48"/>
  <c r="DY54" i="48"/>
  <c r="EB54" i="48"/>
  <c r="CW54" i="48"/>
  <c r="CV55" i="48"/>
  <c r="CU54" i="48"/>
  <c r="BZ55" i="48"/>
  <c r="CA54" i="48"/>
  <c r="CB54" i="48" s="1"/>
  <c r="AX53" i="48"/>
  <c r="AW54" i="48"/>
  <c r="AV53" i="48"/>
  <c r="AT69" i="48"/>
  <c r="AZ68" i="48"/>
  <c r="AC55" i="48"/>
  <c r="AD54" i="48"/>
  <c r="AE54" i="48" s="1"/>
  <c r="L54" i="48" s="1"/>
  <c r="HO62" i="48"/>
  <c r="HS61" i="48"/>
  <c r="IB61" i="48" s="1"/>
  <c r="AZ69" i="48" l="1"/>
  <c r="AT70" i="48"/>
  <c r="AZ70" i="48" s="1"/>
  <c r="EY69" i="48"/>
  <c r="ES70" i="48"/>
  <c r="EY70" i="48" s="1"/>
  <c r="B49" i="51"/>
  <c r="AB48" i="51"/>
  <c r="GU54" i="48"/>
  <c r="GS54" i="48"/>
  <c r="GT55" i="48"/>
  <c r="FX55" i="48"/>
  <c r="FY54" i="48"/>
  <c r="FW54" i="48"/>
  <c r="FZ54" i="48"/>
  <c r="EV56" i="48"/>
  <c r="EW56" i="48" s="1"/>
  <c r="EU55" i="48"/>
  <c r="DZ56" i="48"/>
  <c r="EA55" i="48"/>
  <c r="EB55" i="48" s="1"/>
  <c r="DY55" i="48"/>
  <c r="CV56" i="48"/>
  <c r="CW55" i="48"/>
  <c r="CU55" i="48"/>
  <c r="BZ56" i="48"/>
  <c r="CA55" i="48"/>
  <c r="CB55" i="48" s="1"/>
  <c r="AX54" i="48"/>
  <c r="AW55" i="48"/>
  <c r="AV54" i="48"/>
  <c r="AC56" i="48"/>
  <c r="AD55" i="48"/>
  <c r="AE55" i="48" s="1"/>
  <c r="L55" i="48" s="1"/>
  <c r="HO63" i="48"/>
  <c r="HS62" i="48"/>
  <c r="IB62" i="48" s="1"/>
  <c r="B50" i="51" l="1"/>
  <c r="AB49" i="51"/>
  <c r="GT56" i="48"/>
  <c r="GU55" i="48"/>
  <c r="GS55" i="48"/>
  <c r="FX56" i="48"/>
  <c r="FY55" i="48"/>
  <c r="FZ55" i="48" s="1"/>
  <c r="FW55" i="48"/>
  <c r="EV57" i="48"/>
  <c r="EW57" i="48" s="1"/>
  <c r="EU56" i="48"/>
  <c r="DZ57" i="48"/>
  <c r="EA56" i="48"/>
  <c r="DY56" i="48"/>
  <c r="EB56" i="48"/>
  <c r="CV57" i="48"/>
  <c r="CW56" i="48"/>
  <c r="CU56" i="48"/>
  <c r="BZ57" i="48"/>
  <c r="CA56" i="48"/>
  <c r="CB56" i="48" s="1"/>
  <c r="AW56" i="48"/>
  <c r="AX55" i="48"/>
  <c r="AV55" i="48"/>
  <c r="AC57" i="48"/>
  <c r="AD56" i="48"/>
  <c r="AE56" i="48" s="1"/>
  <c r="L56" i="48" s="1"/>
  <c r="HO64" i="48"/>
  <c r="HS63" i="48"/>
  <c r="IB63" i="48" s="1"/>
  <c r="B51" i="51" l="1"/>
  <c r="AB50" i="51"/>
  <c r="GT57" i="48"/>
  <c r="GU56" i="48"/>
  <c r="GS56" i="48"/>
  <c r="FX57" i="48"/>
  <c r="FY56" i="48"/>
  <c r="FW56" i="48"/>
  <c r="FZ56" i="48"/>
  <c r="EV58" i="48"/>
  <c r="EW58" i="48" s="1"/>
  <c r="EU57" i="48"/>
  <c r="DZ58" i="48"/>
  <c r="EA57" i="48"/>
  <c r="EB57" i="48" s="1"/>
  <c r="DY57" i="48"/>
  <c r="CV58" i="48"/>
  <c r="CW57" i="48"/>
  <c r="CU57" i="48"/>
  <c r="BZ58" i="48"/>
  <c r="CA57" i="48"/>
  <c r="CB57" i="48" s="1"/>
  <c r="AW57" i="48"/>
  <c r="AX56" i="48"/>
  <c r="AV56" i="48"/>
  <c r="AC58" i="48"/>
  <c r="AD57" i="48"/>
  <c r="AE57" i="48" s="1"/>
  <c r="L57" i="48" s="1"/>
  <c r="HO65" i="48"/>
  <c r="HS64" i="48"/>
  <c r="IB64" i="48" s="1"/>
  <c r="B52" i="51" l="1"/>
  <c r="AB51" i="51"/>
  <c r="GT58" i="48"/>
  <c r="GU57" i="48"/>
  <c r="GS57" i="48"/>
  <c r="FX58" i="48"/>
  <c r="FY57" i="48"/>
  <c r="FZ57" i="48" s="1"/>
  <c r="FW57" i="48"/>
  <c r="EV59" i="48"/>
  <c r="EW59" i="48" s="1"/>
  <c r="EU58" i="48"/>
  <c r="DZ59" i="48"/>
  <c r="EA58" i="48"/>
  <c r="DY58" i="48"/>
  <c r="EB58" i="48"/>
  <c r="CV59" i="48"/>
  <c r="CW58" i="48"/>
  <c r="CU58" i="48"/>
  <c r="BZ59" i="48"/>
  <c r="CA58" i="48"/>
  <c r="CB58" i="48" s="1"/>
  <c r="AW58" i="48"/>
  <c r="AX57" i="48"/>
  <c r="AV57" i="48"/>
  <c r="AC59" i="48"/>
  <c r="AD58" i="48"/>
  <c r="AE58" i="48" s="1"/>
  <c r="L58" i="48" s="1"/>
  <c r="HO66" i="48"/>
  <c r="HS65" i="48"/>
  <c r="IB65" i="48" s="1"/>
  <c r="B53" i="51" l="1"/>
  <c r="AB52" i="51"/>
  <c r="GT59" i="48"/>
  <c r="GU58" i="48"/>
  <c r="GS58" i="48"/>
  <c r="FX59" i="48"/>
  <c r="FY58" i="48"/>
  <c r="FW58" i="48"/>
  <c r="FZ58" i="48"/>
  <c r="EV60" i="48"/>
  <c r="EW60" i="48" s="1"/>
  <c r="EU59" i="48"/>
  <c r="DZ60" i="48"/>
  <c r="EA59" i="48"/>
  <c r="EB59" i="48" s="1"/>
  <c r="DY59" i="48"/>
  <c r="CV60" i="48"/>
  <c r="CW59" i="48"/>
  <c r="CU59" i="48"/>
  <c r="BZ60" i="48"/>
  <c r="CA59" i="48"/>
  <c r="CB59" i="48" s="1"/>
  <c r="AW59" i="48"/>
  <c r="AX58" i="48"/>
  <c r="AV58" i="48"/>
  <c r="AC60" i="48"/>
  <c r="AD59" i="48"/>
  <c r="AE59" i="48" s="1"/>
  <c r="L59" i="48" s="1"/>
  <c r="HO67" i="48"/>
  <c r="HS66" i="48"/>
  <c r="IB66" i="48" s="1"/>
  <c r="B54" i="51" l="1"/>
  <c r="AB53" i="51"/>
  <c r="GT60" i="48"/>
  <c r="GU59" i="48"/>
  <c r="GS59" i="48"/>
  <c r="FX60" i="48"/>
  <c r="FY59" i="48"/>
  <c r="FZ59" i="48" s="1"/>
  <c r="FW59" i="48"/>
  <c r="EV61" i="48"/>
  <c r="EW61" i="48" s="1"/>
  <c r="EU60" i="48"/>
  <c r="DZ61" i="48"/>
  <c r="EA60" i="48"/>
  <c r="DY60" i="48"/>
  <c r="EB60" i="48"/>
  <c r="CV61" i="48"/>
  <c r="CW60" i="48"/>
  <c r="CU60" i="48"/>
  <c r="BZ61" i="48"/>
  <c r="CA60" i="48"/>
  <c r="CB60" i="48" s="1"/>
  <c r="AW60" i="48"/>
  <c r="AX59" i="48"/>
  <c r="AV59" i="48"/>
  <c r="AC61" i="48"/>
  <c r="AD60" i="48"/>
  <c r="AE60" i="48" s="1"/>
  <c r="L60" i="48" s="1"/>
  <c r="HO68" i="48"/>
  <c r="HS67" i="48"/>
  <c r="IB67" i="48" s="1"/>
  <c r="B55" i="51" l="1"/>
  <c r="AB54" i="51"/>
  <c r="GT61" i="48"/>
  <c r="GU60" i="48"/>
  <c r="GS60" i="48"/>
  <c r="FX61" i="48"/>
  <c r="FY60" i="48"/>
  <c r="FW60" i="48"/>
  <c r="FZ60" i="48"/>
  <c r="EV62" i="48"/>
  <c r="EW62" i="48" s="1"/>
  <c r="EU61" i="48"/>
  <c r="DZ62" i="48"/>
  <c r="EA61" i="48"/>
  <c r="EB61" i="48" s="1"/>
  <c r="DY61" i="48"/>
  <c r="CV62" i="48"/>
  <c r="CW61" i="48"/>
  <c r="CU61" i="48"/>
  <c r="BZ62" i="48"/>
  <c r="CA61" i="48"/>
  <c r="CB61" i="48" s="1"/>
  <c r="AW61" i="48"/>
  <c r="AX60" i="48"/>
  <c r="AV60" i="48"/>
  <c r="AC62" i="48"/>
  <c r="AD61" i="48"/>
  <c r="AE61" i="48" s="1"/>
  <c r="L61" i="48" s="1"/>
  <c r="HO69" i="48"/>
  <c r="HS68" i="48"/>
  <c r="IB68" i="48" s="1"/>
  <c r="HS69" i="48" l="1"/>
  <c r="IB69" i="48" s="1"/>
  <c r="HO70" i="48"/>
  <c r="HS70" i="48" s="1"/>
  <c r="IB70" i="48" s="1"/>
  <c r="B56" i="51"/>
  <c r="AB55" i="51"/>
  <c r="GT62" i="48"/>
  <c r="GU61" i="48"/>
  <c r="GS61" i="48"/>
  <c r="FX62" i="48"/>
  <c r="FY61" i="48"/>
  <c r="FZ61" i="48" s="1"/>
  <c r="FW61" i="48"/>
  <c r="EV63" i="48"/>
  <c r="EW63" i="48" s="1"/>
  <c r="EU62" i="48"/>
  <c r="DZ63" i="48"/>
  <c r="EA62" i="48"/>
  <c r="DY62" i="48"/>
  <c r="EB62" i="48"/>
  <c r="CV63" i="48"/>
  <c r="CW62" i="48"/>
  <c r="CU62" i="48"/>
  <c r="BZ63" i="48"/>
  <c r="CA62" i="48"/>
  <c r="CB62" i="48" s="1"/>
  <c r="AW62" i="48"/>
  <c r="AX61" i="48"/>
  <c r="AV61" i="48"/>
  <c r="AC63" i="48"/>
  <c r="AD62" i="48"/>
  <c r="AE62" i="48" s="1"/>
  <c r="L62" i="48" s="1"/>
  <c r="B57" i="51" l="1"/>
  <c r="AB56" i="51"/>
  <c r="GT63" i="48"/>
  <c r="GU62" i="48"/>
  <c r="GS62" i="48"/>
  <c r="FX63" i="48"/>
  <c r="FY62" i="48"/>
  <c r="FW62" i="48"/>
  <c r="FZ62" i="48"/>
  <c r="EV64" i="48"/>
  <c r="EW64" i="48" s="1"/>
  <c r="EU63" i="48"/>
  <c r="DZ64" i="48"/>
  <c r="EA63" i="48"/>
  <c r="EB63" i="48" s="1"/>
  <c r="DY63" i="48"/>
  <c r="CV64" i="48"/>
  <c r="CW63" i="48"/>
  <c r="CU63" i="48"/>
  <c r="BZ64" i="48"/>
  <c r="CA63" i="48"/>
  <c r="CB63" i="48" s="1"/>
  <c r="AW63" i="48"/>
  <c r="AX62" i="48"/>
  <c r="AV62" i="48"/>
  <c r="AC64" i="48"/>
  <c r="AD63" i="48"/>
  <c r="AE63" i="48" s="1"/>
  <c r="L63" i="48" s="1"/>
  <c r="B58" i="51" l="1"/>
  <c r="AB57" i="51"/>
  <c r="GT64" i="48"/>
  <c r="GU63" i="48"/>
  <c r="GS63" i="48"/>
  <c r="FX64" i="48"/>
  <c r="FY63" i="48"/>
  <c r="FZ63" i="48" s="1"/>
  <c r="FW63" i="48"/>
  <c r="EV65" i="48"/>
  <c r="EW65" i="48" s="1"/>
  <c r="EU64" i="48"/>
  <c r="DZ65" i="48"/>
  <c r="EA64" i="48"/>
  <c r="DY64" i="48"/>
  <c r="EB64" i="48"/>
  <c r="CV65" i="48"/>
  <c r="CW64" i="48"/>
  <c r="CU64" i="48"/>
  <c r="BZ65" i="48"/>
  <c r="CA64" i="48"/>
  <c r="CB64" i="48" s="1"/>
  <c r="AW64" i="48"/>
  <c r="AX63" i="48"/>
  <c r="AV63" i="48"/>
  <c r="AC65" i="48"/>
  <c r="AD64" i="48"/>
  <c r="AE64" i="48" s="1"/>
  <c r="L64" i="48" s="1"/>
  <c r="B59" i="51" l="1"/>
  <c r="AB58" i="51"/>
  <c r="GT65" i="48"/>
  <c r="GU64" i="48"/>
  <c r="GS64" i="48"/>
  <c r="FX65" i="48"/>
  <c r="FY64" i="48"/>
  <c r="FW64" i="48"/>
  <c r="FZ64" i="48"/>
  <c r="EV66" i="48"/>
  <c r="EW66" i="48" s="1"/>
  <c r="EU65" i="48"/>
  <c r="DZ66" i="48"/>
  <c r="EA65" i="48"/>
  <c r="EB65" i="48" s="1"/>
  <c r="DY65" i="48"/>
  <c r="CV66" i="48"/>
  <c r="CW65" i="48"/>
  <c r="CU65" i="48"/>
  <c r="BZ66" i="48"/>
  <c r="CA65" i="48"/>
  <c r="CB65" i="48" s="1"/>
  <c r="AW65" i="48"/>
  <c r="AX64" i="48"/>
  <c r="AV64" i="48"/>
  <c r="AC66" i="48"/>
  <c r="AD65" i="48"/>
  <c r="AE65" i="48" s="1"/>
  <c r="L65" i="48" s="1"/>
  <c r="B60" i="51" l="1"/>
  <c r="AB59" i="51"/>
  <c r="GT66" i="48"/>
  <c r="GU65" i="48"/>
  <c r="GS65" i="48"/>
  <c r="FX66" i="48"/>
  <c r="FY65" i="48"/>
  <c r="FZ65" i="48" s="1"/>
  <c r="FW65" i="48"/>
  <c r="EV67" i="48"/>
  <c r="EW67" i="48" s="1"/>
  <c r="EU66" i="48"/>
  <c r="DZ67" i="48"/>
  <c r="EA66" i="48"/>
  <c r="DY66" i="48"/>
  <c r="EB66" i="48"/>
  <c r="CV67" i="48"/>
  <c r="CW66" i="48"/>
  <c r="CU66" i="48"/>
  <c r="BZ67" i="48"/>
  <c r="CA66" i="48"/>
  <c r="CB66" i="48" s="1"/>
  <c r="AW66" i="48"/>
  <c r="AX65" i="48"/>
  <c r="AV65" i="48"/>
  <c r="AC67" i="48"/>
  <c r="AD66" i="48"/>
  <c r="AE66" i="48" s="1"/>
  <c r="L66" i="48" s="1"/>
  <c r="B61" i="51" l="1"/>
  <c r="AB60" i="51"/>
  <c r="GT67" i="48"/>
  <c r="GU66" i="48"/>
  <c r="GS66" i="48"/>
  <c r="FX67" i="48"/>
  <c r="FY66" i="48"/>
  <c r="FW66" i="48"/>
  <c r="FZ66" i="48"/>
  <c r="EV68" i="48"/>
  <c r="EW68" i="48" s="1"/>
  <c r="EU67" i="48"/>
  <c r="DZ68" i="48"/>
  <c r="EA67" i="48"/>
  <c r="EB67" i="48" s="1"/>
  <c r="DY67" i="48"/>
  <c r="CV68" i="48"/>
  <c r="CW67" i="48"/>
  <c r="CU67" i="48"/>
  <c r="BZ68" i="48"/>
  <c r="CA67" i="48"/>
  <c r="CB67" i="48" s="1"/>
  <c r="AW67" i="48"/>
  <c r="AX66" i="48"/>
  <c r="AV66" i="48"/>
  <c r="AC68" i="48"/>
  <c r="AD67" i="48"/>
  <c r="AE67" i="48" s="1"/>
  <c r="L67" i="48" s="1"/>
  <c r="B62" i="51" l="1"/>
  <c r="AB61" i="51"/>
  <c r="GT68" i="48"/>
  <c r="GU67" i="48"/>
  <c r="GS67" i="48"/>
  <c r="FX68" i="48"/>
  <c r="FY67" i="48"/>
  <c r="FZ67" i="48" s="1"/>
  <c r="FW67" i="48"/>
  <c r="EV69" i="48"/>
  <c r="EU68" i="48"/>
  <c r="DZ69" i="48"/>
  <c r="EA68" i="48"/>
  <c r="DY68" i="48"/>
  <c r="EB68" i="48"/>
  <c r="CV69" i="48"/>
  <c r="CV70" i="48" s="1"/>
  <c r="CW68" i="48"/>
  <c r="CU68" i="48"/>
  <c r="BZ69" i="48"/>
  <c r="BZ70" i="48" s="1"/>
  <c r="CA70" i="48" s="1"/>
  <c r="CB70" i="48" s="1"/>
  <c r="CA68" i="48"/>
  <c r="CB68" i="48" s="1"/>
  <c r="AW68" i="48"/>
  <c r="AX67" i="48"/>
  <c r="AV67" i="48"/>
  <c r="AC69" i="48"/>
  <c r="AC70" i="48" s="1"/>
  <c r="AD68" i="48"/>
  <c r="AE68" i="48" s="1"/>
  <c r="L68" i="48" s="1"/>
  <c r="AD70" i="48" l="1"/>
  <c r="AE70" i="48" s="1"/>
  <c r="L70" i="48" s="1"/>
  <c r="CU70" i="48"/>
  <c r="CW70" i="48"/>
  <c r="DY70" i="48"/>
  <c r="EA70" i="48"/>
  <c r="EB70" i="48" s="1"/>
  <c r="EW69" i="48"/>
  <c r="EV70" i="48"/>
  <c r="B63" i="51"/>
  <c r="AB62" i="51"/>
  <c r="GT69" i="48"/>
  <c r="GT70" i="48" s="1"/>
  <c r="GU68" i="48"/>
  <c r="GS68" i="48"/>
  <c r="FX69" i="48"/>
  <c r="FX70" i="48" s="1"/>
  <c r="FY68" i="48"/>
  <c r="FW68" i="48"/>
  <c r="FZ68" i="48"/>
  <c r="EU69" i="48"/>
  <c r="EA69" i="48"/>
  <c r="EB69" i="48" s="1"/>
  <c r="DY69" i="48"/>
  <c r="CW69" i="48"/>
  <c r="CU69" i="48"/>
  <c r="CA69" i="48"/>
  <c r="CB69" i="48" s="1"/>
  <c r="AW69" i="48"/>
  <c r="AW70" i="48" s="1"/>
  <c r="AX68" i="48"/>
  <c r="AV68" i="48"/>
  <c r="AD69" i="48"/>
  <c r="AE69" i="48" s="1"/>
  <c r="L69" i="48" s="1"/>
  <c r="AV70" i="48" l="1"/>
  <c r="AX70" i="48"/>
  <c r="FW70" i="48"/>
  <c r="FY70" i="48"/>
  <c r="FZ70" i="48" s="1"/>
  <c r="EU70" i="48"/>
  <c r="EW70" i="48"/>
  <c r="GS70" i="48"/>
  <c r="GU70" i="48"/>
  <c r="B64" i="51"/>
  <c r="AB63" i="51"/>
  <c r="GU69" i="48"/>
  <c r="GS69" i="48"/>
  <c r="FY69" i="48"/>
  <c r="FZ69" i="48" s="1"/>
  <c r="FW69" i="48"/>
  <c r="AX69" i="48"/>
  <c r="AV69" i="48"/>
  <c r="B65" i="51" l="1"/>
  <c r="AB64" i="51"/>
  <c r="L63" i="25"/>
  <c r="M63" i="25"/>
  <c r="N63" i="25"/>
  <c r="DD360" i="4"/>
  <c r="K64" i="25" s="1"/>
  <c r="DD13" i="4"/>
  <c r="J13" i="24" s="1"/>
  <c r="J143" i="24" s="1"/>
  <c r="DI240" i="4"/>
  <c r="DI241" i="4"/>
  <c r="DI242" i="4"/>
  <c r="DI243" i="4"/>
  <c r="DI244" i="4"/>
  <c r="DI245" i="4"/>
  <c r="DI246" i="4"/>
  <c r="DI247" i="4"/>
  <c r="DI248" i="4"/>
  <c r="DI249" i="4"/>
  <c r="DI250" i="4"/>
  <c r="DI251" i="4"/>
  <c r="DI252" i="4"/>
  <c r="DI253" i="4"/>
  <c r="DI239" i="4"/>
  <c r="DD239" i="4"/>
  <c r="DD161" i="4"/>
  <c r="DD88" i="4"/>
  <c r="B66" i="51" l="1"/>
  <c r="AB65" i="51"/>
  <c r="DD89" i="4"/>
  <c r="DD90" i="4" s="1"/>
  <c r="DD315" i="4"/>
  <c r="DD361" i="4" s="1"/>
  <c r="K65" i="25" s="1"/>
  <c r="DD162" i="4"/>
  <c r="DD240" i="4"/>
  <c r="DD14" i="4"/>
  <c r="J14" i="24" s="1"/>
  <c r="J144" i="24" s="1"/>
  <c r="Y58" i="22"/>
  <c r="B67" i="51" l="1"/>
  <c r="AB66" i="51"/>
  <c r="DD241" i="4"/>
  <c r="DD316" i="4"/>
  <c r="DD362" i="4" s="1"/>
  <c r="K66" i="25" s="1"/>
  <c r="DD15" i="4"/>
  <c r="J15" i="24" s="1"/>
  <c r="J145" i="24" s="1"/>
  <c r="DD163" i="4"/>
  <c r="DD91" i="4"/>
  <c r="DD317" i="4"/>
  <c r="DD363" i="4" s="1"/>
  <c r="K67" i="25" s="1"/>
  <c r="DD16" i="4"/>
  <c r="J16" i="24" s="1"/>
  <c r="J146" i="24" s="1"/>
  <c r="DD242" i="4"/>
  <c r="DD164" i="4"/>
  <c r="AA19" i="22"/>
  <c r="AA20" i="22"/>
  <c r="AA21" i="22"/>
  <c r="AA22" i="22"/>
  <c r="AA23" i="22"/>
  <c r="AA24" i="22"/>
  <c r="AA25" i="22"/>
  <c r="AA26" i="22"/>
  <c r="AA27" i="22"/>
  <c r="AA28" i="22"/>
  <c r="AA29" i="22"/>
  <c r="AA30" i="22"/>
  <c r="AA31" i="22"/>
  <c r="AA32" i="22"/>
  <c r="AA33" i="22"/>
  <c r="AA34" i="22"/>
  <c r="AA35" i="22"/>
  <c r="AA36" i="22"/>
  <c r="AA37" i="22"/>
  <c r="AA38" i="22"/>
  <c r="AA39" i="22"/>
  <c r="AA40" i="22"/>
  <c r="AA41" i="22"/>
  <c r="AA42" i="22"/>
  <c r="AA43" i="22"/>
  <c r="AA44" i="22"/>
  <c r="AA45" i="22"/>
  <c r="AA46" i="22"/>
  <c r="AA47" i="22"/>
  <c r="AA48" i="22"/>
  <c r="AA49" i="22"/>
  <c r="AA50" i="22"/>
  <c r="AA51" i="22"/>
  <c r="AA52" i="22"/>
  <c r="AA53" i="22"/>
  <c r="AA54" i="22"/>
  <c r="AA55" i="22"/>
  <c r="AA56" i="22"/>
  <c r="AA57" i="22"/>
  <c r="AA18" i="22"/>
  <c r="AO19" i="22"/>
  <c r="AO20" i="22"/>
  <c r="AO21" i="22"/>
  <c r="AO22" i="22"/>
  <c r="AO23" i="22"/>
  <c r="AO24" i="22"/>
  <c r="AO25" i="22"/>
  <c r="AO26" i="22"/>
  <c r="AO27" i="22"/>
  <c r="AO28" i="22"/>
  <c r="AO29" i="22"/>
  <c r="AO30" i="22"/>
  <c r="AO31" i="22"/>
  <c r="AO32" i="22"/>
  <c r="AO33" i="22"/>
  <c r="AQ34" i="22"/>
  <c r="AQ35" i="22"/>
  <c r="AQ36" i="22"/>
  <c r="AQ37" i="22"/>
  <c r="AQ38" i="22"/>
  <c r="AQ39" i="22"/>
  <c r="AQ40" i="22"/>
  <c r="AQ41" i="22"/>
  <c r="AQ42" i="22"/>
  <c r="AQ43" i="22"/>
  <c r="AQ44" i="22"/>
  <c r="AQ45" i="22"/>
  <c r="AQ46" i="22"/>
  <c r="AQ47" i="22"/>
  <c r="AQ48" i="22"/>
  <c r="AQ49" i="22"/>
  <c r="AQ50" i="22"/>
  <c r="AQ51" i="22"/>
  <c r="AQ52" i="22"/>
  <c r="AQ53" i="22"/>
  <c r="AQ54" i="22"/>
  <c r="AQ55" i="22"/>
  <c r="AQ56" i="22"/>
  <c r="AQ57" i="22"/>
  <c r="AO18" i="22"/>
  <c r="AB27" i="22"/>
  <c r="AB31" i="22"/>
  <c r="AB34" i="22"/>
  <c r="AB37" i="22"/>
  <c r="AB40" i="22"/>
  <c r="AB43" i="22"/>
  <c r="Y18" i="22"/>
  <c r="Y19" i="22" s="1"/>
  <c r="Y20" i="22" s="1"/>
  <c r="Y21" i="22" s="1"/>
  <c r="Y22" i="22" s="1"/>
  <c r="Y23" i="22" s="1"/>
  <c r="Y24" i="22" s="1"/>
  <c r="Y25" i="22" s="1"/>
  <c r="Y26" i="22" s="1"/>
  <c r="Y27" i="22" s="1"/>
  <c r="Y28" i="22" s="1"/>
  <c r="Y29" i="22" s="1"/>
  <c r="Y30" i="22" s="1"/>
  <c r="Y31" i="22" s="1"/>
  <c r="Y32" i="22" s="1"/>
  <c r="Y33" i="22" s="1"/>
  <c r="Y34" i="22" s="1"/>
  <c r="Y35" i="22" s="1"/>
  <c r="Y36" i="22" s="1"/>
  <c r="Y37" i="22" s="1"/>
  <c r="Y38" i="22" s="1"/>
  <c r="Y39" i="22" s="1"/>
  <c r="Y40" i="22" s="1"/>
  <c r="Y41" i="22" s="1"/>
  <c r="Y42" i="22" s="1"/>
  <c r="Y43" i="22" s="1"/>
  <c r="Y44" i="22" s="1"/>
  <c r="Y45" i="22" s="1"/>
  <c r="Y46" i="22" s="1"/>
  <c r="Y47" i="22" s="1"/>
  <c r="Y48" i="22" s="1"/>
  <c r="Y49" i="22" s="1"/>
  <c r="Y50" i="22" s="1"/>
  <c r="Y51" i="22" s="1"/>
  <c r="Y52" i="22" s="1"/>
  <c r="Y53" i="22" s="1"/>
  <c r="Y54" i="22" s="1"/>
  <c r="Y55" i="22" s="1"/>
  <c r="Y56" i="22" s="1"/>
  <c r="Y57" i="22" s="1"/>
  <c r="B68" i="51" l="1"/>
  <c r="AB67" i="51"/>
  <c r="DD92" i="4"/>
  <c r="DD318" i="4"/>
  <c r="DD364" i="4" s="1"/>
  <c r="K68" i="25" s="1"/>
  <c r="DD17" i="4"/>
  <c r="J17" i="24" s="1"/>
  <c r="J147" i="24" s="1"/>
  <c r="DD243" i="4"/>
  <c r="DD165" i="4"/>
  <c r="AO57" i="22"/>
  <c r="AO54" i="22"/>
  <c r="AO52" i="22"/>
  <c r="AO49" i="22"/>
  <c r="AO44" i="22"/>
  <c r="AQ33" i="22"/>
  <c r="AO56" i="22"/>
  <c r="AO55" i="22"/>
  <c r="AO53" i="22"/>
  <c r="AO51" i="22"/>
  <c r="AO50" i="22"/>
  <c r="AO48" i="22"/>
  <c r="AO47" i="22"/>
  <c r="AO46" i="22"/>
  <c r="AO45" i="22"/>
  <c r="AO43" i="22"/>
  <c r="AO42" i="22"/>
  <c r="AO41" i="22"/>
  <c r="AO40" i="22"/>
  <c r="AO39" i="22"/>
  <c r="AO38" i="22"/>
  <c r="AO37" i="22"/>
  <c r="AO36" i="22"/>
  <c r="AO35" i="22"/>
  <c r="AO34" i="22"/>
  <c r="B69" i="51" l="1"/>
  <c r="AB68" i="51"/>
  <c r="DD93" i="4"/>
  <c r="DD319" i="4"/>
  <c r="DD365" i="4" s="1"/>
  <c r="K69" i="25" s="1"/>
  <c r="DD18" i="4"/>
  <c r="J18" i="24" s="1"/>
  <c r="J148" i="24" s="1"/>
  <c r="DD244" i="4"/>
  <c r="DD166" i="4"/>
  <c r="B70" i="51" l="1"/>
  <c r="AB69" i="51"/>
  <c r="DD94" i="4"/>
  <c r="DD320" i="4"/>
  <c r="DD366" i="4" s="1"/>
  <c r="K70" i="25" s="1"/>
  <c r="DD19" i="4"/>
  <c r="J19" i="24" s="1"/>
  <c r="J149" i="24" s="1"/>
  <c r="DD245" i="4"/>
  <c r="DD167" i="4"/>
  <c r="DI279" i="4"/>
  <c r="D12" i="7"/>
  <c r="E12" i="7"/>
  <c r="D13" i="7"/>
  <c r="E13" i="7"/>
  <c r="D14" i="7"/>
  <c r="E14" i="7"/>
  <c r="D15" i="7"/>
  <c r="E15" i="7"/>
  <c r="D16" i="7"/>
  <c r="E16" i="7"/>
  <c r="D17" i="7"/>
  <c r="E17" i="7"/>
  <c r="D18" i="7"/>
  <c r="E18" i="7"/>
  <c r="D19" i="7"/>
  <c r="E19" i="7"/>
  <c r="D20" i="7"/>
  <c r="E20" i="7"/>
  <c r="D21" i="7"/>
  <c r="E21" i="7"/>
  <c r="D22" i="7"/>
  <c r="E22" i="7"/>
  <c r="D23" i="7"/>
  <c r="E23" i="7"/>
  <c r="D24" i="7"/>
  <c r="E24" i="7"/>
  <c r="D25" i="7"/>
  <c r="E25" i="7"/>
  <c r="D26" i="7"/>
  <c r="E26" i="7"/>
  <c r="D27" i="7"/>
  <c r="E27" i="7"/>
  <c r="D28" i="7"/>
  <c r="E28" i="7"/>
  <c r="D29" i="7"/>
  <c r="E29" i="7"/>
  <c r="D30" i="7"/>
  <c r="E30" i="7"/>
  <c r="D31" i="7"/>
  <c r="E31" i="7"/>
  <c r="D32" i="7"/>
  <c r="E32" i="7"/>
  <c r="D33" i="7"/>
  <c r="E33" i="7"/>
  <c r="D34" i="7"/>
  <c r="E34" i="7"/>
  <c r="D35" i="7"/>
  <c r="E35" i="7"/>
  <c r="D36" i="7"/>
  <c r="E36" i="7"/>
  <c r="D37" i="7"/>
  <c r="E37" i="7"/>
  <c r="D38" i="7"/>
  <c r="E38" i="7"/>
  <c r="D39" i="7"/>
  <c r="E39" i="7"/>
  <c r="D40" i="7"/>
  <c r="E40" i="7"/>
  <c r="D41" i="7"/>
  <c r="E41" i="7"/>
  <c r="D42" i="7"/>
  <c r="E42" i="7"/>
  <c r="D43" i="7"/>
  <c r="E43" i="7"/>
  <c r="D44" i="7"/>
  <c r="E44" i="7"/>
  <c r="D45" i="7"/>
  <c r="E45" i="7"/>
  <c r="D46" i="7"/>
  <c r="E46" i="7"/>
  <c r="D47" i="7"/>
  <c r="E47" i="7"/>
  <c r="D48" i="7"/>
  <c r="E48" i="7"/>
  <c r="D49" i="7"/>
  <c r="E49" i="7"/>
  <c r="D50" i="7"/>
  <c r="E50" i="7"/>
  <c r="D51" i="7"/>
  <c r="E51" i="7"/>
  <c r="D52" i="7"/>
  <c r="E52" i="7"/>
  <c r="D53" i="7"/>
  <c r="E53" i="7"/>
  <c r="D54" i="7"/>
  <c r="E54" i="7"/>
  <c r="D55" i="7"/>
  <c r="E55" i="7"/>
  <c r="D56" i="7"/>
  <c r="E56" i="7"/>
  <c r="D57" i="7"/>
  <c r="E57" i="7"/>
  <c r="D58" i="7"/>
  <c r="E58" i="7"/>
  <c r="D59" i="7"/>
  <c r="E59" i="7"/>
  <c r="D60" i="7"/>
  <c r="E60" i="7"/>
  <c r="D61" i="7"/>
  <c r="E61" i="7"/>
  <c r="D62" i="7"/>
  <c r="E62" i="7"/>
  <c r="D63" i="7"/>
  <c r="E63" i="7"/>
  <c r="D64" i="7"/>
  <c r="E64" i="7"/>
  <c r="D65" i="7"/>
  <c r="E65" i="7"/>
  <c r="D66" i="7"/>
  <c r="E66" i="7"/>
  <c r="D67" i="7"/>
  <c r="E67" i="7"/>
  <c r="C72" i="7"/>
  <c r="F72" i="7"/>
  <c r="G72" i="7" s="1"/>
  <c r="E11" i="7"/>
  <c r="D11" i="7"/>
  <c r="D77" i="29"/>
  <c r="D224" i="4" s="1"/>
  <c r="AE76" i="4" l="1"/>
  <c r="B71" i="51"/>
  <c r="AB70" i="51"/>
  <c r="E76" i="51"/>
  <c r="HV9" i="48"/>
  <c r="HW9" i="48" s="1"/>
  <c r="D16" i="51"/>
  <c r="HV68" i="48"/>
  <c r="HW68" i="48" s="1"/>
  <c r="IF68" i="48" s="1"/>
  <c r="D75" i="51"/>
  <c r="HV66" i="48"/>
  <c r="HW66" i="48" s="1"/>
  <c r="IF66" i="48" s="1"/>
  <c r="D73" i="51"/>
  <c r="HV64" i="48"/>
  <c r="HW64" i="48" s="1"/>
  <c r="IF64" i="48" s="1"/>
  <c r="D71" i="51"/>
  <c r="HV62" i="48"/>
  <c r="HW62" i="48" s="1"/>
  <c r="IF62" i="48" s="1"/>
  <c r="D69" i="51"/>
  <c r="HV60" i="48"/>
  <c r="HW60" i="48" s="1"/>
  <c r="IF60" i="48" s="1"/>
  <c r="D67" i="51"/>
  <c r="HV58" i="48"/>
  <c r="HW58" i="48" s="1"/>
  <c r="IF58" i="48" s="1"/>
  <c r="D65" i="51"/>
  <c r="HV56" i="48"/>
  <c r="HW56" i="48" s="1"/>
  <c r="IF56" i="48" s="1"/>
  <c r="D63" i="51"/>
  <c r="HV54" i="48"/>
  <c r="HW54" i="48" s="1"/>
  <c r="IF54" i="48" s="1"/>
  <c r="D61" i="51"/>
  <c r="HV52" i="48"/>
  <c r="HW52" i="48" s="1"/>
  <c r="IF52" i="48" s="1"/>
  <c r="D59" i="51"/>
  <c r="HV50" i="48"/>
  <c r="HW50" i="48" s="1"/>
  <c r="IF50" i="48" s="1"/>
  <c r="D57" i="51"/>
  <c r="HV48" i="48"/>
  <c r="HW48" i="48" s="1"/>
  <c r="IF48" i="48" s="1"/>
  <c r="D55" i="51"/>
  <c r="HV46" i="48"/>
  <c r="HW46" i="48" s="1"/>
  <c r="IF46" i="48" s="1"/>
  <c r="D53" i="51"/>
  <c r="HV44" i="48"/>
  <c r="HW44" i="48" s="1"/>
  <c r="IF44" i="48" s="1"/>
  <c r="D51" i="51"/>
  <c r="H12" i="49"/>
  <c r="HV42" i="48"/>
  <c r="D49" i="51"/>
  <c r="HV40" i="48"/>
  <c r="D47" i="51"/>
  <c r="HV38" i="48"/>
  <c r="D45" i="51"/>
  <c r="HV36" i="48"/>
  <c r="D43" i="51"/>
  <c r="HV34" i="48"/>
  <c r="D41" i="51"/>
  <c r="HV32" i="48"/>
  <c r="D39" i="51"/>
  <c r="HV30" i="48"/>
  <c r="D37" i="51"/>
  <c r="HV28" i="48"/>
  <c r="HW28" i="48" s="1"/>
  <c r="D35" i="51"/>
  <c r="HV26" i="48"/>
  <c r="HW26" i="48" s="1"/>
  <c r="D33" i="51"/>
  <c r="HV24" i="48"/>
  <c r="HW24" i="48" s="1"/>
  <c r="D31" i="51"/>
  <c r="HV22" i="48"/>
  <c r="HW22" i="48" s="1"/>
  <c r="D29" i="51"/>
  <c r="HV20" i="48"/>
  <c r="HW20" i="48" s="1"/>
  <c r="D27" i="51"/>
  <c r="HV18" i="48"/>
  <c r="HW18" i="48" s="1"/>
  <c r="D25" i="51"/>
  <c r="HV16" i="48"/>
  <c r="HW16" i="48" s="1"/>
  <c r="D23" i="51"/>
  <c r="HV14" i="48"/>
  <c r="HW14" i="48" s="1"/>
  <c r="D21" i="51"/>
  <c r="HV12" i="48"/>
  <c r="HW12" i="48" s="1"/>
  <c r="D19" i="51"/>
  <c r="HV10" i="48"/>
  <c r="HW10" i="48" s="1"/>
  <c r="D17" i="51"/>
  <c r="HV8" i="48"/>
  <c r="HW8" i="48" s="1"/>
  <c r="D15" i="51"/>
  <c r="HV69" i="48"/>
  <c r="D76" i="51"/>
  <c r="HV67" i="48"/>
  <c r="D74" i="51"/>
  <c r="HV65" i="48"/>
  <c r="D72" i="51"/>
  <c r="HV63" i="48"/>
  <c r="D70" i="51"/>
  <c r="HV61" i="48"/>
  <c r="D68" i="51"/>
  <c r="HV59" i="48"/>
  <c r="D66" i="51"/>
  <c r="HV57" i="48"/>
  <c r="D64" i="51"/>
  <c r="HV55" i="48"/>
  <c r="D62" i="51"/>
  <c r="HV53" i="48"/>
  <c r="D60" i="51"/>
  <c r="HV51" i="48"/>
  <c r="D58" i="51"/>
  <c r="HV49" i="48"/>
  <c r="D56" i="51"/>
  <c r="HV47" i="48"/>
  <c r="D54" i="51"/>
  <c r="HV45" i="48"/>
  <c r="D52" i="51"/>
  <c r="HV43" i="48"/>
  <c r="D50" i="51"/>
  <c r="HV41" i="48"/>
  <c r="D48" i="51"/>
  <c r="HV39" i="48"/>
  <c r="D46" i="51"/>
  <c r="HV37" i="48"/>
  <c r="D44" i="51"/>
  <c r="HV35" i="48"/>
  <c r="D42" i="51"/>
  <c r="HV33" i="48"/>
  <c r="D40" i="51"/>
  <c r="HV31" i="48"/>
  <c r="D38" i="51"/>
  <c r="HV29" i="48"/>
  <c r="D36" i="51"/>
  <c r="F12" i="49"/>
  <c r="HV27" i="48"/>
  <c r="HW27" i="48" s="1"/>
  <c r="D34" i="51"/>
  <c r="HV25" i="48"/>
  <c r="HW25" i="48" s="1"/>
  <c r="D32" i="51"/>
  <c r="HV23" i="48"/>
  <c r="HW23" i="48" s="1"/>
  <c r="D30" i="51"/>
  <c r="HV21" i="48"/>
  <c r="HW21" i="48" s="1"/>
  <c r="D28" i="51"/>
  <c r="HV19" i="48"/>
  <c r="HW19" i="48" s="1"/>
  <c r="D26" i="51"/>
  <c r="HV17" i="48"/>
  <c r="HW17" i="48" s="1"/>
  <c r="D24" i="51"/>
  <c r="HV15" i="48"/>
  <c r="HW15" i="48" s="1"/>
  <c r="D22" i="51"/>
  <c r="HV13" i="48"/>
  <c r="HW13" i="48" s="1"/>
  <c r="D20" i="51"/>
  <c r="HV11" i="48"/>
  <c r="HW11" i="48" s="1"/>
  <c r="D18" i="51"/>
  <c r="HT69" i="48"/>
  <c r="IC69" i="48" s="1"/>
  <c r="D150" i="4"/>
  <c r="IE68" i="48"/>
  <c r="IE64" i="48"/>
  <c r="IE60" i="48"/>
  <c r="IE56" i="48"/>
  <c r="IE52" i="48"/>
  <c r="IE48" i="48"/>
  <c r="IE44" i="48"/>
  <c r="IE42" i="48"/>
  <c r="HW42" i="48"/>
  <c r="IF42" i="48" s="1"/>
  <c r="IE40" i="48"/>
  <c r="HW40" i="48"/>
  <c r="IF40" i="48" s="1"/>
  <c r="IE38" i="48"/>
  <c r="HW38" i="48"/>
  <c r="IF38" i="48" s="1"/>
  <c r="IE36" i="48"/>
  <c r="HW36" i="48"/>
  <c r="IF36" i="48" s="1"/>
  <c r="IE34" i="48"/>
  <c r="HW34" i="48"/>
  <c r="IF34" i="48" s="1"/>
  <c r="IE32" i="48"/>
  <c r="HW32" i="48"/>
  <c r="IF32" i="48" s="1"/>
  <c r="IE30" i="48"/>
  <c r="HW30" i="48"/>
  <c r="IF30" i="48" s="1"/>
  <c r="IE69" i="48"/>
  <c r="HW69" i="48"/>
  <c r="IF69" i="48" s="1"/>
  <c r="IE67" i="48"/>
  <c r="HW67" i="48"/>
  <c r="IF67" i="48" s="1"/>
  <c r="IE65" i="48"/>
  <c r="HW65" i="48"/>
  <c r="IF65" i="48" s="1"/>
  <c r="IE63" i="48"/>
  <c r="HW63" i="48"/>
  <c r="IF63" i="48" s="1"/>
  <c r="IE61" i="48"/>
  <c r="HW61" i="48"/>
  <c r="IF61" i="48" s="1"/>
  <c r="IE59" i="48"/>
  <c r="HW59" i="48"/>
  <c r="IF59" i="48" s="1"/>
  <c r="IE57" i="48"/>
  <c r="HW57" i="48"/>
  <c r="IF57" i="48" s="1"/>
  <c r="IE55" i="48"/>
  <c r="HW55" i="48"/>
  <c r="IF55" i="48" s="1"/>
  <c r="IE53" i="48"/>
  <c r="HW53" i="48"/>
  <c r="IF53" i="48" s="1"/>
  <c r="IE51" i="48"/>
  <c r="HW51" i="48"/>
  <c r="IF51" i="48" s="1"/>
  <c r="IE49" i="48"/>
  <c r="HW49" i="48"/>
  <c r="IF49" i="48" s="1"/>
  <c r="IE47" i="48"/>
  <c r="HW47" i="48"/>
  <c r="IF47" i="48" s="1"/>
  <c r="IE45" i="48"/>
  <c r="HW45" i="48"/>
  <c r="IF45" i="48" s="1"/>
  <c r="IE43" i="48"/>
  <c r="HW43" i="48"/>
  <c r="IF43" i="48" s="1"/>
  <c r="IE41" i="48"/>
  <c r="HW41" i="48"/>
  <c r="IF41" i="48" s="1"/>
  <c r="IE39" i="48"/>
  <c r="HW39" i="48"/>
  <c r="IF39" i="48" s="1"/>
  <c r="IE37" i="48"/>
  <c r="HW37" i="48"/>
  <c r="IF37" i="48" s="1"/>
  <c r="IE35" i="48"/>
  <c r="HW35" i="48"/>
  <c r="IF35" i="48" s="1"/>
  <c r="IE33" i="48"/>
  <c r="HW33" i="48"/>
  <c r="IF33" i="48" s="1"/>
  <c r="IE31" i="48"/>
  <c r="HW31" i="48"/>
  <c r="IF31" i="48" s="1"/>
  <c r="IE29" i="48"/>
  <c r="HW29" i="48"/>
  <c r="IF29" i="48" s="1"/>
  <c r="DD95" i="4"/>
  <c r="DD321" i="4"/>
  <c r="DD367" i="4" s="1"/>
  <c r="K71" i="25" s="1"/>
  <c r="DD20" i="4"/>
  <c r="J20" i="24" s="1"/>
  <c r="J150" i="24" s="1"/>
  <c r="DD246" i="4"/>
  <c r="DD168" i="4"/>
  <c r="IE46" i="48" l="1"/>
  <c r="IE50" i="48"/>
  <c r="IE54" i="48"/>
  <c r="IE58" i="48"/>
  <c r="IE62" i="48"/>
  <c r="IE66" i="48"/>
  <c r="B72" i="51"/>
  <c r="AB71" i="51"/>
  <c r="HU69" i="48"/>
  <c r="ID69" i="48" s="1"/>
  <c r="EE76" i="51"/>
  <c r="EH77" i="51" s="1"/>
  <c r="EF76" i="51"/>
  <c r="EI77" i="51" s="1"/>
  <c r="AV20" i="51"/>
  <c r="AV24" i="51"/>
  <c r="AV28" i="51"/>
  <c r="AV32" i="51"/>
  <c r="AV38" i="51"/>
  <c r="AV42" i="51"/>
  <c r="AV46" i="51"/>
  <c r="AV50" i="51"/>
  <c r="AV54" i="51"/>
  <c r="AV58" i="51"/>
  <c r="AV62" i="51"/>
  <c r="AV66" i="51"/>
  <c r="AV70" i="51"/>
  <c r="AV74" i="51"/>
  <c r="AV76" i="51"/>
  <c r="AV17" i="51"/>
  <c r="AV21" i="51"/>
  <c r="BA21" i="51" s="1"/>
  <c r="AV25" i="51"/>
  <c r="AV29" i="51"/>
  <c r="BA29" i="51" s="1"/>
  <c r="AV33" i="51"/>
  <c r="AV37" i="51"/>
  <c r="AV41" i="51"/>
  <c r="AV45" i="51"/>
  <c r="AV49" i="51"/>
  <c r="AV51" i="51"/>
  <c r="D80" i="51"/>
  <c r="AV55" i="51"/>
  <c r="BA55" i="51" s="1"/>
  <c r="BE55" i="51" s="1"/>
  <c r="AV59" i="51"/>
  <c r="BA59" i="51" s="1"/>
  <c r="BE59" i="51" s="1"/>
  <c r="AV63" i="51"/>
  <c r="BA63" i="51" s="1"/>
  <c r="BE63" i="51" s="1"/>
  <c r="AV67" i="51"/>
  <c r="BA67" i="51" s="1"/>
  <c r="AV71" i="51"/>
  <c r="BA71" i="51" s="1"/>
  <c r="BE71" i="51" s="1"/>
  <c r="AV75" i="51"/>
  <c r="AV18" i="51"/>
  <c r="BA18" i="51" s="1"/>
  <c r="AV22" i="51"/>
  <c r="AV26" i="51"/>
  <c r="BA26" i="51" s="1"/>
  <c r="BE26" i="51" s="1"/>
  <c r="AV30" i="51"/>
  <c r="AV34" i="51"/>
  <c r="BA34" i="51" s="1"/>
  <c r="BE34" i="51" s="1"/>
  <c r="AV36" i="51"/>
  <c r="AV40" i="51"/>
  <c r="AV44" i="51"/>
  <c r="AV48" i="51"/>
  <c r="AV52" i="51"/>
  <c r="BA52" i="51" s="1"/>
  <c r="AV56" i="51"/>
  <c r="AV60" i="51"/>
  <c r="AV64" i="51"/>
  <c r="AV68" i="51"/>
  <c r="AV72" i="51"/>
  <c r="BA72" i="51" s="1"/>
  <c r="BE72" i="51" s="1"/>
  <c r="AV15" i="51"/>
  <c r="AV19" i="51"/>
  <c r="AV23" i="51"/>
  <c r="BA23" i="51" s="1"/>
  <c r="BE23" i="51" s="1"/>
  <c r="AV27" i="51"/>
  <c r="AV31" i="51"/>
  <c r="BA31" i="51" s="1"/>
  <c r="BE31" i="51" s="1"/>
  <c r="AV35" i="51"/>
  <c r="AV39" i="51"/>
  <c r="AV43" i="51"/>
  <c r="AV47" i="51"/>
  <c r="AV53" i="51"/>
  <c r="AV57" i="51"/>
  <c r="AV61" i="51"/>
  <c r="AV65" i="51"/>
  <c r="AV69" i="51"/>
  <c r="AV73" i="51"/>
  <c r="AV16" i="51"/>
  <c r="K12" i="49"/>
  <c r="K44" i="49"/>
  <c r="L44" i="49" s="1"/>
  <c r="K45" i="49"/>
  <c r="L45" i="49" s="1"/>
  <c r="DD96" i="4"/>
  <c r="DD322" i="4"/>
  <c r="DD368" i="4" s="1"/>
  <c r="K72" i="25" s="1"/>
  <c r="DD21" i="4"/>
  <c r="J21" i="24" s="1"/>
  <c r="J151" i="24" s="1"/>
  <c r="DD247" i="4"/>
  <c r="DD169" i="4"/>
  <c r="B58" i="22"/>
  <c r="C45" i="29"/>
  <c r="C46" i="29"/>
  <c r="D46" i="29" s="1"/>
  <c r="D193" i="4" s="1"/>
  <c r="C47" i="29"/>
  <c r="D47" i="29" s="1"/>
  <c r="D194" i="4" s="1"/>
  <c r="C48" i="29"/>
  <c r="D48" i="29" s="1"/>
  <c r="D195" i="4" s="1"/>
  <c r="C49" i="29"/>
  <c r="D49" i="29" s="1"/>
  <c r="D196" i="4" s="1"/>
  <c r="C50" i="29"/>
  <c r="C51" i="29"/>
  <c r="D51" i="29" s="1"/>
  <c r="D198" i="4" s="1"/>
  <c r="C52" i="29"/>
  <c r="K104" i="29" s="1"/>
  <c r="C53" i="29"/>
  <c r="K105" i="29" s="1"/>
  <c r="C54" i="29"/>
  <c r="K106" i="29" s="1"/>
  <c r="C55" i="29"/>
  <c r="K107" i="29" s="1"/>
  <c r="C56" i="29"/>
  <c r="C44" i="29"/>
  <c r="F51" i="7"/>
  <c r="G51" i="7" s="1"/>
  <c r="F47" i="7"/>
  <c r="G47" i="7" s="1"/>
  <c r="D52" i="29"/>
  <c r="D199" i="4" s="1"/>
  <c r="AE51" i="4" s="1"/>
  <c r="F49" i="7"/>
  <c r="G49" i="7" s="1"/>
  <c r="D54" i="29"/>
  <c r="D201" i="4" s="1"/>
  <c r="AJ201" i="4" s="1"/>
  <c r="F48" i="7"/>
  <c r="G48" i="7" s="1"/>
  <c r="F50" i="7"/>
  <c r="G50" i="7" s="1"/>
  <c r="F52" i="7"/>
  <c r="G52" i="7" s="1"/>
  <c r="D57" i="29"/>
  <c r="D204" i="4" s="1"/>
  <c r="F53" i="7"/>
  <c r="G53" i="7" s="1"/>
  <c r="D58" i="29"/>
  <c r="D205" i="4" s="1"/>
  <c r="AJ205" i="4" s="1"/>
  <c r="F54" i="7"/>
  <c r="G54" i="7" s="1"/>
  <c r="D59" i="29"/>
  <c r="D206" i="4" s="1"/>
  <c r="AE58" i="4" s="1"/>
  <c r="F55" i="7"/>
  <c r="G55" i="7" s="1"/>
  <c r="D60" i="29"/>
  <c r="D207" i="4" s="1"/>
  <c r="AJ207" i="4" s="1"/>
  <c r="F56" i="7"/>
  <c r="G56" i="7" s="1"/>
  <c r="D61" i="29"/>
  <c r="D208" i="4" s="1"/>
  <c r="AJ208" i="4" s="1"/>
  <c r="F57" i="7"/>
  <c r="G57" i="7" s="1"/>
  <c r="D62" i="29"/>
  <c r="D209" i="4" s="1"/>
  <c r="AJ209" i="4" s="1"/>
  <c r="F58" i="7"/>
  <c r="G58" i="7" s="1"/>
  <c r="D63" i="29"/>
  <c r="D210" i="4" s="1"/>
  <c r="AE62" i="4" s="1"/>
  <c r="F59" i="7"/>
  <c r="G59" i="7" s="1"/>
  <c r="D64" i="29"/>
  <c r="D211" i="4" s="1"/>
  <c r="AJ211" i="4" s="1"/>
  <c r="F60" i="7"/>
  <c r="G60" i="7" s="1"/>
  <c r="D65" i="29"/>
  <c r="D212" i="4" s="1"/>
  <c r="AJ212" i="4" s="1"/>
  <c r="F61" i="7"/>
  <c r="G61" i="7" s="1"/>
  <c r="D66" i="29"/>
  <c r="D213" i="4" s="1"/>
  <c r="F62" i="7"/>
  <c r="G62" i="7" s="1"/>
  <c r="D67" i="29"/>
  <c r="D214" i="4" s="1"/>
  <c r="AE66" i="4" s="1"/>
  <c r="F63" i="7"/>
  <c r="G63" i="7" s="1"/>
  <c r="D68" i="29"/>
  <c r="D215" i="4" s="1"/>
  <c r="AE67" i="4" s="1"/>
  <c r="F64" i="7"/>
  <c r="G64" i="7" s="1"/>
  <c r="D69" i="29"/>
  <c r="D216" i="4" s="1"/>
  <c r="AE68" i="4" s="1"/>
  <c r="F65" i="7"/>
  <c r="G65" i="7" s="1"/>
  <c r="D70" i="29"/>
  <c r="D217" i="4" s="1"/>
  <c r="F66" i="7"/>
  <c r="G66" i="7" s="1"/>
  <c r="D71" i="29"/>
  <c r="D218" i="4" s="1"/>
  <c r="F67" i="7"/>
  <c r="G67" i="7" s="1"/>
  <c r="D72" i="29"/>
  <c r="D219" i="4" s="1"/>
  <c r="F68" i="7"/>
  <c r="G68" i="7" s="1"/>
  <c r="D73" i="29"/>
  <c r="D220" i="4" s="1"/>
  <c r="AE72" i="4" s="1"/>
  <c r="F69" i="7"/>
  <c r="G69" i="7" s="1"/>
  <c r="D74" i="29"/>
  <c r="D221" i="4" s="1"/>
  <c r="AE73" i="4" s="1"/>
  <c r="F70" i="7"/>
  <c r="G70" i="7" s="1"/>
  <c r="D75" i="29"/>
  <c r="D222" i="4" s="1"/>
  <c r="AE74" i="4" s="1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M70" i="7"/>
  <c r="D76" i="29"/>
  <c r="D223" i="4" s="1"/>
  <c r="F71" i="7"/>
  <c r="G71" i="7" s="1"/>
  <c r="B57" i="22"/>
  <c r="M71" i="7"/>
  <c r="M62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3" i="7"/>
  <c r="M64" i="7"/>
  <c r="M65" i="7"/>
  <c r="M66" i="7"/>
  <c r="M67" i="7"/>
  <c r="M68" i="7"/>
  <c r="M69" i="7"/>
  <c r="M47" i="7"/>
  <c r="I71" i="7"/>
  <c r="K71" i="7" s="1"/>
  <c r="DI254" i="4"/>
  <c r="DI278" i="4"/>
  <c r="DD254" i="4"/>
  <c r="DD255" i="4" s="1"/>
  <c r="DI277" i="4"/>
  <c r="DI276" i="4"/>
  <c r="DI275" i="4"/>
  <c r="DI274" i="4"/>
  <c r="DI273" i="4"/>
  <c r="DI272" i="4"/>
  <c r="DI271" i="4"/>
  <c r="DI270" i="4"/>
  <c r="DI269" i="4"/>
  <c r="DI268" i="4"/>
  <c r="DI267" i="4"/>
  <c r="DI266" i="4"/>
  <c r="DI265" i="4"/>
  <c r="DI264" i="4"/>
  <c r="DI263" i="4"/>
  <c r="DI262" i="4"/>
  <c r="DI261" i="4"/>
  <c r="DI260" i="4"/>
  <c r="DI259" i="4"/>
  <c r="DI258" i="4"/>
  <c r="DI257" i="4"/>
  <c r="DI256" i="4"/>
  <c r="DI255" i="4"/>
  <c r="J158" i="24"/>
  <c r="J159" i="24" s="1"/>
  <c r="J160" i="24" s="1"/>
  <c r="J161" i="24" s="1"/>
  <c r="J162" i="24" s="1"/>
  <c r="J163" i="24" s="1"/>
  <c r="J164" i="24" s="1"/>
  <c r="J165" i="24" s="1"/>
  <c r="J166" i="24" s="1"/>
  <c r="J167" i="24" s="1"/>
  <c r="J168" i="24" s="1"/>
  <c r="J169" i="24" s="1"/>
  <c r="J170" i="24" s="1"/>
  <c r="J171" i="24" s="1"/>
  <c r="J172" i="24" s="1"/>
  <c r="J173" i="24" s="1"/>
  <c r="J174" i="24" s="1"/>
  <c r="J175" i="24" s="1"/>
  <c r="J176" i="24" s="1"/>
  <c r="J177" i="24" s="1"/>
  <c r="J178" i="24" s="1"/>
  <c r="J179" i="24" s="1"/>
  <c r="J180" i="24" s="1"/>
  <c r="J181" i="24" s="1"/>
  <c r="J182" i="24" s="1"/>
  <c r="J183" i="24" s="1"/>
  <c r="J184" i="24" s="1"/>
  <c r="F11" i="7"/>
  <c r="G11" i="7" s="1"/>
  <c r="D16" i="29"/>
  <c r="D163" i="4" s="1"/>
  <c r="F15" i="4"/>
  <c r="F12" i="7"/>
  <c r="G12" i="7" s="1"/>
  <c r="I12" i="7" s="1"/>
  <c r="K12" i="7" s="1"/>
  <c r="D17" i="29"/>
  <c r="D164" i="4" s="1"/>
  <c r="M12" i="7"/>
  <c r="F13" i="7"/>
  <c r="G13" i="7" s="1"/>
  <c r="D18" i="29"/>
  <c r="D165" i="4" s="1"/>
  <c r="M13" i="7"/>
  <c r="F14" i="7"/>
  <c r="G14" i="7" s="1"/>
  <c r="I14" i="7" s="1"/>
  <c r="K14" i="7" s="1"/>
  <c r="D19" i="29"/>
  <c r="D166" i="4" s="1"/>
  <c r="M14" i="7"/>
  <c r="F15" i="7"/>
  <c r="G15" i="7" s="1"/>
  <c r="D20" i="29"/>
  <c r="D167" i="4" s="1"/>
  <c r="M15" i="7"/>
  <c r="F16" i="7"/>
  <c r="G16" i="7" s="1"/>
  <c r="D21" i="29"/>
  <c r="D168" i="4" s="1"/>
  <c r="M16" i="7"/>
  <c r="F17" i="7"/>
  <c r="G17" i="7" s="1"/>
  <c r="D22" i="29"/>
  <c r="D169" i="4" s="1"/>
  <c r="M17" i="7"/>
  <c r="F18" i="7"/>
  <c r="G18" i="7" s="1"/>
  <c r="I18" i="7" s="1"/>
  <c r="K18" i="7" s="1"/>
  <c r="D23" i="29"/>
  <c r="D170" i="4" s="1"/>
  <c r="M18" i="7"/>
  <c r="F19" i="7"/>
  <c r="G19" i="7" s="1"/>
  <c r="D24" i="29"/>
  <c r="D171" i="4" s="1"/>
  <c r="M19" i="7"/>
  <c r="F20" i="7"/>
  <c r="G20" i="7" s="1"/>
  <c r="D25" i="29"/>
  <c r="D172" i="4" s="1"/>
  <c r="M20" i="7"/>
  <c r="F21" i="7"/>
  <c r="G21" i="7" s="1"/>
  <c r="D26" i="29"/>
  <c r="D173" i="4" s="1"/>
  <c r="M21" i="7"/>
  <c r="F22" i="7"/>
  <c r="G22" i="7" s="1"/>
  <c r="I22" i="7" s="1"/>
  <c r="K22" i="7" s="1"/>
  <c r="D27" i="29"/>
  <c r="D174" i="4" s="1"/>
  <c r="M22" i="7"/>
  <c r="F23" i="7"/>
  <c r="G23" i="7" s="1"/>
  <c r="D28" i="29"/>
  <c r="D175" i="4" s="1"/>
  <c r="M23" i="7"/>
  <c r="F24" i="7"/>
  <c r="G24" i="7" s="1"/>
  <c r="D29" i="29"/>
  <c r="D176" i="4" s="1"/>
  <c r="M24" i="7"/>
  <c r="F25" i="7"/>
  <c r="G25" i="7" s="1"/>
  <c r="D30" i="29"/>
  <c r="D177" i="4" s="1"/>
  <c r="M25" i="7"/>
  <c r="F26" i="7"/>
  <c r="G26" i="7" s="1"/>
  <c r="I26" i="7" s="1"/>
  <c r="K26" i="7" s="1"/>
  <c r="D31" i="29"/>
  <c r="D178" i="4" s="1"/>
  <c r="M26" i="7"/>
  <c r="F27" i="7"/>
  <c r="G27" i="7" s="1"/>
  <c r="D32" i="29"/>
  <c r="D179" i="4" s="1"/>
  <c r="M27" i="7"/>
  <c r="F28" i="7"/>
  <c r="G28" i="7" s="1"/>
  <c r="D33" i="29"/>
  <c r="D180" i="4" s="1"/>
  <c r="M28" i="7"/>
  <c r="F29" i="7"/>
  <c r="G29" i="7" s="1"/>
  <c r="D34" i="29"/>
  <c r="D181" i="4" s="1"/>
  <c r="M29" i="7"/>
  <c r="F30" i="7"/>
  <c r="G30" i="7" s="1"/>
  <c r="I30" i="7" s="1"/>
  <c r="K30" i="7" s="1"/>
  <c r="D35" i="29"/>
  <c r="D182" i="4" s="1"/>
  <c r="M30" i="7"/>
  <c r="F31" i="7"/>
  <c r="G31" i="7" s="1"/>
  <c r="D36" i="29"/>
  <c r="D183" i="4" s="1"/>
  <c r="M31" i="7"/>
  <c r="F32" i="7"/>
  <c r="G32" i="7" s="1"/>
  <c r="D37" i="29"/>
  <c r="D184" i="4" s="1"/>
  <c r="M32" i="7"/>
  <c r="F33" i="7"/>
  <c r="G33" i="7" s="1"/>
  <c r="D38" i="29"/>
  <c r="D185" i="4" s="1"/>
  <c r="M33" i="7"/>
  <c r="F34" i="7"/>
  <c r="G34" i="7" s="1"/>
  <c r="I34" i="7" s="1"/>
  <c r="K34" i="7" s="1"/>
  <c r="D39" i="29"/>
  <c r="D186" i="4" s="1"/>
  <c r="M34" i="7"/>
  <c r="F35" i="7"/>
  <c r="G35" i="7" s="1"/>
  <c r="D40" i="29"/>
  <c r="D187" i="4" s="1"/>
  <c r="M35" i="7"/>
  <c r="F36" i="7"/>
  <c r="G36" i="7" s="1"/>
  <c r="D41" i="29"/>
  <c r="D188" i="4" s="1"/>
  <c r="M36" i="7"/>
  <c r="F37" i="7"/>
  <c r="G37" i="7" s="1"/>
  <c r="D42" i="29"/>
  <c r="D189" i="4" s="1"/>
  <c r="M37" i="7"/>
  <c r="F38" i="7"/>
  <c r="G38" i="7" s="1"/>
  <c r="I38" i="7" s="1"/>
  <c r="K38" i="7" s="1"/>
  <c r="D43" i="29"/>
  <c r="D190" i="4" s="1"/>
  <c r="M38" i="7"/>
  <c r="F39" i="7"/>
  <c r="G39" i="7" s="1"/>
  <c r="D44" i="29"/>
  <c r="D191" i="4" s="1"/>
  <c r="AJ191" i="4" s="1"/>
  <c r="M39" i="7"/>
  <c r="F40" i="7"/>
  <c r="G40" i="7" s="1"/>
  <c r="I40" i="7" s="1"/>
  <c r="K40" i="7" s="1"/>
  <c r="D45" i="29"/>
  <c r="D192" i="4" s="1"/>
  <c r="M40" i="7"/>
  <c r="F41" i="7"/>
  <c r="G41" i="7" s="1"/>
  <c r="M41" i="7"/>
  <c r="F42" i="7"/>
  <c r="G42" i="7" s="1"/>
  <c r="I42" i="7" s="1"/>
  <c r="K42" i="7" s="1"/>
  <c r="M42" i="7"/>
  <c r="F43" i="7"/>
  <c r="G43" i="7" s="1"/>
  <c r="M43" i="7"/>
  <c r="F44" i="7"/>
  <c r="G44" i="7"/>
  <c r="M44" i="7"/>
  <c r="F45" i="7"/>
  <c r="G45" i="7" s="1"/>
  <c r="D50" i="29"/>
  <c r="D197" i="4" s="1"/>
  <c r="M45" i="7"/>
  <c r="F46" i="7"/>
  <c r="M46" i="7"/>
  <c r="M11" i="7"/>
  <c r="F16" i="4"/>
  <c r="F17" i="4"/>
  <c r="F316" i="4" s="1"/>
  <c r="F18" i="4"/>
  <c r="F19" i="4"/>
  <c r="F20" i="4"/>
  <c r="F21" i="4"/>
  <c r="F22" i="4"/>
  <c r="F23" i="4"/>
  <c r="F24" i="4"/>
  <c r="F25" i="4"/>
  <c r="B8" i="22"/>
  <c r="F26" i="4" s="1"/>
  <c r="B9" i="22"/>
  <c r="F27" i="4" s="1"/>
  <c r="B10" i="22"/>
  <c r="F28" i="4" s="1"/>
  <c r="B11" i="22"/>
  <c r="F29" i="4" s="1"/>
  <c r="B12" i="22"/>
  <c r="F30" i="4" s="1"/>
  <c r="B13" i="22"/>
  <c r="F31" i="4" s="1"/>
  <c r="B14" i="22"/>
  <c r="F32" i="4" s="1"/>
  <c r="B15" i="22"/>
  <c r="F33" i="4" s="1"/>
  <c r="B16" i="22"/>
  <c r="F34" i="4" s="1"/>
  <c r="B17" i="22"/>
  <c r="F35" i="4" s="1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F314" i="4"/>
  <c r="B315" i="4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AC311" i="4"/>
  <c r="AB311" i="4"/>
  <c r="R311" i="4"/>
  <c r="O311" i="4"/>
  <c r="F311" i="4"/>
  <c r="L311" i="4" s="1"/>
  <c r="H311" i="4"/>
  <c r="I70" i="7"/>
  <c r="K70" i="7" s="1"/>
  <c r="I64" i="7"/>
  <c r="K64" i="7" s="1"/>
  <c r="I63" i="7"/>
  <c r="K63" i="7" s="1"/>
  <c r="I69" i="7"/>
  <c r="K69" i="7" s="1"/>
  <c r="I13" i="7"/>
  <c r="K13" i="7"/>
  <c r="I15" i="7"/>
  <c r="K15" i="7" s="1"/>
  <c r="I17" i="7"/>
  <c r="K17" i="7" s="1"/>
  <c r="I19" i="7"/>
  <c r="K19" i="7" s="1"/>
  <c r="I21" i="7"/>
  <c r="K21" i="7" s="1"/>
  <c r="I23" i="7"/>
  <c r="K23" i="7" s="1"/>
  <c r="I25" i="7"/>
  <c r="K25" i="7" s="1"/>
  <c r="I27" i="7"/>
  <c r="K27" i="7" s="1"/>
  <c r="I29" i="7"/>
  <c r="K29" i="7" s="1"/>
  <c r="I31" i="7"/>
  <c r="K31" i="7" s="1"/>
  <c r="I33" i="7"/>
  <c r="K33" i="7" s="1"/>
  <c r="I35" i="7"/>
  <c r="K35" i="7" s="1"/>
  <c r="I37" i="7"/>
  <c r="K37" i="7" s="1"/>
  <c r="I39" i="7"/>
  <c r="K39" i="7" s="1"/>
  <c r="I41" i="7"/>
  <c r="K41" i="7" s="1"/>
  <c r="I43" i="7"/>
  <c r="K43" i="7" s="1"/>
  <c r="I44" i="7"/>
  <c r="K44" i="7" s="1"/>
  <c r="I45" i="7"/>
  <c r="K45" i="7" s="1"/>
  <c r="I47" i="7"/>
  <c r="K47" i="7" s="1"/>
  <c r="I48" i="7"/>
  <c r="K48" i="7" s="1"/>
  <c r="I49" i="7"/>
  <c r="K49" i="7" s="1"/>
  <c r="I50" i="7"/>
  <c r="K50" i="7" s="1"/>
  <c r="I51" i="7"/>
  <c r="K51" i="7" s="1"/>
  <c r="I52" i="7"/>
  <c r="K52" i="7" s="1"/>
  <c r="I53" i="7"/>
  <c r="K53" i="7" s="1"/>
  <c r="I54" i="7"/>
  <c r="K54" i="7" s="1"/>
  <c r="I55" i="7"/>
  <c r="K55" i="7" s="1"/>
  <c r="I56" i="7"/>
  <c r="K56" i="7" s="1"/>
  <c r="I57" i="7"/>
  <c r="K57" i="7" s="1"/>
  <c r="I58" i="7"/>
  <c r="K58" i="7" s="1"/>
  <c r="I59" i="7"/>
  <c r="K59" i="7" s="1"/>
  <c r="I60" i="7"/>
  <c r="K60" i="7" s="1"/>
  <c r="I61" i="7"/>
  <c r="K61" i="7" s="1"/>
  <c r="I62" i="7"/>
  <c r="K62" i="7" s="1"/>
  <c r="I65" i="7"/>
  <c r="K65" i="7" s="1"/>
  <c r="I66" i="7"/>
  <c r="K66" i="7" s="1"/>
  <c r="I67" i="7"/>
  <c r="K67" i="7" s="1"/>
  <c r="I68" i="7"/>
  <c r="K68" i="7" s="1"/>
  <c r="I11" i="7"/>
  <c r="K11" i="7" s="1"/>
  <c r="K12" i="24"/>
  <c r="L12" i="24"/>
  <c r="M12" i="24"/>
  <c r="N12" i="24"/>
  <c r="AE60" i="4"/>
  <c r="AE70" i="4"/>
  <c r="K73" i="24"/>
  <c r="L73" i="24"/>
  <c r="M73" i="24"/>
  <c r="N73" i="24"/>
  <c r="L108" i="24"/>
  <c r="M108" i="24"/>
  <c r="N108" i="24"/>
  <c r="S9" i="22"/>
  <c r="S10" i="22"/>
  <c r="S11" i="22" s="1"/>
  <c r="S12" i="22" s="1"/>
  <c r="S13" i="22" s="1"/>
  <c r="S14" i="22" s="1"/>
  <c r="S15" i="22" s="1"/>
  <c r="S16" i="22" s="1"/>
  <c r="S17" i="22" s="1"/>
  <c r="S18" i="22" s="1"/>
  <c r="D80" i="22"/>
  <c r="F80" i="22"/>
  <c r="D81" i="22"/>
  <c r="F81" i="22" s="1"/>
  <c r="C47" i="22" s="1"/>
  <c r="AB47" i="22" s="1"/>
  <c r="D82" i="22"/>
  <c r="F82" i="22" s="1"/>
  <c r="C51" i="22" s="1"/>
  <c r="AB51" i="22" s="1"/>
  <c r="C12" i="7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C69" i="7" s="1"/>
  <c r="C70" i="7" s="1"/>
  <c r="C71" i="7" s="1"/>
  <c r="A17" i="29"/>
  <c r="A18" i="29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F5" i="4"/>
  <c r="H5" i="4" s="1"/>
  <c r="AJ5" i="4"/>
  <c r="AK5" i="4"/>
  <c r="AL5" i="4"/>
  <c r="AM5" i="4"/>
  <c r="AO5" i="4"/>
  <c r="AP5" i="4"/>
  <c r="AQ5" i="4"/>
  <c r="AR5" i="4"/>
  <c r="AU5" i="4"/>
  <c r="AV5" i="4"/>
  <c r="AW5" i="4"/>
  <c r="AX5" i="4"/>
  <c r="BA5" i="4"/>
  <c r="BB5" i="4"/>
  <c r="BC5" i="4"/>
  <c r="BD5" i="4"/>
  <c r="BF5" i="4"/>
  <c r="BG5" i="4"/>
  <c r="BH5" i="4"/>
  <c r="BI5" i="4"/>
  <c r="BL5" i="4"/>
  <c r="BM5" i="4"/>
  <c r="BN5" i="4"/>
  <c r="BO5" i="4"/>
  <c r="BQ5" i="4"/>
  <c r="BR5" i="4"/>
  <c r="BS5" i="4"/>
  <c r="BT5" i="4"/>
  <c r="BV5" i="4"/>
  <c r="BW5" i="4"/>
  <c r="BX5" i="4"/>
  <c r="BY5" i="4"/>
  <c r="D7" i="4"/>
  <c r="F7" i="4"/>
  <c r="H7" i="4"/>
  <c r="K7" i="4"/>
  <c r="L7" i="4"/>
  <c r="O7" i="4"/>
  <c r="F12" i="4"/>
  <c r="K12" i="51" s="1"/>
  <c r="H12" i="4"/>
  <c r="L12" i="4"/>
  <c r="O12" i="4"/>
  <c r="R12" i="4"/>
  <c r="R5" i="4" s="1"/>
  <c r="V12" i="4"/>
  <c r="W12" i="4"/>
  <c r="X12" i="4"/>
  <c r="Y12" i="4"/>
  <c r="Z12" i="4"/>
  <c r="AA12" i="4"/>
  <c r="AB12" i="4"/>
  <c r="AC12" i="4"/>
  <c r="AJ12" i="4"/>
  <c r="AK12" i="4"/>
  <c r="AL12" i="4"/>
  <c r="AM12" i="4"/>
  <c r="AO12" i="4"/>
  <c r="AP12" i="4"/>
  <c r="AQ12" i="4"/>
  <c r="AR12" i="4"/>
  <c r="AU12" i="4"/>
  <c r="AV12" i="4"/>
  <c r="AW12" i="4"/>
  <c r="AX12" i="4"/>
  <c r="BA12" i="4"/>
  <c r="BB12" i="4"/>
  <c r="BC12" i="4"/>
  <c r="BD12" i="4"/>
  <c r="BF12" i="4"/>
  <c r="BG12" i="4"/>
  <c r="BH12" i="4"/>
  <c r="BI12" i="4"/>
  <c r="BL12" i="4"/>
  <c r="BM12" i="4"/>
  <c r="BN12" i="4"/>
  <c r="BO12" i="4"/>
  <c r="BV12" i="4"/>
  <c r="BW12" i="4"/>
  <c r="BX12" i="4"/>
  <c r="BY12" i="4"/>
  <c r="DD28" i="4"/>
  <c r="J28" i="24" s="1"/>
  <c r="DD29" i="4"/>
  <c r="J29" i="24" s="1"/>
  <c r="AE15" i="4"/>
  <c r="AK15" i="4"/>
  <c r="AL15" i="4"/>
  <c r="AM15" i="4"/>
  <c r="BF15" i="4"/>
  <c r="BG15" i="4"/>
  <c r="BH15" i="4"/>
  <c r="BI15" i="4"/>
  <c r="B16" i="4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AK16" i="4"/>
  <c r="AL16" i="4"/>
  <c r="AQ16" i="4" s="1"/>
  <c r="AM16" i="4"/>
  <c r="AP16" i="4"/>
  <c r="AR16" i="4"/>
  <c r="BA16" i="4"/>
  <c r="BB16" i="4"/>
  <c r="BC16" i="4"/>
  <c r="BD16" i="4"/>
  <c r="BF16" i="4"/>
  <c r="BG16" i="4"/>
  <c r="BM16" i="4" s="1"/>
  <c r="BH16" i="4"/>
  <c r="BI16" i="4"/>
  <c r="BO16" i="4"/>
  <c r="BQ16" i="4"/>
  <c r="BR16" i="4"/>
  <c r="BS16" i="4"/>
  <c r="BT16" i="4"/>
  <c r="BV16" i="4"/>
  <c r="BW16" i="4"/>
  <c r="BX16" i="4"/>
  <c r="BY16" i="4"/>
  <c r="CA16" i="4"/>
  <c r="CB16" i="4"/>
  <c r="CC16" i="4"/>
  <c r="CD16" i="4"/>
  <c r="AE17" i="4"/>
  <c r="AK17" i="4"/>
  <c r="AP17" i="4" s="1"/>
  <c r="AL17" i="4"/>
  <c r="AM17" i="4"/>
  <c r="AR17" i="4" s="1"/>
  <c r="AQ17" i="4"/>
  <c r="BA17" i="4"/>
  <c r="BB17" i="4"/>
  <c r="BC17" i="4"/>
  <c r="BD17" i="4"/>
  <c r="BF17" i="4"/>
  <c r="BG17" i="4"/>
  <c r="BH17" i="4"/>
  <c r="BI17" i="4"/>
  <c r="BM17" i="4"/>
  <c r="BN17" i="4"/>
  <c r="BO17" i="4"/>
  <c r="BQ17" i="4"/>
  <c r="BR17" i="4"/>
  <c r="BS17" i="4"/>
  <c r="BT17" i="4"/>
  <c r="BV17" i="4"/>
  <c r="BW17" i="4"/>
  <c r="BX17" i="4"/>
  <c r="BY17" i="4"/>
  <c r="CA17" i="4"/>
  <c r="CB17" i="4"/>
  <c r="CC17" i="4"/>
  <c r="CD17" i="4"/>
  <c r="AK18" i="4"/>
  <c r="AP18" i="4" s="1"/>
  <c r="AL18" i="4"/>
  <c r="AM18" i="4"/>
  <c r="AR18" i="4" s="1"/>
  <c r="AQ18" i="4"/>
  <c r="BA18" i="4"/>
  <c r="BB18" i="4"/>
  <c r="BC18" i="4"/>
  <c r="BD18" i="4"/>
  <c r="BF18" i="4"/>
  <c r="BG18" i="4"/>
  <c r="BH18" i="4"/>
  <c r="BI18" i="4"/>
  <c r="BM18" i="4"/>
  <c r="BN18" i="4"/>
  <c r="BO18" i="4"/>
  <c r="BQ18" i="4"/>
  <c r="BR18" i="4"/>
  <c r="BS18" i="4"/>
  <c r="BT18" i="4"/>
  <c r="BV18" i="4"/>
  <c r="BW18" i="4"/>
  <c r="BX18" i="4"/>
  <c r="BY18" i="4"/>
  <c r="CA18" i="4"/>
  <c r="CB18" i="4"/>
  <c r="CC18" i="4"/>
  <c r="CD18" i="4"/>
  <c r="AE19" i="4"/>
  <c r="AK19" i="4"/>
  <c r="AL19" i="4"/>
  <c r="AQ19" i="4" s="1"/>
  <c r="AM19" i="4"/>
  <c r="AP19" i="4"/>
  <c r="AR19" i="4"/>
  <c r="BA19" i="4"/>
  <c r="BB19" i="4"/>
  <c r="BC19" i="4"/>
  <c r="BD19" i="4"/>
  <c r="BF19" i="4"/>
  <c r="BG19" i="4"/>
  <c r="BH19" i="4"/>
  <c r="BI19" i="4"/>
  <c r="BL19" i="4"/>
  <c r="BM19" i="4"/>
  <c r="BN19" i="4"/>
  <c r="BO19" i="4"/>
  <c r="BQ19" i="4"/>
  <c r="BR19" i="4"/>
  <c r="BS19" i="4"/>
  <c r="BT19" i="4"/>
  <c r="BV19" i="4"/>
  <c r="BW19" i="4"/>
  <c r="BX19" i="4"/>
  <c r="BY19" i="4"/>
  <c r="CA19" i="4"/>
  <c r="CB19" i="4"/>
  <c r="CC19" i="4"/>
  <c r="CD19" i="4"/>
  <c r="AK20" i="4"/>
  <c r="AP20" i="4" s="1"/>
  <c r="AL20" i="4"/>
  <c r="AM20" i="4"/>
  <c r="AR20" i="4" s="1"/>
  <c r="AQ20" i="4"/>
  <c r="BA20" i="4"/>
  <c r="BB20" i="4"/>
  <c r="BC20" i="4"/>
  <c r="BD20" i="4"/>
  <c r="BF20" i="4"/>
  <c r="BG20" i="4"/>
  <c r="BH20" i="4"/>
  <c r="BI20" i="4"/>
  <c r="BM20" i="4"/>
  <c r="BN20" i="4"/>
  <c r="BO20" i="4"/>
  <c r="BQ20" i="4"/>
  <c r="BR20" i="4"/>
  <c r="BS20" i="4"/>
  <c r="BT20" i="4"/>
  <c r="BV20" i="4"/>
  <c r="BW20" i="4"/>
  <c r="BX20" i="4"/>
  <c r="BY20" i="4"/>
  <c r="CA20" i="4"/>
  <c r="CB20" i="4"/>
  <c r="CC20" i="4"/>
  <c r="CD20" i="4"/>
  <c r="AE21" i="4"/>
  <c r="AK21" i="4"/>
  <c r="AL21" i="4"/>
  <c r="AQ21" i="4" s="1"/>
  <c r="AM21" i="4"/>
  <c r="AP21" i="4"/>
  <c r="AR21" i="4"/>
  <c r="BA21" i="4"/>
  <c r="BB21" i="4"/>
  <c r="BC21" i="4"/>
  <c r="BD21" i="4"/>
  <c r="BF21" i="4"/>
  <c r="BG21" i="4"/>
  <c r="BH21" i="4"/>
  <c r="BI21" i="4"/>
  <c r="BM21" i="4"/>
  <c r="BN21" i="4"/>
  <c r="BO21" i="4"/>
  <c r="BQ21" i="4"/>
  <c r="BR21" i="4"/>
  <c r="BS21" i="4"/>
  <c r="BT21" i="4"/>
  <c r="BV21" i="4"/>
  <c r="BW21" i="4"/>
  <c r="BX21" i="4"/>
  <c r="BY21" i="4"/>
  <c r="CA21" i="4"/>
  <c r="CB21" i="4"/>
  <c r="CC21" i="4"/>
  <c r="CD21" i="4"/>
  <c r="AK22" i="4"/>
  <c r="AL22" i="4"/>
  <c r="AQ22" i="4" s="1"/>
  <c r="AM22" i="4"/>
  <c r="AP22" i="4"/>
  <c r="AR22" i="4"/>
  <c r="BA22" i="4"/>
  <c r="BB22" i="4"/>
  <c r="BC22" i="4"/>
  <c r="BD22" i="4"/>
  <c r="BF22" i="4"/>
  <c r="BG22" i="4"/>
  <c r="BH22" i="4"/>
  <c r="BI22" i="4"/>
  <c r="BM22" i="4"/>
  <c r="BN22" i="4"/>
  <c r="BO22" i="4"/>
  <c r="BQ22" i="4"/>
  <c r="BR22" i="4"/>
  <c r="BS22" i="4"/>
  <c r="BT22" i="4"/>
  <c r="BV22" i="4"/>
  <c r="BW22" i="4"/>
  <c r="BX22" i="4"/>
  <c r="BY22" i="4"/>
  <c r="CA22" i="4"/>
  <c r="CB22" i="4"/>
  <c r="CC22" i="4"/>
  <c r="CD22" i="4"/>
  <c r="AE23" i="4"/>
  <c r="AK23" i="4"/>
  <c r="AP23" i="4" s="1"/>
  <c r="AL23" i="4"/>
  <c r="AM23" i="4"/>
  <c r="AR23" i="4" s="1"/>
  <c r="AQ23" i="4"/>
  <c r="BA23" i="4"/>
  <c r="BB23" i="4"/>
  <c r="BC23" i="4"/>
  <c r="BD23" i="4"/>
  <c r="BF23" i="4"/>
  <c r="BG23" i="4"/>
  <c r="BH23" i="4"/>
  <c r="BI23" i="4"/>
  <c r="BQ23" i="4"/>
  <c r="BR23" i="4"/>
  <c r="BS23" i="4"/>
  <c r="BT23" i="4"/>
  <c r="BV23" i="4"/>
  <c r="BW23" i="4"/>
  <c r="BX23" i="4"/>
  <c r="BY23" i="4"/>
  <c r="CA23" i="4"/>
  <c r="CB23" i="4"/>
  <c r="CC23" i="4"/>
  <c r="CD23" i="4"/>
  <c r="AK24" i="4"/>
  <c r="AP24" i="4" s="1"/>
  <c r="AL24" i="4"/>
  <c r="AQ24" i="4" s="1"/>
  <c r="AM24" i="4"/>
  <c r="BA24" i="4"/>
  <c r="BB24" i="4"/>
  <c r="BC24" i="4"/>
  <c r="BD24" i="4"/>
  <c r="BF24" i="4"/>
  <c r="BG24" i="4"/>
  <c r="BM24" i="4" s="1"/>
  <c r="BH24" i="4"/>
  <c r="BI24" i="4"/>
  <c r="BO24" i="4"/>
  <c r="BQ24" i="4"/>
  <c r="BR24" i="4"/>
  <c r="BS24" i="4"/>
  <c r="BT24" i="4"/>
  <c r="BV24" i="4"/>
  <c r="BW24" i="4"/>
  <c r="BX24" i="4"/>
  <c r="BY24" i="4"/>
  <c r="CA24" i="4"/>
  <c r="CB24" i="4"/>
  <c r="CC24" i="4"/>
  <c r="CD24" i="4"/>
  <c r="AE25" i="4"/>
  <c r="AK25" i="4"/>
  <c r="AL25" i="4"/>
  <c r="AM25" i="4"/>
  <c r="AQ25" i="4"/>
  <c r="BA25" i="4"/>
  <c r="BB25" i="4"/>
  <c r="BC25" i="4"/>
  <c r="BD25" i="4"/>
  <c r="BF25" i="4"/>
  <c r="BG25" i="4"/>
  <c r="BH25" i="4"/>
  <c r="BI25" i="4"/>
  <c r="BQ25" i="4"/>
  <c r="BR25" i="4"/>
  <c r="BS25" i="4"/>
  <c r="BT25" i="4"/>
  <c r="BV25" i="4"/>
  <c r="BW25" i="4"/>
  <c r="BX25" i="4"/>
  <c r="BY25" i="4"/>
  <c r="CA25" i="4"/>
  <c r="CB25" i="4"/>
  <c r="CC25" i="4"/>
  <c r="CD25" i="4"/>
  <c r="AK26" i="4"/>
  <c r="AP26" i="4" s="1"/>
  <c r="AL26" i="4"/>
  <c r="AM26" i="4"/>
  <c r="AR26" i="4" s="1"/>
  <c r="BA26" i="4"/>
  <c r="BB26" i="4"/>
  <c r="BC26" i="4"/>
  <c r="BD26" i="4"/>
  <c r="BF26" i="4"/>
  <c r="BG26" i="4"/>
  <c r="BM26" i="4" s="1"/>
  <c r="BH26" i="4"/>
  <c r="BI26" i="4"/>
  <c r="BO26" i="4" s="1"/>
  <c r="BQ26" i="4"/>
  <c r="BR26" i="4"/>
  <c r="BS26" i="4"/>
  <c r="BT26" i="4"/>
  <c r="BV26" i="4"/>
  <c r="BW26" i="4"/>
  <c r="BX26" i="4"/>
  <c r="BY26" i="4"/>
  <c r="CA26" i="4"/>
  <c r="CB26" i="4"/>
  <c r="CC26" i="4"/>
  <c r="CD26" i="4"/>
  <c r="AE27" i="4"/>
  <c r="AK27" i="4"/>
  <c r="AL27" i="4"/>
  <c r="AM27" i="4"/>
  <c r="BA27" i="4"/>
  <c r="BB27" i="4"/>
  <c r="BC27" i="4"/>
  <c r="BD27" i="4"/>
  <c r="BF27" i="4"/>
  <c r="BG27" i="4"/>
  <c r="BH27" i="4"/>
  <c r="BN27" i="4" s="1"/>
  <c r="BI27" i="4"/>
  <c r="BL27" i="4"/>
  <c r="BQ27" i="4"/>
  <c r="BR27" i="4"/>
  <c r="BS27" i="4"/>
  <c r="BT27" i="4"/>
  <c r="BV27" i="4"/>
  <c r="BW27" i="4"/>
  <c r="BX27" i="4"/>
  <c r="BY27" i="4"/>
  <c r="CA27" i="4"/>
  <c r="CB27" i="4"/>
  <c r="CC27" i="4"/>
  <c r="CD27" i="4"/>
  <c r="AK28" i="4"/>
  <c r="AL28" i="4"/>
  <c r="AM28" i="4"/>
  <c r="BA28" i="4"/>
  <c r="BB28" i="4"/>
  <c r="BC28" i="4"/>
  <c r="BD28" i="4"/>
  <c r="BF28" i="4"/>
  <c r="BG28" i="4"/>
  <c r="BM28" i="4" s="1"/>
  <c r="BH28" i="4"/>
  <c r="BI28" i="4"/>
  <c r="BQ28" i="4"/>
  <c r="BR28" i="4"/>
  <c r="BS28" i="4"/>
  <c r="BT28" i="4"/>
  <c r="BV28" i="4"/>
  <c r="BW28" i="4"/>
  <c r="BX28" i="4"/>
  <c r="BY28" i="4"/>
  <c r="CA28" i="4"/>
  <c r="CB28" i="4"/>
  <c r="CC28" i="4"/>
  <c r="CD28" i="4"/>
  <c r="AE29" i="4"/>
  <c r="AK29" i="4"/>
  <c r="AL29" i="4"/>
  <c r="AM29" i="4"/>
  <c r="BA29" i="4"/>
  <c r="BB29" i="4"/>
  <c r="BC29" i="4"/>
  <c r="BD29" i="4"/>
  <c r="BF29" i="4"/>
  <c r="BG29" i="4"/>
  <c r="BH29" i="4"/>
  <c r="BI29" i="4"/>
  <c r="BQ29" i="4"/>
  <c r="BR29" i="4"/>
  <c r="BS29" i="4"/>
  <c r="BT29" i="4"/>
  <c r="BV29" i="4"/>
  <c r="BW29" i="4"/>
  <c r="BX29" i="4"/>
  <c r="BY29" i="4"/>
  <c r="CA29" i="4"/>
  <c r="CB29" i="4"/>
  <c r="CC29" i="4"/>
  <c r="CD29" i="4"/>
  <c r="AK30" i="4"/>
  <c r="AL30" i="4"/>
  <c r="AM30" i="4"/>
  <c r="BA30" i="4"/>
  <c r="BB30" i="4"/>
  <c r="BC30" i="4"/>
  <c r="BD30" i="4"/>
  <c r="BF30" i="4"/>
  <c r="BG30" i="4"/>
  <c r="BM30" i="4" s="1"/>
  <c r="BH30" i="4"/>
  <c r="BI30" i="4"/>
  <c r="BO30" i="4" s="1"/>
  <c r="BQ30" i="4"/>
  <c r="BR30" i="4"/>
  <c r="BS30" i="4"/>
  <c r="BT30" i="4"/>
  <c r="BV30" i="4"/>
  <c r="BW30" i="4"/>
  <c r="BX30" i="4"/>
  <c r="BY30" i="4"/>
  <c r="CA30" i="4"/>
  <c r="CB30" i="4"/>
  <c r="CC30" i="4"/>
  <c r="CD30" i="4"/>
  <c r="AE31" i="4"/>
  <c r="AK31" i="4"/>
  <c r="AP31" i="4" s="1"/>
  <c r="AL31" i="4"/>
  <c r="AM31" i="4"/>
  <c r="BA31" i="4"/>
  <c r="BB31" i="4"/>
  <c r="BC31" i="4"/>
  <c r="BD31" i="4"/>
  <c r="BF31" i="4"/>
  <c r="BG31" i="4"/>
  <c r="BH31" i="4"/>
  <c r="BI31" i="4"/>
  <c r="BQ31" i="4"/>
  <c r="BR31" i="4"/>
  <c r="BS31" i="4"/>
  <c r="BT31" i="4"/>
  <c r="BV31" i="4"/>
  <c r="BW31" i="4"/>
  <c r="BX31" i="4"/>
  <c r="BY31" i="4"/>
  <c r="CA31" i="4"/>
  <c r="CB31" i="4"/>
  <c r="CC31" i="4"/>
  <c r="CD31" i="4"/>
  <c r="AK32" i="4"/>
  <c r="AL32" i="4"/>
  <c r="AM32" i="4"/>
  <c r="AQ32" i="4"/>
  <c r="BA32" i="4"/>
  <c r="BB32" i="4"/>
  <c r="BC32" i="4"/>
  <c r="BD32" i="4"/>
  <c r="BF32" i="4"/>
  <c r="BG32" i="4"/>
  <c r="BM32" i="4" s="1"/>
  <c r="BH32" i="4"/>
  <c r="BI32" i="4"/>
  <c r="BO32" i="4" s="1"/>
  <c r="BQ32" i="4"/>
  <c r="BR32" i="4"/>
  <c r="BS32" i="4"/>
  <c r="BT32" i="4"/>
  <c r="BV32" i="4"/>
  <c r="BW32" i="4"/>
  <c r="BX32" i="4"/>
  <c r="BY32" i="4"/>
  <c r="CA32" i="4"/>
  <c r="CB32" i="4"/>
  <c r="CC32" i="4"/>
  <c r="CD32" i="4"/>
  <c r="AE33" i="4"/>
  <c r="AK33" i="4"/>
  <c r="AL33" i="4"/>
  <c r="AM33" i="4"/>
  <c r="AR33" i="4" s="1"/>
  <c r="BA33" i="4"/>
  <c r="BB33" i="4"/>
  <c r="BC33" i="4"/>
  <c r="BD33" i="4"/>
  <c r="BF33" i="4"/>
  <c r="BG33" i="4"/>
  <c r="BH33" i="4"/>
  <c r="BN33" i="4" s="1"/>
  <c r="BI33" i="4"/>
  <c r="BL33" i="4"/>
  <c r="BQ33" i="4"/>
  <c r="BR33" i="4"/>
  <c r="BS33" i="4"/>
  <c r="BT33" i="4"/>
  <c r="BV33" i="4"/>
  <c r="BW33" i="4"/>
  <c r="BX33" i="4"/>
  <c r="BY33" i="4"/>
  <c r="CA33" i="4"/>
  <c r="CB33" i="4"/>
  <c r="CC33" i="4"/>
  <c r="CD33" i="4"/>
  <c r="AK34" i="4"/>
  <c r="AL34" i="4"/>
  <c r="AM34" i="4"/>
  <c r="AQ34" i="4"/>
  <c r="BA34" i="4"/>
  <c r="BB34" i="4"/>
  <c r="BC34" i="4"/>
  <c r="BD34" i="4"/>
  <c r="BF34" i="4"/>
  <c r="BG34" i="4"/>
  <c r="BM34" i="4" s="1"/>
  <c r="BH34" i="4"/>
  <c r="BI34" i="4"/>
  <c r="BO34" i="4" s="1"/>
  <c r="BQ34" i="4"/>
  <c r="BR34" i="4"/>
  <c r="BS34" i="4"/>
  <c r="BT34" i="4"/>
  <c r="BV34" i="4"/>
  <c r="BW34" i="4"/>
  <c r="BX34" i="4"/>
  <c r="BY34" i="4"/>
  <c r="CA34" i="4"/>
  <c r="CB34" i="4"/>
  <c r="CC34" i="4"/>
  <c r="CD34" i="4"/>
  <c r="AE35" i="4"/>
  <c r="AK35" i="4"/>
  <c r="AL35" i="4"/>
  <c r="AM35" i="4"/>
  <c r="AR35" i="4"/>
  <c r="BA35" i="4"/>
  <c r="BB35" i="4"/>
  <c r="BC35" i="4"/>
  <c r="BD35" i="4"/>
  <c r="BF35" i="4"/>
  <c r="BG35" i="4"/>
  <c r="BH35" i="4"/>
  <c r="BI35" i="4"/>
  <c r="BN35" i="4"/>
  <c r="BQ35" i="4"/>
  <c r="BR35" i="4"/>
  <c r="BS35" i="4"/>
  <c r="BT35" i="4"/>
  <c r="BV35" i="4"/>
  <c r="BW35" i="4"/>
  <c r="BX35" i="4"/>
  <c r="BY35" i="4"/>
  <c r="CA35" i="4"/>
  <c r="CB35" i="4"/>
  <c r="CC35" i="4"/>
  <c r="CD35" i="4"/>
  <c r="AK36" i="4"/>
  <c r="AL36" i="4"/>
  <c r="AM36" i="4"/>
  <c r="BA36" i="4"/>
  <c r="BB36" i="4"/>
  <c r="BC36" i="4"/>
  <c r="BD36" i="4"/>
  <c r="BG36" i="4"/>
  <c r="BH36" i="4"/>
  <c r="BI36" i="4"/>
  <c r="BQ36" i="4"/>
  <c r="BR36" i="4"/>
  <c r="BS36" i="4"/>
  <c r="BT36" i="4"/>
  <c r="BV36" i="4"/>
  <c r="BW36" i="4"/>
  <c r="BX36" i="4"/>
  <c r="BY36" i="4"/>
  <c r="CA36" i="4"/>
  <c r="CB36" i="4"/>
  <c r="CC36" i="4"/>
  <c r="CD36" i="4"/>
  <c r="AE37" i="4"/>
  <c r="AK37" i="4"/>
  <c r="AL37" i="4"/>
  <c r="AM37" i="4"/>
  <c r="BA37" i="4"/>
  <c r="BB37" i="4"/>
  <c r="BC37" i="4"/>
  <c r="BD37" i="4"/>
  <c r="BG37" i="4"/>
  <c r="BH37" i="4"/>
  <c r="BN37" i="4" s="1"/>
  <c r="BI37" i="4"/>
  <c r="BQ37" i="4"/>
  <c r="BR37" i="4"/>
  <c r="BS37" i="4"/>
  <c r="BT37" i="4"/>
  <c r="BV37" i="4"/>
  <c r="BW37" i="4"/>
  <c r="BX37" i="4"/>
  <c r="BY37" i="4"/>
  <c r="CA37" i="4"/>
  <c r="CB37" i="4"/>
  <c r="CC37" i="4"/>
  <c r="CD37" i="4"/>
  <c r="AK38" i="4"/>
  <c r="AL38" i="4"/>
  <c r="AM38" i="4"/>
  <c r="AQ38" i="4"/>
  <c r="BA38" i="4"/>
  <c r="BB38" i="4"/>
  <c r="BC38" i="4"/>
  <c r="BD38" i="4"/>
  <c r="BG38" i="4"/>
  <c r="BM38" i="4" s="1"/>
  <c r="BH38" i="4"/>
  <c r="BI38" i="4"/>
  <c r="BO38" i="4" s="1"/>
  <c r="BQ38" i="4"/>
  <c r="BR38" i="4"/>
  <c r="BS38" i="4"/>
  <c r="BT38" i="4"/>
  <c r="BV38" i="4"/>
  <c r="BW38" i="4"/>
  <c r="BX38" i="4"/>
  <c r="BY38" i="4"/>
  <c r="CA38" i="4"/>
  <c r="CB38" i="4"/>
  <c r="CC38" i="4"/>
  <c r="CD38" i="4"/>
  <c r="AE39" i="4"/>
  <c r="AK39" i="4"/>
  <c r="AP39" i="4" s="1"/>
  <c r="AL39" i="4"/>
  <c r="AM39" i="4"/>
  <c r="AR39" i="4" s="1"/>
  <c r="BA39" i="4"/>
  <c r="BB39" i="4"/>
  <c r="BC39" i="4"/>
  <c r="BD39" i="4"/>
  <c r="BG39" i="4"/>
  <c r="BH39" i="4"/>
  <c r="BN39" i="4" s="1"/>
  <c r="BI39" i="4"/>
  <c r="BQ39" i="4"/>
  <c r="BR39" i="4"/>
  <c r="BS39" i="4"/>
  <c r="BT39" i="4"/>
  <c r="BV39" i="4"/>
  <c r="BW39" i="4"/>
  <c r="BX39" i="4"/>
  <c r="BY39" i="4"/>
  <c r="CA39" i="4"/>
  <c r="CB39" i="4"/>
  <c r="CC39" i="4"/>
  <c r="CD39" i="4"/>
  <c r="AK40" i="4"/>
  <c r="AP40" i="4" s="1"/>
  <c r="AL40" i="4"/>
  <c r="AQ40" i="4" s="1"/>
  <c r="AM40" i="4"/>
  <c r="BA40" i="4"/>
  <c r="BB40" i="4"/>
  <c r="BC40" i="4"/>
  <c r="BD40" i="4"/>
  <c r="BG40" i="4"/>
  <c r="BH40" i="4"/>
  <c r="BI40" i="4"/>
  <c r="BN40" i="4"/>
  <c r="BQ40" i="4"/>
  <c r="BR40" i="4"/>
  <c r="BS40" i="4"/>
  <c r="BT40" i="4"/>
  <c r="BV40" i="4"/>
  <c r="BW40" i="4"/>
  <c r="BX40" i="4"/>
  <c r="BY40" i="4"/>
  <c r="CA40" i="4"/>
  <c r="CB40" i="4"/>
  <c r="CC40" i="4"/>
  <c r="CD40" i="4"/>
  <c r="AE41" i="4"/>
  <c r="AK41" i="4"/>
  <c r="AP41" i="4" s="1"/>
  <c r="AL41" i="4"/>
  <c r="AM41" i="4"/>
  <c r="AR41" i="4" s="1"/>
  <c r="BA41" i="4"/>
  <c r="BB41" i="4"/>
  <c r="BC41" i="4"/>
  <c r="BD41" i="4"/>
  <c r="BG41" i="4"/>
  <c r="BM41" i="4" s="1"/>
  <c r="BH41" i="4"/>
  <c r="BI41" i="4"/>
  <c r="BO41" i="4"/>
  <c r="BQ41" i="4"/>
  <c r="BR41" i="4"/>
  <c r="BS41" i="4"/>
  <c r="BT41" i="4"/>
  <c r="BV41" i="4"/>
  <c r="BW41" i="4"/>
  <c r="BX41" i="4"/>
  <c r="BY41" i="4"/>
  <c r="CA41" i="4"/>
  <c r="CB41" i="4"/>
  <c r="CC41" i="4"/>
  <c r="CD41" i="4"/>
  <c r="AK42" i="4"/>
  <c r="AL42" i="4"/>
  <c r="AQ42" i="4" s="1"/>
  <c r="AM42" i="4"/>
  <c r="BA42" i="4"/>
  <c r="BB42" i="4"/>
  <c r="BC42" i="4"/>
  <c r="BD42" i="4"/>
  <c r="BG42" i="4"/>
  <c r="BH42" i="4"/>
  <c r="BN42" i="4" s="1"/>
  <c r="BI42" i="4"/>
  <c r="BQ42" i="4"/>
  <c r="BR42" i="4"/>
  <c r="BS42" i="4"/>
  <c r="BT42" i="4"/>
  <c r="BV42" i="4"/>
  <c r="BW42" i="4"/>
  <c r="BX42" i="4"/>
  <c r="BY42" i="4"/>
  <c r="CA42" i="4"/>
  <c r="CB42" i="4"/>
  <c r="CC42" i="4"/>
  <c r="CD42" i="4"/>
  <c r="AE43" i="4"/>
  <c r="AK43" i="4"/>
  <c r="AP43" i="4" s="1"/>
  <c r="AL43" i="4"/>
  <c r="AM43" i="4"/>
  <c r="BA43" i="4"/>
  <c r="BB43" i="4"/>
  <c r="BC43" i="4"/>
  <c r="BD43" i="4"/>
  <c r="BG43" i="4"/>
  <c r="BH43" i="4"/>
  <c r="BI43" i="4"/>
  <c r="BM43" i="4"/>
  <c r="BN43" i="4"/>
  <c r="BO43" i="4"/>
  <c r="BQ43" i="4"/>
  <c r="BR43" i="4"/>
  <c r="BS43" i="4"/>
  <c r="BT43" i="4"/>
  <c r="BV43" i="4"/>
  <c r="BW43" i="4"/>
  <c r="BX43" i="4"/>
  <c r="BY43" i="4"/>
  <c r="CA43" i="4"/>
  <c r="CB43" i="4"/>
  <c r="CC43" i="4"/>
  <c r="CD43" i="4"/>
  <c r="AK44" i="4"/>
  <c r="AL44" i="4"/>
  <c r="AM44" i="4"/>
  <c r="BA44" i="4"/>
  <c r="BB44" i="4"/>
  <c r="BC44" i="4"/>
  <c r="BD44" i="4"/>
  <c r="BG44" i="4"/>
  <c r="BM44" i="4" s="1"/>
  <c r="BH44" i="4"/>
  <c r="BI44" i="4"/>
  <c r="BQ44" i="4"/>
  <c r="BR44" i="4"/>
  <c r="BS44" i="4"/>
  <c r="BT44" i="4"/>
  <c r="BV44" i="4"/>
  <c r="BW44" i="4"/>
  <c r="BX44" i="4"/>
  <c r="BY44" i="4"/>
  <c r="CA44" i="4"/>
  <c r="CB44" i="4"/>
  <c r="CC44" i="4"/>
  <c r="CD44" i="4"/>
  <c r="AK45" i="4"/>
  <c r="AL45" i="4"/>
  <c r="AM45" i="4"/>
  <c r="BA45" i="4"/>
  <c r="BB45" i="4"/>
  <c r="BC45" i="4"/>
  <c r="BD45" i="4"/>
  <c r="BG45" i="4"/>
  <c r="BH45" i="4"/>
  <c r="BI45" i="4"/>
  <c r="BN45" i="4"/>
  <c r="BQ45" i="4"/>
  <c r="BR45" i="4"/>
  <c r="BS45" i="4"/>
  <c r="BT45" i="4"/>
  <c r="BV45" i="4"/>
  <c r="BW45" i="4"/>
  <c r="BX45" i="4"/>
  <c r="BY45" i="4"/>
  <c r="CA45" i="4"/>
  <c r="CB45" i="4"/>
  <c r="CC45" i="4"/>
  <c r="CD45" i="4"/>
  <c r="AK46" i="4"/>
  <c r="AL46" i="4"/>
  <c r="AM46" i="4"/>
  <c r="AQ46" i="4"/>
  <c r="BA46" i="4"/>
  <c r="BB46" i="4"/>
  <c r="BC46" i="4"/>
  <c r="BD46" i="4"/>
  <c r="BG46" i="4"/>
  <c r="BM46" i="4" s="1"/>
  <c r="BH46" i="4"/>
  <c r="BI46" i="4"/>
  <c r="BO46" i="4" s="1"/>
  <c r="BQ46" i="4"/>
  <c r="BR46" i="4"/>
  <c r="BS46" i="4"/>
  <c r="BT46" i="4"/>
  <c r="BV46" i="4"/>
  <c r="BW46" i="4"/>
  <c r="BX46" i="4"/>
  <c r="BY46" i="4"/>
  <c r="CA46" i="4"/>
  <c r="CB46" i="4"/>
  <c r="CC46" i="4"/>
  <c r="CD46" i="4"/>
  <c r="AK47" i="4"/>
  <c r="AP47" i="4" s="1"/>
  <c r="AL47" i="4"/>
  <c r="AM47" i="4"/>
  <c r="AR47" i="4"/>
  <c r="BA47" i="4"/>
  <c r="BB47" i="4"/>
  <c r="BC47" i="4"/>
  <c r="BD47" i="4"/>
  <c r="BG47" i="4"/>
  <c r="BH47" i="4"/>
  <c r="BI47" i="4"/>
  <c r="BQ47" i="4"/>
  <c r="BR47" i="4"/>
  <c r="BS47" i="4"/>
  <c r="BT47" i="4"/>
  <c r="BV47" i="4"/>
  <c r="BW47" i="4"/>
  <c r="BX47" i="4"/>
  <c r="BY47" i="4"/>
  <c r="CA47" i="4"/>
  <c r="CB47" i="4"/>
  <c r="CC47" i="4"/>
  <c r="CD47" i="4"/>
  <c r="AK48" i="4"/>
  <c r="AL48" i="4"/>
  <c r="AM48" i="4"/>
  <c r="BA48" i="4"/>
  <c r="BB48" i="4"/>
  <c r="BC48" i="4"/>
  <c r="BD48" i="4"/>
  <c r="BG48" i="4"/>
  <c r="BH48" i="4"/>
  <c r="BN49" i="4" s="1"/>
  <c r="BI48" i="4"/>
  <c r="BQ48" i="4"/>
  <c r="BR48" i="4"/>
  <c r="BS48" i="4"/>
  <c r="BT48" i="4"/>
  <c r="BV48" i="4"/>
  <c r="BW48" i="4"/>
  <c r="BX48" i="4"/>
  <c r="BY48" i="4"/>
  <c r="CA48" i="4"/>
  <c r="CB48" i="4"/>
  <c r="CC48" i="4"/>
  <c r="CD48" i="4"/>
  <c r="AK49" i="4"/>
  <c r="AL49" i="4"/>
  <c r="AM49" i="4"/>
  <c r="AR49" i="4"/>
  <c r="BA49" i="4"/>
  <c r="BB49" i="4"/>
  <c r="BC49" i="4"/>
  <c r="BD49" i="4"/>
  <c r="BG49" i="4"/>
  <c r="BH49" i="4"/>
  <c r="BI49" i="4"/>
  <c r="BQ49" i="4"/>
  <c r="BR49" i="4"/>
  <c r="BS49" i="4"/>
  <c r="BT49" i="4"/>
  <c r="BV49" i="4"/>
  <c r="BW49" i="4"/>
  <c r="BX49" i="4"/>
  <c r="BY49" i="4"/>
  <c r="CA49" i="4"/>
  <c r="CB49" i="4"/>
  <c r="CC49" i="4"/>
  <c r="CD49" i="4"/>
  <c r="AK50" i="4"/>
  <c r="AL50" i="4"/>
  <c r="AM50" i="4"/>
  <c r="BA50" i="4"/>
  <c r="BB50" i="4"/>
  <c r="BC50" i="4"/>
  <c r="BD50" i="4"/>
  <c r="BG50" i="4"/>
  <c r="BH50" i="4"/>
  <c r="BI50" i="4"/>
  <c r="BO50" i="4" s="1"/>
  <c r="BQ50" i="4"/>
  <c r="BR50" i="4"/>
  <c r="BS50" i="4"/>
  <c r="BT50" i="4"/>
  <c r="BV50" i="4"/>
  <c r="BW50" i="4"/>
  <c r="BX50" i="4"/>
  <c r="BY50" i="4"/>
  <c r="CA50" i="4"/>
  <c r="CB50" i="4"/>
  <c r="CC50" i="4"/>
  <c r="CD50" i="4"/>
  <c r="AK51" i="4"/>
  <c r="AL51" i="4"/>
  <c r="AM51" i="4"/>
  <c r="AR51" i="4" s="1"/>
  <c r="BA51" i="4"/>
  <c r="BB51" i="4"/>
  <c r="BC51" i="4"/>
  <c r="BD51" i="4"/>
  <c r="BG51" i="4"/>
  <c r="BH51" i="4"/>
  <c r="BI51" i="4"/>
  <c r="BN51" i="4"/>
  <c r="BQ51" i="4"/>
  <c r="BR51" i="4"/>
  <c r="BS51" i="4"/>
  <c r="BT51" i="4"/>
  <c r="BV51" i="4"/>
  <c r="BW51" i="4"/>
  <c r="BX51" i="4"/>
  <c r="BY51" i="4"/>
  <c r="CA51" i="4"/>
  <c r="CB51" i="4"/>
  <c r="CC51" i="4"/>
  <c r="CD51" i="4"/>
  <c r="AK52" i="4"/>
  <c r="AL52" i="4"/>
  <c r="AQ52" i="4" s="1"/>
  <c r="AM52" i="4"/>
  <c r="BA52" i="4"/>
  <c r="BB52" i="4"/>
  <c r="BC52" i="4"/>
  <c r="BD52" i="4"/>
  <c r="BG52" i="4"/>
  <c r="BM52" i="4" s="1"/>
  <c r="BH52" i="4"/>
  <c r="BI52" i="4"/>
  <c r="BO52" i="4" s="1"/>
  <c r="BQ52" i="4"/>
  <c r="BR52" i="4"/>
  <c r="BS52" i="4"/>
  <c r="BT52" i="4"/>
  <c r="BV52" i="4"/>
  <c r="BW52" i="4"/>
  <c r="BX52" i="4"/>
  <c r="BY52" i="4"/>
  <c r="CA52" i="4"/>
  <c r="CB52" i="4"/>
  <c r="CC52" i="4"/>
  <c r="CD52" i="4"/>
  <c r="AK53" i="4"/>
  <c r="AP53" i="4" s="1"/>
  <c r="AL53" i="4"/>
  <c r="AM53" i="4"/>
  <c r="AR53" i="4" s="1"/>
  <c r="AQ53" i="4"/>
  <c r="BA53" i="4"/>
  <c r="BB53" i="4"/>
  <c r="BC53" i="4"/>
  <c r="BD53" i="4"/>
  <c r="BG53" i="4"/>
  <c r="BM53" i="4" s="1"/>
  <c r="BH53" i="4"/>
  <c r="BN53" i="4" s="1"/>
  <c r="BI53" i="4"/>
  <c r="BO53" i="4" s="1"/>
  <c r="BQ53" i="4"/>
  <c r="BR53" i="4"/>
  <c r="BS53" i="4"/>
  <c r="BT53" i="4"/>
  <c r="BV53" i="4"/>
  <c r="BW53" i="4"/>
  <c r="BX53" i="4"/>
  <c r="BY53" i="4"/>
  <c r="CA53" i="4"/>
  <c r="CB53" i="4"/>
  <c r="CC53" i="4"/>
  <c r="CD53" i="4"/>
  <c r="AK54" i="4"/>
  <c r="AP54" i="4" s="1"/>
  <c r="AL54" i="4"/>
  <c r="AM54" i="4"/>
  <c r="AR54" i="4"/>
  <c r="BA54" i="4"/>
  <c r="BB54" i="4"/>
  <c r="BC54" i="4"/>
  <c r="BD54" i="4"/>
  <c r="BG54" i="4"/>
  <c r="BH54" i="4"/>
  <c r="BI54" i="4"/>
  <c r="BN54" i="4"/>
  <c r="BQ54" i="4"/>
  <c r="BR54" i="4"/>
  <c r="BS54" i="4"/>
  <c r="BT54" i="4"/>
  <c r="BV54" i="4"/>
  <c r="BW54" i="4"/>
  <c r="BX54" i="4"/>
  <c r="BY54" i="4"/>
  <c r="CA54" i="4"/>
  <c r="CB54" i="4"/>
  <c r="CC54" i="4"/>
  <c r="CD54" i="4"/>
  <c r="AK55" i="4"/>
  <c r="AP55" i="4" s="1"/>
  <c r="AL55" i="4"/>
  <c r="AM55" i="4"/>
  <c r="AR55" i="4" s="1"/>
  <c r="AQ55" i="4"/>
  <c r="BA55" i="4"/>
  <c r="BB55" i="4"/>
  <c r="BC55" i="4"/>
  <c r="BD55" i="4"/>
  <c r="BG55" i="4"/>
  <c r="BH55" i="4"/>
  <c r="BI55" i="4"/>
  <c r="BN55" i="4"/>
  <c r="BQ55" i="4"/>
  <c r="BR55" i="4"/>
  <c r="BS55" i="4"/>
  <c r="BT55" i="4"/>
  <c r="BV55" i="4"/>
  <c r="BW55" i="4"/>
  <c r="BX55" i="4"/>
  <c r="BY55" i="4"/>
  <c r="CA55" i="4"/>
  <c r="CB55" i="4"/>
  <c r="CC55" i="4"/>
  <c r="CD55" i="4"/>
  <c r="AK56" i="4"/>
  <c r="AL56" i="4"/>
  <c r="AM56" i="4"/>
  <c r="AR56" i="4"/>
  <c r="BA56" i="4"/>
  <c r="BB56" i="4"/>
  <c r="BC56" i="4"/>
  <c r="BD56" i="4"/>
  <c r="BG56" i="4"/>
  <c r="BH56" i="4"/>
  <c r="BI56" i="4"/>
  <c r="BQ56" i="4"/>
  <c r="BR56" i="4"/>
  <c r="BS56" i="4"/>
  <c r="BT56" i="4"/>
  <c r="BV56" i="4"/>
  <c r="BW56" i="4"/>
  <c r="BX56" i="4"/>
  <c r="BY56" i="4"/>
  <c r="CA56" i="4"/>
  <c r="CB56" i="4"/>
  <c r="CC56" i="4"/>
  <c r="CD56" i="4"/>
  <c r="AK57" i="4"/>
  <c r="AP57" i="4" s="1"/>
  <c r="AL57" i="4"/>
  <c r="AM57" i="4"/>
  <c r="AR57" i="4" s="1"/>
  <c r="BA57" i="4"/>
  <c r="BB57" i="4"/>
  <c r="BC57" i="4"/>
  <c r="BD57" i="4"/>
  <c r="BG57" i="4"/>
  <c r="BH57" i="4"/>
  <c r="BN57" i="4" s="1"/>
  <c r="BI57" i="4"/>
  <c r="BQ57" i="4"/>
  <c r="BR57" i="4"/>
  <c r="BS57" i="4"/>
  <c r="BT57" i="4"/>
  <c r="BV57" i="4"/>
  <c r="BW57" i="4"/>
  <c r="BX57" i="4"/>
  <c r="BY57" i="4"/>
  <c r="CA57" i="4"/>
  <c r="CB57" i="4"/>
  <c r="CC57" i="4"/>
  <c r="CD57" i="4"/>
  <c r="AK58" i="4"/>
  <c r="AL58" i="4"/>
  <c r="AM58" i="4"/>
  <c r="AQ58" i="4"/>
  <c r="BA58" i="4"/>
  <c r="BB58" i="4"/>
  <c r="BC58" i="4"/>
  <c r="BD58" i="4"/>
  <c r="BG58" i="4"/>
  <c r="BH58" i="4"/>
  <c r="BN58" i="4" s="1"/>
  <c r="BI58" i="4"/>
  <c r="BQ58" i="4"/>
  <c r="BR58" i="4"/>
  <c r="BS58" i="4"/>
  <c r="BT58" i="4"/>
  <c r="BV58" i="4"/>
  <c r="BW58" i="4"/>
  <c r="BX58" i="4"/>
  <c r="BY58" i="4"/>
  <c r="CA58" i="4"/>
  <c r="CB58" i="4"/>
  <c r="CC58" i="4"/>
  <c r="CD58" i="4"/>
  <c r="AK59" i="4"/>
  <c r="AP59" i="4" s="1"/>
  <c r="AL59" i="4"/>
  <c r="AM59" i="4"/>
  <c r="AR59" i="4" s="1"/>
  <c r="AQ59" i="4"/>
  <c r="BA59" i="4"/>
  <c r="BB59" i="4"/>
  <c r="BC59" i="4"/>
  <c r="BD59" i="4"/>
  <c r="BG59" i="4"/>
  <c r="BM59" i="4" s="1"/>
  <c r="BH59" i="4"/>
  <c r="BN59" i="4" s="1"/>
  <c r="BI59" i="4"/>
  <c r="BO59" i="4" s="1"/>
  <c r="BQ59" i="4"/>
  <c r="BR59" i="4"/>
  <c r="BS59" i="4"/>
  <c r="BT59" i="4"/>
  <c r="BV59" i="4"/>
  <c r="BW59" i="4"/>
  <c r="BX59" i="4"/>
  <c r="BY59" i="4"/>
  <c r="CA59" i="4"/>
  <c r="CB59" i="4"/>
  <c r="CC59" i="4"/>
  <c r="CD59" i="4"/>
  <c r="AK60" i="4"/>
  <c r="AL60" i="4"/>
  <c r="AM60" i="4"/>
  <c r="AQ60" i="4"/>
  <c r="BA60" i="4"/>
  <c r="BB60" i="4"/>
  <c r="BC60" i="4"/>
  <c r="BD60" i="4"/>
  <c r="BG60" i="4"/>
  <c r="BM60" i="4" s="1"/>
  <c r="BH60" i="4"/>
  <c r="BI60" i="4"/>
  <c r="BO60" i="4"/>
  <c r="BQ60" i="4"/>
  <c r="BR60" i="4"/>
  <c r="BS60" i="4"/>
  <c r="BT60" i="4"/>
  <c r="BV60" i="4"/>
  <c r="BW60" i="4"/>
  <c r="BX60" i="4"/>
  <c r="BY60" i="4"/>
  <c r="CA60" i="4"/>
  <c r="CB60" i="4"/>
  <c r="CC60" i="4"/>
  <c r="CD60" i="4"/>
  <c r="AK61" i="4"/>
  <c r="AP61" i="4" s="1"/>
  <c r="AL61" i="4"/>
  <c r="AM61" i="4"/>
  <c r="AR61" i="4" s="1"/>
  <c r="AQ61" i="4"/>
  <c r="BA61" i="4"/>
  <c r="BB61" i="4"/>
  <c r="BC61" i="4"/>
  <c r="BD61" i="4"/>
  <c r="BG61" i="4"/>
  <c r="BH61" i="4"/>
  <c r="BI61" i="4"/>
  <c r="BN61" i="4"/>
  <c r="BQ61" i="4"/>
  <c r="BR61" i="4"/>
  <c r="BS61" i="4"/>
  <c r="BT61" i="4"/>
  <c r="BV61" i="4"/>
  <c r="BW61" i="4"/>
  <c r="BX61" i="4"/>
  <c r="BY61" i="4"/>
  <c r="CA61" i="4"/>
  <c r="CB61" i="4"/>
  <c r="CC61" i="4"/>
  <c r="CD61" i="4"/>
  <c r="AK62" i="4"/>
  <c r="AL62" i="4"/>
  <c r="AQ62" i="4" s="1"/>
  <c r="AM62" i="4"/>
  <c r="AP62" i="4"/>
  <c r="AR62" i="4"/>
  <c r="BA62" i="4"/>
  <c r="BB62" i="4"/>
  <c r="BC62" i="4"/>
  <c r="BD62" i="4"/>
  <c r="BG62" i="4"/>
  <c r="BM62" i="4" s="1"/>
  <c r="BH62" i="4"/>
  <c r="BI62" i="4"/>
  <c r="BO62" i="4" s="1"/>
  <c r="BN62" i="4"/>
  <c r="BQ62" i="4"/>
  <c r="BR62" i="4"/>
  <c r="BS62" i="4"/>
  <c r="BT62" i="4"/>
  <c r="BV62" i="4"/>
  <c r="BW62" i="4"/>
  <c r="BX62" i="4"/>
  <c r="BY62" i="4"/>
  <c r="CA62" i="4"/>
  <c r="CB62" i="4"/>
  <c r="CC62" i="4"/>
  <c r="CD62" i="4"/>
  <c r="AK63" i="4"/>
  <c r="AP63" i="4" s="1"/>
  <c r="AL63" i="4"/>
  <c r="AM63" i="4"/>
  <c r="AR63" i="4" s="1"/>
  <c r="AQ63" i="4"/>
  <c r="BA63" i="4"/>
  <c r="BB63" i="4"/>
  <c r="BC63" i="4"/>
  <c r="BD63" i="4"/>
  <c r="BG63" i="4"/>
  <c r="BM63" i="4" s="1"/>
  <c r="BH63" i="4"/>
  <c r="BI63" i="4"/>
  <c r="BO63" i="4" s="1"/>
  <c r="BN63" i="4"/>
  <c r="BQ63" i="4"/>
  <c r="BR63" i="4"/>
  <c r="BS63" i="4"/>
  <c r="BT63" i="4"/>
  <c r="BV63" i="4"/>
  <c r="BW63" i="4"/>
  <c r="BX63" i="4"/>
  <c r="BY63" i="4"/>
  <c r="CA63" i="4"/>
  <c r="CB63" i="4"/>
  <c r="CC63" i="4"/>
  <c r="CD63" i="4"/>
  <c r="AK64" i="4"/>
  <c r="AP64" i="4" s="1"/>
  <c r="AL64" i="4"/>
  <c r="AQ64" i="4" s="1"/>
  <c r="AM64" i="4"/>
  <c r="AR64" i="4"/>
  <c r="BA64" i="4"/>
  <c r="BB64" i="4"/>
  <c r="BC64" i="4"/>
  <c r="BD64" i="4"/>
  <c r="BG64" i="4"/>
  <c r="BM64" i="4" s="1"/>
  <c r="BH64" i="4"/>
  <c r="BI64" i="4"/>
  <c r="BO64" i="4" s="1"/>
  <c r="BQ64" i="4"/>
  <c r="BR64" i="4"/>
  <c r="BS64" i="4"/>
  <c r="BT64" i="4"/>
  <c r="BV64" i="4"/>
  <c r="BW64" i="4"/>
  <c r="BX64" i="4"/>
  <c r="BY64" i="4"/>
  <c r="CA64" i="4"/>
  <c r="CB64" i="4"/>
  <c r="CC64" i="4"/>
  <c r="CD64" i="4"/>
  <c r="AK65" i="4"/>
  <c r="AP65" i="4" s="1"/>
  <c r="AL65" i="4"/>
  <c r="AM65" i="4"/>
  <c r="AR65" i="4" s="1"/>
  <c r="BA65" i="4"/>
  <c r="BB65" i="4"/>
  <c r="BC65" i="4"/>
  <c r="BD65" i="4"/>
  <c r="BG65" i="4"/>
  <c r="BM65" i="4" s="1"/>
  <c r="BH65" i="4"/>
  <c r="BI65" i="4"/>
  <c r="BO65" i="4" s="1"/>
  <c r="BN65" i="4"/>
  <c r="BQ65" i="4"/>
  <c r="BR65" i="4"/>
  <c r="BS65" i="4"/>
  <c r="BT65" i="4"/>
  <c r="BV65" i="4"/>
  <c r="BW65" i="4"/>
  <c r="BX65" i="4"/>
  <c r="BY65" i="4"/>
  <c r="CA65" i="4"/>
  <c r="CB65" i="4"/>
  <c r="CC65" i="4"/>
  <c r="CD65" i="4"/>
  <c r="AK66" i="4"/>
  <c r="AP66" i="4" s="1"/>
  <c r="AL66" i="4"/>
  <c r="AQ66" i="4" s="1"/>
  <c r="AM66" i="4"/>
  <c r="AR66" i="4"/>
  <c r="BA66" i="4"/>
  <c r="BB66" i="4"/>
  <c r="BC66" i="4"/>
  <c r="BD66" i="4"/>
  <c r="BG66" i="4"/>
  <c r="BH66" i="4"/>
  <c r="BN66" i="4" s="1"/>
  <c r="BI66" i="4"/>
  <c r="BO66" i="4"/>
  <c r="BQ66" i="4"/>
  <c r="BR66" i="4"/>
  <c r="BS66" i="4"/>
  <c r="BT66" i="4"/>
  <c r="BV66" i="4"/>
  <c r="BW66" i="4"/>
  <c r="BX66" i="4"/>
  <c r="BY66" i="4"/>
  <c r="CA66" i="4"/>
  <c r="CB66" i="4"/>
  <c r="CC66" i="4"/>
  <c r="CD66" i="4"/>
  <c r="AK67" i="4"/>
  <c r="AL67" i="4"/>
  <c r="AQ67" i="4" s="1"/>
  <c r="AM67" i="4"/>
  <c r="AP67" i="4"/>
  <c r="BA67" i="4"/>
  <c r="BB67" i="4"/>
  <c r="BC67" i="4"/>
  <c r="BD67" i="4"/>
  <c r="BG67" i="4"/>
  <c r="BM67" i="4" s="1"/>
  <c r="BH67" i="4"/>
  <c r="BI67" i="4"/>
  <c r="BO67" i="4" s="1"/>
  <c r="BN67" i="4"/>
  <c r="BQ67" i="4"/>
  <c r="BR67" i="4"/>
  <c r="BS67" i="4"/>
  <c r="BT67" i="4"/>
  <c r="BV67" i="4"/>
  <c r="BW67" i="4"/>
  <c r="BX67" i="4"/>
  <c r="BY67" i="4"/>
  <c r="CA67" i="4"/>
  <c r="CB67" i="4"/>
  <c r="CC67" i="4"/>
  <c r="CD67" i="4"/>
  <c r="AK68" i="4"/>
  <c r="AL68" i="4"/>
  <c r="AM68" i="4"/>
  <c r="AQ68" i="4"/>
  <c r="BB68" i="4"/>
  <c r="BC68" i="4"/>
  <c r="BD68" i="4"/>
  <c r="BG68" i="4"/>
  <c r="BM68" i="4" s="1"/>
  <c r="BH68" i="4"/>
  <c r="BI68" i="4"/>
  <c r="AK69" i="4"/>
  <c r="AL69" i="4"/>
  <c r="AM69" i="4"/>
  <c r="AR69" i="4" s="1"/>
  <c r="BB69" i="4"/>
  <c r="BC69" i="4"/>
  <c r="BD69" i="4"/>
  <c r="BG69" i="4"/>
  <c r="BH69" i="4"/>
  <c r="BI69" i="4"/>
  <c r="AK70" i="4"/>
  <c r="AL70" i="4"/>
  <c r="AM70" i="4"/>
  <c r="AQ70" i="4"/>
  <c r="BB70" i="4"/>
  <c r="BC70" i="4"/>
  <c r="BD70" i="4"/>
  <c r="BG70" i="4"/>
  <c r="BH70" i="4"/>
  <c r="BI70" i="4"/>
  <c r="BO70" i="4" s="1"/>
  <c r="AK71" i="4"/>
  <c r="AP71" i="4" s="1"/>
  <c r="AL71" i="4"/>
  <c r="AM71" i="4"/>
  <c r="AR71" i="4" s="1"/>
  <c r="BB71" i="4"/>
  <c r="BC71" i="4"/>
  <c r="BD71" i="4"/>
  <c r="BG71" i="4"/>
  <c r="BH71" i="4"/>
  <c r="BI71" i="4"/>
  <c r="BN71" i="4"/>
  <c r="AK72" i="4"/>
  <c r="AL72" i="4"/>
  <c r="AM72" i="4"/>
  <c r="AQ72" i="4"/>
  <c r="BB72" i="4"/>
  <c r="BC72" i="4"/>
  <c r="BD72" i="4"/>
  <c r="BG72" i="4"/>
  <c r="BH72" i="4"/>
  <c r="BI72" i="4"/>
  <c r="BM72" i="4"/>
  <c r="AK73" i="4"/>
  <c r="AL73" i="4"/>
  <c r="AM73" i="4"/>
  <c r="AR73" i="4"/>
  <c r="BB73" i="4"/>
  <c r="BC73" i="4"/>
  <c r="BD73" i="4"/>
  <c r="BG73" i="4"/>
  <c r="BH73" i="4"/>
  <c r="BI73" i="4"/>
  <c r="BO74" i="4" s="1"/>
  <c r="AK74" i="4"/>
  <c r="AL74" i="4"/>
  <c r="AM74" i="4"/>
  <c r="AQ74" i="4"/>
  <c r="BB74" i="4"/>
  <c r="BC74" i="4"/>
  <c r="BD74" i="4"/>
  <c r="BG74" i="4"/>
  <c r="BH74" i="4"/>
  <c r="BI74" i="4"/>
  <c r="BM74" i="4"/>
  <c r="AK75" i="4"/>
  <c r="AL75" i="4"/>
  <c r="AM75" i="4"/>
  <c r="BB75" i="4"/>
  <c r="BC75" i="4"/>
  <c r="BD75" i="4"/>
  <c r="BG75" i="4"/>
  <c r="BH75" i="4"/>
  <c r="BI75" i="4"/>
  <c r="AK76" i="4"/>
  <c r="AL76" i="4"/>
  <c r="AM76" i="4"/>
  <c r="BB76" i="4"/>
  <c r="BC76" i="4"/>
  <c r="BD76" i="4"/>
  <c r="BG76" i="4"/>
  <c r="BM76" i="4" s="1"/>
  <c r="BH76" i="4"/>
  <c r="BI76" i="4"/>
  <c r="BO76" i="4" s="1"/>
  <c r="B80" i="4"/>
  <c r="B81" i="4"/>
  <c r="H86" i="4"/>
  <c r="DD102" i="4"/>
  <c r="K88" i="4"/>
  <c r="D89" i="4"/>
  <c r="AJ89" i="4" s="1"/>
  <c r="F89" i="4"/>
  <c r="AK89" i="4"/>
  <c r="AL89" i="4"/>
  <c r="AM89" i="4"/>
  <c r="BF89" i="4"/>
  <c r="BG89" i="4"/>
  <c r="BH89" i="4"/>
  <c r="BI89" i="4"/>
  <c r="B90" i="4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AK90" i="4"/>
  <c r="AL90" i="4"/>
  <c r="AM90" i="4"/>
  <c r="AQ90" i="4"/>
  <c r="BA90" i="4"/>
  <c r="BB90" i="4"/>
  <c r="BC90" i="4"/>
  <c r="BD90" i="4"/>
  <c r="BG90" i="4"/>
  <c r="BM90" i="4" s="1"/>
  <c r="BH90" i="4"/>
  <c r="BN90" i="4" s="1"/>
  <c r="BI90" i="4"/>
  <c r="BQ90" i="4"/>
  <c r="BR90" i="4"/>
  <c r="BS90" i="4"/>
  <c r="BT90" i="4"/>
  <c r="BV90" i="4"/>
  <c r="BW90" i="4"/>
  <c r="BX90" i="4"/>
  <c r="BY90" i="4"/>
  <c r="CB90" i="4"/>
  <c r="CC90" i="4"/>
  <c r="CD90" i="4"/>
  <c r="AK91" i="4"/>
  <c r="AP91" i="4" s="1"/>
  <c r="AL91" i="4"/>
  <c r="AM91" i="4"/>
  <c r="AR91" i="4" s="1"/>
  <c r="BA91" i="4"/>
  <c r="BB91" i="4"/>
  <c r="BC91" i="4"/>
  <c r="BD91" i="4"/>
  <c r="BG91" i="4"/>
  <c r="BM91" i="4" s="1"/>
  <c r="BH91" i="4"/>
  <c r="BI91" i="4"/>
  <c r="BO91" i="4" s="1"/>
  <c r="BQ91" i="4"/>
  <c r="BR91" i="4"/>
  <c r="BS91" i="4"/>
  <c r="BT91" i="4"/>
  <c r="BV91" i="4"/>
  <c r="BW91" i="4"/>
  <c r="BX91" i="4"/>
  <c r="BY91" i="4"/>
  <c r="CB91" i="4"/>
  <c r="CC91" i="4"/>
  <c r="CD91" i="4"/>
  <c r="AK92" i="4"/>
  <c r="AL92" i="4"/>
  <c r="AM92" i="4"/>
  <c r="AQ92" i="4"/>
  <c r="BA92" i="4"/>
  <c r="BB92" i="4"/>
  <c r="BC92" i="4"/>
  <c r="BD92" i="4"/>
  <c r="BG92" i="4"/>
  <c r="BH92" i="4"/>
  <c r="BI92" i="4"/>
  <c r="BN92" i="4"/>
  <c r="BQ92" i="4"/>
  <c r="BR92" i="4"/>
  <c r="BS92" i="4"/>
  <c r="BT92" i="4"/>
  <c r="BV92" i="4"/>
  <c r="BW92" i="4"/>
  <c r="BX92" i="4"/>
  <c r="BY92" i="4"/>
  <c r="CB92" i="4"/>
  <c r="CC92" i="4"/>
  <c r="CD92" i="4"/>
  <c r="AK93" i="4"/>
  <c r="AP93" i="4" s="1"/>
  <c r="AL93" i="4"/>
  <c r="AM93" i="4"/>
  <c r="AR93" i="4" s="1"/>
  <c r="BA93" i="4"/>
  <c r="BB93" i="4"/>
  <c r="BC93" i="4"/>
  <c r="BD93" i="4"/>
  <c r="BG93" i="4"/>
  <c r="BM93" i="4" s="1"/>
  <c r="BH93" i="4"/>
  <c r="BI93" i="4"/>
  <c r="BO93" i="4" s="1"/>
  <c r="BQ93" i="4"/>
  <c r="BR93" i="4"/>
  <c r="BS93" i="4"/>
  <c r="BT93" i="4"/>
  <c r="BV93" i="4"/>
  <c r="BW93" i="4"/>
  <c r="BX93" i="4"/>
  <c r="BY93" i="4"/>
  <c r="CB93" i="4"/>
  <c r="CC93" i="4"/>
  <c r="CD93" i="4"/>
  <c r="AK94" i="4"/>
  <c r="AL94" i="4"/>
  <c r="AM94" i="4"/>
  <c r="BA94" i="4"/>
  <c r="BB94" i="4"/>
  <c r="BC94" i="4"/>
  <c r="BD94" i="4"/>
  <c r="BG94" i="4"/>
  <c r="BH94" i="4"/>
  <c r="BI94" i="4"/>
  <c r="BQ94" i="4"/>
  <c r="BR94" i="4"/>
  <c r="BS94" i="4"/>
  <c r="BT94" i="4"/>
  <c r="BV94" i="4"/>
  <c r="BW94" i="4"/>
  <c r="BX94" i="4"/>
  <c r="BY94" i="4"/>
  <c r="CB94" i="4"/>
  <c r="CC94" i="4"/>
  <c r="CD94" i="4"/>
  <c r="AK95" i="4"/>
  <c r="AP95" i="4" s="1"/>
  <c r="AL95" i="4"/>
  <c r="AM95" i="4"/>
  <c r="BA95" i="4"/>
  <c r="BB95" i="4"/>
  <c r="BC95" i="4"/>
  <c r="BD95" i="4"/>
  <c r="BG95" i="4"/>
  <c r="BH95" i="4"/>
  <c r="BI95" i="4"/>
  <c r="BQ95" i="4"/>
  <c r="BR95" i="4"/>
  <c r="BS95" i="4"/>
  <c r="BT95" i="4"/>
  <c r="BV95" i="4"/>
  <c r="BW95" i="4"/>
  <c r="BX95" i="4"/>
  <c r="BY95" i="4"/>
  <c r="CB95" i="4"/>
  <c r="CC95" i="4"/>
  <c r="CD95" i="4"/>
  <c r="AK96" i="4"/>
  <c r="AP96" i="4" s="1"/>
  <c r="AL96" i="4"/>
  <c r="AM96" i="4"/>
  <c r="AR96" i="4" s="1"/>
  <c r="BA96" i="4"/>
  <c r="BB96" i="4"/>
  <c r="BC96" i="4"/>
  <c r="BD96" i="4"/>
  <c r="BG96" i="4"/>
  <c r="BM96" i="4" s="1"/>
  <c r="BH96" i="4"/>
  <c r="BI96" i="4"/>
  <c r="BQ96" i="4"/>
  <c r="BR96" i="4"/>
  <c r="BS96" i="4"/>
  <c r="BT96" i="4"/>
  <c r="BV96" i="4"/>
  <c r="BW96" i="4"/>
  <c r="BX96" i="4"/>
  <c r="BY96" i="4"/>
  <c r="CB96" i="4"/>
  <c r="CC96" i="4"/>
  <c r="CD96" i="4"/>
  <c r="AK97" i="4"/>
  <c r="AL97" i="4"/>
  <c r="AM97" i="4"/>
  <c r="BA97" i="4"/>
  <c r="BB97" i="4"/>
  <c r="BC97" i="4"/>
  <c r="BD97" i="4"/>
  <c r="BG97" i="4"/>
  <c r="BM97" i="4" s="1"/>
  <c r="BH97" i="4"/>
  <c r="BI97" i="4"/>
  <c r="BO97" i="4" s="1"/>
  <c r="BQ97" i="4"/>
  <c r="BR97" i="4"/>
  <c r="BS97" i="4"/>
  <c r="BT97" i="4"/>
  <c r="BV97" i="4"/>
  <c r="BW97" i="4"/>
  <c r="BX97" i="4"/>
  <c r="BY97" i="4"/>
  <c r="CB97" i="4"/>
  <c r="CC97" i="4"/>
  <c r="CD97" i="4"/>
  <c r="AK98" i="4"/>
  <c r="AP98" i="4" s="1"/>
  <c r="AL98" i="4"/>
  <c r="AM98" i="4"/>
  <c r="BA98" i="4"/>
  <c r="BB98" i="4"/>
  <c r="BC98" i="4"/>
  <c r="BD98" i="4"/>
  <c r="BG98" i="4"/>
  <c r="BH98" i="4"/>
  <c r="BI98" i="4"/>
  <c r="BN98" i="4"/>
  <c r="BQ98" i="4"/>
  <c r="BR98" i="4"/>
  <c r="BS98" i="4"/>
  <c r="BT98" i="4"/>
  <c r="BV98" i="4"/>
  <c r="BW98" i="4"/>
  <c r="BX98" i="4"/>
  <c r="BY98" i="4"/>
  <c r="CB98" i="4"/>
  <c r="CC98" i="4"/>
  <c r="CD98" i="4"/>
  <c r="AK99" i="4"/>
  <c r="AP99" i="4" s="1"/>
  <c r="AL99" i="4"/>
  <c r="AQ99" i="4" s="1"/>
  <c r="AM99" i="4"/>
  <c r="BA99" i="4"/>
  <c r="BB99" i="4"/>
  <c r="BC99" i="4"/>
  <c r="BD99" i="4"/>
  <c r="BG99" i="4"/>
  <c r="BM99" i="4" s="1"/>
  <c r="BH99" i="4"/>
  <c r="BI99" i="4"/>
  <c r="BQ99" i="4"/>
  <c r="BR99" i="4"/>
  <c r="BS99" i="4"/>
  <c r="BT99" i="4"/>
  <c r="BV99" i="4"/>
  <c r="BW99" i="4"/>
  <c r="BX99" i="4"/>
  <c r="BY99" i="4"/>
  <c r="CB99" i="4"/>
  <c r="CC99" i="4"/>
  <c r="CD99" i="4"/>
  <c r="AK100" i="4"/>
  <c r="AP100" i="4" s="1"/>
  <c r="AL100" i="4"/>
  <c r="AM100" i="4"/>
  <c r="AR100" i="4" s="1"/>
  <c r="BA100" i="4"/>
  <c r="BB100" i="4"/>
  <c r="BC100" i="4"/>
  <c r="BD100" i="4"/>
  <c r="BG100" i="4"/>
  <c r="BM100" i="4" s="1"/>
  <c r="BH100" i="4"/>
  <c r="BN100" i="4" s="1"/>
  <c r="BI100" i="4"/>
  <c r="BQ100" i="4"/>
  <c r="BR100" i="4"/>
  <c r="BS100" i="4"/>
  <c r="BT100" i="4"/>
  <c r="BV100" i="4"/>
  <c r="BW100" i="4"/>
  <c r="BX100" i="4"/>
  <c r="BY100" i="4"/>
  <c r="CB100" i="4"/>
  <c r="CC100" i="4"/>
  <c r="CD100" i="4"/>
  <c r="AK101" i="4"/>
  <c r="AL101" i="4"/>
  <c r="AM101" i="4"/>
  <c r="BA101" i="4"/>
  <c r="BB101" i="4"/>
  <c r="BC101" i="4"/>
  <c r="BD101" i="4"/>
  <c r="BG101" i="4"/>
  <c r="BM101" i="4" s="1"/>
  <c r="BH101" i="4"/>
  <c r="BI101" i="4"/>
  <c r="BO101" i="4" s="1"/>
  <c r="BQ101" i="4"/>
  <c r="BR101" i="4"/>
  <c r="BS101" i="4"/>
  <c r="BT101" i="4"/>
  <c r="BV101" i="4"/>
  <c r="BW101" i="4"/>
  <c r="BX101" i="4"/>
  <c r="BY101" i="4"/>
  <c r="CB101" i="4"/>
  <c r="CC101" i="4"/>
  <c r="CD101" i="4"/>
  <c r="AK102" i="4"/>
  <c r="AP102" i="4" s="1"/>
  <c r="AL102" i="4"/>
  <c r="AQ102" i="4" s="1"/>
  <c r="AM102" i="4"/>
  <c r="AR102" i="4" s="1"/>
  <c r="BA102" i="4"/>
  <c r="BB102" i="4"/>
  <c r="BC102" i="4"/>
  <c r="BD102" i="4"/>
  <c r="BG102" i="4"/>
  <c r="BM102" i="4" s="1"/>
  <c r="BH102" i="4"/>
  <c r="BN102" i="4" s="1"/>
  <c r="BI102" i="4"/>
  <c r="BO102" i="4" s="1"/>
  <c r="BQ102" i="4"/>
  <c r="BR102" i="4"/>
  <c r="BS102" i="4"/>
  <c r="BT102" i="4"/>
  <c r="BV102" i="4"/>
  <c r="BW102" i="4"/>
  <c r="BX102" i="4"/>
  <c r="BY102" i="4"/>
  <c r="CB102" i="4"/>
  <c r="CC102" i="4"/>
  <c r="CD102" i="4"/>
  <c r="AK103" i="4"/>
  <c r="AL103" i="4"/>
  <c r="AQ103" i="4" s="1"/>
  <c r="AM103" i="4"/>
  <c r="AR103" i="4"/>
  <c r="BA103" i="4"/>
  <c r="BB103" i="4"/>
  <c r="BC103" i="4"/>
  <c r="BD103" i="4"/>
  <c r="BG103" i="4"/>
  <c r="BH103" i="4"/>
  <c r="BN103" i="4" s="1"/>
  <c r="BI103" i="4"/>
  <c r="BO103" i="4"/>
  <c r="BQ103" i="4"/>
  <c r="BR103" i="4"/>
  <c r="BS103" i="4"/>
  <c r="BT103" i="4"/>
  <c r="BV103" i="4"/>
  <c r="BW103" i="4"/>
  <c r="BX103" i="4"/>
  <c r="BY103" i="4"/>
  <c r="CB103" i="4"/>
  <c r="CC103" i="4"/>
  <c r="CD103" i="4"/>
  <c r="AK104" i="4"/>
  <c r="AP104" i="4" s="1"/>
  <c r="AL104" i="4"/>
  <c r="AM104" i="4"/>
  <c r="AR104" i="4" s="1"/>
  <c r="BA104" i="4"/>
  <c r="BB104" i="4"/>
  <c r="BC104" i="4"/>
  <c r="BD104" i="4"/>
  <c r="BG104" i="4"/>
  <c r="BM104" i="4" s="1"/>
  <c r="BH104" i="4"/>
  <c r="BI104" i="4"/>
  <c r="BO104" i="4" s="1"/>
  <c r="BQ104" i="4"/>
  <c r="BR104" i="4"/>
  <c r="BS104" i="4"/>
  <c r="BT104" i="4"/>
  <c r="BV104" i="4"/>
  <c r="BW104" i="4"/>
  <c r="BX104" i="4"/>
  <c r="BY104" i="4"/>
  <c r="CB104" i="4"/>
  <c r="CC104" i="4"/>
  <c r="CD104" i="4"/>
  <c r="AK105" i="4"/>
  <c r="AL105" i="4"/>
  <c r="AM105" i="4"/>
  <c r="AQ105" i="4"/>
  <c r="BA105" i="4"/>
  <c r="BB105" i="4"/>
  <c r="BC105" i="4"/>
  <c r="BD105" i="4"/>
  <c r="BG105" i="4"/>
  <c r="BH105" i="4"/>
  <c r="BI105" i="4"/>
  <c r="BN105" i="4"/>
  <c r="BQ105" i="4"/>
  <c r="BR105" i="4"/>
  <c r="BS105" i="4"/>
  <c r="BT105" i="4"/>
  <c r="BV105" i="4"/>
  <c r="BW105" i="4"/>
  <c r="BX105" i="4"/>
  <c r="BY105" i="4"/>
  <c r="CB105" i="4"/>
  <c r="CC105" i="4"/>
  <c r="CD105" i="4"/>
  <c r="AK106" i="4"/>
  <c r="AL106" i="4"/>
  <c r="AM106" i="4"/>
  <c r="AR106" i="4"/>
  <c r="BA106" i="4"/>
  <c r="BB106" i="4"/>
  <c r="BC106" i="4"/>
  <c r="BD106" i="4"/>
  <c r="BG106" i="4"/>
  <c r="BH106" i="4"/>
  <c r="BN107" i="4" s="1"/>
  <c r="BI106" i="4"/>
  <c r="BQ106" i="4"/>
  <c r="BR106" i="4"/>
  <c r="BS106" i="4"/>
  <c r="BT106" i="4"/>
  <c r="BV106" i="4"/>
  <c r="BW106" i="4"/>
  <c r="BX106" i="4"/>
  <c r="BY106" i="4"/>
  <c r="CB106" i="4"/>
  <c r="CC106" i="4"/>
  <c r="CD106" i="4"/>
  <c r="AK107" i="4"/>
  <c r="AL107" i="4"/>
  <c r="AM107" i="4"/>
  <c r="BA107" i="4"/>
  <c r="BB107" i="4"/>
  <c r="BC107" i="4"/>
  <c r="BD107" i="4"/>
  <c r="BG107" i="4"/>
  <c r="BM107" i="4" s="1"/>
  <c r="BH107" i="4"/>
  <c r="BI107" i="4"/>
  <c r="BO107" i="4" s="1"/>
  <c r="BQ107" i="4"/>
  <c r="BR107" i="4"/>
  <c r="BS107" i="4"/>
  <c r="BT107" i="4"/>
  <c r="BV107" i="4"/>
  <c r="BW107" i="4"/>
  <c r="BX107" i="4"/>
  <c r="BY107" i="4"/>
  <c r="CB107" i="4"/>
  <c r="CC107" i="4"/>
  <c r="CD107" i="4"/>
  <c r="AK108" i="4"/>
  <c r="AP108" i="4" s="1"/>
  <c r="AL108" i="4"/>
  <c r="AM108" i="4"/>
  <c r="BA108" i="4"/>
  <c r="BB108" i="4"/>
  <c r="BC108" i="4"/>
  <c r="BD108" i="4"/>
  <c r="BG108" i="4"/>
  <c r="BH108" i="4"/>
  <c r="BN108" i="4" s="1"/>
  <c r="BI108" i="4"/>
  <c r="BO108" i="4" s="1"/>
  <c r="BQ108" i="4"/>
  <c r="BR108" i="4"/>
  <c r="BS108" i="4"/>
  <c r="BT108" i="4"/>
  <c r="BV108" i="4"/>
  <c r="BW108" i="4"/>
  <c r="BX108" i="4"/>
  <c r="BY108" i="4"/>
  <c r="CB108" i="4"/>
  <c r="CC108" i="4"/>
  <c r="CD108" i="4"/>
  <c r="AK109" i="4"/>
  <c r="AP109" i="4" s="1"/>
  <c r="AL109" i="4"/>
  <c r="AM109" i="4"/>
  <c r="AR109" i="4" s="1"/>
  <c r="BA109" i="4"/>
  <c r="BB109" i="4"/>
  <c r="BC109" i="4"/>
  <c r="BD109" i="4"/>
  <c r="BG109" i="4"/>
  <c r="BH109" i="4"/>
  <c r="BN109" i="4" s="1"/>
  <c r="BI109" i="4"/>
  <c r="BQ109" i="4"/>
  <c r="BR109" i="4"/>
  <c r="BS109" i="4"/>
  <c r="BT109" i="4"/>
  <c r="BV109" i="4"/>
  <c r="BW109" i="4"/>
  <c r="BX109" i="4"/>
  <c r="BY109" i="4"/>
  <c r="CB109" i="4"/>
  <c r="CC109" i="4"/>
  <c r="CD109" i="4"/>
  <c r="AK110" i="4"/>
  <c r="AL110" i="4"/>
  <c r="AQ111" i="4" s="1"/>
  <c r="AM110" i="4"/>
  <c r="AQ110" i="4"/>
  <c r="BA110" i="4"/>
  <c r="BB110" i="4"/>
  <c r="BC110" i="4"/>
  <c r="BD110" i="4"/>
  <c r="BG110" i="4"/>
  <c r="BH110" i="4"/>
  <c r="BI110" i="4"/>
  <c r="BN110" i="4"/>
  <c r="BQ110" i="4"/>
  <c r="BR110" i="4"/>
  <c r="BS110" i="4"/>
  <c r="BT110" i="4"/>
  <c r="BV110" i="4"/>
  <c r="BW110" i="4"/>
  <c r="BX110" i="4"/>
  <c r="BY110" i="4"/>
  <c r="CB110" i="4"/>
  <c r="CC110" i="4"/>
  <c r="CD110" i="4"/>
  <c r="AK111" i="4"/>
  <c r="AL111" i="4"/>
  <c r="AM111" i="4"/>
  <c r="BA111" i="4"/>
  <c r="BB111" i="4"/>
  <c r="BC111" i="4"/>
  <c r="BD111" i="4"/>
  <c r="BG111" i="4"/>
  <c r="BH111" i="4"/>
  <c r="BI111" i="4"/>
  <c r="BO111" i="4" s="1"/>
  <c r="BQ111" i="4"/>
  <c r="BR111" i="4"/>
  <c r="BS111" i="4"/>
  <c r="BT111" i="4"/>
  <c r="BV111" i="4"/>
  <c r="BW111" i="4"/>
  <c r="BX111" i="4"/>
  <c r="BY111" i="4"/>
  <c r="CB111" i="4"/>
  <c r="CC111" i="4"/>
  <c r="CD111" i="4"/>
  <c r="AK112" i="4"/>
  <c r="AL112" i="4"/>
  <c r="AQ113" i="4" s="1"/>
  <c r="AM112" i="4"/>
  <c r="BA112" i="4"/>
  <c r="BB112" i="4"/>
  <c r="BC112" i="4"/>
  <c r="BD112" i="4"/>
  <c r="BG112" i="4"/>
  <c r="BH112" i="4"/>
  <c r="BI112" i="4"/>
  <c r="BQ112" i="4"/>
  <c r="BR112" i="4"/>
  <c r="BS112" i="4"/>
  <c r="BT112" i="4"/>
  <c r="BV112" i="4"/>
  <c r="BW112" i="4"/>
  <c r="BX112" i="4"/>
  <c r="BY112" i="4"/>
  <c r="CB112" i="4"/>
  <c r="CC112" i="4"/>
  <c r="CD112" i="4"/>
  <c r="AK113" i="4"/>
  <c r="AL113" i="4"/>
  <c r="AM113" i="4"/>
  <c r="BA113" i="4"/>
  <c r="BB113" i="4"/>
  <c r="BC113" i="4"/>
  <c r="BD113" i="4"/>
  <c r="BG113" i="4"/>
  <c r="BH113" i="4"/>
  <c r="BN114" i="4" s="1"/>
  <c r="BI113" i="4"/>
  <c r="BQ113" i="4"/>
  <c r="BR113" i="4"/>
  <c r="BS113" i="4"/>
  <c r="BT113" i="4"/>
  <c r="BV113" i="4"/>
  <c r="BW113" i="4"/>
  <c r="BX113" i="4"/>
  <c r="BY113" i="4"/>
  <c r="CB113" i="4"/>
  <c r="CC113" i="4"/>
  <c r="CD113" i="4"/>
  <c r="AK114" i="4"/>
  <c r="AL114" i="4"/>
  <c r="AM114" i="4"/>
  <c r="BA114" i="4"/>
  <c r="BB114" i="4"/>
  <c r="BC114" i="4"/>
  <c r="BD114" i="4"/>
  <c r="BG114" i="4"/>
  <c r="BH114" i="4"/>
  <c r="BI114" i="4"/>
  <c r="BQ114" i="4"/>
  <c r="BR114" i="4"/>
  <c r="BS114" i="4"/>
  <c r="BT114" i="4"/>
  <c r="BV114" i="4"/>
  <c r="BW114" i="4"/>
  <c r="BX114" i="4"/>
  <c r="BY114" i="4"/>
  <c r="CB114" i="4"/>
  <c r="CC114" i="4"/>
  <c r="CD114" i="4"/>
  <c r="AK115" i="4"/>
  <c r="AL115" i="4"/>
  <c r="AM115" i="4"/>
  <c r="AQ115" i="4"/>
  <c r="BA115" i="4"/>
  <c r="BB115" i="4"/>
  <c r="BC115" i="4"/>
  <c r="BD115" i="4"/>
  <c r="BG115" i="4"/>
  <c r="BH115" i="4"/>
  <c r="BI115" i="4"/>
  <c r="BQ115" i="4"/>
  <c r="BR115" i="4"/>
  <c r="BS115" i="4"/>
  <c r="BT115" i="4"/>
  <c r="BV115" i="4"/>
  <c r="BW115" i="4"/>
  <c r="BX115" i="4"/>
  <c r="BY115" i="4"/>
  <c r="CB115" i="4"/>
  <c r="CC115" i="4"/>
  <c r="CD115" i="4"/>
  <c r="AK116" i="4"/>
  <c r="AL116" i="4"/>
  <c r="AM116" i="4"/>
  <c r="AR116" i="4"/>
  <c r="BA116" i="4"/>
  <c r="BB116" i="4"/>
  <c r="BC116" i="4"/>
  <c r="BD116" i="4"/>
  <c r="BG116" i="4"/>
  <c r="BH116" i="4"/>
  <c r="BN117" i="4" s="1"/>
  <c r="BI116" i="4"/>
  <c r="BQ116" i="4"/>
  <c r="BR116" i="4"/>
  <c r="BS116" i="4"/>
  <c r="BT116" i="4"/>
  <c r="BV116" i="4"/>
  <c r="BW116" i="4"/>
  <c r="BX116" i="4"/>
  <c r="BY116" i="4"/>
  <c r="CB116" i="4"/>
  <c r="CC116" i="4"/>
  <c r="CD116" i="4"/>
  <c r="AK117" i="4"/>
  <c r="AP117" i="4" s="1"/>
  <c r="AL117" i="4"/>
  <c r="AQ118" i="4" s="1"/>
  <c r="AM117" i="4"/>
  <c r="AR117" i="4" s="1"/>
  <c r="BA117" i="4"/>
  <c r="BB117" i="4"/>
  <c r="BC117" i="4"/>
  <c r="BD117" i="4"/>
  <c r="BG117" i="4"/>
  <c r="BH117" i="4"/>
  <c r="BI117" i="4"/>
  <c r="BQ117" i="4"/>
  <c r="BR117" i="4"/>
  <c r="BS117" i="4"/>
  <c r="BT117" i="4"/>
  <c r="BV117" i="4"/>
  <c r="BW117" i="4"/>
  <c r="BX117" i="4"/>
  <c r="BY117" i="4"/>
  <c r="CB117" i="4"/>
  <c r="CC117" i="4"/>
  <c r="CD117" i="4"/>
  <c r="AK118" i="4"/>
  <c r="AP118" i="4" s="1"/>
  <c r="AL118" i="4"/>
  <c r="AM118" i="4"/>
  <c r="AR118" i="4" s="1"/>
  <c r="BA118" i="4"/>
  <c r="BB118" i="4"/>
  <c r="BC118" i="4"/>
  <c r="BD118" i="4"/>
  <c r="BG118" i="4"/>
  <c r="BM118" i="4" s="1"/>
  <c r="BH118" i="4"/>
  <c r="BN118" i="4" s="1"/>
  <c r="BI118" i="4"/>
  <c r="BO119" i="4" s="1"/>
  <c r="BQ118" i="4"/>
  <c r="BR118" i="4"/>
  <c r="BS118" i="4"/>
  <c r="BT118" i="4"/>
  <c r="BV118" i="4"/>
  <c r="BW118" i="4"/>
  <c r="BX118" i="4"/>
  <c r="BY118" i="4"/>
  <c r="CB118" i="4"/>
  <c r="CC118" i="4"/>
  <c r="CD118" i="4"/>
  <c r="AK119" i="4"/>
  <c r="AL119" i="4"/>
  <c r="AM119" i="4"/>
  <c r="AQ119" i="4"/>
  <c r="BA119" i="4"/>
  <c r="BB119" i="4"/>
  <c r="BC119" i="4"/>
  <c r="BD119" i="4"/>
  <c r="BG119" i="4"/>
  <c r="BH119" i="4"/>
  <c r="BN119" i="4" s="1"/>
  <c r="BI119" i="4"/>
  <c r="BM119" i="4"/>
  <c r="BQ119" i="4"/>
  <c r="BR119" i="4"/>
  <c r="BS119" i="4"/>
  <c r="BT119" i="4"/>
  <c r="BV119" i="4"/>
  <c r="BW119" i="4"/>
  <c r="BX119" i="4"/>
  <c r="BY119" i="4"/>
  <c r="CB119" i="4"/>
  <c r="CC119" i="4"/>
  <c r="CD119" i="4"/>
  <c r="AK120" i="4"/>
  <c r="AP120" i="4" s="1"/>
  <c r="AL120" i="4"/>
  <c r="AM120" i="4"/>
  <c r="AR120" i="4" s="1"/>
  <c r="AQ120" i="4"/>
  <c r="BA120" i="4"/>
  <c r="BB120" i="4"/>
  <c r="BC120" i="4"/>
  <c r="BD120" i="4"/>
  <c r="BG120" i="4"/>
  <c r="BM120" i="4" s="1"/>
  <c r="BH120" i="4"/>
  <c r="BI120" i="4"/>
  <c r="BO120" i="4" s="1"/>
  <c r="BN120" i="4"/>
  <c r="BQ120" i="4"/>
  <c r="BR120" i="4"/>
  <c r="BS120" i="4"/>
  <c r="BT120" i="4"/>
  <c r="BV120" i="4"/>
  <c r="BW120" i="4"/>
  <c r="BX120" i="4"/>
  <c r="BY120" i="4"/>
  <c r="CB120" i="4"/>
  <c r="CC120" i="4"/>
  <c r="CD120" i="4"/>
  <c r="AK121" i="4"/>
  <c r="AP121" i="4" s="1"/>
  <c r="AL121" i="4"/>
  <c r="AM121" i="4"/>
  <c r="AR121" i="4" s="1"/>
  <c r="BA121" i="4"/>
  <c r="BB121" i="4"/>
  <c r="BC121" i="4"/>
  <c r="BD121" i="4"/>
  <c r="BG121" i="4"/>
  <c r="BM121" i="4" s="1"/>
  <c r="BH121" i="4"/>
  <c r="BI121" i="4"/>
  <c r="BO121" i="4"/>
  <c r="BQ121" i="4"/>
  <c r="BR121" i="4"/>
  <c r="BS121" i="4"/>
  <c r="BT121" i="4"/>
  <c r="BV121" i="4"/>
  <c r="BW121" i="4"/>
  <c r="BX121" i="4"/>
  <c r="BY121" i="4"/>
  <c r="CB121" i="4"/>
  <c r="CC121" i="4"/>
  <c r="CD121" i="4"/>
  <c r="AK122" i="4"/>
  <c r="AP122" i="4" s="1"/>
  <c r="AL122" i="4"/>
  <c r="AM122" i="4"/>
  <c r="AR122" i="4" s="1"/>
  <c r="AQ122" i="4"/>
  <c r="BA122" i="4"/>
  <c r="BB122" i="4"/>
  <c r="BC122" i="4"/>
  <c r="BD122" i="4"/>
  <c r="BG122" i="4"/>
  <c r="BM122" i="4" s="1"/>
  <c r="BH122" i="4"/>
  <c r="BI122" i="4"/>
  <c r="BO122" i="4" s="1"/>
  <c r="BQ122" i="4"/>
  <c r="BR122" i="4"/>
  <c r="BS122" i="4"/>
  <c r="BT122" i="4"/>
  <c r="BV122" i="4"/>
  <c r="BW122" i="4"/>
  <c r="BX122" i="4"/>
  <c r="BY122" i="4"/>
  <c r="CB122" i="4"/>
  <c r="CC122" i="4"/>
  <c r="CD122" i="4"/>
  <c r="AK123" i="4"/>
  <c r="AP123" i="4" s="1"/>
  <c r="AL123" i="4"/>
  <c r="AQ123" i="4" s="1"/>
  <c r="AM123" i="4"/>
  <c r="BA123" i="4"/>
  <c r="BB123" i="4"/>
  <c r="BC123" i="4"/>
  <c r="BD123" i="4"/>
  <c r="BG123" i="4"/>
  <c r="BH123" i="4"/>
  <c r="BN123" i="4" s="1"/>
  <c r="BI123" i="4"/>
  <c r="BO123" i="4" s="1"/>
  <c r="BQ123" i="4"/>
  <c r="BR123" i="4"/>
  <c r="BS123" i="4"/>
  <c r="BT123" i="4"/>
  <c r="BV123" i="4"/>
  <c r="BW123" i="4"/>
  <c r="BX123" i="4"/>
  <c r="BY123" i="4"/>
  <c r="CB123" i="4"/>
  <c r="CC123" i="4"/>
  <c r="CD123" i="4"/>
  <c r="AK124" i="4"/>
  <c r="AL124" i="4"/>
  <c r="AQ125" i="4" s="1"/>
  <c r="AM124" i="4"/>
  <c r="AR124" i="4"/>
  <c r="BA124" i="4"/>
  <c r="BB124" i="4"/>
  <c r="BC124" i="4"/>
  <c r="BD124" i="4"/>
  <c r="BG124" i="4"/>
  <c r="BH124" i="4"/>
  <c r="BN124" i="4" s="1"/>
  <c r="BI124" i="4"/>
  <c r="BO124" i="4"/>
  <c r="BQ124" i="4"/>
  <c r="BR124" i="4"/>
  <c r="BS124" i="4"/>
  <c r="BT124" i="4"/>
  <c r="BV124" i="4"/>
  <c r="BW124" i="4"/>
  <c r="BX124" i="4"/>
  <c r="BY124" i="4"/>
  <c r="CB124" i="4"/>
  <c r="CC124" i="4"/>
  <c r="CD124" i="4"/>
  <c r="AK125" i="4"/>
  <c r="AP125" i="4" s="1"/>
  <c r="AL125" i="4"/>
  <c r="AM125" i="4"/>
  <c r="AR125" i="4" s="1"/>
  <c r="BA125" i="4"/>
  <c r="BB125" i="4"/>
  <c r="BC125" i="4"/>
  <c r="BD125" i="4"/>
  <c r="BG125" i="4"/>
  <c r="BM125" i="4" s="1"/>
  <c r="BH125" i="4"/>
  <c r="BI125" i="4"/>
  <c r="BO125" i="4" s="1"/>
  <c r="BQ125" i="4"/>
  <c r="BR125" i="4"/>
  <c r="BS125" i="4"/>
  <c r="BT125" i="4"/>
  <c r="BV125" i="4"/>
  <c r="BW125" i="4"/>
  <c r="BX125" i="4"/>
  <c r="BY125" i="4"/>
  <c r="CB125" i="4"/>
  <c r="CC125" i="4"/>
  <c r="CD125" i="4"/>
  <c r="AK126" i="4"/>
  <c r="AL126" i="4"/>
  <c r="AQ126" i="4" s="1"/>
  <c r="AM126" i="4"/>
  <c r="AR127" i="4" s="1"/>
  <c r="BA126" i="4"/>
  <c r="BB126" i="4"/>
  <c r="BC126" i="4"/>
  <c r="BD126" i="4"/>
  <c r="BG126" i="4"/>
  <c r="BH126" i="4"/>
  <c r="BI126" i="4"/>
  <c r="BQ126" i="4"/>
  <c r="BR126" i="4"/>
  <c r="BS126" i="4"/>
  <c r="BT126" i="4"/>
  <c r="BV126" i="4"/>
  <c r="BW126" i="4"/>
  <c r="BX126" i="4"/>
  <c r="BY126" i="4"/>
  <c r="CB126" i="4"/>
  <c r="CC126" i="4"/>
  <c r="CD126" i="4"/>
  <c r="AK127" i="4"/>
  <c r="AL127" i="4"/>
  <c r="AQ128" i="4" s="1"/>
  <c r="AM127" i="4"/>
  <c r="AP127" i="4"/>
  <c r="BA127" i="4"/>
  <c r="BB127" i="4"/>
  <c r="BC127" i="4"/>
  <c r="BD127" i="4"/>
  <c r="BG127" i="4"/>
  <c r="BH127" i="4"/>
  <c r="BI127" i="4"/>
  <c r="BQ127" i="4"/>
  <c r="BR127" i="4"/>
  <c r="BS127" i="4"/>
  <c r="BT127" i="4"/>
  <c r="BV127" i="4"/>
  <c r="BW127" i="4"/>
  <c r="BX127" i="4"/>
  <c r="BY127" i="4"/>
  <c r="CB127" i="4"/>
  <c r="CC127" i="4"/>
  <c r="CD127" i="4"/>
  <c r="AK128" i="4"/>
  <c r="AL128" i="4"/>
  <c r="AM128" i="4"/>
  <c r="BA128" i="4"/>
  <c r="BB128" i="4"/>
  <c r="BC128" i="4"/>
  <c r="BD128" i="4"/>
  <c r="BG128" i="4"/>
  <c r="BH128" i="4"/>
  <c r="BI128" i="4"/>
  <c r="BQ128" i="4"/>
  <c r="BR128" i="4"/>
  <c r="BS128" i="4"/>
  <c r="BT128" i="4"/>
  <c r="BV128" i="4"/>
  <c r="BW128" i="4"/>
  <c r="BX128" i="4"/>
  <c r="BY128" i="4"/>
  <c r="CB128" i="4"/>
  <c r="CC128" i="4"/>
  <c r="CD128" i="4"/>
  <c r="AK129" i="4"/>
  <c r="AL129" i="4"/>
  <c r="AQ130" i="4" s="1"/>
  <c r="AM129" i="4"/>
  <c r="BA129" i="4"/>
  <c r="BB129" i="4"/>
  <c r="BC129" i="4"/>
  <c r="BD129" i="4"/>
  <c r="BG129" i="4"/>
  <c r="BH129" i="4"/>
  <c r="BI129" i="4"/>
  <c r="BQ129" i="4"/>
  <c r="BR129" i="4"/>
  <c r="BS129" i="4"/>
  <c r="BT129" i="4"/>
  <c r="BV129" i="4"/>
  <c r="BW129" i="4"/>
  <c r="BX129" i="4"/>
  <c r="BY129" i="4"/>
  <c r="CB129" i="4"/>
  <c r="CC129" i="4"/>
  <c r="CD129" i="4"/>
  <c r="AK130" i="4"/>
  <c r="AL130" i="4"/>
  <c r="AM130" i="4"/>
  <c r="BA130" i="4"/>
  <c r="BB130" i="4"/>
  <c r="BC130" i="4"/>
  <c r="BD130" i="4"/>
  <c r="BG130" i="4"/>
  <c r="BH130" i="4"/>
  <c r="BI130" i="4"/>
  <c r="BQ130" i="4"/>
  <c r="BR130" i="4"/>
  <c r="BS130" i="4"/>
  <c r="BT130" i="4"/>
  <c r="BV130" i="4"/>
  <c r="BW130" i="4"/>
  <c r="BX130" i="4"/>
  <c r="BY130" i="4"/>
  <c r="CB130" i="4"/>
  <c r="CC130" i="4"/>
  <c r="CD130" i="4"/>
  <c r="AK131" i="4"/>
  <c r="AL131" i="4"/>
  <c r="AQ132" i="4" s="1"/>
  <c r="AM131" i="4"/>
  <c r="BA131" i="4"/>
  <c r="BB131" i="4"/>
  <c r="BC131" i="4"/>
  <c r="BD131" i="4"/>
  <c r="BG131" i="4"/>
  <c r="BH131" i="4"/>
  <c r="BI131" i="4"/>
  <c r="BQ131" i="4"/>
  <c r="BR131" i="4"/>
  <c r="BS131" i="4"/>
  <c r="BT131" i="4"/>
  <c r="BV131" i="4"/>
  <c r="BW131" i="4"/>
  <c r="BX131" i="4"/>
  <c r="BY131" i="4"/>
  <c r="CB131" i="4"/>
  <c r="CC131" i="4"/>
  <c r="CD131" i="4"/>
  <c r="AK132" i="4"/>
  <c r="AL132" i="4"/>
  <c r="AM132" i="4"/>
  <c r="BA132" i="4"/>
  <c r="BB132" i="4"/>
  <c r="BC132" i="4"/>
  <c r="BD132" i="4"/>
  <c r="BG132" i="4"/>
  <c r="BM132" i="4" s="1"/>
  <c r="BH132" i="4"/>
  <c r="BI132" i="4"/>
  <c r="BQ132" i="4"/>
  <c r="BR132" i="4"/>
  <c r="BS132" i="4"/>
  <c r="BT132" i="4"/>
  <c r="BV132" i="4"/>
  <c r="BW132" i="4"/>
  <c r="BX132" i="4"/>
  <c r="BY132" i="4"/>
  <c r="CB132" i="4"/>
  <c r="CC132" i="4"/>
  <c r="CD132" i="4"/>
  <c r="AK133" i="4"/>
  <c r="AL133" i="4"/>
  <c r="AM133" i="4"/>
  <c r="BA133" i="4"/>
  <c r="BB133" i="4"/>
  <c r="BC133" i="4"/>
  <c r="BD133" i="4"/>
  <c r="BG133" i="4"/>
  <c r="BH133" i="4"/>
  <c r="BI133" i="4"/>
  <c r="BN133" i="4"/>
  <c r="BQ133" i="4"/>
  <c r="BR133" i="4"/>
  <c r="BS133" i="4"/>
  <c r="BT133" i="4"/>
  <c r="BV133" i="4"/>
  <c r="BW133" i="4"/>
  <c r="BX133" i="4"/>
  <c r="BY133" i="4"/>
  <c r="CB133" i="4"/>
  <c r="CC133" i="4"/>
  <c r="CD133" i="4"/>
  <c r="AK134" i="4"/>
  <c r="AL134" i="4"/>
  <c r="AQ134" i="4" s="1"/>
  <c r="AM134" i="4"/>
  <c r="BA134" i="4"/>
  <c r="BB134" i="4"/>
  <c r="BC134" i="4"/>
  <c r="BD134" i="4"/>
  <c r="BG134" i="4"/>
  <c r="BM134" i="4" s="1"/>
  <c r="BH134" i="4"/>
  <c r="BI134" i="4"/>
  <c r="BQ134" i="4"/>
  <c r="BR134" i="4"/>
  <c r="BS134" i="4"/>
  <c r="BT134" i="4"/>
  <c r="BV134" i="4"/>
  <c r="BW134" i="4"/>
  <c r="BX134" i="4"/>
  <c r="BY134" i="4"/>
  <c r="CB134" i="4"/>
  <c r="CC134" i="4"/>
  <c r="CD134" i="4"/>
  <c r="AK135" i="4"/>
  <c r="AL135" i="4"/>
  <c r="AQ136" i="4" s="1"/>
  <c r="AM135" i="4"/>
  <c r="BA135" i="4"/>
  <c r="BB135" i="4"/>
  <c r="BC135" i="4"/>
  <c r="BD135" i="4"/>
  <c r="BG135" i="4"/>
  <c r="BH135" i="4"/>
  <c r="BI135" i="4"/>
  <c r="BQ135" i="4"/>
  <c r="BR135" i="4"/>
  <c r="BS135" i="4"/>
  <c r="BT135" i="4"/>
  <c r="BV135" i="4"/>
  <c r="BW135" i="4"/>
  <c r="BX135" i="4"/>
  <c r="BY135" i="4"/>
  <c r="CB135" i="4"/>
  <c r="CC135" i="4"/>
  <c r="CD135" i="4"/>
  <c r="AK136" i="4"/>
  <c r="AL136" i="4"/>
  <c r="AM136" i="4"/>
  <c r="BA136" i="4"/>
  <c r="BB136" i="4"/>
  <c r="BC136" i="4"/>
  <c r="BD136" i="4"/>
  <c r="BG136" i="4"/>
  <c r="BH136" i="4"/>
  <c r="BI136" i="4"/>
  <c r="BO136" i="4" s="1"/>
  <c r="BQ136" i="4"/>
  <c r="BR136" i="4"/>
  <c r="BS136" i="4"/>
  <c r="BT136" i="4"/>
  <c r="BV136" i="4"/>
  <c r="BW136" i="4"/>
  <c r="BX136" i="4"/>
  <c r="BY136" i="4"/>
  <c r="CB136" i="4"/>
  <c r="CC136" i="4"/>
  <c r="CD136" i="4"/>
  <c r="AK137" i="4"/>
  <c r="AP137" i="4" s="1"/>
  <c r="AL137" i="4"/>
  <c r="AM137" i="4"/>
  <c r="BA137" i="4"/>
  <c r="BB137" i="4"/>
  <c r="BC137" i="4"/>
  <c r="BD137" i="4"/>
  <c r="BG137" i="4"/>
  <c r="BH137" i="4"/>
  <c r="BI137" i="4"/>
  <c r="BQ137" i="4"/>
  <c r="BR137" i="4"/>
  <c r="BS137" i="4"/>
  <c r="BT137" i="4"/>
  <c r="BV137" i="4"/>
  <c r="BW137" i="4"/>
  <c r="BX137" i="4"/>
  <c r="BY137" i="4"/>
  <c r="CB137" i="4"/>
  <c r="CC137" i="4"/>
  <c r="CD137" i="4"/>
  <c r="AK138" i="4"/>
  <c r="AL138" i="4"/>
  <c r="AM138" i="4"/>
  <c r="BA138" i="4"/>
  <c r="BB138" i="4"/>
  <c r="BC138" i="4"/>
  <c r="BD138" i="4"/>
  <c r="BG138" i="4"/>
  <c r="BH138" i="4"/>
  <c r="BI138" i="4"/>
  <c r="BQ138" i="4"/>
  <c r="BR138" i="4"/>
  <c r="BS138" i="4"/>
  <c r="BT138" i="4"/>
  <c r="BV138" i="4"/>
  <c r="BW138" i="4"/>
  <c r="BX138" i="4"/>
  <c r="BY138" i="4"/>
  <c r="CB138" i="4"/>
  <c r="CC138" i="4"/>
  <c r="CD138" i="4"/>
  <c r="AK139" i="4"/>
  <c r="AL139" i="4"/>
  <c r="AM139" i="4"/>
  <c r="BA139" i="4"/>
  <c r="BB139" i="4"/>
  <c r="BC139" i="4"/>
  <c r="BD139" i="4"/>
  <c r="BG139" i="4"/>
  <c r="BH139" i="4"/>
  <c r="BI139" i="4"/>
  <c r="BQ139" i="4"/>
  <c r="BR139" i="4"/>
  <c r="BS139" i="4"/>
  <c r="BT139" i="4"/>
  <c r="BV139" i="4"/>
  <c r="BW139" i="4"/>
  <c r="BX139" i="4"/>
  <c r="BY139" i="4"/>
  <c r="CB139" i="4"/>
  <c r="CC139" i="4"/>
  <c r="CD139" i="4"/>
  <c r="AK140" i="4"/>
  <c r="AL140" i="4"/>
  <c r="AM140" i="4"/>
  <c r="BA140" i="4"/>
  <c r="BB140" i="4"/>
  <c r="BC140" i="4"/>
  <c r="BD140" i="4"/>
  <c r="BG140" i="4"/>
  <c r="BH140" i="4"/>
  <c r="BI140" i="4"/>
  <c r="BQ140" i="4"/>
  <c r="BR140" i="4"/>
  <c r="BS140" i="4"/>
  <c r="BT140" i="4"/>
  <c r="BV140" i="4"/>
  <c r="BW140" i="4"/>
  <c r="BX140" i="4"/>
  <c r="BY140" i="4"/>
  <c r="CB140" i="4"/>
  <c r="CC140" i="4"/>
  <c r="CD140" i="4"/>
  <c r="B154" i="4"/>
  <c r="B155" i="4"/>
  <c r="H160" i="4"/>
  <c r="L160" i="4"/>
  <c r="O160" i="4" s="1"/>
  <c r="R160" i="4"/>
  <c r="DD176" i="4"/>
  <c r="J109" i="24" s="1"/>
  <c r="F162" i="4"/>
  <c r="H162" i="4"/>
  <c r="F163" i="4"/>
  <c r="H163" i="4" s="1"/>
  <c r="AJ163" i="4"/>
  <c r="AK163" i="4"/>
  <c r="AL163" i="4"/>
  <c r="AM163" i="4"/>
  <c r="BG163" i="4"/>
  <c r="BH163" i="4"/>
  <c r="BI163" i="4"/>
  <c r="B164" i="4"/>
  <c r="B165" i="4" s="1"/>
  <c r="F164" i="4"/>
  <c r="BF164" i="4" s="1"/>
  <c r="AK164" i="4"/>
  <c r="AP164" i="4" s="1"/>
  <c r="AL164" i="4"/>
  <c r="AQ164" i="4" s="1"/>
  <c r="AM164" i="4"/>
  <c r="AR164" i="4"/>
  <c r="BA164" i="4"/>
  <c r="BB164" i="4"/>
  <c r="BC164" i="4"/>
  <c r="BD164" i="4"/>
  <c r="BG164" i="4"/>
  <c r="BH164" i="4"/>
  <c r="BI164" i="4"/>
  <c r="BQ164" i="4"/>
  <c r="BR164" i="4"/>
  <c r="BS164" i="4"/>
  <c r="BT164" i="4"/>
  <c r="BV164" i="4"/>
  <c r="BW164" i="4"/>
  <c r="BX164" i="4"/>
  <c r="BY164" i="4"/>
  <c r="CA164" i="4"/>
  <c r="CB164" i="4"/>
  <c r="CC164" i="4"/>
  <c r="CD164" i="4"/>
  <c r="F165" i="4"/>
  <c r="AJ165" i="4"/>
  <c r="AK165" i="4"/>
  <c r="AL165" i="4"/>
  <c r="AM165" i="4"/>
  <c r="BA165" i="4"/>
  <c r="BB165" i="4"/>
  <c r="BC165" i="4"/>
  <c r="BD165" i="4"/>
  <c r="BG165" i="4"/>
  <c r="BH165" i="4"/>
  <c r="BI165" i="4"/>
  <c r="BO165" i="4" s="1"/>
  <c r="BQ165" i="4"/>
  <c r="BR165" i="4"/>
  <c r="BS165" i="4"/>
  <c r="BT165" i="4"/>
  <c r="BV165" i="4"/>
  <c r="BW165" i="4"/>
  <c r="BX165" i="4"/>
  <c r="BY165" i="4"/>
  <c r="CA165" i="4"/>
  <c r="CB165" i="4"/>
  <c r="CC165" i="4"/>
  <c r="CD165" i="4"/>
  <c r="B166" i="4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F166" i="4"/>
  <c r="BF166" i="4" s="1"/>
  <c r="AK166" i="4"/>
  <c r="AL166" i="4"/>
  <c r="AM166" i="4"/>
  <c r="AR166" i="4" s="1"/>
  <c r="BA166" i="4"/>
  <c r="BB166" i="4"/>
  <c r="BC166" i="4"/>
  <c r="BD166" i="4"/>
  <c r="BG166" i="4"/>
  <c r="BH166" i="4"/>
  <c r="BI166" i="4"/>
  <c r="BQ166" i="4"/>
  <c r="BR166" i="4"/>
  <c r="BS166" i="4"/>
  <c r="BT166" i="4"/>
  <c r="BV166" i="4"/>
  <c r="BW166" i="4"/>
  <c r="BX166" i="4"/>
  <c r="BY166" i="4"/>
  <c r="CA166" i="4"/>
  <c r="CB166" i="4"/>
  <c r="CC166" i="4"/>
  <c r="CD166" i="4"/>
  <c r="F167" i="4"/>
  <c r="AJ167" i="4"/>
  <c r="AK167" i="4"/>
  <c r="AL167" i="4"/>
  <c r="AM167" i="4"/>
  <c r="BA167" i="4"/>
  <c r="BB167" i="4"/>
  <c r="BC167" i="4"/>
  <c r="BD167" i="4"/>
  <c r="BG167" i="4"/>
  <c r="BM167" i="4" s="1"/>
  <c r="BH167" i="4"/>
  <c r="BI167" i="4"/>
  <c r="BO167" i="4" s="1"/>
  <c r="BQ167" i="4"/>
  <c r="BR167" i="4"/>
  <c r="BS167" i="4"/>
  <c r="BT167" i="4"/>
  <c r="BV167" i="4"/>
  <c r="BW167" i="4"/>
  <c r="BX167" i="4"/>
  <c r="BY167" i="4"/>
  <c r="CA167" i="4"/>
  <c r="CB167" i="4"/>
  <c r="CC167" i="4"/>
  <c r="CD167" i="4"/>
  <c r="F168" i="4"/>
  <c r="AK168" i="4"/>
  <c r="AP168" i="4" s="1"/>
  <c r="AL168" i="4"/>
  <c r="AM168" i="4"/>
  <c r="AR168" i="4" s="1"/>
  <c r="BA168" i="4"/>
  <c r="BB168" i="4"/>
  <c r="BC168" i="4"/>
  <c r="BD168" i="4"/>
  <c r="BG168" i="4"/>
  <c r="BH168" i="4"/>
  <c r="BI168" i="4"/>
  <c r="BQ168" i="4"/>
  <c r="BR168" i="4"/>
  <c r="BS168" i="4"/>
  <c r="BT168" i="4"/>
  <c r="BV168" i="4"/>
  <c r="BW168" i="4"/>
  <c r="BX168" i="4"/>
  <c r="BY168" i="4"/>
  <c r="CA168" i="4"/>
  <c r="CB168" i="4"/>
  <c r="CC168" i="4"/>
  <c r="CD168" i="4"/>
  <c r="F169" i="4"/>
  <c r="AJ169" i="4"/>
  <c r="AK169" i="4"/>
  <c r="AL169" i="4"/>
  <c r="AM169" i="4"/>
  <c r="BA169" i="4"/>
  <c r="BB169" i="4"/>
  <c r="BC169" i="4"/>
  <c r="BD169" i="4"/>
  <c r="BG169" i="4"/>
  <c r="BH169" i="4"/>
  <c r="BI169" i="4"/>
  <c r="BQ169" i="4"/>
  <c r="BR169" i="4"/>
  <c r="BS169" i="4"/>
  <c r="BT169" i="4"/>
  <c r="BV169" i="4"/>
  <c r="BW169" i="4"/>
  <c r="BX169" i="4"/>
  <c r="BY169" i="4"/>
  <c r="CA169" i="4"/>
  <c r="CB169" i="4"/>
  <c r="CC169" i="4"/>
  <c r="CD169" i="4"/>
  <c r="F170" i="4"/>
  <c r="AJ170" i="4"/>
  <c r="AK170" i="4"/>
  <c r="AL170" i="4"/>
  <c r="AM170" i="4"/>
  <c r="AR170" i="4" s="1"/>
  <c r="BA170" i="4"/>
  <c r="BB170" i="4"/>
  <c r="BC170" i="4"/>
  <c r="BD170" i="4"/>
  <c r="BG170" i="4"/>
  <c r="BH170" i="4"/>
  <c r="BI170" i="4"/>
  <c r="BQ170" i="4"/>
  <c r="BR170" i="4"/>
  <c r="BS170" i="4"/>
  <c r="BT170" i="4"/>
  <c r="BV170" i="4"/>
  <c r="BW170" i="4"/>
  <c r="BX170" i="4"/>
  <c r="BY170" i="4"/>
  <c r="CA170" i="4"/>
  <c r="CB170" i="4"/>
  <c r="CC170" i="4"/>
  <c r="CD170" i="4"/>
  <c r="F171" i="4"/>
  <c r="AJ171" i="4"/>
  <c r="AK171" i="4"/>
  <c r="AL171" i="4"/>
  <c r="AM171" i="4"/>
  <c r="BA171" i="4"/>
  <c r="BB171" i="4"/>
  <c r="BC171" i="4"/>
  <c r="BD171" i="4"/>
  <c r="BG171" i="4"/>
  <c r="BM171" i="4" s="1"/>
  <c r="BH171" i="4"/>
  <c r="BI171" i="4"/>
  <c r="BQ171" i="4"/>
  <c r="BR171" i="4"/>
  <c r="BS171" i="4"/>
  <c r="BT171" i="4"/>
  <c r="BV171" i="4"/>
  <c r="BW171" i="4"/>
  <c r="BX171" i="4"/>
  <c r="BY171" i="4"/>
  <c r="CA171" i="4"/>
  <c r="CB171" i="4"/>
  <c r="CC171" i="4"/>
  <c r="CD171" i="4"/>
  <c r="F172" i="4"/>
  <c r="AK172" i="4"/>
  <c r="AL172" i="4"/>
  <c r="AM172" i="4"/>
  <c r="AR172" i="4" s="1"/>
  <c r="BA172" i="4"/>
  <c r="BB172" i="4"/>
  <c r="BC172" i="4"/>
  <c r="BD172" i="4"/>
  <c r="BG172" i="4"/>
  <c r="BH172" i="4"/>
  <c r="BI172" i="4"/>
  <c r="BQ172" i="4"/>
  <c r="BR172" i="4"/>
  <c r="BS172" i="4"/>
  <c r="BT172" i="4"/>
  <c r="BV172" i="4"/>
  <c r="BW172" i="4"/>
  <c r="BX172" i="4"/>
  <c r="BY172" i="4"/>
  <c r="CA172" i="4"/>
  <c r="CB172" i="4"/>
  <c r="CC172" i="4"/>
  <c r="CD172" i="4"/>
  <c r="F173" i="4"/>
  <c r="AJ173" i="4"/>
  <c r="AK173" i="4"/>
  <c r="AL173" i="4"/>
  <c r="AM173" i="4"/>
  <c r="BA173" i="4"/>
  <c r="BB173" i="4"/>
  <c r="BC173" i="4"/>
  <c r="BD173" i="4"/>
  <c r="BG173" i="4"/>
  <c r="BH173" i="4"/>
  <c r="BI173" i="4"/>
  <c r="BQ173" i="4"/>
  <c r="BR173" i="4"/>
  <c r="BS173" i="4"/>
  <c r="BT173" i="4"/>
  <c r="BV173" i="4"/>
  <c r="BW173" i="4"/>
  <c r="BX173" i="4"/>
  <c r="BY173" i="4"/>
  <c r="CA173" i="4"/>
  <c r="CB173" i="4"/>
  <c r="CC173" i="4"/>
  <c r="CD173" i="4"/>
  <c r="F174" i="4"/>
  <c r="H174" i="4" s="1"/>
  <c r="AK174" i="4"/>
  <c r="AL174" i="4"/>
  <c r="AM174" i="4"/>
  <c r="AR174" i="4" s="1"/>
  <c r="BA174" i="4"/>
  <c r="BB174" i="4"/>
  <c r="BC174" i="4"/>
  <c r="BD174" i="4"/>
  <c r="BG174" i="4"/>
  <c r="BH174" i="4"/>
  <c r="BI174" i="4"/>
  <c r="BN174" i="4"/>
  <c r="BQ174" i="4"/>
  <c r="BR174" i="4"/>
  <c r="BS174" i="4"/>
  <c r="BT174" i="4"/>
  <c r="BV174" i="4"/>
  <c r="BW174" i="4"/>
  <c r="BX174" i="4"/>
  <c r="BY174" i="4"/>
  <c r="CA174" i="4"/>
  <c r="CB174" i="4"/>
  <c r="CC174" i="4"/>
  <c r="CD174" i="4"/>
  <c r="F175" i="4"/>
  <c r="AJ175" i="4"/>
  <c r="AK175" i="4"/>
  <c r="AL175" i="4"/>
  <c r="AM175" i="4"/>
  <c r="BA175" i="4"/>
  <c r="BB175" i="4"/>
  <c r="BC175" i="4"/>
  <c r="BD175" i="4"/>
  <c r="BG175" i="4"/>
  <c r="BH175" i="4"/>
  <c r="BI175" i="4"/>
  <c r="BM175" i="4"/>
  <c r="BO175" i="4"/>
  <c r="BQ175" i="4"/>
  <c r="BR175" i="4"/>
  <c r="BS175" i="4"/>
  <c r="BT175" i="4"/>
  <c r="BV175" i="4"/>
  <c r="BW175" i="4"/>
  <c r="BX175" i="4"/>
  <c r="BY175" i="4"/>
  <c r="CA175" i="4"/>
  <c r="CB175" i="4"/>
  <c r="CC175" i="4"/>
  <c r="CD175" i="4"/>
  <c r="F176" i="4"/>
  <c r="AK176" i="4"/>
  <c r="AP176" i="4" s="1"/>
  <c r="AL176" i="4"/>
  <c r="AM176" i="4"/>
  <c r="AR176" i="4" s="1"/>
  <c r="BA176" i="4"/>
  <c r="BB176" i="4"/>
  <c r="BC176" i="4"/>
  <c r="BD176" i="4"/>
  <c r="BG176" i="4"/>
  <c r="BH176" i="4"/>
  <c r="BI176" i="4"/>
  <c r="BQ176" i="4"/>
  <c r="BR176" i="4"/>
  <c r="BS176" i="4"/>
  <c r="BT176" i="4"/>
  <c r="BV176" i="4"/>
  <c r="BW176" i="4"/>
  <c r="BX176" i="4"/>
  <c r="BY176" i="4"/>
  <c r="CA176" i="4"/>
  <c r="CB176" i="4"/>
  <c r="CC176" i="4"/>
  <c r="CD176" i="4"/>
  <c r="F177" i="4"/>
  <c r="AJ177" i="4"/>
  <c r="AK177" i="4"/>
  <c r="AL177" i="4"/>
  <c r="AQ177" i="4" s="1"/>
  <c r="AM177" i="4"/>
  <c r="BA177" i="4"/>
  <c r="BB177" i="4"/>
  <c r="BC177" i="4"/>
  <c r="BD177" i="4"/>
  <c r="BG177" i="4"/>
  <c r="BH177" i="4"/>
  <c r="BI177" i="4"/>
  <c r="BQ177" i="4"/>
  <c r="BR177" i="4"/>
  <c r="BS177" i="4"/>
  <c r="BT177" i="4"/>
  <c r="BV177" i="4"/>
  <c r="BW177" i="4"/>
  <c r="BX177" i="4"/>
  <c r="BY177" i="4"/>
  <c r="CA177" i="4"/>
  <c r="CB177" i="4"/>
  <c r="CC177" i="4"/>
  <c r="CD177" i="4"/>
  <c r="F178" i="4"/>
  <c r="AJ178" i="4"/>
  <c r="AK178" i="4"/>
  <c r="AL178" i="4"/>
  <c r="AM178" i="4"/>
  <c r="BA178" i="4"/>
  <c r="BB178" i="4"/>
  <c r="BC178" i="4"/>
  <c r="BD178" i="4"/>
  <c r="BG178" i="4"/>
  <c r="BH178" i="4"/>
  <c r="BI178" i="4"/>
  <c r="BN178" i="4"/>
  <c r="BQ178" i="4"/>
  <c r="BR178" i="4"/>
  <c r="BS178" i="4"/>
  <c r="BT178" i="4"/>
  <c r="BV178" i="4"/>
  <c r="BW178" i="4"/>
  <c r="BX178" i="4"/>
  <c r="BY178" i="4"/>
  <c r="CA178" i="4"/>
  <c r="CB178" i="4"/>
  <c r="CC178" i="4"/>
  <c r="CD178" i="4"/>
  <c r="F179" i="4"/>
  <c r="AJ179" i="4"/>
  <c r="AK179" i="4"/>
  <c r="AL179" i="4"/>
  <c r="AQ179" i="4" s="1"/>
  <c r="AM179" i="4"/>
  <c r="BA179" i="4"/>
  <c r="BB179" i="4"/>
  <c r="BC179" i="4"/>
  <c r="BD179" i="4"/>
  <c r="BG179" i="4"/>
  <c r="BH179" i="4"/>
  <c r="BI179" i="4"/>
  <c r="BM179" i="4"/>
  <c r="BO179" i="4"/>
  <c r="BQ179" i="4"/>
  <c r="BR179" i="4"/>
  <c r="BS179" i="4"/>
  <c r="BT179" i="4"/>
  <c r="BV179" i="4"/>
  <c r="BW179" i="4"/>
  <c r="BX179" i="4"/>
  <c r="BY179" i="4"/>
  <c r="CA179" i="4"/>
  <c r="CB179" i="4"/>
  <c r="CC179" i="4"/>
  <c r="CD179" i="4"/>
  <c r="F180" i="4"/>
  <c r="AK180" i="4"/>
  <c r="AP180" i="4" s="1"/>
  <c r="AL180" i="4"/>
  <c r="AM180" i="4"/>
  <c r="AR180" i="4" s="1"/>
  <c r="BA180" i="4"/>
  <c r="BB180" i="4"/>
  <c r="BC180" i="4"/>
  <c r="BD180" i="4"/>
  <c r="BG180" i="4"/>
  <c r="BM180" i="4" s="1"/>
  <c r="BH180" i="4"/>
  <c r="BI180" i="4"/>
  <c r="BO180" i="4" s="1"/>
  <c r="BQ180" i="4"/>
  <c r="BR180" i="4"/>
  <c r="BS180" i="4"/>
  <c r="BT180" i="4"/>
  <c r="BV180" i="4"/>
  <c r="BW180" i="4"/>
  <c r="BX180" i="4"/>
  <c r="BY180" i="4"/>
  <c r="CA180" i="4"/>
  <c r="CB180" i="4"/>
  <c r="CC180" i="4"/>
  <c r="CD180" i="4"/>
  <c r="F181" i="4"/>
  <c r="H181" i="4" s="1"/>
  <c r="AJ181" i="4"/>
  <c r="AK181" i="4"/>
  <c r="AL181" i="4"/>
  <c r="AM181" i="4"/>
  <c r="AR181" i="4" s="1"/>
  <c r="BA181" i="4"/>
  <c r="BB181" i="4"/>
  <c r="BC181" i="4"/>
  <c r="BD181" i="4"/>
  <c r="BG181" i="4"/>
  <c r="BH181" i="4"/>
  <c r="BI181" i="4"/>
  <c r="BN181" i="4"/>
  <c r="BQ181" i="4"/>
  <c r="BR181" i="4"/>
  <c r="BS181" i="4"/>
  <c r="BT181" i="4"/>
  <c r="BV181" i="4"/>
  <c r="BW181" i="4"/>
  <c r="BX181" i="4"/>
  <c r="BY181" i="4"/>
  <c r="CA181" i="4"/>
  <c r="CB181" i="4"/>
  <c r="CC181" i="4"/>
  <c r="CD181" i="4"/>
  <c r="F182" i="4"/>
  <c r="H182" i="4" s="1"/>
  <c r="AK182" i="4"/>
  <c r="AL182" i="4"/>
  <c r="AQ182" i="4" s="1"/>
  <c r="AM182" i="4"/>
  <c r="BA182" i="4"/>
  <c r="BB182" i="4"/>
  <c r="BC182" i="4"/>
  <c r="BD182" i="4"/>
  <c r="BG182" i="4"/>
  <c r="BH182" i="4"/>
  <c r="BI182" i="4"/>
  <c r="BO182" i="4" s="1"/>
  <c r="BQ182" i="4"/>
  <c r="BR182" i="4"/>
  <c r="BS182" i="4"/>
  <c r="BT182" i="4"/>
  <c r="BV182" i="4"/>
  <c r="BW182" i="4"/>
  <c r="BX182" i="4"/>
  <c r="BY182" i="4"/>
  <c r="CA182" i="4"/>
  <c r="CB182" i="4"/>
  <c r="CC182" i="4"/>
  <c r="CD182" i="4"/>
  <c r="F183" i="4"/>
  <c r="H183" i="4" s="1"/>
  <c r="AJ183" i="4"/>
  <c r="AK183" i="4"/>
  <c r="AP183" i="4" s="1"/>
  <c r="AL183" i="4"/>
  <c r="AM183" i="4"/>
  <c r="AR183" i="4" s="1"/>
  <c r="BA183" i="4"/>
  <c r="BB183" i="4"/>
  <c r="BC183" i="4"/>
  <c r="BD183" i="4"/>
  <c r="BG183" i="4"/>
  <c r="BH183" i="4"/>
  <c r="BI183" i="4"/>
  <c r="BQ183" i="4"/>
  <c r="BR183" i="4"/>
  <c r="BS183" i="4"/>
  <c r="BT183" i="4"/>
  <c r="BV183" i="4"/>
  <c r="BW183" i="4"/>
  <c r="BX183" i="4"/>
  <c r="BY183" i="4"/>
  <c r="CA183" i="4"/>
  <c r="CB183" i="4"/>
  <c r="CC183" i="4"/>
  <c r="CD183" i="4"/>
  <c r="AK184" i="4"/>
  <c r="AP185" i="4" s="1"/>
  <c r="AL184" i="4"/>
  <c r="AM184" i="4"/>
  <c r="AR185" i="4" s="1"/>
  <c r="AQ184" i="4"/>
  <c r="BA184" i="4"/>
  <c r="BB184" i="4"/>
  <c r="BC184" i="4"/>
  <c r="BD184" i="4"/>
  <c r="BG184" i="4"/>
  <c r="BH184" i="4"/>
  <c r="BI184" i="4"/>
  <c r="BN184" i="4"/>
  <c r="BQ184" i="4"/>
  <c r="BR184" i="4"/>
  <c r="BS184" i="4"/>
  <c r="BT184" i="4"/>
  <c r="BV184" i="4"/>
  <c r="BW184" i="4"/>
  <c r="BX184" i="4"/>
  <c r="BY184" i="4"/>
  <c r="CA184" i="4"/>
  <c r="CB184" i="4"/>
  <c r="CC184" i="4"/>
  <c r="CD184" i="4"/>
  <c r="AJ185" i="4"/>
  <c r="AK185" i="4"/>
  <c r="AL185" i="4"/>
  <c r="AQ185" i="4" s="1"/>
  <c r="AM185" i="4"/>
  <c r="BA185" i="4"/>
  <c r="BB185" i="4"/>
  <c r="BC185" i="4"/>
  <c r="BD185" i="4"/>
  <c r="BG185" i="4"/>
  <c r="BH185" i="4"/>
  <c r="BN186" i="4" s="1"/>
  <c r="BI185" i="4"/>
  <c r="BM185" i="4"/>
  <c r="BQ185" i="4"/>
  <c r="BR185" i="4"/>
  <c r="BS185" i="4"/>
  <c r="BT185" i="4"/>
  <c r="BV185" i="4"/>
  <c r="BW185" i="4"/>
  <c r="BX185" i="4"/>
  <c r="BY185" i="4"/>
  <c r="CA185" i="4"/>
  <c r="CB185" i="4"/>
  <c r="CC185" i="4"/>
  <c r="CD185" i="4"/>
  <c r="AK186" i="4"/>
  <c r="AL186" i="4"/>
  <c r="AM186" i="4"/>
  <c r="BA186" i="4"/>
  <c r="BB186" i="4"/>
  <c r="BC186" i="4"/>
  <c r="BD186" i="4"/>
  <c r="BG186" i="4"/>
  <c r="BH186" i="4"/>
  <c r="BI186" i="4"/>
  <c r="BO186" i="4" s="1"/>
  <c r="BQ186" i="4"/>
  <c r="BR186" i="4"/>
  <c r="BS186" i="4"/>
  <c r="BT186" i="4"/>
  <c r="BV186" i="4"/>
  <c r="BW186" i="4"/>
  <c r="BX186" i="4"/>
  <c r="BY186" i="4"/>
  <c r="CA186" i="4"/>
  <c r="CB186" i="4"/>
  <c r="CC186" i="4"/>
  <c r="CD186" i="4"/>
  <c r="AJ187" i="4"/>
  <c r="AK187" i="4"/>
  <c r="AP187" i="4" s="1"/>
  <c r="AL187" i="4"/>
  <c r="AQ188" i="4" s="1"/>
  <c r="AM187" i="4"/>
  <c r="AR187" i="4"/>
  <c r="BA187" i="4"/>
  <c r="BB187" i="4"/>
  <c r="BC187" i="4"/>
  <c r="BD187" i="4"/>
  <c r="BG187" i="4"/>
  <c r="BH187" i="4"/>
  <c r="BN187" i="4" s="1"/>
  <c r="BI187" i="4"/>
  <c r="BQ187" i="4"/>
  <c r="BR187" i="4"/>
  <c r="BS187" i="4"/>
  <c r="BT187" i="4"/>
  <c r="BV187" i="4"/>
  <c r="BW187" i="4"/>
  <c r="BX187" i="4"/>
  <c r="BY187" i="4"/>
  <c r="CA187" i="4"/>
  <c r="CB187" i="4"/>
  <c r="CC187" i="4"/>
  <c r="CD187" i="4"/>
  <c r="AK188" i="4"/>
  <c r="AL188" i="4"/>
  <c r="AM188" i="4"/>
  <c r="BA188" i="4"/>
  <c r="BB188" i="4"/>
  <c r="BC188" i="4"/>
  <c r="BD188" i="4"/>
  <c r="BG188" i="4"/>
  <c r="BM188" i="4" s="1"/>
  <c r="BH188" i="4"/>
  <c r="BI188" i="4"/>
  <c r="BQ188" i="4"/>
  <c r="BR188" i="4"/>
  <c r="BS188" i="4"/>
  <c r="BT188" i="4"/>
  <c r="BV188" i="4"/>
  <c r="BW188" i="4"/>
  <c r="BX188" i="4"/>
  <c r="BY188" i="4"/>
  <c r="CA188" i="4"/>
  <c r="CB188" i="4"/>
  <c r="CC188" i="4"/>
  <c r="CD188" i="4"/>
  <c r="AJ189" i="4"/>
  <c r="AK189" i="4"/>
  <c r="AL189" i="4"/>
  <c r="AM189" i="4"/>
  <c r="BA189" i="4"/>
  <c r="BB189" i="4"/>
  <c r="BC189" i="4"/>
  <c r="BD189" i="4"/>
  <c r="BG189" i="4"/>
  <c r="BH189" i="4"/>
  <c r="BI189" i="4"/>
  <c r="BQ189" i="4"/>
  <c r="BR189" i="4"/>
  <c r="BS189" i="4"/>
  <c r="BT189" i="4"/>
  <c r="BV189" i="4"/>
  <c r="BW189" i="4"/>
  <c r="BX189" i="4"/>
  <c r="BY189" i="4"/>
  <c r="CA189" i="4"/>
  <c r="CB189" i="4"/>
  <c r="CC189" i="4"/>
  <c r="CD189" i="4"/>
  <c r="AK190" i="4"/>
  <c r="AL190" i="4"/>
  <c r="AM190" i="4"/>
  <c r="BA190" i="4"/>
  <c r="BB190" i="4"/>
  <c r="BC190" i="4"/>
  <c r="BD190" i="4"/>
  <c r="BG190" i="4"/>
  <c r="BH190" i="4"/>
  <c r="BI190" i="4"/>
  <c r="BO190" i="4" s="1"/>
  <c r="BQ190" i="4"/>
  <c r="BR190" i="4"/>
  <c r="BS190" i="4"/>
  <c r="BT190" i="4"/>
  <c r="BV190" i="4"/>
  <c r="BW190" i="4"/>
  <c r="BX190" i="4"/>
  <c r="BY190" i="4"/>
  <c r="CA190" i="4"/>
  <c r="CB190" i="4"/>
  <c r="CC190" i="4"/>
  <c r="CD190" i="4"/>
  <c r="AK191" i="4"/>
  <c r="AL191" i="4"/>
  <c r="AM191" i="4"/>
  <c r="AR191" i="4" s="1"/>
  <c r="BA191" i="4"/>
  <c r="BB191" i="4"/>
  <c r="BC191" i="4"/>
  <c r="BD191" i="4"/>
  <c r="BG191" i="4"/>
  <c r="BH191" i="4"/>
  <c r="BI191" i="4"/>
  <c r="BQ191" i="4"/>
  <c r="BR191" i="4"/>
  <c r="BS191" i="4"/>
  <c r="BT191" i="4"/>
  <c r="BV191" i="4"/>
  <c r="BW191" i="4"/>
  <c r="BX191" i="4"/>
  <c r="BY191" i="4"/>
  <c r="CA191" i="4"/>
  <c r="CB191" i="4"/>
  <c r="CC191" i="4"/>
  <c r="CD191" i="4"/>
  <c r="AK192" i="4"/>
  <c r="AL192" i="4"/>
  <c r="AM192" i="4"/>
  <c r="AQ192" i="4"/>
  <c r="BA192" i="4"/>
  <c r="BB192" i="4"/>
  <c r="BC192" i="4"/>
  <c r="BD192" i="4"/>
  <c r="BG192" i="4"/>
  <c r="BH192" i="4"/>
  <c r="BI192" i="4"/>
  <c r="BO192" i="4" s="1"/>
  <c r="BQ192" i="4"/>
  <c r="BR192" i="4"/>
  <c r="BS192" i="4"/>
  <c r="BT192" i="4"/>
  <c r="BV192" i="4"/>
  <c r="BW192" i="4"/>
  <c r="BX192" i="4"/>
  <c r="BY192" i="4"/>
  <c r="CA192" i="4"/>
  <c r="CB192" i="4"/>
  <c r="CC192" i="4"/>
  <c r="CD192" i="4"/>
  <c r="AK193" i="4"/>
  <c r="AL193" i="4"/>
  <c r="AM193" i="4"/>
  <c r="BA193" i="4"/>
  <c r="BB193" i="4"/>
  <c r="BC193" i="4"/>
  <c r="BD193" i="4"/>
  <c r="BG193" i="4"/>
  <c r="BH193" i="4"/>
  <c r="BI193" i="4"/>
  <c r="BQ193" i="4"/>
  <c r="BR193" i="4"/>
  <c r="BS193" i="4"/>
  <c r="BT193" i="4"/>
  <c r="BV193" i="4"/>
  <c r="BW193" i="4"/>
  <c r="BX193" i="4"/>
  <c r="BY193" i="4"/>
  <c r="CA193" i="4"/>
  <c r="CB193" i="4"/>
  <c r="CC193" i="4"/>
  <c r="CD193" i="4"/>
  <c r="AK194" i="4"/>
  <c r="AL194" i="4"/>
  <c r="AM194" i="4"/>
  <c r="BA194" i="4"/>
  <c r="BB194" i="4"/>
  <c r="BC194" i="4"/>
  <c r="BD194" i="4"/>
  <c r="BG194" i="4"/>
  <c r="BH194" i="4"/>
  <c r="BI194" i="4"/>
  <c r="BO194" i="4"/>
  <c r="BQ194" i="4"/>
  <c r="BR194" i="4"/>
  <c r="BS194" i="4"/>
  <c r="BT194" i="4"/>
  <c r="BV194" i="4"/>
  <c r="BW194" i="4"/>
  <c r="BX194" i="4"/>
  <c r="BY194" i="4"/>
  <c r="CA194" i="4"/>
  <c r="CB194" i="4"/>
  <c r="CC194" i="4"/>
  <c r="CD194" i="4"/>
  <c r="AK195" i="4"/>
  <c r="AP195" i="4" s="1"/>
  <c r="AL195" i="4"/>
  <c r="AM195" i="4"/>
  <c r="AR195" i="4" s="1"/>
  <c r="BA195" i="4"/>
  <c r="BB195" i="4"/>
  <c r="BC195" i="4"/>
  <c r="BD195" i="4"/>
  <c r="BG195" i="4"/>
  <c r="BH195" i="4"/>
  <c r="BI195" i="4"/>
  <c r="BQ195" i="4"/>
  <c r="BR195" i="4"/>
  <c r="BS195" i="4"/>
  <c r="BT195" i="4"/>
  <c r="BV195" i="4"/>
  <c r="BW195" i="4"/>
  <c r="BX195" i="4"/>
  <c r="BY195" i="4"/>
  <c r="CA195" i="4"/>
  <c r="CB195" i="4"/>
  <c r="CC195" i="4"/>
  <c r="CD195" i="4"/>
  <c r="AK196" i="4"/>
  <c r="AL196" i="4"/>
  <c r="AM196" i="4"/>
  <c r="AQ196" i="4"/>
  <c r="BA196" i="4"/>
  <c r="BB196" i="4"/>
  <c r="BC196" i="4"/>
  <c r="BD196" i="4"/>
  <c r="BG196" i="4"/>
  <c r="BH196" i="4"/>
  <c r="BI196" i="4"/>
  <c r="BO196" i="4" s="1"/>
  <c r="BQ196" i="4"/>
  <c r="BR196" i="4"/>
  <c r="BS196" i="4"/>
  <c r="BT196" i="4"/>
  <c r="BV196" i="4"/>
  <c r="BW196" i="4"/>
  <c r="BX196" i="4"/>
  <c r="BY196" i="4"/>
  <c r="CA196" i="4"/>
  <c r="CB196" i="4"/>
  <c r="CC196" i="4"/>
  <c r="CD196" i="4"/>
  <c r="AJ197" i="4"/>
  <c r="AK197" i="4"/>
  <c r="AL197" i="4"/>
  <c r="AM197" i="4"/>
  <c r="BA197" i="4"/>
  <c r="BB197" i="4"/>
  <c r="BC197" i="4"/>
  <c r="BD197" i="4"/>
  <c r="BG197" i="4"/>
  <c r="BH197" i="4"/>
  <c r="BI197" i="4"/>
  <c r="BQ197" i="4"/>
  <c r="BR197" i="4"/>
  <c r="BS197" i="4"/>
  <c r="BT197" i="4"/>
  <c r="BV197" i="4"/>
  <c r="BW197" i="4"/>
  <c r="BX197" i="4"/>
  <c r="BY197" i="4"/>
  <c r="CA197" i="4"/>
  <c r="CB197" i="4"/>
  <c r="CC197" i="4"/>
  <c r="CD197" i="4"/>
  <c r="AK198" i="4"/>
  <c r="AL198" i="4"/>
  <c r="AM198" i="4"/>
  <c r="BA198" i="4"/>
  <c r="BB198" i="4"/>
  <c r="BC198" i="4"/>
  <c r="BD198" i="4"/>
  <c r="BG198" i="4"/>
  <c r="BM198" i="4" s="1"/>
  <c r="BH198" i="4"/>
  <c r="BI198" i="4"/>
  <c r="BO198" i="4"/>
  <c r="BQ198" i="4"/>
  <c r="BR198" i="4"/>
  <c r="BS198" i="4"/>
  <c r="BT198" i="4"/>
  <c r="BV198" i="4"/>
  <c r="BW198" i="4"/>
  <c r="BX198" i="4"/>
  <c r="BY198" i="4"/>
  <c r="CA198" i="4"/>
  <c r="CB198" i="4"/>
  <c r="CC198" i="4"/>
  <c r="CD198" i="4"/>
  <c r="AK199" i="4"/>
  <c r="AL199" i="4"/>
  <c r="AM199" i="4"/>
  <c r="AP199" i="4"/>
  <c r="AQ199" i="4"/>
  <c r="AR199" i="4"/>
  <c r="BA199" i="4"/>
  <c r="BB199" i="4"/>
  <c r="BC199" i="4"/>
  <c r="BD199" i="4"/>
  <c r="BG199" i="4"/>
  <c r="BM199" i="4" s="1"/>
  <c r="BH199" i="4"/>
  <c r="BI199" i="4"/>
  <c r="BO199" i="4" s="1"/>
  <c r="BQ199" i="4"/>
  <c r="BR199" i="4"/>
  <c r="BS199" i="4"/>
  <c r="BT199" i="4"/>
  <c r="BV199" i="4"/>
  <c r="BW199" i="4"/>
  <c r="BX199" i="4"/>
  <c r="BY199" i="4"/>
  <c r="CA199" i="4"/>
  <c r="CB199" i="4"/>
  <c r="CC199" i="4"/>
  <c r="CD199" i="4"/>
  <c r="AK200" i="4"/>
  <c r="AL200" i="4"/>
  <c r="AM200" i="4"/>
  <c r="AR200" i="4" s="1"/>
  <c r="BA200" i="4"/>
  <c r="BB200" i="4"/>
  <c r="BC200" i="4"/>
  <c r="BD200" i="4"/>
  <c r="BG200" i="4"/>
  <c r="BH200" i="4"/>
  <c r="BI200" i="4"/>
  <c r="BN200" i="4"/>
  <c r="BQ200" i="4"/>
  <c r="BR200" i="4"/>
  <c r="BS200" i="4"/>
  <c r="BT200" i="4"/>
  <c r="BV200" i="4"/>
  <c r="BW200" i="4"/>
  <c r="BX200" i="4"/>
  <c r="BY200" i="4"/>
  <c r="CA200" i="4"/>
  <c r="CB200" i="4"/>
  <c r="CC200" i="4"/>
  <c r="CD200" i="4"/>
  <c r="AK201" i="4"/>
  <c r="AP201" i="4" s="1"/>
  <c r="AL201" i="4"/>
  <c r="AM201" i="4"/>
  <c r="BA201" i="4"/>
  <c r="BB201" i="4"/>
  <c r="BC201" i="4"/>
  <c r="BD201" i="4"/>
  <c r="BG201" i="4"/>
  <c r="BH201" i="4"/>
  <c r="BI201" i="4"/>
  <c r="BQ201" i="4"/>
  <c r="BR201" i="4"/>
  <c r="BS201" i="4"/>
  <c r="BT201" i="4"/>
  <c r="BV201" i="4"/>
  <c r="BW201" i="4"/>
  <c r="BX201" i="4"/>
  <c r="BY201" i="4"/>
  <c r="CA201" i="4"/>
  <c r="CB201" i="4"/>
  <c r="CC201" i="4"/>
  <c r="CD201" i="4"/>
  <c r="AK202" i="4"/>
  <c r="AL202" i="4"/>
  <c r="AM202" i="4"/>
  <c r="BA202" i="4"/>
  <c r="BB202" i="4"/>
  <c r="BC202" i="4"/>
  <c r="BD202" i="4"/>
  <c r="BG202" i="4"/>
  <c r="BH202" i="4"/>
  <c r="BI202" i="4"/>
  <c r="BO202" i="4"/>
  <c r="BQ202" i="4"/>
  <c r="BR202" i="4"/>
  <c r="BS202" i="4"/>
  <c r="BT202" i="4"/>
  <c r="BV202" i="4"/>
  <c r="BW202" i="4"/>
  <c r="BX202" i="4"/>
  <c r="BY202" i="4"/>
  <c r="CA202" i="4"/>
  <c r="CB202" i="4"/>
  <c r="CC202" i="4"/>
  <c r="CD202" i="4"/>
  <c r="AK203" i="4"/>
  <c r="AL203" i="4"/>
  <c r="AM203" i="4"/>
  <c r="AP203" i="4"/>
  <c r="BA203" i="4"/>
  <c r="BB203" i="4"/>
  <c r="BC203" i="4"/>
  <c r="BD203" i="4"/>
  <c r="BG203" i="4"/>
  <c r="BH203" i="4"/>
  <c r="BI203" i="4"/>
  <c r="BQ203" i="4"/>
  <c r="BR203" i="4"/>
  <c r="BS203" i="4"/>
  <c r="BT203" i="4"/>
  <c r="BV203" i="4"/>
  <c r="BW203" i="4"/>
  <c r="BX203" i="4"/>
  <c r="BY203" i="4"/>
  <c r="CA203" i="4"/>
  <c r="CB203" i="4"/>
  <c r="CC203" i="4"/>
  <c r="CD203" i="4"/>
  <c r="AJ204" i="4"/>
  <c r="AK204" i="4"/>
  <c r="AL204" i="4"/>
  <c r="AM204" i="4"/>
  <c r="BA204" i="4"/>
  <c r="BB204" i="4"/>
  <c r="BC204" i="4"/>
  <c r="BD204" i="4"/>
  <c r="BG204" i="4"/>
  <c r="BM204" i="4" s="1"/>
  <c r="BH204" i="4"/>
  <c r="BI204" i="4"/>
  <c r="BO204" i="4" s="1"/>
  <c r="BQ204" i="4"/>
  <c r="BR204" i="4"/>
  <c r="BS204" i="4"/>
  <c r="BT204" i="4"/>
  <c r="BV204" i="4"/>
  <c r="BW204" i="4"/>
  <c r="BX204" i="4"/>
  <c r="BY204" i="4"/>
  <c r="CA204" i="4"/>
  <c r="CB204" i="4"/>
  <c r="CC204" i="4"/>
  <c r="CD204" i="4"/>
  <c r="AK205" i="4"/>
  <c r="AL205" i="4"/>
  <c r="AM205" i="4"/>
  <c r="AR205" i="4" s="1"/>
  <c r="BA205" i="4"/>
  <c r="BB205" i="4"/>
  <c r="BC205" i="4"/>
  <c r="BD205" i="4"/>
  <c r="BG205" i="4"/>
  <c r="BH205" i="4"/>
  <c r="BN205" i="4" s="1"/>
  <c r="BI205" i="4"/>
  <c r="BQ205" i="4"/>
  <c r="BR205" i="4"/>
  <c r="BS205" i="4"/>
  <c r="BT205" i="4"/>
  <c r="BV205" i="4"/>
  <c r="BW205" i="4"/>
  <c r="BX205" i="4"/>
  <c r="BY205" i="4"/>
  <c r="CA205" i="4"/>
  <c r="CB205" i="4"/>
  <c r="CC205" i="4"/>
  <c r="CD205" i="4"/>
  <c r="AK206" i="4"/>
  <c r="AL206" i="4"/>
  <c r="AM206" i="4"/>
  <c r="AQ206" i="4"/>
  <c r="BA206" i="4"/>
  <c r="BB206" i="4"/>
  <c r="BC206" i="4"/>
  <c r="BD206" i="4"/>
  <c r="BG206" i="4"/>
  <c r="BM206" i="4" s="1"/>
  <c r="BH206" i="4"/>
  <c r="BI206" i="4"/>
  <c r="BQ206" i="4"/>
  <c r="BR206" i="4"/>
  <c r="BS206" i="4"/>
  <c r="BT206" i="4"/>
  <c r="BV206" i="4"/>
  <c r="BW206" i="4"/>
  <c r="BX206" i="4"/>
  <c r="BY206" i="4"/>
  <c r="CA206" i="4"/>
  <c r="CB206" i="4"/>
  <c r="CC206" i="4"/>
  <c r="CD206" i="4"/>
  <c r="AK207" i="4"/>
  <c r="AP207" i="4" s="1"/>
  <c r="AL207" i="4"/>
  <c r="AM207" i="4"/>
  <c r="BA207" i="4"/>
  <c r="BB207" i="4"/>
  <c r="BC207" i="4"/>
  <c r="BD207" i="4"/>
  <c r="BG207" i="4"/>
  <c r="BH207" i="4"/>
  <c r="BI207" i="4"/>
  <c r="BQ207" i="4"/>
  <c r="BR207" i="4"/>
  <c r="BS207" i="4"/>
  <c r="BT207" i="4"/>
  <c r="BV207" i="4"/>
  <c r="BW207" i="4"/>
  <c r="BX207" i="4"/>
  <c r="BY207" i="4"/>
  <c r="CA207" i="4"/>
  <c r="CB207" i="4"/>
  <c r="CC207" i="4"/>
  <c r="CD207" i="4"/>
  <c r="AK208" i="4"/>
  <c r="AL208" i="4"/>
  <c r="AM208" i="4"/>
  <c r="BA208" i="4"/>
  <c r="BB208" i="4"/>
  <c r="BC208" i="4"/>
  <c r="BD208" i="4"/>
  <c r="BG208" i="4"/>
  <c r="BH208" i="4"/>
  <c r="BI208" i="4"/>
  <c r="BO208" i="4"/>
  <c r="BQ208" i="4"/>
  <c r="BR208" i="4"/>
  <c r="BS208" i="4"/>
  <c r="BT208" i="4"/>
  <c r="BV208" i="4"/>
  <c r="BW208" i="4"/>
  <c r="BX208" i="4"/>
  <c r="BY208" i="4"/>
  <c r="CA208" i="4"/>
  <c r="CB208" i="4"/>
  <c r="CC208" i="4"/>
  <c r="CD208" i="4"/>
  <c r="AK209" i="4"/>
  <c r="AP209" i="4" s="1"/>
  <c r="AL209" i="4"/>
  <c r="AM209" i="4"/>
  <c r="AR209" i="4" s="1"/>
  <c r="BA209" i="4"/>
  <c r="BB209" i="4"/>
  <c r="BC209" i="4"/>
  <c r="BD209" i="4"/>
  <c r="BG209" i="4"/>
  <c r="BH209" i="4"/>
  <c r="BI209" i="4"/>
  <c r="BQ209" i="4"/>
  <c r="BR209" i="4"/>
  <c r="BS209" i="4"/>
  <c r="BT209" i="4"/>
  <c r="BV209" i="4"/>
  <c r="BW209" i="4"/>
  <c r="BX209" i="4"/>
  <c r="BY209" i="4"/>
  <c r="CA209" i="4"/>
  <c r="CB209" i="4"/>
  <c r="CC209" i="4"/>
  <c r="CD209" i="4"/>
  <c r="AK210" i="4"/>
  <c r="AL210" i="4"/>
  <c r="AM210" i="4"/>
  <c r="AQ210" i="4"/>
  <c r="BA210" i="4"/>
  <c r="BB210" i="4"/>
  <c r="BC210" i="4"/>
  <c r="BD210" i="4"/>
  <c r="BG210" i="4"/>
  <c r="BM210" i="4" s="1"/>
  <c r="BH210" i="4"/>
  <c r="BI210" i="4"/>
  <c r="BO210" i="4" s="1"/>
  <c r="BQ210" i="4"/>
  <c r="BR210" i="4"/>
  <c r="BS210" i="4"/>
  <c r="BT210" i="4"/>
  <c r="BV210" i="4"/>
  <c r="BW210" i="4"/>
  <c r="BX210" i="4"/>
  <c r="BY210" i="4"/>
  <c r="CA210" i="4"/>
  <c r="CB210" i="4"/>
  <c r="CC210" i="4"/>
  <c r="CD210" i="4"/>
  <c r="AK211" i="4"/>
  <c r="AP211" i="4" s="1"/>
  <c r="AL211" i="4"/>
  <c r="AM211" i="4"/>
  <c r="BA211" i="4"/>
  <c r="BB211" i="4"/>
  <c r="BC211" i="4"/>
  <c r="BD211" i="4"/>
  <c r="BG211" i="4"/>
  <c r="BH211" i="4"/>
  <c r="BI211" i="4"/>
  <c r="BQ211" i="4"/>
  <c r="BR211" i="4"/>
  <c r="BS211" i="4"/>
  <c r="BT211" i="4"/>
  <c r="BV211" i="4"/>
  <c r="BW211" i="4"/>
  <c r="BX211" i="4"/>
  <c r="BY211" i="4"/>
  <c r="CA211" i="4"/>
  <c r="CB211" i="4"/>
  <c r="CC211" i="4"/>
  <c r="CD211" i="4"/>
  <c r="AK212" i="4"/>
  <c r="AL212" i="4"/>
  <c r="AM212" i="4"/>
  <c r="BA212" i="4"/>
  <c r="BB212" i="4"/>
  <c r="BC212" i="4"/>
  <c r="BD212" i="4"/>
  <c r="BG212" i="4"/>
  <c r="BM212" i="4" s="1"/>
  <c r="BH212" i="4"/>
  <c r="BI212" i="4"/>
  <c r="BQ212" i="4"/>
  <c r="BR212" i="4"/>
  <c r="BS212" i="4"/>
  <c r="BT212" i="4"/>
  <c r="BV212" i="4"/>
  <c r="BW212" i="4"/>
  <c r="BX212" i="4"/>
  <c r="BY212" i="4"/>
  <c r="CA212" i="4"/>
  <c r="CB212" i="4"/>
  <c r="CC212" i="4"/>
  <c r="CD212" i="4"/>
  <c r="AJ213" i="4"/>
  <c r="AK213" i="4"/>
  <c r="AP213" i="4" s="1"/>
  <c r="AL213" i="4"/>
  <c r="AM213" i="4"/>
  <c r="BA213" i="4"/>
  <c r="BB213" i="4"/>
  <c r="BC213" i="4"/>
  <c r="BD213" i="4"/>
  <c r="BG213" i="4"/>
  <c r="BH213" i="4"/>
  <c r="BI213" i="4"/>
  <c r="BN213" i="4"/>
  <c r="BQ213" i="4"/>
  <c r="BR213" i="4"/>
  <c r="BS213" i="4"/>
  <c r="BT213" i="4"/>
  <c r="BV213" i="4"/>
  <c r="BW213" i="4"/>
  <c r="BX213" i="4"/>
  <c r="BY213" i="4"/>
  <c r="CA213" i="4"/>
  <c r="CB213" i="4"/>
  <c r="CC213" i="4"/>
  <c r="CD213" i="4"/>
  <c r="AJ214" i="4"/>
  <c r="AK214" i="4"/>
  <c r="AL214" i="4"/>
  <c r="AM214" i="4"/>
  <c r="BA214" i="4"/>
  <c r="BB214" i="4"/>
  <c r="BC214" i="4"/>
  <c r="BD214" i="4"/>
  <c r="BG214" i="4"/>
  <c r="BM214" i="4" s="1"/>
  <c r="BH214" i="4"/>
  <c r="BI214" i="4"/>
  <c r="BO214" i="4" s="1"/>
  <c r="BQ214" i="4"/>
  <c r="BR214" i="4"/>
  <c r="BS214" i="4"/>
  <c r="BT214" i="4"/>
  <c r="BV214" i="4"/>
  <c r="BW214" i="4"/>
  <c r="BX214" i="4"/>
  <c r="BY214" i="4"/>
  <c r="CA214" i="4"/>
  <c r="CB214" i="4"/>
  <c r="CC214" i="4"/>
  <c r="CD214" i="4"/>
  <c r="AK215" i="4"/>
  <c r="AL215" i="4"/>
  <c r="AM215" i="4"/>
  <c r="AR215" i="4" s="1"/>
  <c r="BA215" i="4"/>
  <c r="BB215" i="4"/>
  <c r="BC215" i="4"/>
  <c r="BD215" i="4"/>
  <c r="BG215" i="4"/>
  <c r="BH215" i="4"/>
  <c r="BI215" i="4"/>
  <c r="BQ215" i="4"/>
  <c r="BR215" i="4"/>
  <c r="BS215" i="4"/>
  <c r="BT215" i="4"/>
  <c r="BV215" i="4"/>
  <c r="BW215" i="4"/>
  <c r="BX215" i="4"/>
  <c r="BY215" i="4"/>
  <c r="CA215" i="4"/>
  <c r="CB215" i="4"/>
  <c r="CC215" i="4"/>
  <c r="CD215" i="4"/>
  <c r="B228" i="4"/>
  <c r="B229" i="4"/>
  <c r="H236" i="4"/>
  <c r="L236" i="4"/>
  <c r="O236" i="4"/>
  <c r="R236" i="4"/>
  <c r="F238" i="4"/>
  <c r="H238" i="4"/>
  <c r="AJ239" i="4"/>
  <c r="AK239" i="4"/>
  <c r="AL239" i="4"/>
  <c r="AM239" i="4"/>
  <c r="BG239" i="4"/>
  <c r="BH239" i="4"/>
  <c r="BI239" i="4"/>
  <c r="B240" i="4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F240" i="4"/>
  <c r="H240" i="4" s="1"/>
  <c r="AJ240" i="4"/>
  <c r="AK240" i="4"/>
  <c r="AP240" i="4" s="1"/>
  <c r="AL240" i="4"/>
  <c r="AM240" i="4"/>
  <c r="AR240" i="4" s="1"/>
  <c r="BA240" i="4"/>
  <c r="BB240" i="4"/>
  <c r="BC240" i="4"/>
  <c r="BD240" i="4"/>
  <c r="BG240" i="4"/>
  <c r="BH240" i="4"/>
  <c r="BN240" i="4" s="1"/>
  <c r="BI240" i="4"/>
  <c r="BQ240" i="4"/>
  <c r="BR240" i="4"/>
  <c r="BS240" i="4"/>
  <c r="BT240" i="4"/>
  <c r="BV240" i="4"/>
  <c r="BW240" i="4"/>
  <c r="BX240" i="4"/>
  <c r="BY240" i="4"/>
  <c r="CA240" i="4"/>
  <c r="CB240" i="4"/>
  <c r="CC240" i="4"/>
  <c r="CD240" i="4"/>
  <c r="F241" i="4"/>
  <c r="H241" i="4" s="1"/>
  <c r="AJ241" i="4"/>
  <c r="AK241" i="4"/>
  <c r="AL241" i="4"/>
  <c r="AQ242" i="4" s="1"/>
  <c r="AM241" i="4"/>
  <c r="AR241" i="4"/>
  <c r="BA241" i="4"/>
  <c r="BB241" i="4"/>
  <c r="BC241" i="4"/>
  <c r="BD241" i="4"/>
  <c r="BG241" i="4"/>
  <c r="BH241" i="4"/>
  <c r="BN241" i="4" s="1"/>
  <c r="BI241" i="4"/>
  <c r="BM241" i="4"/>
  <c r="BO241" i="4"/>
  <c r="BQ241" i="4"/>
  <c r="BR241" i="4"/>
  <c r="BS241" i="4"/>
  <c r="BT241" i="4"/>
  <c r="BV241" i="4"/>
  <c r="BW241" i="4"/>
  <c r="BX241" i="4"/>
  <c r="BY241" i="4"/>
  <c r="CA241" i="4"/>
  <c r="CB241" i="4"/>
  <c r="CC241" i="4"/>
  <c r="CD241" i="4"/>
  <c r="F242" i="4"/>
  <c r="H242" i="4" s="1"/>
  <c r="AJ242" i="4"/>
  <c r="AK242" i="4"/>
  <c r="AL242" i="4"/>
  <c r="AM242" i="4"/>
  <c r="BA242" i="4"/>
  <c r="BB242" i="4"/>
  <c r="BC242" i="4"/>
  <c r="BD242" i="4"/>
  <c r="BG242" i="4"/>
  <c r="BH242" i="4"/>
  <c r="BN243" i="4" s="1"/>
  <c r="BI242" i="4"/>
  <c r="BN242" i="4"/>
  <c r="BQ242" i="4"/>
  <c r="BR242" i="4"/>
  <c r="BS242" i="4"/>
  <c r="BT242" i="4"/>
  <c r="BV242" i="4"/>
  <c r="BW242" i="4"/>
  <c r="BX242" i="4"/>
  <c r="BY242" i="4"/>
  <c r="CA242" i="4"/>
  <c r="CB242" i="4"/>
  <c r="CC242" i="4"/>
  <c r="CD242" i="4"/>
  <c r="F243" i="4"/>
  <c r="H243" i="4" s="1"/>
  <c r="AJ243" i="4"/>
  <c r="AK243" i="4"/>
  <c r="AL243" i="4"/>
  <c r="AM243" i="4"/>
  <c r="AQ243" i="4"/>
  <c r="BA243" i="4"/>
  <c r="BB243" i="4"/>
  <c r="BC243" i="4"/>
  <c r="BD243" i="4"/>
  <c r="BF243" i="4"/>
  <c r="BG243" i="4"/>
  <c r="BH243" i="4"/>
  <c r="BI243" i="4"/>
  <c r="BM243" i="4"/>
  <c r="BO243" i="4"/>
  <c r="BQ243" i="4"/>
  <c r="BR243" i="4"/>
  <c r="BS243" i="4"/>
  <c r="BT243" i="4"/>
  <c r="BV243" i="4"/>
  <c r="BW243" i="4"/>
  <c r="BX243" i="4"/>
  <c r="BY243" i="4"/>
  <c r="CA243" i="4"/>
  <c r="CB243" i="4"/>
  <c r="CC243" i="4"/>
  <c r="CD243" i="4"/>
  <c r="F244" i="4"/>
  <c r="H244" i="4" s="1"/>
  <c r="AJ244" i="4"/>
  <c r="AK244" i="4"/>
  <c r="AP244" i="4" s="1"/>
  <c r="AL244" i="4"/>
  <c r="AM244" i="4"/>
  <c r="AR244" i="4" s="1"/>
  <c r="BA244" i="4"/>
  <c r="BB244" i="4"/>
  <c r="BC244" i="4"/>
  <c r="BD244" i="4"/>
  <c r="BF244" i="4"/>
  <c r="BG244" i="4"/>
  <c r="BM244" i="4" s="1"/>
  <c r="BH244" i="4"/>
  <c r="BI244" i="4"/>
  <c r="BO244" i="4"/>
  <c r="BQ244" i="4"/>
  <c r="BR244" i="4"/>
  <c r="BS244" i="4"/>
  <c r="BT244" i="4"/>
  <c r="BV244" i="4"/>
  <c r="BW244" i="4"/>
  <c r="BX244" i="4"/>
  <c r="BY244" i="4"/>
  <c r="CA244" i="4"/>
  <c r="CB244" i="4"/>
  <c r="CC244" i="4"/>
  <c r="CD244" i="4"/>
  <c r="F245" i="4"/>
  <c r="H245" i="4" s="1"/>
  <c r="AJ245" i="4"/>
  <c r="AK245" i="4"/>
  <c r="AL245" i="4"/>
  <c r="AQ245" i="4" s="1"/>
  <c r="AM245" i="4"/>
  <c r="AO245" i="4"/>
  <c r="AS245" i="4" s="1"/>
  <c r="BA245" i="4"/>
  <c r="BB245" i="4"/>
  <c r="BC245" i="4"/>
  <c r="BD245" i="4"/>
  <c r="BG245" i="4"/>
  <c r="BH245" i="4"/>
  <c r="BN246" i="4" s="1"/>
  <c r="BI245" i="4"/>
  <c r="BQ245" i="4"/>
  <c r="BR245" i="4"/>
  <c r="BS245" i="4"/>
  <c r="BT245" i="4"/>
  <c r="BV245" i="4"/>
  <c r="BW245" i="4"/>
  <c r="BX245" i="4"/>
  <c r="BY245" i="4"/>
  <c r="CA245" i="4"/>
  <c r="CB245" i="4"/>
  <c r="CC245" i="4"/>
  <c r="CD245" i="4"/>
  <c r="F246" i="4"/>
  <c r="H246" i="4" s="1"/>
  <c r="AJ246" i="4"/>
  <c r="AK246" i="4"/>
  <c r="AL246" i="4"/>
  <c r="AM246" i="4"/>
  <c r="AR246" i="4" s="1"/>
  <c r="BA246" i="4"/>
  <c r="BB246" i="4"/>
  <c r="BC246" i="4"/>
  <c r="BD246" i="4"/>
  <c r="BG246" i="4"/>
  <c r="BH246" i="4"/>
  <c r="BI246" i="4"/>
  <c r="BQ246" i="4"/>
  <c r="BR246" i="4"/>
  <c r="BS246" i="4"/>
  <c r="BT246" i="4"/>
  <c r="BV246" i="4"/>
  <c r="BW246" i="4"/>
  <c r="BX246" i="4"/>
  <c r="BY246" i="4"/>
  <c r="CA246" i="4"/>
  <c r="CB246" i="4"/>
  <c r="CC246" i="4"/>
  <c r="CD246" i="4"/>
  <c r="F247" i="4"/>
  <c r="H247" i="4" s="1"/>
  <c r="AJ247" i="4"/>
  <c r="AK247" i="4"/>
  <c r="AL247" i="4"/>
  <c r="AQ247" i="4" s="1"/>
  <c r="AM247" i="4"/>
  <c r="AR248" i="4" s="1"/>
  <c r="AO247" i="4"/>
  <c r="AS247" i="4" s="1"/>
  <c r="BA247" i="4"/>
  <c r="BB247" i="4"/>
  <c r="BC247" i="4"/>
  <c r="BD247" i="4"/>
  <c r="BG247" i="4"/>
  <c r="BM247" i="4" s="1"/>
  <c r="BH247" i="4"/>
  <c r="BI247" i="4"/>
  <c r="BO247" i="4" s="1"/>
  <c r="BQ247" i="4"/>
  <c r="BR247" i="4"/>
  <c r="BS247" i="4"/>
  <c r="BT247" i="4"/>
  <c r="BV247" i="4"/>
  <c r="BW247" i="4"/>
  <c r="BX247" i="4"/>
  <c r="BY247" i="4"/>
  <c r="CA247" i="4"/>
  <c r="CB247" i="4"/>
  <c r="CC247" i="4"/>
  <c r="CD247" i="4"/>
  <c r="F248" i="4"/>
  <c r="H248" i="4" s="1"/>
  <c r="AJ248" i="4"/>
  <c r="AK248" i="4"/>
  <c r="AL248" i="4"/>
  <c r="AM248" i="4"/>
  <c r="AP248" i="4"/>
  <c r="BA248" i="4"/>
  <c r="BB248" i="4"/>
  <c r="BC248" i="4"/>
  <c r="BD248" i="4"/>
  <c r="BF248" i="4"/>
  <c r="BG248" i="4"/>
  <c r="BH248" i="4"/>
  <c r="BI248" i="4"/>
  <c r="BO248" i="4"/>
  <c r="BQ248" i="4"/>
  <c r="BR248" i="4"/>
  <c r="BS248" i="4"/>
  <c r="BT248" i="4"/>
  <c r="BV248" i="4"/>
  <c r="BW248" i="4"/>
  <c r="BX248" i="4"/>
  <c r="BY248" i="4"/>
  <c r="CA248" i="4"/>
  <c r="CB248" i="4"/>
  <c r="CC248" i="4"/>
  <c r="CD248" i="4"/>
  <c r="F249" i="4"/>
  <c r="H249" i="4" s="1"/>
  <c r="AJ249" i="4"/>
  <c r="AK249" i="4"/>
  <c r="AL249" i="4"/>
  <c r="AQ250" i="4" s="1"/>
  <c r="AM249" i="4"/>
  <c r="AP249" i="4"/>
  <c r="BA249" i="4"/>
  <c r="BB249" i="4"/>
  <c r="BC249" i="4"/>
  <c r="BD249" i="4"/>
  <c r="BG249" i="4"/>
  <c r="BM249" i="4" s="1"/>
  <c r="BH249" i="4"/>
  <c r="BI249" i="4"/>
  <c r="BO249" i="4" s="1"/>
  <c r="BQ249" i="4"/>
  <c r="BR249" i="4"/>
  <c r="BS249" i="4"/>
  <c r="BT249" i="4"/>
  <c r="BV249" i="4"/>
  <c r="BW249" i="4"/>
  <c r="BX249" i="4"/>
  <c r="BY249" i="4"/>
  <c r="CA249" i="4"/>
  <c r="CB249" i="4"/>
  <c r="CC249" i="4"/>
  <c r="CD249" i="4"/>
  <c r="F250" i="4"/>
  <c r="H250" i="4" s="1"/>
  <c r="AJ250" i="4"/>
  <c r="AK250" i="4"/>
  <c r="AP250" i="4" s="1"/>
  <c r="AL250" i="4"/>
  <c r="AM250" i="4"/>
  <c r="AR250" i="4"/>
  <c r="BA250" i="4"/>
  <c r="BB250" i="4"/>
  <c r="BC250" i="4"/>
  <c r="BD250" i="4"/>
  <c r="BG250" i="4"/>
  <c r="BH250" i="4"/>
  <c r="BI250" i="4"/>
  <c r="BN250" i="4"/>
  <c r="BQ250" i="4"/>
  <c r="BR250" i="4"/>
  <c r="BS250" i="4"/>
  <c r="BT250" i="4"/>
  <c r="BV250" i="4"/>
  <c r="BW250" i="4"/>
  <c r="BX250" i="4"/>
  <c r="BY250" i="4"/>
  <c r="CA250" i="4"/>
  <c r="CB250" i="4"/>
  <c r="CC250" i="4"/>
  <c r="CD250" i="4"/>
  <c r="F251" i="4"/>
  <c r="H251" i="4" s="1"/>
  <c r="AJ251" i="4"/>
  <c r="AK251" i="4"/>
  <c r="AL251" i="4"/>
  <c r="AM251" i="4"/>
  <c r="AQ251" i="4"/>
  <c r="BA251" i="4"/>
  <c r="BB251" i="4"/>
  <c r="BC251" i="4"/>
  <c r="BD251" i="4"/>
  <c r="BG251" i="4"/>
  <c r="BM251" i="4" s="1"/>
  <c r="BH251" i="4"/>
  <c r="BI251" i="4"/>
  <c r="BO251" i="4" s="1"/>
  <c r="BN251" i="4"/>
  <c r="BQ251" i="4"/>
  <c r="BR251" i="4"/>
  <c r="BS251" i="4"/>
  <c r="BT251" i="4"/>
  <c r="BV251" i="4"/>
  <c r="BW251" i="4"/>
  <c r="BX251" i="4"/>
  <c r="BY251" i="4"/>
  <c r="CA251" i="4"/>
  <c r="CB251" i="4"/>
  <c r="CC251" i="4"/>
  <c r="CD251" i="4"/>
  <c r="F252" i="4"/>
  <c r="H252" i="4" s="1"/>
  <c r="AJ252" i="4"/>
  <c r="AK252" i="4"/>
  <c r="AL252" i="4"/>
  <c r="AM252" i="4"/>
  <c r="AO252" i="4"/>
  <c r="AP252" i="4"/>
  <c r="AQ252" i="4"/>
  <c r="AR252" i="4"/>
  <c r="AS252" i="4"/>
  <c r="AU252" i="4" s="1"/>
  <c r="BA252" i="4"/>
  <c r="BB252" i="4"/>
  <c r="BC252" i="4"/>
  <c r="BD252" i="4"/>
  <c r="BG252" i="4"/>
  <c r="BM252" i="4" s="1"/>
  <c r="BH252" i="4"/>
  <c r="BI252" i="4"/>
  <c r="BO252" i="4" s="1"/>
  <c r="BN252" i="4"/>
  <c r="BQ252" i="4"/>
  <c r="BR252" i="4"/>
  <c r="BS252" i="4"/>
  <c r="BT252" i="4"/>
  <c r="BV252" i="4"/>
  <c r="BW252" i="4"/>
  <c r="BX252" i="4"/>
  <c r="BY252" i="4"/>
  <c r="CA252" i="4"/>
  <c r="CB252" i="4"/>
  <c r="CC252" i="4"/>
  <c r="CD252" i="4"/>
  <c r="F253" i="4"/>
  <c r="H253" i="4" s="1"/>
  <c r="AJ253" i="4"/>
  <c r="AK253" i="4"/>
  <c r="AL253" i="4"/>
  <c r="AM253" i="4"/>
  <c r="AO253" i="4"/>
  <c r="AP253" i="4"/>
  <c r="AQ253" i="4"/>
  <c r="AR253" i="4"/>
  <c r="AS253" i="4"/>
  <c r="BA253" i="4"/>
  <c r="BB253" i="4"/>
  <c r="BC253" i="4"/>
  <c r="BD253" i="4"/>
  <c r="BF253" i="4"/>
  <c r="BG253" i="4"/>
  <c r="BH253" i="4"/>
  <c r="BI253" i="4"/>
  <c r="BO253" i="4" s="1"/>
  <c r="BQ253" i="4"/>
  <c r="BR253" i="4"/>
  <c r="BS253" i="4"/>
  <c r="BT253" i="4"/>
  <c r="BV253" i="4"/>
  <c r="BW253" i="4"/>
  <c r="BX253" i="4"/>
  <c r="BY253" i="4"/>
  <c r="CA253" i="4"/>
  <c r="CB253" i="4"/>
  <c r="CC253" i="4"/>
  <c r="CD253" i="4"/>
  <c r="F254" i="4"/>
  <c r="H254" i="4" s="1"/>
  <c r="AJ254" i="4"/>
  <c r="AK254" i="4"/>
  <c r="AP254" i="4" s="1"/>
  <c r="AL254" i="4"/>
  <c r="AM254" i="4"/>
  <c r="AR255" i="4" s="1"/>
  <c r="BA254" i="4"/>
  <c r="BB254" i="4"/>
  <c r="BC254" i="4"/>
  <c r="BD254" i="4"/>
  <c r="BG254" i="4"/>
  <c r="BM254" i="4" s="1"/>
  <c r="BH254" i="4"/>
  <c r="BI254" i="4"/>
  <c r="BO254" i="4" s="1"/>
  <c r="BQ254" i="4"/>
  <c r="BR254" i="4"/>
  <c r="BS254" i="4"/>
  <c r="BT254" i="4"/>
  <c r="BV254" i="4"/>
  <c r="BW254" i="4"/>
  <c r="BX254" i="4"/>
  <c r="BY254" i="4"/>
  <c r="CA254" i="4"/>
  <c r="CB254" i="4"/>
  <c r="CC254" i="4"/>
  <c r="CD254" i="4"/>
  <c r="F255" i="4"/>
  <c r="H255" i="4" s="1"/>
  <c r="AJ255" i="4"/>
  <c r="AK255" i="4"/>
  <c r="AL255" i="4"/>
  <c r="AQ256" i="4" s="1"/>
  <c r="AM255" i="4"/>
  <c r="AP255" i="4"/>
  <c r="BA255" i="4"/>
  <c r="BB255" i="4"/>
  <c r="BC255" i="4"/>
  <c r="BD255" i="4"/>
  <c r="BG255" i="4"/>
  <c r="BH255" i="4"/>
  <c r="BI255" i="4"/>
  <c r="BN255" i="4"/>
  <c r="BQ255" i="4"/>
  <c r="BR255" i="4"/>
  <c r="BS255" i="4"/>
  <c r="BT255" i="4"/>
  <c r="BV255" i="4"/>
  <c r="BW255" i="4"/>
  <c r="BX255" i="4"/>
  <c r="BY255" i="4"/>
  <c r="CA255" i="4"/>
  <c r="CB255" i="4"/>
  <c r="CC255" i="4"/>
  <c r="CD255" i="4"/>
  <c r="F256" i="4"/>
  <c r="H256" i="4" s="1"/>
  <c r="AJ256" i="4"/>
  <c r="AK256" i="4"/>
  <c r="AL256" i="4"/>
  <c r="AM256" i="4"/>
  <c r="AP256" i="4"/>
  <c r="AR256" i="4"/>
  <c r="BA256" i="4"/>
  <c r="BB256" i="4"/>
  <c r="BC256" i="4"/>
  <c r="BD256" i="4"/>
  <c r="BG256" i="4"/>
  <c r="BH256" i="4"/>
  <c r="BI256" i="4"/>
  <c r="BN256" i="4"/>
  <c r="BQ256" i="4"/>
  <c r="BR256" i="4"/>
  <c r="BS256" i="4"/>
  <c r="BT256" i="4"/>
  <c r="BV256" i="4"/>
  <c r="BW256" i="4"/>
  <c r="BX256" i="4"/>
  <c r="BY256" i="4"/>
  <c r="CA256" i="4"/>
  <c r="CB256" i="4"/>
  <c r="CC256" i="4"/>
  <c r="CD256" i="4"/>
  <c r="F257" i="4"/>
  <c r="H257" i="4" s="1"/>
  <c r="AJ257" i="4"/>
  <c r="AK257" i="4"/>
  <c r="AL257" i="4"/>
  <c r="AM257" i="4"/>
  <c r="AQ257" i="4"/>
  <c r="BA257" i="4"/>
  <c r="BB257" i="4"/>
  <c r="BC257" i="4"/>
  <c r="BD257" i="4"/>
  <c r="BF257" i="4"/>
  <c r="BG257" i="4"/>
  <c r="BH257" i="4"/>
  <c r="BI257" i="4"/>
  <c r="BO258" i="4" s="1"/>
  <c r="BQ257" i="4"/>
  <c r="BR257" i="4"/>
  <c r="BS257" i="4"/>
  <c r="BT257" i="4"/>
  <c r="BV257" i="4"/>
  <c r="BW257" i="4"/>
  <c r="BX257" i="4"/>
  <c r="BY257" i="4"/>
  <c r="CA257" i="4"/>
  <c r="CB257" i="4"/>
  <c r="CC257" i="4"/>
  <c r="CD257" i="4"/>
  <c r="F258" i="4"/>
  <c r="H258" i="4" s="1"/>
  <c r="AJ258" i="4"/>
  <c r="AK258" i="4"/>
  <c r="AP258" i="4" s="1"/>
  <c r="AL258" i="4"/>
  <c r="AM258" i="4"/>
  <c r="BA258" i="4"/>
  <c r="BB258" i="4"/>
  <c r="BC258" i="4"/>
  <c r="BD258" i="4"/>
  <c r="BG258" i="4"/>
  <c r="BH258" i="4"/>
  <c r="BI258" i="4"/>
  <c r="BM258" i="4"/>
  <c r="BQ258" i="4"/>
  <c r="BR258" i="4"/>
  <c r="BS258" i="4"/>
  <c r="BT258" i="4"/>
  <c r="BV258" i="4"/>
  <c r="BW258" i="4"/>
  <c r="BX258" i="4"/>
  <c r="BY258" i="4"/>
  <c r="CA258" i="4"/>
  <c r="CB258" i="4"/>
  <c r="CC258" i="4"/>
  <c r="CD258" i="4"/>
  <c r="F259" i="4"/>
  <c r="H259" i="4" s="1"/>
  <c r="AJ259" i="4"/>
  <c r="AK259" i="4"/>
  <c r="AL259" i="4"/>
  <c r="AQ260" i="4" s="1"/>
  <c r="AM259" i="4"/>
  <c r="AQ259" i="4"/>
  <c r="BA259" i="4"/>
  <c r="BB259" i="4"/>
  <c r="BC259" i="4"/>
  <c r="BD259" i="4"/>
  <c r="BG259" i="4"/>
  <c r="BM259" i="4" s="1"/>
  <c r="BH259" i="4"/>
  <c r="BI259" i="4"/>
  <c r="BO259" i="4" s="1"/>
  <c r="BQ259" i="4"/>
  <c r="BR259" i="4"/>
  <c r="BS259" i="4"/>
  <c r="BT259" i="4"/>
  <c r="BV259" i="4"/>
  <c r="BW259" i="4"/>
  <c r="BX259" i="4"/>
  <c r="BY259" i="4"/>
  <c r="CA259" i="4"/>
  <c r="CB259" i="4"/>
  <c r="CC259" i="4"/>
  <c r="CD259" i="4"/>
  <c r="AJ260" i="4"/>
  <c r="AK260" i="4"/>
  <c r="AL260" i="4"/>
  <c r="AM260" i="4"/>
  <c r="BA260" i="4"/>
  <c r="BB260" i="4"/>
  <c r="BC260" i="4"/>
  <c r="BD260" i="4"/>
  <c r="BG260" i="4"/>
  <c r="BM260" i="4" s="1"/>
  <c r="BH260" i="4"/>
  <c r="BI260" i="4"/>
  <c r="BQ260" i="4"/>
  <c r="BR260" i="4"/>
  <c r="BS260" i="4"/>
  <c r="BT260" i="4"/>
  <c r="BV260" i="4"/>
  <c r="BW260" i="4"/>
  <c r="BX260" i="4"/>
  <c r="BY260" i="4"/>
  <c r="CA260" i="4"/>
  <c r="CB260" i="4"/>
  <c r="CC260" i="4"/>
  <c r="CD260" i="4"/>
  <c r="AJ261" i="4"/>
  <c r="AK261" i="4"/>
  <c r="AL261" i="4"/>
  <c r="AM261" i="4"/>
  <c r="BA261" i="4"/>
  <c r="BB261" i="4"/>
  <c r="BC261" i="4"/>
  <c r="BD261" i="4"/>
  <c r="BG261" i="4"/>
  <c r="BH261" i="4"/>
  <c r="BI261" i="4"/>
  <c r="BN261" i="4"/>
  <c r="BQ261" i="4"/>
  <c r="BR261" i="4"/>
  <c r="BS261" i="4"/>
  <c r="BT261" i="4"/>
  <c r="BV261" i="4"/>
  <c r="BW261" i="4"/>
  <c r="BX261" i="4"/>
  <c r="BY261" i="4"/>
  <c r="CA261" i="4"/>
  <c r="CB261" i="4"/>
  <c r="CC261" i="4"/>
  <c r="CD261" i="4"/>
  <c r="AJ262" i="4"/>
  <c r="AK262" i="4"/>
  <c r="AL262" i="4"/>
  <c r="AM262" i="4"/>
  <c r="BA262" i="4"/>
  <c r="BB262" i="4"/>
  <c r="BC262" i="4"/>
  <c r="BD262" i="4"/>
  <c r="BG262" i="4"/>
  <c r="BH262" i="4"/>
  <c r="BI262" i="4"/>
  <c r="BQ262" i="4"/>
  <c r="BR262" i="4"/>
  <c r="BS262" i="4"/>
  <c r="BT262" i="4"/>
  <c r="BV262" i="4"/>
  <c r="BW262" i="4"/>
  <c r="BX262" i="4"/>
  <c r="BY262" i="4"/>
  <c r="CA262" i="4"/>
  <c r="CB262" i="4"/>
  <c r="CC262" i="4"/>
  <c r="CD262" i="4"/>
  <c r="AJ263" i="4"/>
  <c r="AK263" i="4"/>
  <c r="AP263" i="4" s="1"/>
  <c r="AL263" i="4"/>
  <c r="AM263" i="4"/>
  <c r="AR263" i="4" s="1"/>
  <c r="BA263" i="4"/>
  <c r="BB263" i="4"/>
  <c r="BC263" i="4"/>
  <c r="BD263" i="4"/>
  <c r="BG263" i="4"/>
  <c r="BH263" i="4"/>
  <c r="BI263" i="4"/>
  <c r="BQ263" i="4"/>
  <c r="BR263" i="4"/>
  <c r="BS263" i="4"/>
  <c r="BT263" i="4"/>
  <c r="BV263" i="4"/>
  <c r="BW263" i="4"/>
  <c r="BX263" i="4"/>
  <c r="BY263" i="4"/>
  <c r="CA263" i="4"/>
  <c r="CB263" i="4"/>
  <c r="CC263" i="4"/>
  <c r="CD263" i="4"/>
  <c r="AJ264" i="4"/>
  <c r="AK264" i="4"/>
  <c r="AL264" i="4"/>
  <c r="AM264" i="4"/>
  <c r="BA264" i="4"/>
  <c r="BB264" i="4"/>
  <c r="BC264" i="4"/>
  <c r="BD264" i="4"/>
  <c r="BG264" i="4"/>
  <c r="BM264" i="4" s="1"/>
  <c r="BH264" i="4"/>
  <c r="BI264" i="4"/>
  <c r="BO264" i="4" s="1"/>
  <c r="BQ264" i="4"/>
  <c r="BR264" i="4"/>
  <c r="BS264" i="4"/>
  <c r="BT264" i="4"/>
  <c r="BV264" i="4"/>
  <c r="BW264" i="4"/>
  <c r="BX264" i="4"/>
  <c r="BY264" i="4"/>
  <c r="CA264" i="4"/>
  <c r="CB264" i="4"/>
  <c r="CC264" i="4"/>
  <c r="CD264" i="4"/>
  <c r="AJ265" i="4"/>
  <c r="AK265" i="4"/>
  <c r="AL265" i="4"/>
  <c r="AM265" i="4"/>
  <c r="AR265" i="4" s="1"/>
  <c r="BA265" i="4"/>
  <c r="BB265" i="4"/>
  <c r="BC265" i="4"/>
  <c r="BD265" i="4"/>
  <c r="BG265" i="4"/>
  <c r="BH265" i="4"/>
  <c r="BI265" i="4"/>
  <c r="BN265" i="4"/>
  <c r="BQ265" i="4"/>
  <c r="BR265" i="4"/>
  <c r="BS265" i="4"/>
  <c r="BT265" i="4"/>
  <c r="BV265" i="4"/>
  <c r="BW265" i="4"/>
  <c r="BX265" i="4"/>
  <c r="BY265" i="4"/>
  <c r="CA265" i="4"/>
  <c r="CB265" i="4"/>
  <c r="CC265" i="4"/>
  <c r="CD265" i="4"/>
  <c r="AJ266" i="4"/>
  <c r="AK266" i="4"/>
  <c r="AL266" i="4"/>
  <c r="AM266" i="4"/>
  <c r="BA266" i="4"/>
  <c r="BB266" i="4"/>
  <c r="BC266" i="4"/>
  <c r="BD266" i="4"/>
  <c r="BG266" i="4"/>
  <c r="BM266" i="4" s="1"/>
  <c r="BH266" i="4"/>
  <c r="BI266" i="4"/>
  <c r="BO266" i="4"/>
  <c r="BQ266" i="4"/>
  <c r="BR266" i="4"/>
  <c r="BS266" i="4"/>
  <c r="BT266" i="4"/>
  <c r="BV266" i="4"/>
  <c r="BW266" i="4"/>
  <c r="BX266" i="4"/>
  <c r="BY266" i="4"/>
  <c r="CA266" i="4"/>
  <c r="CB266" i="4"/>
  <c r="CC266" i="4"/>
  <c r="CD266" i="4"/>
  <c r="AJ267" i="4"/>
  <c r="AK267" i="4"/>
  <c r="AL267" i="4"/>
  <c r="AM267" i="4"/>
  <c r="BA267" i="4"/>
  <c r="BB267" i="4"/>
  <c r="BC267" i="4"/>
  <c r="BD267" i="4"/>
  <c r="BG267" i="4"/>
  <c r="BH267" i="4"/>
  <c r="BI267" i="4"/>
  <c r="BQ267" i="4"/>
  <c r="BR267" i="4"/>
  <c r="BS267" i="4"/>
  <c r="BT267" i="4"/>
  <c r="BV267" i="4"/>
  <c r="BW267" i="4"/>
  <c r="BX267" i="4"/>
  <c r="BY267" i="4"/>
  <c r="CA267" i="4"/>
  <c r="CB267" i="4"/>
  <c r="CC267" i="4"/>
  <c r="CD267" i="4"/>
  <c r="AJ268" i="4"/>
  <c r="AK268" i="4"/>
  <c r="AL268" i="4"/>
  <c r="AM268" i="4"/>
  <c r="BA268" i="4"/>
  <c r="BB268" i="4"/>
  <c r="BC268" i="4"/>
  <c r="BD268" i="4"/>
  <c r="BG268" i="4"/>
  <c r="BH268" i="4"/>
  <c r="BI268" i="4"/>
  <c r="BO268" i="4"/>
  <c r="BQ268" i="4"/>
  <c r="BR268" i="4"/>
  <c r="BS268" i="4"/>
  <c r="BT268" i="4"/>
  <c r="BV268" i="4"/>
  <c r="BW268" i="4"/>
  <c r="BX268" i="4"/>
  <c r="BY268" i="4"/>
  <c r="CA268" i="4"/>
  <c r="CB268" i="4"/>
  <c r="CC268" i="4"/>
  <c r="CD268" i="4"/>
  <c r="AJ269" i="4"/>
  <c r="AK269" i="4"/>
  <c r="AL269" i="4"/>
  <c r="AQ270" i="4" s="1"/>
  <c r="AM269" i="4"/>
  <c r="AR269" i="4"/>
  <c r="BA269" i="4"/>
  <c r="BB269" i="4"/>
  <c r="BC269" i="4"/>
  <c r="BD269" i="4"/>
  <c r="BG269" i="4"/>
  <c r="BH269" i="4"/>
  <c r="BI269" i="4"/>
  <c r="BQ269" i="4"/>
  <c r="BR269" i="4"/>
  <c r="BS269" i="4"/>
  <c r="BT269" i="4"/>
  <c r="BV269" i="4"/>
  <c r="BW269" i="4"/>
  <c r="BX269" i="4"/>
  <c r="BY269" i="4"/>
  <c r="CA269" i="4"/>
  <c r="CB269" i="4"/>
  <c r="CC269" i="4"/>
  <c r="CD269" i="4"/>
  <c r="AJ270" i="4"/>
  <c r="AK270" i="4"/>
  <c r="AL270" i="4"/>
  <c r="AM270" i="4"/>
  <c r="BA270" i="4"/>
  <c r="BB270" i="4"/>
  <c r="BC270" i="4"/>
  <c r="BD270" i="4"/>
  <c r="BG270" i="4"/>
  <c r="BH270" i="4"/>
  <c r="BN271" i="4" s="1"/>
  <c r="BI270" i="4"/>
  <c r="BQ270" i="4"/>
  <c r="BR270" i="4"/>
  <c r="BS270" i="4"/>
  <c r="BT270" i="4"/>
  <c r="BV270" i="4"/>
  <c r="BW270" i="4"/>
  <c r="BX270" i="4"/>
  <c r="BY270" i="4"/>
  <c r="CA270" i="4"/>
  <c r="CB270" i="4"/>
  <c r="CC270" i="4"/>
  <c r="CD270" i="4"/>
  <c r="AJ271" i="4"/>
  <c r="AK271" i="4"/>
  <c r="AL271" i="4"/>
  <c r="AM271" i="4"/>
  <c r="BA271" i="4"/>
  <c r="BB271" i="4"/>
  <c r="BC271" i="4"/>
  <c r="BD271" i="4"/>
  <c r="BG271" i="4"/>
  <c r="BH271" i="4"/>
  <c r="BI271" i="4"/>
  <c r="BQ271" i="4"/>
  <c r="BR271" i="4"/>
  <c r="BS271" i="4"/>
  <c r="BT271" i="4"/>
  <c r="BV271" i="4"/>
  <c r="BW271" i="4"/>
  <c r="BX271" i="4"/>
  <c r="BY271" i="4"/>
  <c r="CA271" i="4"/>
  <c r="CB271" i="4"/>
  <c r="CC271" i="4"/>
  <c r="CD271" i="4"/>
  <c r="AJ272" i="4"/>
  <c r="AK272" i="4"/>
  <c r="AL272" i="4"/>
  <c r="AM272" i="4"/>
  <c r="BA272" i="4"/>
  <c r="BB272" i="4"/>
  <c r="BC272" i="4"/>
  <c r="BD272" i="4"/>
  <c r="BG272" i="4"/>
  <c r="BM272" i="4" s="1"/>
  <c r="BH272" i="4"/>
  <c r="BI272" i="4"/>
  <c r="BO272" i="4"/>
  <c r="BQ272" i="4"/>
  <c r="BR272" i="4"/>
  <c r="BS272" i="4"/>
  <c r="BT272" i="4"/>
  <c r="BV272" i="4"/>
  <c r="BW272" i="4"/>
  <c r="BX272" i="4"/>
  <c r="BY272" i="4"/>
  <c r="CA272" i="4"/>
  <c r="CB272" i="4"/>
  <c r="CC272" i="4"/>
  <c r="CD272" i="4"/>
  <c r="AJ273" i="4"/>
  <c r="AK273" i="4"/>
  <c r="AL273" i="4"/>
  <c r="AM273" i="4"/>
  <c r="BA273" i="4"/>
  <c r="BB273" i="4"/>
  <c r="BC273" i="4"/>
  <c r="BD273" i="4"/>
  <c r="BG273" i="4"/>
  <c r="BH273" i="4"/>
  <c r="BI273" i="4"/>
  <c r="BQ273" i="4"/>
  <c r="BR273" i="4"/>
  <c r="BS273" i="4"/>
  <c r="BT273" i="4"/>
  <c r="BV273" i="4"/>
  <c r="BW273" i="4"/>
  <c r="BX273" i="4"/>
  <c r="BY273" i="4"/>
  <c r="CA273" i="4"/>
  <c r="CB273" i="4"/>
  <c r="CC273" i="4"/>
  <c r="CD273" i="4"/>
  <c r="AJ274" i="4"/>
  <c r="AK274" i="4"/>
  <c r="AL274" i="4"/>
  <c r="AQ274" i="4" s="1"/>
  <c r="AM274" i="4"/>
  <c r="BA274" i="4"/>
  <c r="BB274" i="4"/>
  <c r="BC274" i="4"/>
  <c r="BD274" i="4"/>
  <c r="BG274" i="4"/>
  <c r="BH274" i="4"/>
  <c r="BI274" i="4"/>
  <c r="BO274" i="4" s="1"/>
  <c r="BQ274" i="4"/>
  <c r="BR274" i="4"/>
  <c r="BS274" i="4"/>
  <c r="BT274" i="4"/>
  <c r="BV274" i="4"/>
  <c r="BW274" i="4"/>
  <c r="BX274" i="4"/>
  <c r="BY274" i="4"/>
  <c r="CA274" i="4"/>
  <c r="CB274" i="4"/>
  <c r="CC274" i="4"/>
  <c r="CD274" i="4"/>
  <c r="AJ275" i="4"/>
  <c r="AK275" i="4"/>
  <c r="AP275" i="4" s="1"/>
  <c r="AL275" i="4"/>
  <c r="AQ276" i="4" s="1"/>
  <c r="AM275" i="4"/>
  <c r="AR275" i="4"/>
  <c r="BA275" i="4"/>
  <c r="BB275" i="4"/>
  <c r="BC275" i="4"/>
  <c r="BD275" i="4"/>
  <c r="BG275" i="4"/>
  <c r="BH275" i="4"/>
  <c r="BN276" i="4" s="1"/>
  <c r="BI275" i="4"/>
  <c r="BO275" i="4"/>
  <c r="BQ275" i="4"/>
  <c r="BR275" i="4"/>
  <c r="BS275" i="4"/>
  <c r="BT275" i="4"/>
  <c r="BV275" i="4"/>
  <c r="BW275" i="4"/>
  <c r="BX275" i="4"/>
  <c r="BY275" i="4"/>
  <c r="CA275" i="4"/>
  <c r="CB275" i="4"/>
  <c r="CC275" i="4"/>
  <c r="CD275" i="4"/>
  <c r="AJ276" i="4"/>
  <c r="AK276" i="4"/>
  <c r="AL276" i="4"/>
  <c r="AM276" i="4"/>
  <c r="AP276" i="4"/>
  <c r="AR276" i="4"/>
  <c r="BA276" i="4"/>
  <c r="BB276" i="4"/>
  <c r="BC276" i="4"/>
  <c r="BD276" i="4"/>
  <c r="BG276" i="4"/>
  <c r="BH276" i="4"/>
  <c r="BI276" i="4"/>
  <c r="BQ276" i="4"/>
  <c r="BR276" i="4"/>
  <c r="BS276" i="4"/>
  <c r="BT276" i="4"/>
  <c r="BV276" i="4"/>
  <c r="BW276" i="4"/>
  <c r="BX276" i="4"/>
  <c r="BY276" i="4"/>
  <c r="CA276" i="4"/>
  <c r="CB276" i="4"/>
  <c r="CC276" i="4"/>
  <c r="CD276" i="4"/>
  <c r="AJ277" i="4"/>
  <c r="AK277" i="4"/>
  <c r="AP277" i="4" s="1"/>
  <c r="AL277" i="4"/>
  <c r="AM277" i="4"/>
  <c r="BA277" i="4"/>
  <c r="BB277" i="4"/>
  <c r="BC277" i="4"/>
  <c r="BD277" i="4"/>
  <c r="BG277" i="4"/>
  <c r="BH277" i="4"/>
  <c r="BI277" i="4"/>
  <c r="BN277" i="4"/>
  <c r="BQ277" i="4"/>
  <c r="BR277" i="4"/>
  <c r="BS277" i="4"/>
  <c r="BT277" i="4"/>
  <c r="BV277" i="4"/>
  <c r="BW277" i="4"/>
  <c r="BX277" i="4"/>
  <c r="BY277" i="4"/>
  <c r="CA277" i="4"/>
  <c r="CB277" i="4"/>
  <c r="CC277" i="4"/>
  <c r="CD277" i="4"/>
  <c r="AJ278" i="4"/>
  <c r="AK278" i="4"/>
  <c r="AL278" i="4"/>
  <c r="AM278" i="4"/>
  <c r="BA278" i="4"/>
  <c r="BB278" i="4"/>
  <c r="BC278" i="4"/>
  <c r="BD278" i="4"/>
  <c r="BG278" i="4"/>
  <c r="BM278" i="4" s="1"/>
  <c r="BH278" i="4"/>
  <c r="BI278" i="4"/>
  <c r="BO278" i="4" s="1"/>
  <c r="BQ278" i="4"/>
  <c r="BR278" i="4"/>
  <c r="BS278" i="4"/>
  <c r="BT278" i="4"/>
  <c r="BV278" i="4"/>
  <c r="BW278" i="4"/>
  <c r="BX278" i="4"/>
  <c r="BY278" i="4"/>
  <c r="CA278" i="4"/>
  <c r="CB278" i="4"/>
  <c r="CC278" i="4"/>
  <c r="CD278" i="4"/>
  <c r="AJ279" i="4"/>
  <c r="AK279" i="4"/>
  <c r="AP279" i="4" s="1"/>
  <c r="AL279" i="4"/>
  <c r="AM279" i="4"/>
  <c r="BA279" i="4"/>
  <c r="BB279" i="4"/>
  <c r="BC279" i="4"/>
  <c r="BD279" i="4"/>
  <c r="BG279" i="4"/>
  <c r="BH279" i="4"/>
  <c r="BI279" i="4"/>
  <c r="BQ279" i="4"/>
  <c r="BR279" i="4"/>
  <c r="BS279" i="4"/>
  <c r="BT279" i="4"/>
  <c r="BV279" i="4"/>
  <c r="BW279" i="4"/>
  <c r="BX279" i="4"/>
  <c r="BY279" i="4"/>
  <c r="CA279" i="4"/>
  <c r="CB279" i="4"/>
  <c r="CC279" i="4"/>
  <c r="CD279" i="4"/>
  <c r="AJ280" i="4"/>
  <c r="AK280" i="4"/>
  <c r="AL280" i="4"/>
  <c r="AM280" i="4"/>
  <c r="BA280" i="4"/>
  <c r="BB280" i="4"/>
  <c r="BC280" i="4"/>
  <c r="BD280" i="4"/>
  <c r="BG280" i="4"/>
  <c r="BM280" i="4" s="1"/>
  <c r="BH280" i="4"/>
  <c r="BI280" i="4"/>
  <c r="BO280" i="4" s="1"/>
  <c r="BQ280" i="4"/>
  <c r="BR280" i="4"/>
  <c r="BS280" i="4"/>
  <c r="BT280" i="4"/>
  <c r="BV280" i="4"/>
  <c r="BW280" i="4"/>
  <c r="BX280" i="4"/>
  <c r="BY280" i="4"/>
  <c r="CA280" i="4"/>
  <c r="CB280" i="4"/>
  <c r="CC280" i="4"/>
  <c r="CD280" i="4"/>
  <c r="AJ281" i="4"/>
  <c r="AK281" i="4"/>
  <c r="AL281" i="4"/>
  <c r="AM281" i="4"/>
  <c r="AR281" i="4" s="1"/>
  <c r="BA281" i="4"/>
  <c r="BB281" i="4"/>
  <c r="BC281" i="4"/>
  <c r="BD281" i="4"/>
  <c r="BG281" i="4"/>
  <c r="BH281" i="4"/>
  <c r="BI281" i="4"/>
  <c r="BN281" i="4"/>
  <c r="BQ281" i="4"/>
  <c r="BR281" i="4"/>
  <c r="BS281" i="4"/>
  <c r="BT281" i="4"/>
  <c r="BV281" i="4"/>
  <c r="BW281" i="4"/>
  <c r="BX281" i="4"/>
  <c r="BY281" i="4"/>
  <c r="CA281" i="4"/>
  <c r="CB281" i="4"/>
  <c r="CC281" i="4"/>
  <c r="CD281" i="4"/>
  <c r="AJ282" i="4"/>
  <c r="AK282" i="4"/>
  <c r="AL282" i="4"/>
  <c r="AM282" i="4"/>
  <c r="BA282" i="4"/>
  <c r="BB282" i="4"/>
  <c r="BC282" i="4"/>
  <c r="BD282" i="4"/>
  <c r="BG282" i="4"/>
  <c r="BM282" i="4" s="1"/>
  <c r="BH282" i="4"/>
  <c r="BI282" i="4"/>
  <c r="BQ282" i="4"/>
  <c r="BR282" i="4"/>
  <c r="BS282" i="4"/>
  <c r="BT282" i="4"/>
  <c r="BV282" i="4"/>
  <c r="BW282" i="4"/>
  <c r="BX282" i="4"/>
  <c r="BY282" i="4"/>
  <c r="CA282" i="4"/>
  <c r="CB282" i="4"/>
  <c r="CC282" i="4"/>
  <c r="CD282" i="4"/>
  <c r="AJ283" i="4"/>
  <c r="AK283" i="4"/>
  <c r="AP283" i="4" s="1"/>
  <c r="AL283" i="4"/>
  <c r="AM283" i="4"/>
  <c r="BA283" i="4"/>
  <c r="BB283" i="4"/>
  <c r="BC283" i="4"/>
  <c r="BD283" i="4"/>
  <c r="BG283" i="4"/>
  <c r="BH283" i="4"/>
  <c r="BI283" i="4"/>
  <c r="BQ283" i="4"/>
  <c r="BR283" i="4"/>
  <c r="BS283" i="4"/>
  <c r="BT283" i="4"/>
  <c r="BV283" i="4"/>
  <c r="BW283" i="4"/>
  <c r="BX283" i="4"/>
  <c r="BY283" i="4"/>
  <c r="CA283" i="4"/>
  <c r="CB283" i="4"/>
  <c r="CC283" i="4"/>
  <c r="CD283" i="4"/>
  <c r="AJ284" i="4"/>
  <c r="AK284" i="4"/>
  <c r="AL284" i="4"/>
  <c r="AM284" i="4"/>
  <c r="BA284" i="4"/>
  <c r="BB284" i="4"/>
  <c r="BC284" i="4"/>
  <c r="BD284" i="4"/>
  <c r="BG284" i="4"/>
  <c r="BH284" i="4"/>
  <c r="BI284" i="4"/>
  <c r="BO284" i="4" s="1"/>
  <c r="BQ284" i="4"/>
  <c r="BR284" i="4"/>
  <c r="BS284" i="4"/>
  <c r="BT284" i="4"/>
  <c r="BV284" i="4"/>
  <c r="BW284" i="4"/>
  <c r="BX284" i="4"/>
  <c r="BY284" i="4"/>
  <c r="CA284" i="4"/>
  <c r="CB284" i="4"/>
  <c r="CC284" i="4"/>
  <c r="CD284" i="4"/>
  <c r="AJ285" i="4"/>
  <c r="AK285" i="4"/>
  <c r="AL285" i="4"/>
  <c r="AQ286" i="4" s="1"/>
  <c r="AM285" i="4"/>
  <c r="BA285" i="4"/>
  <c r="BB285" i="4"/>
  <c r="BC285" i="4"/>
  <c r="BD285" i="4"/>
  <c r="BG285" i="4"/>
  <c r="BH285" i="4"/>
  <c r="BI285" i="4"/>
  <c r="BQ285" i="4"/>
  <c r="BR285" i="4"/>
  <c r="BS285" i="4"/>
  <c r="BT285" i="4"/>
  <c r="BV285" i="4"/>
  <c r="BW285" i="4"/>
  <c r="BX285" i="4"/>
  <c r="BY285" i="4"/>
  <c r="CA285" i="4"/>
  <c r="CB285" i="4"/>
  <c r="CC285" i="4"/>
  <c r="CD285" i="4"/>
  <c r="AJ286" i="4"/>
  <c r="AK286" i="4"/>
  <c r="AL286" i="4"/>
  <c r="AM286" i="4"/>
  <c r="BA286" i="4"/>
  <c r="BB286" i="4"/>
  <c r="BC286" i="4"/>
  <c r="BD286" i="4"/>
  <c r="BG286" i="4"/>
  <c r="BM286" i="4" s="1"/>
  <c r="BH286" i="4"/>
  <c r="BI286" i="4"/>
  <c r="BO286" i="4" s="1"/>
  <c r="BQ286" i="4"/>
  <c r="BR286" i="4"/>
  <c r="BS286" i="4"/>
  <c r="BT286" i="4"/>
  <c r="BV286" i="4"/>
  <c r="BW286" i="4"/>
  <c r="BX286" i="4"/>
  <c r="BY286" i="4"/>
  <c r="CA286" i="4"/>
  <c r="CB286" i="4"/>
  <c r="CC286" i="4"/>
  <c r="CD286" i="4"/>
  <c r="AJ287" i="4"/>
  <c r="AK287" i="4"/>
  <c r="AL287" i="4"/>
  <c r="AM287" i="4"/>
  <c r="BA287" i="4"/>
  <c r="BB287" i="4"/>
  <c r="BC287" i="4"/>
  <c r="BD287" i="4"/>
  <c r="BG287" i="4"/>
  <c r="BH287" i="4"/>
  <c r="BI287" i="4"/>
  <c r="BQ287" i="4"/>
  <c r="BR287" i="4"/>
  <c r="BS287" i="4"/>
  <c r="BT287" i="4"/>
  <c r="BV287" i="4"/>
  <c r="BW287" i="4"/>
  <c r="BX287" i="4"/>
  <c r="BY287" i="4"/>
  <c r="CA287" i="4"/>
  <c r="CB287" i="4"/>
  <c r="CC287" i="4"/>
  <c r="CD287" i="4"/>
  <c r="AJ288" i="4"/>
  <c r="AK288" i="4"/>
  <c r="AL288" i="4"/>
  <c r="AM288" i="4"/>
  <c r="BA288" i="4"/>
  <c r="BB288" i="4"/>
  <c r="BC288" i="4"/>
  <c r="BD288" i="4"/>
  <c r="BG288" i="4"/>
  <c r="BM288" i="4" s="1"/>
  <c r="BH288" i="4"/>
  <c r="BI288" i="4"/>
  <c r="BQ288" i="4"/>
  <c r="BR288" i="4"/>
  <c r="BS288" i="4"/>
  <c r="BT288" i="4"/>
  <c r="BV288" i="4"/>
  <c r="BW288" i="4"/>
  <c r="BX288" i="4"/>
  <c r="BY288" i="4"/>
  <c r="CA288" i="4"/>
  <c r="CB288" i="4"/>
  <c r="CC288" i="4"/>
  <c r="CD288" i="4"/>
  <c r="AJ289" i="4"/>
  <c r="AK289" i="4"/>
  <c r="AP289" i="4" s="1"/>
  <c r="AL289" i="4"/>
  <c r="AM289" i="4"/>
  <c r="BA289" i="4"/>
  <c r="BB289" i="4"/>
  <c r="BC289" i="4"/>
  <c r="BD289" i="4"/>
  <c r="BG289" i="4"/>
  <c r="BH289" i="4"/>
  <c r="BI289" i="4"/>
  <c r="BN289" i="4"/>
  <c r="BQ289" i="4"/>
  <c r="BR289" i="4"/>
  <c r="BS289" i="4"/>
  <c r="BT289" i="4"/>
  <c r="BV289" i="4"/>
  <c r="BW289" i="4"/>
  <c r="BX289" i="4"/>
  <c r="BY289" i="4"/>
  <c r="CA289" i="4"/>
  <c r="CB289" i="4"/>
  <c r="CC289" i="4"/>
  <c r="CD289" i="4"/>
  <c r="AJ290" i="4"/>
  <c r="AK290" i="4"/>
  <c r="AL290" i="4"/>
  <c r="AQ290" i="4" s="1"/>
  <c r="AM290" i="4"/>
  <c r="BA290" i="4"/>
  <c r="BB290" i="4"/>
  <c r="BC290" i="4"/>
  <c r="BD290" i="4"/>
  <c r="BG290" i="4"/>
  <c r="BH290" i="4"/>
  <c r="BI290" i="4"/>
  <c r="BO290" i="4" s="1"/>
  <c r="BQ290" i="4"/>
  <c r="BR290" i="4"/>
  <c r="BS290" i="4"/>
  <c r="BT290" i="4"/>
  <c r="BV290" i="4"/>
  <c r="BW290" i="4"/>
  <c r="BX290" i="4"/>
  <c r="BY290" i="4"/>
  <c r="CA290" i="4"/>
  <c r="CB290" i="4"/>
  <c r="CC290" i="4"/>
  <c r="CD290" i="4"/>
  <c r="AJ291" i="4"/>
  <c r="AK291" i="4"/>
  <c r="AL291" i="4"/>
  <c r="AM291" i="4"/>
  <c r="BA291" i="4"/>
  <c r="BB291" i="4"/>
  <c r="BC291" i="4"/>
  <c r="BD291" i="4"/>
  <c r="BG291" i="4"/>
  <c r="BM291" i="4" s="1"/>
  <c r="BH291" i="4"/>
  <c r="BI291" i="4"/>
  <c r="BO291" i="4" s="1"/>
  <c r="BQ291" i="4"/>
  <c r="BR291" i="4"/>
  <c r="BS291" i="4"/>
  <c r="BT291" i="4"/>
  <c r="BV291" i="4"/>
  <c r="BW291" i="4"/>
  <c r="BX291" i="4"/>
  <c r="BY291" i="4"/>
  <c r="CA291" i="4"/>
  <c r="CB291" i="4"/>
  <c r="CC291" i="4"/>
  <c r="CD291" i="4"/>
  <c r="B305" i="4"/>
  <c r="B306" i="4"/>
  <c r="M6" i="6"/>
  <c r="N6" i="6"/>
  <c r="O6" i="6"/>
  <c r="Q6" i="6"/>
  <c r="R6" i="6"/>
  <c r="U6" i="6"/>
  <c r="M7" i="6"/>
  <c r="N7" i="6"/>
  <c r="O7" i="6"/>
  <c r="Q7" i="6"/>
  <c r="R7" i="6"/>
  <c r="D80" i="16"/>
  <c r="E80" i="16"/>
  <c r="F80" i="16"/>
  <c r="G80" i="16"/>
  <c r="I80" i="16"/>
  <c r="AO268" i="4" l="1"/>
  <c r="AS268" i="4" s="1"/>
  <c r="AO272" i="4"/>
  <c r="AS272" i="4" s="1"/>
  <c r="AX272" i="4" s="1"/>
  <c r="AJ210" i="4"/>
  <c r="AJ206" i="4"/>
  <c r="AO206" i="4" s="1"/>
  <c r="AJ199" i="4"/>
  <c r="AE64" i="4"/>
  <c r="AO274" i="4"/>
  <c r="AS274" i="4" s="1"/>
  <c r="AJ215" i="4"/>
  <c r="AO215" i="4" s="1"/>
  <c r="AS215" i="4" s="1"/>
  <c r="AX215" i="4" s="1"/>
  <c r="BA69" i="51"/>
  <c r="BE69" i="51" s="1"/>
  <c r="BA61" i="51"/>
  <c r="BE61" i="51" s="1"/>
  <c r="BJ61" i="51" s="1"/>
  <c r="BA53" i="51"/>
  <c r="BE53" i="51" s="1"/>
  <c r="M73" i="7"/>
  <c r="D376" i="4" s="1"/>
  <c r="M74" i="7"/>
  <c r="I73" i="7"/>
  <c r="K73" i="7" s="1"/>
  <c r="AF77" i="4" s="1"/>
  <c r="AG77" i="4" s="1"/>
  <c r="DI54" i="4" s="1"/>
  <c r="O54" i="24" s="1"/>
  <c r="I74" i="7"/>
  <c r="K74" i="7" s="1"/>
  <c r="BL21" i="4"/>
  <c r="BL18" i="4"/>
  <c r="B73" i="51"/>
  <c r="AB72" i="51"/>
  <c r="BL22" i="4"/>
  <c r="BA65" i="51"/>
  <c r="BE65" i="51" s="1"/>
  <c r="BA57" i="51"/>
  <c r="BE57" i="51" s="1"/>
  <c r="BH57" i="51" s="1"/>
  <c r="BF258" i="4"/>
  <c r="BL23" i="4"/>
  <c r="BL17" i="4"/>
  <c r="F49" i="4"/>
  <c r="Z31" i="22"/>
  <c r="F47" i="4"/>
  <c r="Z29" i="22"/>
  <c r="F45" i="4"/>
  <c r="Z27" i="22"/>
  <c r="F43" i="4"/>
  <c r="Z25" i="22"/>
  <c r="F41" i="4"/>
  <c r="Z23" i="22"/>
  <c r="F39" i="4"/>
  <c r="Z21" i="22"/>
  <c r="F37" i="4"/>
  <c r="Z19" i="22"/>
  <c r="F75" i="4"/>
  <c r="Z57" i="22"/>
  <c r="F74" i="4"/>
  <c r="Z56" i="22"/>
  <c r="F72" i="4"/>
  <c r="Z54" i="22"/>
  <c r="F70" i="4"/>
  <c r="Z52" i="22"/>
  <c r="F69" i="4"/>
  <c r="Z51" i="22"/>
  <c r="F66" i="4"/>
  <c r="Z48" i="22"/>
  <c r="F64" i="4"/>
  <c r="Z46" i="22"/>
  <c r="F63" i="4"/>
  <c r="Z45" i="22"/>
  <c r="F61" i="4"/>
  <c r="Z43" i="22"/>
  <c r="F59" i="4"/>
  <c r="Z41" i="22"/>
  <c r="F57" i="4"/>
  <c r="Z39" i="22"/>
  <c r="F55" i="4"/>
  <c r="Z37" i="22"/>
  <c r="F53" i="4"/>
  <c r="Z35" i="22"/>
  <c r="F51" i="4"/>
  <c r="Z33" i="22"/>
  <c r="F50" i="4"/>
  <c r="Z32" i="22"/>
  <c r="F48" i="4"/>
  <c r="Z30" i="22"/>
  <c r="F46" i="4"/>
  <c r="Z28" i="22"/>
  <c r="F44" i="4"/>
  <c r="Z26" i="22"/>
  <c r="F42" i="4"/>
  <c r="Z24" i="22"/>
  <c r="F40" i="4"/>
  <c r="Z22" i="22"/>
  <c r="F38" i="4"/>
  <c r="Z20" i="22"/>
  <c r="F36" i="4"/>
  <c r="Z18" i="22"/>
  <c r="AN18" i="22" s="1"/>
  <c r="F73" i="4"/>
  <c r="Z55" i="22"/>
  <c r="F71" i="4"/>
  <c r="Z53" i="22"/>
  <c r="F68" i="4"/>
  <c r="Z50" i="22"/>
  <c r="F67" i="4"/>
  <c r="Z49" i="22"/>
  <c r="F65" i="4"/>
  <c r="Z47" i="22"/>
  <c r="F62" i="4"/>
  <c r="Z44" i="22"/>
  <c r="F60" i="4"/>
  <c r="Z42" i="22"/>
  <c r="F58" i="4"/>
  <c r="Z40" i="22"/>
  <c r="F56" i="4"/>
  <c r="Z38" i="22"/>
  <c r="F54" i="4"/>
  <c r="Z36" i="22"/>
  <c r="F52" i="4"/>
  <c r="Z34" i="22"/>
  <c r="F76" i="4"/>
  <c r="Z58" i="22"/>
  <c r="BF256" i="4"/>
  <c r="AO266" i="4"/>
  <c r="AS266" i="4" s="1"/>
  <c r="AE75" i="4"/>
  <c r="AJ198" i="4"/>
  <c r="AO199" i="4" s="1"/>
  <c r="AJ194" i="4"/>
  <c r="AE49" i="4"/>
  <c r="AJ190" i="4"/>
  <c r="AO190" i="4" s="1"/>
  <c r="AS190" i="4" s="1"/>
  <c r="AJ186" i="4"/>
  <c r="AJ182" i="4"/>
  <c r="AO182" i="4" s="1"/>
  <c r="AJ174" i="4"/>
  <c r="AE71" i="4"/>
  <c r="AE69" i="4"/>
  <c r="AE65" i="4"/>
  <c r="AE63" i="4"/>
  <c r="AE61" i="4"/>
  <c r="AE59" i="4"/>
  <c r="AE53" i="4"/>
  <c r="AO284" i="4"/>
  <c r="AS284" i="4" s="1"/>
  <c r="AO276" i="4"/>
  <c r="AS276" i="4" s="1"/>
  <c r="AV276" i="4" s="1"/>
  <c r="BL20" i="4"/>
  <c r="AO286" i="4"/>
  <c r="AS286" i="4" s="1"/>
  <c r="AW286" i="4" s="1"/>
  <c r="AO242" i="4"/>
  <c r="AS242" i="4" s="1"/>
  <c r="AO179" i="4"/>
  <c r="AS179" i="4" s="1"/>
  <c r="AW179" i="4" s="1"/>
  <c r="D365" i="4"/>
  <c r="AO175" i="4"/>
  <c r="AS175" i="4" s="1"/>
  <c r="H178" i="4"/>
  <c r="H170" i="4"/>
  <c r="D55" i="29"/>
  <c r="D202" i="4" s="1"/>
  <c r="D53" i="29"/>
  <c r="D200" i="4" s="1"/>
  <c r="AF52" i="4" s="1"/>
  <c r="D56" i="29"/>
  <c r="D203" i="4" s="1"/>
  <c r="K108" i="29"/>
  <c r="AE48" i="4"/>
  <c r="AJ196" i="4"/>
  <c r="AO197" i="4" s="1"/>
  <c r="AS197" i="4" s="1"/>
  <c r="AV197" i="4" s="1"/>
  <c r="AJ188" i="4"/>
  <c r="AO189" i="4" s="1"/>
  <c r="AJ184" i="4"/>
  <c r="AO185" i="4" s="1"/>
  <c r="AS185" i="4" s="1"/>
  <c r="AJ180" i="4"/>
  <c r="AJ176" i="4"/>
  <c r="AO177" i="4" s="1"/>
  <c r="AS177" i="4" s="1"/>
  <c r="AW177" i="4" s="1"/>
  <c r="AJ172" i="4"/>
  <c r="AO173" i="4" s="1"/>
  <c r="AS173" i="4" s="1"/>
  <c r="AJ168" i="4"/>
  <c r="AO168" i="4" s="1"/>
  <c r="I36" i="7"/>
  <c r="K36" i="7" s="1"/>
  <c r="AE40" i="4"/>
  <c r="I32" i="7"/>
  <c r="K32" i="7" s="1"/>
  <c r="AE36" i="4"/>
  <c r="I28" i="7"/>
  <c r="K28" i="7" s="1"/>
  <c r="AE32" i="4"/>
  <c r="I24" i="7"/>
  <c r="K24" i="7" s="1"/>
  <c r="AE28" i="4"/>
  <c r="I20" i="7"/>
  <c r="K20" i="7" s="1"/>
  <c r="AE24" i="4"/>
  <c r="I16" i="7"/>
  <c r="K16" i="7" s="1"/>
  <c r="AE20" i="4"/>
  <c r="BL257" i="4"/>
  <c r="BF183" i="4"/>
  <c r="AO270" i="4"/>
  <c r="AS270" i="4" s="1"/>
  <c r="BF242" i="4"/>
  <c r="BL243" i="4" s="1"/>
  <c r="H180" i="4"/>
  <c r="H176" i="4"/>
  <c r="H172" i="4"/>
  <c r="H168" i="4"/>
  <c r="G46" i="7"/>
  <c r="I46" i="7" s="1"/>
  <c r="K46" i="7" s="1"/>
  <c r="AF50" i="4" s="1"/>
  <c r="D363" i="4"/>
  <c r="D352" i="4"/>
  <c r="AO250" i="4"/>
  <c r="AS250" i="4" s="1"/>
  <c r="AW250" i="4" s="1"/>
  <c r="AO280" i="4"/>
  <c r="AS280" i="4" s="1"/>
  <c r="AO262" i="4"/>
  <c r="AS262" i="4" s="1"/>
  <c r="AW262" i="4" s="1"/>
  <c r="AW245" i="4"/>
  <c r="AO256" i="4"/>
  <c r="AS256" i="4" s="1"/>
  <c r="AU256" i="4" s="1"/>
  <c r="CO256" i="4" s="1"/>
  <c r="BA16" i="51"/>
  <c r="BA73" i="51"/>
  <c r="BE73" i="51" s="1"/>
  <c r="BJ73" i="51" s="1"/>
  <c r="BA47" i="51"/>
  <c r="BE47" i="51" s="1"/>
  <c r="BA39" i="51"/>
  <c r="BE39" i="51" s="1"/>
  <c r="BJ39" i="51" s="1"/>
  <c r="BA35" i="51"/>
  <c r="BE35" i="51" s="1"/>
  <c r="BA27" i="51"/>
  <c r="BE27" i="51" s="1"/>
  <c r="BJ27" i="51" s="1"/>
  <c r="BA19" i="51"/>
  <c r="BE19" i="51" s="1"/>
  <c r="BA68" i="51"/>
  <c r="BE68" i="51" s="1"/>
  <c r="BI68" i="51" s="1"/>
  <c r="BA64" i="51"/>
  <c r="BE64" i="51" s="1"/>
  <c r="BA60" i="51"/>
  <c r="BE60" i="51" s="1"/>
  <c r="BJ60" i="51" s="1"/>
  <c r="BA56" i="51"/>
  <c r="BA30" i="51"/>
  <c r="BE30" i="51" s="1"/>
  <c r="BH30" i="51" s="1"/>
  <c r="BA22" i="51"/>
  <c r="BA75" i="51"/>
  <c r="BE75" i="51" s="1"/>
  <c r="BG75" i="51" s="1"/>
  <c r="BA51" i="51"/>
  <c r="BA33" i="51"/>
  <c r="BE33" i="51" s="1"/>
  <c r="BG33" i="51" s="1"/>
  <c r="BA25" i="51"/>
  <c r="BN291" i="4"/>
  <c r="AR291" i="4"/>
  <c r="AP291" i="4"/>
  <c r="AO288" i="4"/>
  <c r="AS288" i="4" s="1"/>
  <c r="AQ282" i="4"/>
  <c r="AO282" i="4"/>
  <c r="AS282" i="4" s="1"/>
  <c r="AQ278" i="4"/>
  <c r="BM275" i="4"/>
  <c r="AR273" i="4"/>
  <c r="AP273" i="4"/>
  <c r="AQ273" i="4"/>
  <c r="BO271" i="4"/>
  <c r="BM271" i="4"/>
  <c r="AQ255" i="4"/>
  <c r="AO255" i="4"/>
  <c r="AS255" i="4" s="1"/>
  <c r="AR254" i="4"/>
  <c r="AR249" i="4"/>
  <c r="AO248" i="4"/>
  <c r="AS248" i="4" s="1"/>
  <c r="AV248" i="4" s="1"/>
  <c r="BN247" i="4"/>
  <c r="BO245" i="4"/>
  <c r="BM245" i="4"/>
  <c r="BN245" i="4"/>
  <c r="BO240" i="4"/>
  <c r="BM240" i="4"/>
  <c r="BN215" i="4"/>
  <c r="AO212" i="4"/>
  <c r="AO208" i="4"/>
  <c r="AS208" i="4" s="1"/>
  <c r="AX208" i="4" s="1"/>
  <c r="BN201" i="4"/>
  <c r="AP197" i="4"/>
  <c r="AP193" i="4"/>
  <c r="BN193" i="4"/>
  <c r="BN189" i="4"/>
  <c r="BN183" i="4"/>
  <c r="BO277" i="4"/>
  <c r="BM277" i="4"/>
  <c r="AR277" i="4"/>
  <c r="BN259" i="4"/>
  <c r="AR247" i="4"/>
  <c r="AP247" i="4"/>
  <c r="BN180" i="4"/>
  <c r="AR179" i="4"/>
  <c r="AX179" i="4" s="1"/>
  <c r="AP179" i="4"/>
  <c r="AO169" i="4"/>
  <c r="AS169" i="4" s="1"/>
  <c r="AQ165" i="4"/>
  <c r="AQ140" i="4"/>
  <c r="AP139" i="4"/>
  <c r="BO138" i="4"/>
  <c r="AR135" i="4"/>
  <c r="BN131" i="4"/>
  <c r="AR131" i="4"/>
  <c r="AP131" i="4"/>
  <c r="BO130" i="4"/>
  <c r="BO128" i="4"/>
  <c r="BM128" i="4"/>
  <c r="BN127" i="4"/>
  <c r="BO126" i="4"/>
  <c r="BM124" i="4"/>
  <c r="AP124" i="4"/>
  <c r="BN121" i="4"/>
  <c r="BM115" i="4"/>
  <c r="BO113" i="4"/>
  <c r="AR110" i="4"/>
  <c r="AP110" i="4"/>
  <c r="BO109" i="4"/>
  <c r="BM109" i="4"/>
  <c r="BO106" i="4"/>
  <c r="BM106" i="4"/>
  <c r="AP106" i="4"/>
  <c r="AQ104" i="4"/>
  <c r="BM103" i="4"/>
  <c r="AP103" i="4"/>
  <c r="AR101" i="4"/>
  <c r="AP101" i="4"/>
  <c r="AQ101" i="4"/>
  <c r="BN99" i="4"/>
  <c r="BO98" i="4"/>
  <c r="BM98" i="4"/>
  <c r="AQ98" i="4"/>
  <c r="AR97" i="4"/>
  <c r="AP97" i="4"/>
  <c r="BN97" i="4"/>
  <c r="AQ97" i="4"/>
  <c r="AR95" i="4"/>
  <c r="AP94" i="4"/>
  <c r="BN94" i="4"/>
  <c r="BN73" i="4"/>
  <c r="AR67" i="4"/>
  <c r="AQ39" i="4"/>
  <c r="AQ36" i="4"/>
  <c r="BL35" i="4"/>
  <c r="BO118" i="4"/>
  <c r="BO100" i="4"/>
  <c r="AR99" i="4"/>
  <c r="AQ91" i="4"/>
  <c r="BO57" i="4"/>
  <c r="BM57" i="4"/>
  <c r="BN56" i="4"/>
  <c r="BN52" i="4"/>
  <c r="AR43" i="4"/>
  <c r="AP42" i="4"/>
  <c r="BM36" i="4"/>
  <c r="AP29" i="4"/>
  <c r="BL29" i="4"/>
  <c r="AR27" i="4"/>
  <c r="BN25" i="4"/>
  <c r="BL25" i="4"/>
  <c r="AW255" i="4"/>
  <c r="AQ288" i="4"/>
  <c r="AP287" i="4"/>
  <c r="AR285" i="4"/>
  <c r="AQ285" i="4"/>
  <c r="AO275" i="4"/>
  <c r="AS275" i="4" s="1"/>
  <c r="AX275" i="4" s="1"/>
  <c r="AP271" i="4"/>
  <c r="BM268" i="4"/>
  <c r="AR267" i="4"/>
  <c r="BN267" i="4"/>
  <c r="AQ267" i="4"/>
  <c r="BN263" i="4"/>
  <c r="BO262" i="4"/>
  <c r="AQ262" i="4"/>
  <c r="AR261" i="4"/>
  <c r="AO259" i="4"/>
  <c r="AS259" i="4" s="1"/>
  <c r="AW259" i="4" s="1"/>
  <c r="BN257" i="4"/>
  <c r="AR258" i="4"/>
  <c r="BO257" i="4"/>
  <c r="BM257" i="4"/>
  <c r="AO257" i="4"/>
  <c r="AS257" i="4" s="1"/>
  <c r="AW257" i="4" s="1"/>
  <c r="BN254" i="4"/>
  <c r="BM253" i="4"/>
  <c r="BN249" i="4"/>
  <c r="BM248" i="4"/>
  <c r="AQ248" i="4"/>
  <c r="AP246" i="4"/>
  <c r="AQ246" i="4"/>
  <c r="AO246" i="4"/>
  <c r="AS246" i="4" s="1"/>
  <c r="AV246" i="4" s="1"/>
  <c r="AO243" i="4"/>
  <c r="AS243" i="4" s="1"/>
  <c r="AW243" i="4" s="1"/>
  <c r="AR242" i="4"/>
  <c r="AP241" i="4"/>
  <c r="AQ214" i="4"/>
  <c r="AQ212" i="4"/>
  <c r="BO206" i="4"/>
  <c r="BM202" i="4"/>
  <c r="AR203" i="4"/>
  <c r="AP200" i="4"/>
  <c r="BN199" i="4"/>
  <c r="AO198" i="4"/>
  <c r="AS198" i="4" s="1"/>
  <c r="BN197" i="4"/>
  <c r="BM194" i="4"/>
  <c r="AQ195" i="4"/>
  <c r="BM190" i="4"/>
  <c r="AR189" i="4"/>
  <c r="BO188" i="4"/>
  <c r="BO185" i="4"/>
  <c r="BM182" i="4"/>
  <c r="AQ173" i="4"/>
  <c r="AP172" i="4"/>
  <c r="BO171" i="4"/>
  <c r="AQ169" i="4"/>
  <c r="BO140" i="4"/>
  <c r="BM140" i="4"/>
  <c r="AR139" i="4"/>
  <c r="AR137" i="4"/>
  <c r="AR134" i="4"/>
  <c r="AP134" i="4"/>
  <c r="BN130" i="4"/>
  <c r="AP129" i="4"/>
  <c r="AQ124" i="4"/>
  <c r="BM123" i="4"/>
  <c r="BN122" i="4"/>
  <c r="AQ121" i="4"/>
  <c r="AP116" i="4"/>
  <c r="BO115" i="4"/>
  <c r="AR112" i="4"/>
  <c r="AP112" i="4"/>
  <c r="BN112" i="4"/>
  <c r="BO110" i="4"/>
  <c r="BM110" i="4"/>
  <c r="AQ108" i="4"/>
  <c r="BN106" i="4"/>
  <c r="AR289" i="4"/>
  <c r="AR283" i="4"/>
  <c r="BN273" i="4"/>
  <c r="AR245" i="4"/>
  <c r="BN244" i="4"/>
  <c r="BL244" i="4"/>
  <c r="AW242" i="4"/>
  <c r="BN214" i="4"/>
  <c r="AR213" i="4"/>
  <c r="BN209" i="4"/>
  <c r="AO186" i="4"/>
  <c r="AS186" i="4" s="1"/>
  <c r="AX186" i="4" s="1"/>
  <c r="BN170" i="4"/>
  <c r="BO132" i="4"/>
  <c r="AQ117" i="4"/>
  <c r="AR115" i="4"/>
  <c r="AP115" i="4"/>
  <c r="BM108" i="4"/>
  <c r="AR107" i="4"/>
  <c r="AP107" i="4"/>
  <c r="AQ106" i="4"/>
  <c r="AR105" i="4"/>
  <c r="AP105" i="4"/>
  <c r="BN104" i="4"/>
  <c r="BO99" i="4"/>
  <c r="BO96" i="4"/>
  <c r="BN95" i="4"/>
  <c r="AR94" i="4"/>
  <c r="AQ93" i="4"/>
  <c r="BO92" i="4"/>
  <c r="BM92" i="4"/>
  <c r="AR92" i="4"/>
  <c r="AP92" i="4"/>
  <c r="BN91" i="4"/>
  <c r="BM66" i="4"/>
  <c r="AQ65" i="4"/>
  <c r="BN64" i="4"/>
  <c r="BO61" i="4"/>
  <c r="BM61" i="4"/>
  <c r="BN60" i="4"/>
  <c r="AR60" i="4"/>
  <c r="AP60" i="4"/>
  <c r="AP56" i="4"/>
  <c r="AQ54" i="4"/>
  <c r="AR46" i="4"/>
  <c r="BO42" i="4"/>
  <c r="BM42" i="4"/>
  <c r="BO40" i="4"/>
  <c r="BM40" i="4"/>
  <c r="AP37" i="4"/>
  <c r="AP35" i="4"/>
  <c r="BL31" i="4"/>
  <c r="BN29" i="4"/>
  <c r="BO28" i="4"/>
  <c r="AQ28" i="4"/>
  <c r="AR25" i="4"/>
  <c r="AP25" i="4"/>
  <c r="AQ76" i="4"/>
  <c r="AQ50" i="4"/>
  <c r="AR42" i="4"/>
  <c r="BN41" i="4"/>
  <c r="BO39" i="4"/>
  <c r="BM39" i="4"/>
  <c r="BO36" i="4"/>
  <c r="K11" i="49"/>
  <c r="BO288" i="4"/>
  <c r="AR287" i="4"/>
  <c r="BM290" i="4"/>
  <c r="BN290" i="4"/>
  <c r="BN287" i="4"/>
  <c r="BO285" i="4"/>
  <c r="BM285" i="4"/>
  <c r="BO282" i="4"/>
  <c r="AP281" i="4"/>
  <c r="AQ281" i="4"/>
  <c r="BN280" i="4"/>
  <c r="BN275" i="4"/>
  <c r="AQ275" i="4"/>
  <c r="BM274" i="4"/>
  <c r="BO270" i="4"/>
  <c r="AP269" i="4"/>
  <c r="BN269" i="4"/>
  <c r="AQ269" i="4"/>
  <c r="AR266" i="4"/>
  <c r="AP266" i="4"/>
  <c r="AQ264" i="4"/>
  <c r="BN262" i="4"/>
  <c r="AR259" i="4"/>
  <c r="AP259" i="4"/>
  <c r="AQ258" i="4"/>
  <c r="BO256" i="4"/>
  <c r="BM256" i="4"/>
  <c r="AR257" i="4"/>
  <c r="AP257" i="4"/>
  <c r="BO255" i="4"/>
  <c r="BM255" i="4"/>
  <c r="BN253" i="4"/>
  <c r="BO250" i="4"/>
  <c r="BM250" i="4"/>
  <c r="AR251" i="4"/>
  <c r="AP251" i="4"/>
  <c r="BN248" i="4"/>
  <c r="BO246" i="4"/>
  <c r="BM246" i="4"/>
  <c r="AP245" i="4"/>
  <c r="AQ244" i="4"/>
  <c r="BO242" i="4"/>
  <c r="BM242" i="4"/>
  <c r="AP242" i="4"/>
  <c r="AR243" i="4"/>
  <c r="AP243" i="4"/>
  <c r="BF241" i="4"/>
  <c r="BF240" i="4"/>
  <c r="AQ241" i="4"/>
  <c r="AP215" i="4"/>
  <c r="BN211" i="4"/>
  <c r="AR211" i="4"/>
  <c r="AO210" i="4"/>
  <c r="AS210" i="4" s="1"/>
  <c r="AV210" i="4" s="1"/>
  <c r="BO209" i="4"/>
  <c r="BM209" i="4"/>
  <c r="AQ209" i="4"/>
  <c r="AP205" i="4"/>
  <c r="AQ205" i="4"/>
  <c r="BN204" i="4"/>
  <c r="AQ202" i="4"/>
  <c r="BO201" i="4"/>
  <c r="BM201" i="4"/>
  <c r="AQ200" i="4"/>
  <c r="AQ198" i="4"/>
  <c r="BO197" i="4"/>
  <c r="BM197" i="4"/>
  <c r="AR197" i="4"/>
  <c r="BN195" i="4"/>
  <c r="BO193" i="4"/>
  <c r="BM193" i="4"/>
  <c r="AR193" i="4"/>
  <c r="AP191" i="4"/>
  <c r="BN191" i="4"/>
  <c r="AQ191" i="4"/>
  <c r="AQ186" i="4"/>
  <c r="AR186" i="4"/>
  <c r="AP186" i="4"/>
  <c r="AR184" i="4"/>
  <c r="AP184" i="4"/>
  <c r="BO184" i="4"/>
  <c r="BM184" i="4"/>
  <c r="AP181" i="4"/>
  <c r="BO178" i="4"/>
  <c r="BM178" i="4"/>
  <c r="BN177" i="4"/>
  <c r="BO173" i="4"/>
  <c r="BF172" i="4"/>
  <c r="BO169" i="4"/>
  <c r="BF168" i="4"/>
  <c r="BN135" i="4"/>
  <c r="BO134" i="4"/>
  <c r="AR133" i="4"/>
  <c r="AR129" i="4"/>
  <c r="BO127" i="4"/>
  <c r="BM127" i="4"/>
  <c r="BN126" i="4"/>
  <c r="AR123" i="4"/>
  <c r="AR119" i="4"/>
  <c r="AP119" i="4"/>
  <c r="BO117" i="4"/>
  <c r="BM117" i="4"/>
  <c r="AR114" i="4"/>
  <c r="BM111" i="4"/>
  <c r="AQ109" i="4"/>
  <c r="AR108" i="4"/>
  <c r="AQ107" i="4"/>
  <c r="BO105" i="4"/>
  <c r="BM105" i="4"/>
  <c r="BN101" i="4"/>
  <c r="AQ100" i="4"/>
  <c r="AR98" i="4"/>
  <c r="AQ96" i="4"/>
  <c r="BN96" i="4"/>
  <c r="BO95" i="4"/>
  <c r="BM95" i="4"/>
  <c r="BN93" i="4"/>
  <c r="BO90" i="4"/>
  <c r="AR90" i="4"/>
  <c r="AP90" i="4"/>
  <c r="J74" i="24"/>
  <c r="DD329" i="4"/>
  <c r="DD375" i="4" s="1"/>
  <c r="K79" i="25" s="1"/>
  <c r="AQ75" i="4"/>
  <c r="AQ73" i="4"/>
  <c r="BN69" i="4"/>
  <c r="AQ69" i="4"/>
  <c r="BO58" i="4"/>
  <c r="BM58" i="4"/>
  <c r="AR37" i="4"/>
  <c r="AQ35" i="4"/>
  <c r="AQ33" i="4"/>
  <c r="AR29" i="4"/>
  <c r="BN24" i="4"/>
  <c r="K49" i="51"/>
  <c r="F123" i="4"/>
  <c r="BF123" i="4" s="1"/>
  <c r="K47" i="51"/>
  <c r="F121" i="4"/>
  <c r="BF121" i="4" s="1"/>
  <c r="K45" i="51"/>
  <c r="F119" i="4"/>
  <c r="BF119" i="4" s="1"/>
  <c r="K43" i="51"/>
  <c r="F117" i="4"/>
  <c r="BF117" i="4" s="1"/>
  <c r="K41" i="51"/>
  <c r="F115" i="4"/>
  <c r="K39" i="51"/>
  <c r="F113" i="4"/>
  <c r="K37" i="51"/>
  <c r="F111" i="4"/>
  <c r="F334" i="4"/>
  <c r="K35" i="51"/>
  <c r="F109" i="4"/>
  <c r="BF109" i="4" s="1"/>
  <c r="F332" i="4"/>
  <c r="K33" i="51"/>
  <c r="F107" i="4"/>
  <c r="BF107" i="4" s="1"/>
  <c r="F330" i="4"/>
  <c r="K31" i="51"/>
  <c r="F105" i="4"/>
  <c r="F328" i="4"/>
  <c r="K29" i="51"/>
  <c r="F103" i="4"/>
  <c r="BF103" i="4" s="1"/>
  <c r="F326" i="4"/>
  <c r="K27" i="51"/>
  <c r="F101" i="4"/>
  <c r="BF101" i="4" s="1"/>
  <c r="F324" i="4"/>
  <c r="K25" i="51"/>
  <c r="F99" i="4"/>
  <c r="F322" i="4"/>
  <c r="K23" i="51"/>
  <c r="F97" i="4"/>
  <c r="BF97" i="4" s="1"/>
  <c r="F320" i="4"/>
  <c r="K21" i="51"/>
  <c r="F95" i="4"/>
  <c r="BF95" i="4" s="1"/>
  <c r="F318" i="4"/>
  <c r="K19" i="51"/>
  <c r="F93" i="4"/>
  <c r="F315" i="4"/>
  <c r="K16" i="51"/>
  <c r="F90" i="4"/>
  <c r="D124" i="4"/>
  <c r="AJ124" i="4" s="1"/>
  <c r="E50" i="51"/>
  <c r="D122" i="4"/>
  <c r="AJ122" i="4" s="1"/>
  <c r="E48" i="51"/>
  <c r="E44" i="51"/>
  <c r="D117" i="4"/>
  <c r="AJ117" i="4" s="1"/>
  <c r="E43" i="51"/>
  <c r="D115" i="4"/>
  <c r="AJ115" i="4" s="1"/>
  <c r="E41" i="51"/>
  <c r="D113" i="4"/>
  <c r="E39" i="51"/>
  <c r="D111" i="4"/>
  <c r="H111" i="4" s="1"/>
  <c r="O37" i="51" s="1"/>
  <c r="E37" i="51"/>
  <c r="D109" i="4"/>
  <c r="AJ109" i="4" s="1"/>
  <c r="E35" i="51"/>
  <c r="D107" i="4"/>
  <c r="H107" i="4" s="1"/>
  <c r="O33" i="51" s="1"/>
  <c r="E33" i="51"/>
  <c r="D105" i="4"/>
  <c r="AJ105" i="4" s="1"/>
  <c r="E31" i="51"/>
  <c r="D103" i="4"/>
  <c r="E29" i="51"/>
  <c r="D101" i="4"/>
  <c r="E27" i="51"/>
  <c r="D99" i="4"/>
  <c r="E25" i="51"/>
  <c r="D97" i="4"/>
  <c r="E23" i="51"/>
  <c r="D95" i="4"/>
  <c r="E21" i="51"/>
  <c r="D93" i="4"/>
  <c r="AJ93" i="4" s="1"/>
  <c r="E19" i="51"/>
  <c r="D91" i="4"/>
  <c r="AJ91" i="4" s="1"/>
  <c r="E17" i="51"/>
  <c r="F239" i="4"/>
  <c r="K15" i="51"/>
  <c r="K75" i="51"/>
  <c r="F149" i="4"/>
  <c r="D149" i="4"/>
  <c r="E75" i="51"/>
  <c r="K74" i="51"/>
  <c r="F148" i="4"/>
  <c r="K72" i="51"/>
  <c r="F146" i="4"/>
  <c r="K70" i="51"/>
  <c r="F144" i="4"/>
  <c r="K69" i="51"/>
  <c r="F143" i="4"/>
  <c r="K66" i="51"/>
  <c r="F140" i="4"/>
  <c r="BF140" i="4" s="1"/>
  <c r="K64" i="51"/>
  <c r="F138" i="4"/>
  <c r="BF138" i="4" s="1"/>
  <c r="K63" i="51"/>
  <c r="F137" i="4"/>
  <c r="BF137" i="4" s="1"/>
  <c r="K61" i="51"/>
  <c r="F135" i="4"/>
  <c r="BF135" i="4" s="1"/>
  <c r="K59" i="51"/>
  <c r="F133" i="4"/>
  <c r="BF133" i="4" s="1"/>
  <c r="K57" i="51"/>
  <c r="F131" i="4"/>
  <c r="BF131" i="4" s="1"/>
  <c r="K55" i="51"/>
  <c r="F129" i="4"/>
  <c r="BF129" i="4" s="1"/>
  <c r="K53" i="51"/>
  <c r="F127" i="4"/>
  <c r="BF127" i="4" s="1"/>
  <c r="K51" i="51"/>
  <c r="H18" i="49"/>
  <c r="F125" i="4"/>
  <c r="BE16" i="51"/>
  <c r="BG16" i="51" s="1"/>
  <c r="BG69" i="51"/>
  <c r="BI69" i="51"/>
  <c r="BH69" i="51"/>
  <c r="BJ69" i="51"/>
  <c r="BG65" i="51"/>
  <c r="BH65" i="51"/>
  <c r="BJ65" i="51"/>
  <c r="BI65" i="51"/>
  <c r="BG61" i="51"/>
  <c r="BG57" i="51"/>
  <c r="BG53" i="51"/>
  <c r="BI53" i="51"/>
  <c r="BJ53" i="51"/>
  <c r="BH53" i="51"/>
  <c r="BG47" i="51"/>
  <c r="BI47" i="51"/>
  <c r="BJ47" i="51"/>
  <c r="BH47" i="51"/>
  <c r="BA44" i="51"/>
  <c r="BE44" i="51" s="1"/>
  <c r="BA43" i="51"/>
  <c r="BE43" i="51" s="1"/>
  <c r="BH39" i="51"/>
  <c r="BE56" i="51"/>
  <c r="BG56" i="51" s="1"/>
  <c r="BE52" i="51"/>
  <c r="BG52" i="51" s="1"/>
  <c r="BA48" i="51"/>
  <c r="BE48" i="51" s="1"/>
  <c r="BA40" i="51"/>
  <c r="BE40" i="51" s="1"/>
  <c r="BJ30" i="51"/>
  <c r="BI30" i="51"/>
  <c r="BE22" i="51"/>
  <c r="BG22" i="51" s="1"/>
  <c r="BA49" i="51"/>
  <c r="BE49" i="51" s="1"/>
  <c r="BA45" i="51"/>
  <c r="BA41" i="51"/>
  <c r="BE41" i="51" s="1"/>
  <c r="BE21" i="51"/>
  <c r="BG21" i="51" s="1"/>
  <c r="BA76" i="51"/>
  <c r="BA74" i="51"/>
  <c r="BE74" i="51" s="1"/>
  <c r="BA70" i="51"/>
  <c r="BA66" i="51"/>
  <c r="BA62" i="51"/>
  <c r="BE62" i="51" s="1"/>
  <c r="BA58" i="51"/>
  <c r="BE58" i="51" s="1"/>
  <c r="BA38" i="51"/>
  <c r="BA32" i="51"/>
  <c r="BE32" i="51" s="1"/>
  <c r="BA24" i="51"/>
  <c r="BE24" i="51" s="1"/>
  <c r="BN284" i="4"/>
  <c r="AR279" i="4"/>
  <c r="AR271" i="4"/>
  <c r="AR268" i="4"/>
  <c r="AP268" i="4"/>
  <c r="BO263" i="4"/>
  <c r="BM263" i="4"/>
  <c r="AR262" i="4"/>
  <c r="AP262" i="4"/>
  <c r="BO260" i="4"/>
  <c r="BN258" i="4"/>
  <c r="AQ254" i="4"/>
  <c r="AO251" i="4"/>
  <c r="AS251" i="4" s="1"/>
  <c r="AU251" i="4" s="1"/>
  <c r="AQ249" i="4"/>
  <c r="AU245" i="4"/>
  <c r="BO212" i="4"/>
  <c r="BN208" i="4"/>
  <c r="AR207" i="4"/>
  <c r="AR201" i="4"/>
  <c r="AR190" i="4"/>
  <c r="AP190" i="4"/>
  <c r="BO187" i="4"/>
  <c r="BM187" i="4"/>
  <c r="BN166" i="4"/>
  <c r="BO131" i="4"/>
  <c r="BM131" i="4"/>
  <c r="BN116" i="4"/>
  <c r="AQ116" i="4"/>
  <c r="BO114" i="4"/>
  <c r="BM114" i="4"/>
  <c r="AR76" i="4"/>
  <c r="AR74" i="4"/>
  <c r="BO72" i="4"/>
  <c r="AR70" i="4"/>
  <c r="AP70" i="4"/>
  <c r="AR58" i="4"/>
  <c r="AP58" i="4"/>
  <c r="AQ57" i="4"/>
  <c r="BO54" i="4"/>
  <c r="BM54" i="4"/>
  <c r="BO51" i="4"/>
  <c r="BM51" i="4"/>
  <c r="BO48" i="4"/>
  <c r="AR45" i="4"/>
  <c r="BO44" i="4"/>
  <c r="AQ41" i="4"/>
  <c r="AR40" i="4"/>
  <c r="BN38" i="4"/>
  <c r="AR38" i="4"/>
  <c r="AP38" i="4"/>
  <c r="AR34" i="4"/>
  <c r="AP34" i="4"/>
  <c r="BN32" i="4"/>
  <c r="AR31" i="4"/>
  <c r="AQ30" i="4"/>
  <c r="AP27" i="4"/>
  <c r="AQ27" i="4"/>
  <c r="BN26" i="4"/>
  <c r="BO25" i="4"/>
  <c r="BM25" i="4"/>
  <c r="AR24" i="4"/>
  <c r="BN23" i="4"/>
  <c r="BO23" i="4"/>
  <c r="BM23" i="4"/>
  <c r="K50" i="51"/>
  <c r="F124" i="4"/>
  <c r="K48" i="51"/>
  <c r="F122" i="4"/>
  <c r="BF122" i="4" s="1"/>
  <c r="BL122" i="4" s="1"/>
  <c r="K46" i="51"/>
  <c r="F120" i="4"/>
  <c r="BF120" i="4" s="1"/>
  <c r="BL120" i="4" s="1"/>
  <c r="K44" i="51"/>
  <c r="F118" i="4"/>
  <c r="BF118" i="4" s="1"/>
  <c r="BL118" i="4" s="1"/>
  <c r="K42" i="51"/>
  <c r="F116" i="4"/>
  <c r="BF116" i="4" s="1"/>
  <c r="BL117" i="4" s="1"/>
  <c r="K40" i="51"/>
  <c r="F114" i="4"/>
  <c r="K38" i="51"/>
  <c r="F112" i="4"/>
  <c r="BF112" i="4" s="1"/>
  <c r="K36" i="51"/>
  <c r="F110" i="4"/>
  <c r="BF110" i="4" s="1"/>
  <c r="BL110" i="4" s="1"/>
  <c r="F18" i="49"/>
  <c r="K34" i="51"/>
  <c r="F108" i="4"/>
  <c r="BF108" i="4" s="1"/>
  <c r="K32" i="51"/>
  <c r="F106" i="4"/>
  <c r="K30" i="51"/>
  <c r="F104" i="4"/>
  <c r="BF104" i="4" s="1"/>
  <c r="K28" i="51"/>
  <c r="F102" i="4"/>
  <c r="BF102" i="4" s="1"/>
  <c r="F325" i="4"/>
  <c r="K26" i="51"/>
  <c r="F100" i="4"/>
  <c r="F323" i="4"/>
  <c r="K24" i="51"/>
  <c r="F98" i="4"/>
  <c r="F321" i="4"/>
  <c r="K22" i="51"/>
  <c r="F96" i="4"/>
  <c r="BF96" i="4" s="1"/>
  <c r="BL96" i="4" s="1"/>
  <c r="F319" i="4"/>
  <c r="K20" i="51"/>
  <c r="F94" i="4"/>
  <c r="F317" i="4"/>
  <c r="K18" i="51"/>
  <c r="F92" i="4"/>
  <c r="BF92" i="4" s="1"/>
  <c r="K17" i="51"/>
  <c r="F91" i="4"/>
  <c r="D123" i="4"/>
  <c r="H123" i="4" s="1"/>
  <c r="O49" i="51" s="1"/>
  <c r="E49" i="51"/>
  <c r="D120" i="4"/>
  <c r="E46" i="51"/>
  <c r="D116" i="4"/>
  <c r="E42" i="51"/>
  <c r="D114" i="4"/>
  <c r="AJ114" i="4" s="1"/>
  <c r="E40" i="51"/>
  <c r="D112" i="4"/>
  <c r="AJ112" i="4" s="1"/>
  <c r="E38" i="51"/>
  <c r="E36" i="51"/>
  <c r="D108" i="4"/>
  <c r="AJ108" i="4" s="1"/>
  <c r="AO109" i="4" s="1"/>
  <c r="AS109" i="4" s="1"/>
  <c r="AW109" i="4" s="1"/>
  <c r="E34" i="51"/>
  <c r="D106" i="4"/>
  <c r="AJ106" i="4" s="1"/>
  <c r="E32" i="51"/>
  <c r="D104" i="4"/>
  <c r="AJ104" i="4" s="1"/>
  <c r="AO105" i="4" s="1"/>
  <c r="AS105" i="4" s="1"/>
  <c r="AW105" i="4" s="1"/>
  <c r="E30" i="51"/>
  <c r="D102" i="4"/>
  <c r="AJ102" i="4" s="1"/>
  <c r="AO102" i="4" s="1"/>
  <c r="AS102" i="4" s="1"/>
  <c r="AW102" i="4" s="1"/>
  <c r="E28" i="51"/>
  <c r="D100" i="4"/>
  <c r="H100" i="4" s="1"/>
  <c r="O26" i="51" s="1"/>
  <c r="E26" i="51"/>
  <c r="D98" i="4"/>
  <c r="E24" i="51"/>
  <c r="D96" i="4"/>
  <c r="E22" i="51"/>
  <c r="D94" i="4"/>
  <c r="E20" i="51"/>
  <c r="D92" i="4"/>
  <c r="AJ92" i="4" s="1"/>
  <c r="E18" i="51"/>
  <c r="D90" i="4"/>
  <c r="AJ90" i="4" s="1"/>
  <c r="AO90" i="4" s="1"/>
  <c r="AS90" i="4" s="1"/>
  <c r="AX90" i="4" s="1"/>
  <c r="E16" i="51"/>
  <c r="E15" i="51"/>
  <c r="K73" i="51"/>
  <c r="F147" i="4"/>
  <c r="K71" i="51"/>
  <c r="F145" i="4"/>
  <c r="K68" i="51"/>
  <c r="F142" i="4"/>
  <c r="K67" i="51"/>
  <c r="F141" i="4"/>
  <c r="K65" i="51"/>
  <c r="F139" i="4"/>
  <c r="K62" i="51"/>
  <c r="F136" i="4"/>
  <c r="K60" i="51"/>
  <c r="F134" i="4"/>
  <c r="K58" i="51"/>
  <c r="F132" i="4"/>
  <c r="BF132" i="4" s="1"/>
  <c r="K56" i="51"/>
  <c r="F130" i="4"/>
  <c r="BF130" i="4" s="1"/>
  <c r="K54" i="51"/>
  <c r="F128" i="4"/>
  <c r="BF128" i="4" s="1"/>
  <c r="BL128" i="4" s="1"/>
  <c r="K52" i="51"/>
  <c r="F126" i="4"/>
  <c r="BF126" i="4" s="1"/>
  <c r="D148" i="4"/>
  <c r="E74" i="51"/>
  <c r="D147" i="4"/>
  <c r="D157" i="4" s="1"/>
  <c r="E73" i="51"/>
  <c r="D146" i="4"/>
  <c r="E72" i="51"/>
  <c r="D145" i="4"/>
  <c r="E71" i="51"/>
  <c r="D144" i="4"/>
  <c r="E70" i="51"/>
  <c r="D143" i="4"/>
  <c r="E69" i="51"/>
  <c r="D142" i="4"/>
  <c r="E68" i="51"/>
  <c r="D141" i="4"/>
  <c r="E67" i="51"/>
  <c r="D140" i="4"/>
  <c r="E66" i="51"/>
  <c r="D139" i="4"/>
  <c r="AJ139" i="4" s="1"/>
  <c r="E65" i="51"/>
  <c r="D138" i="4"/>
  <c r="E64" i="51"/>
  <c r="D137" i="4"/>
  <c r="AJ137" i="4" s="1"/>
  <c r="E63" i="51"/>
  <c r="D136" i="4"/>
  <c r="AJ136" i="4" s="1"/>
  <c r="E62" i="51"/>
  <c r="D135" i="4"/>
  <c r="E61" i="51"/>
  <c r="D134" i="4"/>
  <c r="AJ134" i="4" s="1"/>
  <c r="E60" i="51"/>
  <c r="D133" i="4"/>
  <c r="E59" i="51"/>
  <c r="D132" i="4"/>
  <c r="AJ132" i="4" s="1"/>
  <c r="E58" i="51"/>
  <c r="D131" i="4"/>
  <c r="E57" i="51"/>
  <c r="D130" i="4"/>
  <c r="E56" i="51"/>
  <c r="D128" i="4"/>
  <c r="AJ128" i="4" s="1"/>
  <c r="E54" i="51"/>
  <c r="D127" i="4"/>
  <c r="E53" i="51"/>
  <c r="E51" i="51"/>
  <c r="E55" i="51"/>
  <c r="E47" i="51"/>
  <c r="E45" i="51"/>
  <c r="K76" i="51"/>
  <c r="F150" i="4"/>
  <c r="H150" i="4" s="1"/>
  <c r="O76" i="51" s="1"/>
  <c r="EB77" i="51" s="1"/>
  <c r="EC77" i="51" s="1"/>
  <c r="BG35" i="51"/>
  <c r="BI35" i="51"/>
  <c r="BJ35" i="51"/>
  <c r="BH35" i="51"/>
  <c r="BG31" i="51"/>
  <c r="BJ31" i="51"/>
  <c r="BI31" i="51"/>
  <c r="BH31" i="51"/>
  <c r="BI27" i="51"/>
  <c r="BH27" i="51"/>
  <c r="BG23" i="51"/>
  <c r="BJ23" i="51"/>
  <c r="BH23" i="51"/>
  <c r="BI23" i="51"/>
  <c r="BG19" i="51"/>
  <c r="BI19" i="51"/>
  <c r="BJ19" i="51"/>
  <c r="BH19" i="51"/>
  <c r="BG72" i="51"/>
  <c r="BJ72" i="51"/>
  <c r="BH72" i="51"/>
  <c r="BI72" i="51"/>
  <c r="BG64" i="51"/>
  <c r="BH64" i="51"/>
  <c r="BJ64" i="51"/>
  <c r="BI64" i="51"/>
  <c r="BH60" i="51"/>
  <c r="BA36" i="51"/>
  <c r="BG34" i="51"/>
  <c r="BJ34" i="51"/>
  <c r="BH34" i="51"/>
  <c r="BI34" i="51"/>
  <c r="BG26" i="51"/>
  <c r="BI26" i="51"/>
  <c r="BH26" i="51"/>
  <c r="BJ26" i="51"/>
  <c r="BE18" i="51"/>
  <c r="BG18" i="51" s="1"/>
  <c r="BG71" i="51"/>
  <c r="BH71" i="51"/>
  <c r="BJ71" i="51"/>
  <c r="BI71" i="51"/>
  <c r="BE67" i="51"/>
  <c r="BG67" i="51" s="1"/>
  <c r="BG63" i="51"/>
  <c r="BJ63" i="51"/>
  <c r="BI63" i="51"/>
  <c r="BH63" i="51"/>
  <c r="BG59" i="51"/>
  <c r="BH59" i="51"/>
  <c r="BJ59" i="51"/>
  <c r="BI59" i="51"/>
  <c r="BG55" i="51"/>
  <c r="BJ55" i="51"/>
  <c r="BI55" i="51"/>
  <c r="BH55" i="51"/>
  <c r="BE51" i="51"/>
  <c r="BG51" i="51" s="1"/>
  <c r="BA37" i="51"/>
  <c r="BE29" i="51"/>
  <c r="BG29" i="51" s="1"/>
  <c r="BE25" i="51"/>
  <c r="BG25" i="51" s="1"/>
  <c r="BA17" i="51"/>
  <c r="BA54" i="51"/>
  <c r="BA50" i="51"/>
  <c r="BE50" i="51" s="1"/>
  <c r="BA46" i="51"/>
  <c r="BE46" i="51" s="1"/>
  <c r="BA42" i="51"/>
  <c r="BA28" i="51"/>
  <c r="BE28" i="51" s="1"/>
  <c r="BA20" i="51"/>
  <c r="D339" i="4"/>
  <c r="D335" i="4"/>
  <c r="D331" i="4"/>
  <c r="D327" i="4"/>
  <c r="D323" i="4"/>
  <c r="D319" i="4"/>
  <c r="D347" i="4"/>
  <c r="D314" i="4"/>
  <c r="O11" i="7"/>
  <c r="O45" i="7"/>
  <c r="O44" i="7"/>
  <c r="O41" i="7"/>
  <c r="D45" i="4" s="1"/>
  <c r="O40" i="7"/>
  <c r="O39" i="7"/>
  <c r="O37" i="7"/>
  <c r="O36" i="7"/>
  <c r="O34" i="7"/>
  <c r="D334" i="4"/>
  <c r="O31" i="7"/>
  <c r="O29" i="7"/>
  <c r="O28" i="7"/>
  <c r="O26" i="7"/>
  <c r="D326" i="4"/>
  <c r="O23" i="7"/>
  <c r="O21" i="7"/>
  <c r="O20" i="7"/>
  <c r="O18" i="7"/>
  <c r="D318" i="4"/>
  <c r="O15" i="7"/>
  <c r="O13" i="7"/>
  <c r="O47" i="7"/>
  <c r="O68" i="7"/>
  <c r="O67" i="7"/>
  <c r="O66" i="7"/>
  <c r="O64" i="7"/>
  <c r="D366" i="4"/>
  <c r="O63" i="7"/>
  <c r="D364" i="4"/>
  <c r="O61" i="7"/>
  <c r="D362" i="4"/>
  <c r="O59" i="7"/>
  <c r="D359" i="4"/>
  <c r="O56" i="7"/>
  <c r="D358" i="4"/>
  <c r="O55" i="7"/>
  <c r="D357" i="4"/>
  <c r="O54" i="7"/>
  <c r="O53" i="7"/>
  <c r="O52" i="7"/>
  <c r="O51" i="7"/>
  <c r="D353" i="4"/>
  <c r="O50" i="7"/>
  <c r="D54" i="4" s="1"/>
  <c r="O71" i="7"/>
  <c r="D373" i="4"/>
  <c r="O70" i="7"/>
  <c r="O46" i="7"/>
  <c r="D50" i="4" s="1"/>
  <c r="O43" i="7"/>
  <c r="D47" i="4" s="1"/>
  <c r="O42" i="7"/>
  <c r="O38" i="7"/>
  <c r="O35" i="7"/>
  <c r="O33" i="7"/>
  <c r="O32" i="7"/>
  <c r="O30" i="7"/>
  <c r="O27" i="7"/>
  <c r="O25" i="7"/>
  <c r="O24" i="7"/>
  <c r="O22" i="7"/>
  <c r="O19" i="7"/>
  <c r="O17" i="7"/>
  <c r="O16" i="7"/>
  <c r="O14" i="7"/>
  <c r="O12" i="7"/>
  <c r="D372" i="4"/>
  <c r="O69" i="7"/>
  <c r="D368" i="4"/>
  <c r="O65" i="7"/>
  <c r="O60" i="7"/>
  <c r="D361" i="4"/>
  <c r="O58" i="7"/>
  <c r="D360" i="4"/>
  <c r="O57" i="7"/>
  <c r="O49" i="7"/>
  <c r="O48" i="7"/>
  <c r="O62" i="7"/>
  <c r="AF72" i="4"/>
  <c r="AG72" i="4" s="1"/>
  <c r="DI49" i="4" s="1"/>
  <c r="O49" i="24" s="1"/>
  <c r="AF69" i="4"/>
  <c r="AF65" i="4"/>
  <c r="AF64" i="4"/>
  <c r="AG64" i="4" s="1"/>
  <c r="DI41" i="4" s="1"/>
  <c r="O41" i="24" s="1"/>
  <c r="AF62" i="4"/>
  <c r="AG62" i="4" s="1"/>
  <c r="DI39" i="4" s="1"/>
  <c r="O39" i="24" s="1"/>
  <c r="AF59" i="4"/>
  <c r="AF54" i="4"/>
  <c r="AF51" i="4"/>
  <c r="AF43" i="4"/>
  <c r="AG43" i="4" s="1"/>
  <c r="DI20" i="4" s="1"/>
  <c r="O20" i="24" s="1"/>
  <c r="AF39" i="4"/>
  <c r="AF35" i="4"/>
  <c r="AG35" i="4" s="1"/>
  <c r="AF31" i="4"/>
  <c r="AG31" i="4" s="1"/>
  <c r="AF27" i="4"/>
  <c r="AF23" i="4"/>
  <c r="AF19" i="4"/>
  <c r="AG19" i="4" s="1"/>
  <c r="AF73" i="4"/>
  <c r="AF67" i="4"/>
  <c r="AG67" i="4" s="1"/>
  <c r="DI44" i="4" s="1"/>
  <c r="O44" i="24" s="1"/>
  <c r="AF68" i="4"/>
  <c r="AG68" i="4" s="1"/>
  <c r="DI45" i="4" s="1"/>
  <c r="O45" i="24" s="1"/>
  <c r="AF74" i="4"/>
  <c r="AG74" i="4" s="1"/>
  <c r="DI51" i="4" s="1"/>
  <c r="O51" i="24" s="1"/>
  <c r="AF75" i="4"/>
  <c r="AF15" i="4"/>
  <c r="AG15" i="4" s="1"/>
  <c r="AF71" i="4"/>
  <c r="AF70" i="4"/>
  <c r="AG70" i="4" s="1"/>
  <c r="DI47" i="4" s="1"/>
  <c r="O47" i="24" s="1"/>
  <c r="AF66" i="4"/>
  <c r="AG66" i="4" s="1"/>
  <c r="DI43" i="4" s="1"/>
  <c r="O43" i="24" s="1"/>
  <c r="AF63" i="4"/>
  <c r="AF61" i="4"/>
  <c r="AF60" i="4"/>
  <c r="AG60" i="4" s="1"/>
  <c r="DI37" i="4" s="1"/>
  <c r="O37" i="24" s="1"/>
  <c r="AF58" i="4"/>
  <c r="AG58" i="4" s="1"/>
  <c r="DI35" i="4" s="1"/>
  <c r="O35" i="24" s="1"/>
  <c r="AF41" i="4"/>
  <c r="AG41" i="4" s="1"/>
  <c r="DI18" i="4" s="1"/>
  <c r="O18" i="24" s="1"/>
  <c r="AF40" i="4"/>
  <c r="AF37" i="4"/>
  <c r="AG37" i="4" s="1"/>
  <c r="DI14" i="4" s="1"/>
  <c r="O14" i="24" s="1"/>
  <c r="AF36" i="4"/>
  <c r="AF33" i="4"/>
  <c r="AG33" i="4" s="1"/>
  <c r="AF32" i="4"/>
  <c r="AF29" i="4"/>
  <c r="AG29" i="4" s="1"/>
  <c r="AF28" i="4"/>
  <c r="AF25" i="4"/>
  <c r="AG25" i="4" s="1"/>
  <c r="AF24" i="4"/>
  <c r="AF21" i="4"/>
  <c r="AG21" i="4" s="1"/>
  <c r="AF20" i="4"/>
  <c r="AF17" i="4"/>
  <c r="AG17" i="4" s="1"/>
  <c r="D371" i="4"/>
  <c r="D370" i="4"/>
  <c r="D369" i="4"/>
  <c r="H369" i="4" s="1"/>
  <c r="D367" i="4"/>
  <c r="D118" i="4"/>
  <c r="AJ118" i="4" s="1"/>
  <c r="AJ192" i="4"/>
  <c r="AO192" i="4" s="1"/>
  <c r="D343" i="4"/>
  <c r="AE44" i="4"/>
  <c r="D129" i="4"/>
  <c r="AE55" i="4"/>
  <c r="AJ203" i="4"/>
  <c r="D121" i="4"/>
  <c r="AJ121" i="4" s="1"/>
  <c r="AE47" i="4"/>
  <c r="AJ195" i="4"/>
  <c r="D119" i="4"/>
  <c r="AE45" i="4"/>
  <c r="AJ193" i="4"/>
  <c r="AE54" i="4"/>
  <c r="AF55" i="4"/>
  <c r="AF53" i="4"/>
  <c r="AF49" i="4"/>
  <c r="AG49" i="4" s="1"/>
  <c r="DI26" i="4" s="1"/>
  <c r="O26" i="24" s="1"/>
  <c r="AF48" i="4"/>
  <c r="AF45" i="4"/>
  <c r="AF44" i="4"/>
  <c r="AF352" i="4"/>
  <c r="D350" i="4"/>
  <c r="AF47" i="4"/>
  <c r="D354" i="4"/>
  <c r="D342" i="4"/>
  <c r="F11" i="49"/>
  <c r="D110" i="4"/>
  <c r="F10" i="49" s="1"/>
  <c r="G12" i="49" s="1"/>
  <c r="H11" i="49"/>
  <c r="D125" i="4"/>
  <c r="D154" i="4" s="1"/>
  <c r="D374" i="4"/>
  <c r="BL129" i="4"/>
  <c r="CS245" i="4"/>
  <c r="CO245" i="4"/>
  <c r="CG245" i="4"/>
  <c r="CW245" i="4"/>
  <c r="BL119" i="4"/>
  <c r="AX276" i="4"/>
  <c r="AU259" i="4"/>
  <c r="AO260" i="4"/>
  <c r="AS260" i="4" s="1"/>
  <c r="AW260" i="4" s="1"/>
  <c r="AX259" i="4"/>
  <c r="AO258" i="4"/>
  <c r="AS258" i="4" s="1"/>
  <c r="AW253" i="4"/>
  <c r="AO254" i="4"/>
  <c r="AW252" i="4"/>
  <c r="AW247" i="4"/>
  <c r="AX245" i="4"/>
  <c r="AO214" i="4"/>
  <c r="AS214" i="4" s="1"/>
  <c r="AX214" i="4" s="1"/>
  <c r="BF178" i="4"/>
  <c r="H106" i="4"/>
  <c r="O32" i="51" s="1"/>
  <c r="M22" i="45"/>
  <c r="D20" i="47" s="1"/>
  <c r="N22" i="45"/>
  <c r="E20" i="47" s="1"/>
  <c r="K22" i="45"/>
  <c r="B20" i="47" s="1"/>
  <c r="L22" i="45"/>
  <c r="C20" i="47" s="1"/>
  <c r="M20" i="45"/>
  <c r="D18" i="47" s="1"/>
  <c r="N20" i="45"/>
  <c r="E18" i="47" s="1"/>
  <c r="K20" i="45"/>
  <c r="B18" i="47" s="1"/>
  <c r="L20" i="45"/>
  <c r="C18" i="47" s="1"/>
  <c r="M18" i="45"/>
  <c r="D16" i="47" s="1"/>
  <c r="N18" i="45"/>
  <c r="E16" i="47" s="1"/>
  <c r="K18" i="45"/>
  <c r="B16" i="47" s="1"/>
  <c r="L18" i="45"/>
  <c r="C16" i="47" s="1"/>
  <c r="M16" i="45"/>
  <c r="D14" i="47" s="1"/>
  <c r="N16" i="45"/>
  <c r="E14" i="47" s="1"/>
  <c r="K16" i="45"/>
  <c r="B14" i="47" s="1"/>
  <c r="L16" i="45"/>
  <c r="C14" i="47" s="1"/>
  <c r="M14" i="45"/>
  <c r="D12" i="47" s="1"/>
  <c r="N14" i="45"/>
  <c r="E12" i="47" s="1"/>
  <c r="K14" i="45"/>
  <c r="B12" i="47" s="1"/>
  <c r="L14" i="45"/>
  <c r="C12" i="47" s="1"/>
  <c r="M12" i="45"/>
  <c r="D10" i="47" s="1"/>
  <c r="N12" i="45"/>
  <c r="E10" i="47" s="1"/>
  <c r="K12" i="45"/>
  <c r="B10" i="47" s="1"/>
  <c r="L12" i="45"/>
  <c r="C10" i="47" s="1"/>
  <c r="M10" i="45"/>
  <c r="D8" i="47" s="1"/>
  <c r="N10" i="45"/>
  <c r="E8" i="47" s="1"/>
  <c r="K10" i="45"/>
  <c r="B8" i="47" s="1"/>
  <c r="L10" i="45"/>
  <c r="C8" i="47" s="1"/>
  <c r="F335" i="4"/>
  <c r="N8" i="45"/>
  <c r="E6" i="47" s="1"/>
  <c r="M8" i="45"/>
  <c r="D6" i="47" s="1"/>
  <c r="L8" i="45"/>
  <c r="C6" i="47" s="1"/>
  <c r="K8" i="45"/>
  <c r="B6" i="47" s="1"/>
  <c r="D49" i="4"/>
  <c r="HT42" i="48"/>
  <c r="D48" i="4"/>
  <c r="HT41" i="48"/>
  <c r="D46" i="4"/>
  <c r="HT39" i="48"/>
  <c r="D43" i="4"/>
  <c r="H43" i="4" s="1"/>
  <c r="HT36" i="48"/>
  <c r="D41" i="4"/>
  <c r="HT34" i="48"/>
  <c r="D40" i="4"/>
  <c r="HT33" i="48"/>
  <c r="D38" i="4"/>
  <c r="H38" i="4" s="1"/>
  <c r="HT31" i="48"/>
  <c r="D35" i="4"/>
  <c r="HT28" i="48"/>
  <c r="HU28" i="48" s="1"/>
  <c r="D33" i="4"/>
  <c r="HT26" i="48"/>
  <c r="HU26" i="48" s="1"/>
  <c r="D32" i="4"/>
  <c r="HT25" i="48"/>
  <c r="HU25" i="48" s="1"/>
  <c r="D30" i="4"/>
  <c r="HT23" i="48"/>
  <c r="HU23" i="48" s="1"/>
  <c r="D27" i="4"/>
  <c r="HT20" i="48"/>
  <c r="HU20" i="48" s="1"/>
  <c r="D25" i="4"/>
  <c r="HT18" i="48"/>
  <c r="HU18" i="48" s="1"/>
  <c r="D24" i="4"/>
  <c r="HT17" i="48"/>
  <c r="HU17" i="48" s="1"/>
  <c r="D22" i="4"/>
  <c r="HT15" i="48"/>
  <c r="HU15" i="48" s="1"/>
  <c r="D19" i="4"/>
  <c r="HT12" i="48"/>
  <c r="HU12" i="48" s="1"/>
  <c r="D17" i="4"/>
  <c r="HT10" i="48"/>
  <c r="HU10" i="48" s="1"/>
  <c r="M46" i="45"/>
  <c r="D44" i="47" s="1"/>
  <c r="N46" i="45"/>
  <c r="E44" i="47" s="1"/>
  <c r="K46" i="45"/>
  <c r="B44" i="47" s="1"/>
  <c r="L46" i="45"/>
  <c r="C44" i="47" s="1"/>
  <c r="F296" i="4"/>
  <c r="H296" i="4" s="1"/>
  <c r="M44" i="45"/>
  <c r="D42" i="47" s="1"/>
  <c r="N44" i="45"/>
  <c r="E42" i="47" s="1"/>
  <c r="K44" i="45"/>
  <c r="B42" i="47" s="1"/>
  <c r="L44" i="45"/>
  <c r="C42" i="47" s="1"/>
  <c r="M42" i="45"/>
  <c r="D40" i="47" s="1"/>
  <c r="N42" i="45"/>
  <c r="E40" i="47" s="1"/>
  <c r="K42" i="45"/>
  <c r="B40" i="47" s="1"/>
  <c r="L42" i="45"/>
  <c r="C40" i="47" s="1"/>
  <c r="M41" i="45"/>
  <c r="D39" i="47" s="1"/>
  <c r="N41" i="45"/>
  <c r="E39" i="47" s="1"/>
  <c r="K41" i="45"/>
  <c r="B39" i="47" s="1"/>
  <c r="L41" i="45"/>
  <c r="C39" i="47" s="1"/>
  <c r="M38" i="45"/>
  <c r="D36" i="47" s="1"/>
  <c r="N38" i="45"/>
  <c r="E36" i="47" s="1"/>
  <c r="K38" i="45"/>
  <c r="B36" i="47" s="1"/>
  <c r="L38" i="45"/>
  <c r="C36" i="47" s="1"/>
  <c r="M36" i="45"/>
  <c r="D34" i="47" s="1"/>
  <c r="N36" i="45"/>
  <c r="E34" i="47" s="1"/>
  <c r="K36" i="45"/>
  <c r="B34" i="47" s="1"/>
  <c r="L36" i="45"/>
  <c r="C34" i="47" s="1"/>
  <c r="M35" i="45"/>
  <c r="D33" i="47" s="1"/>
  <c r="N35" i="45"/>
  <c r="E33" i="47" s="1"/>
  <c r="K35" i="45"/>
  <c r="B33" i="47" s="1"/>
  <c r="L35" i="45"/>
  <c r="C33" i="47" s="1"/>
  <c r="M33" i="45"/>
  <c r="D31" i="47" s="1"/>
  <c r="N33" i="45"/>
  <c r="E31" i="47" s="1"/>
  <c r="K33" i="45"/>
  <c r="B31" i="47" s="1"/>
  <c r="L33" i="45"/>
  <c r="C31" i="47" s="1"/>
  <c r="F283" i="4"/>
  <c r="M31" i="45"/>
  <c r="D29" i="47" s="1"/>
  <c r="N31" i="45"/>
  <c r="E29" i="47" s="1"/>
  <c r="K31" i="45"/>
  <c r="B29" i="47" s="1"/>
  <c r="L31" i="45"/>
  <c r="C29" i="47" s="1"/>
  <c r="F281" i="4"/>
  <c r="M29" i="45"/>
  <c r="D27" i="47" s="1"/>
  <c r="N29" i="45"/>
  <c r="E27" i="47" s="1"/>
  <c r="K29" i="45"/>
  <c r="B27" i="47" s="1"/>
  <c r="L29" i="45"/>
  <c r="C27" i="47" s="1"/>
  <c r="F279" i="4"/>
  <c r="M27" i="45"/>
  <c r="D25" i="47" s="1"/>
  <c r="N27" i="45"/>
  <c r="E25" i="47" s="1"/>
  <c r="K27" i="45"/>
  <c r="B25" i="47" s="1"/>
  <c r="L27" i="45"/>
  <c r="C25" i="47" s="1"/>
  <c r="F277" i="4"/>
  <c r="M25" i="45"/>
  <c r="D23" i="47" s="1"/>
  <c r="N25" i="45"/>
  <c r="E23" i="47" s="1"/>
  <c r="K25" i="45"/>
  <c r="B23" i="47" s="1"/>
  <c r="L25" i="45"/>
  <c r="C23" i="47" s="1"/>
  <c r="M23" i="45"/>
  <c r="D21" i="47" s="1"/>
  <c r="N23" i="45"/>
  <c r="E21" i="47" s="1"/>
  <c r="K23" i="45"/>
  <c r="B21" i="47" s="1"/>
  <c r="L23" i="45"/>
  <c r="C21" i="47" s="1"/>
  <c r="HT47" i="48"/>
  <c r="D53" i="4"/>
  <c r="HT46" i="48"/>
  <c r="D51" i="4"/>
  <c r="HT44" i="48"/>
  <c r="M48" i="45"/>
  <c r="D46" i="47" s="1"/>
  <c r="N48" i="45"/>
  <c r="E46" i="47" s="1"/>
  <c r="K48" i="45"/>
  <c r="B46" i="47" s="1"/>
  <c r="L48" i="45"/>
  <c r="C46" i="47" s="1"/>
  <c r="AO290" i="4"/>
  <c r="AS290" i="4" s="1"/>
  <c r="AW290" i="4" s="1"/>
  <c r="AO278" i="4"/>
  <c r="AS278" i="4" s="1"/>
  <c r="AO264" i="4"/>
  <c r="AS264" i="4" s="1"/>
  <c r="BL258" i="4"/>
  <c r="AW256" i="4"/>
  <c r="AW251" i="4"/>
  <c r="AW248" i="4"/>
  <c r="AO249" i="4"/>
  <c r="AU243" i="4"/>
  <c r="CK243" i="4" s="1"/>
  <c r="AO244" i="4"/>
  <c r="BL242" i="4"/>
  <c r="AO241" i="4"/>
  <c r="AS241" i="4" s="1"/>
  <c r="BF174" i="4"/>
  <c r="BL24" i="4"/>
  <c r="M21" i="45"/>
  <c r="D19" i="47" s="1"/>
  <c r="N21" i="45"/>
  <c r="E19" i="47" s="1"/>
  <c r="K21" i="45"/>
  <c r="B19" i="47" s="1"/>
  <c r="L21" i="45"/>
  <c r="C19" i="47" s="1"/>
  <c r="M19" i="45"/>
  <c r="D17" i="47" s="1"/>
  <c r="N19" i="45"/>
  <c r="E17" i="47" s="1"/>
  <c r="K19" i="45"/>
  <c r="B17" i="47" s="1"/>
  <c r="L19" i="45"/>
  <c r="C17" i="47" s="1"/>
  <c r="M17" i="45"/>
  <c r="D15" i="47" s="1"/>
  <c r="N17" i="45"/>
  <c r="E15" i="47" s="1"/>
  <c r="K17" i="45"/>
  <c r="B15" i="47" s="1"/>
  <c r="L17" i="45"/>
  <c r="C15" i="47" s="1"/>
  <c r="M15" i="45"/>
  <c r="D13" i="47" s="1"/>
  <c r="N15" i="45"/>
  <c r="E13" i="47" s="1"/>
  <c r="K15" i="45"/>
  <c r="B13" i="47" s="1"/>
  <c r="L15" i="45"/>
  <c r="C13" i="47" s="1"/>
  <c r="M13" i="45"/>
  <c r="D11" i="47" s="1"/>
  <c r="N13" i="45"/>
  <c r="E11" i="47" s="1"/>
  <c r="K13" i="45"/>
  <c r="B11" i="47" s="1"/>
  <c r="L13" i="45"/>
  <c r="C11" i="47" s="1"/>
  <c r="M11" i="45"/>
  <c r="D9" i="47" s="1"/>
  <c r="N11" i="45"/>
  <c r="E9" i="47" s="1"/>
  <c r="K11" i="45"/>
  <c r="B9" i="47" s="1"/>
  <c r="L11" i="45"/>
  <c r="C9" i="47" s="1"/>
  <c r="N9" i="45"/>
  <c r="E7" i="47" s="1"/>
  <c r="M9" i="45"/>
  <c r="D7" i="47" s="1"/>
  <c r="L9" i="45"/>
  <c r="C7" i="47" s="1"/>
  <c r="K9" i="45"/>
  <c r="B7" i="47" s="1"/>
  <c r="HT43" i="48"/>
  <c r="HT40" i="48"/>
  <c r="HT38" i="48"/>
  <c r="D44" i="4"/>
  <c r="HT37" i="48"/>
  <c r="D42" i="4"/>
  <c r="HT35" i="48"/>
  <c r="D39" i="4"/>
  <c r="HT32" i="48"/>
  <c r="D37" i="4"/>
  <c r="HT30" i="48"/>
  <c r="D36" i="4"/>
  <c r="HT29" i="48"/>
  <c r="D34" i="4"/>
  <c r="HT27" i="48"/>
  <c r="HU27" i="48" s="1"/>
  <c r="D31" i="4"/>
  <c r="HT24" i="48"/>
  <c r="HU24" i="48" s="1"/>
  <c r="D29" i="4"/>
  <c r="HT22" i="48"/>
  <c r="HU22" i="48" s="1"/>
  <c r="D28" i="4"/>
  <c r="HT21" i="48"/>
  <c r="HU21" i="48" s="1"/>
  <c r="D26" i="4"/>
  <c r="HT19" i="48"/>
  <c r="HU19" i="48" s="1"/>
  <c r="D23" i="4"/>
  <c r="HT16" i="48"/>
  <c r="HU16" i="48" s="1"/>
  <c r="D21" i="4"/>
  <c r="HT14" i="48"/>
  <c r="HU14" i="48" s="1"/>
  <c r="D20" i="4"/>
  <c r="HT13" i="48"/>
  <c r="HU13" i="48" s="1"/>
  <c r="D18" i="4"/>
  <c r="HT11" i="48"/>
  <c r="HU11" i="48" s="1"/>
  <c r="D16" i="4"/>
  <c r="HT9" i="48"/>
  <c r="HU9" i="48" s="1"/>
  <c r="D15" i="4"/>
  <c r="HT8" i="48"/>
  <c r="HU8" i="48" s="1"/>
  <c r="F299" i="4"/>
  <c r="H299" i="4" s="1"/>
  <c r="M47" i="45"/>
  <c r="D45" i="47" s="1"/>
  <c r="N47" i="45"/>
  <c r="E45" i="47" s="1"/>
  <c r="K47" i="45"/>
  <c r="B45" i="47" s="1"/>
  <c r="L47" i="45"/>
  <c r="C45" i="47" s="1"/>
  <c r="HT68" i="48"/>
  <c r="M45" i="45"/>
  <c r="D43" i="47" s="1"/>
  <c r="N45" i="45"/>
  <c r="E43" i="47" s="1"/>
  <c r="K45" i="45"/>
  <c r="B43" i="47" s="1"/>
  <c r="L45" i="45"/>
  <c r="C43" i="47" s="1"/>
  <c r="F295" i="4"/>
  <c r="H295" i="4" s="1"/>
  <c r="M43" i="45"/>
  <c r="D41" i="47" s="1"/>
  <c r="N43" i="45"/>
  <c r="E41" i="47" s="1"/>
  <c r="K43" i="45"/>
  <c r="B41" i="47" s="1"/>
  <c r="L43" i="45"/>
  <c r="C41" i="47" s="1"/>
  <c r="F292" i="4"/>
  <c r="H292" i="4" s="1"/>
  <c r="M40" i="45"/>
  <c r="D38" i="47" s="1"/>
  <c r="N40" i="45"/>
  <c r="E38" i="47" s="1"/>
  <c r="K40" i="45"/>
  <c r="B38" i="47" s="1"/>
  <c r="L40" i="45"/>
  <c r="C38" i="47" s="1"/>
  <c r="F291" i="4"/>
  <c r="M39" i="45"/>
  <c r="D37" i="47" s="1"/>
  <c r="N39" i="45"/>
  <c r="E37" i="47" s="1"/>
  <c r="K39" i="45"/>
  <c r="B37" i="47" s="1"/>
  <c r="L39" i="45"/>
  <c r="C37" i="47" s="1"/>
  <c r="F289" i="4"/>
  <c r="M37" i="45"/>
  <c r="D35" i="47" s="1"/>
  <c r="N37" i="45"/>
  <c r="E35" i="47" s="1"/>
  <c r="K37" i="45"/>
  <c r="B35" i="47" s="1"/>
  <c r="L37" i="45"/>
  <c r="C35" i="47" s="1"/>
  <c r="F286" i="4"/>
  <c r="M34" i="45"/>
  <c r="D32" i="47" s="1"/>
  <c r="N34" i="45"/>
  <c r="E32" i="47" s="1"/>
  <c r="K34" i="45"/>
  <c r="B32" i="47" s="1"/>
  <c r="L34" i="45"/>
  <c r="C32" i="47" s="1"/>
  <c r="F284" i="4"/>
  <c r="M32" i="45"/>
  <c r="D30" i="47" s="1"/>
  <c r="N32" i="45"/>
  <c r="E30" i="47" s="1"/>
  <c r="K32" i="45"/>
  <c r="B30" i="47" s="1"/>
  <c r="L32" i="45"/>
  <c r="C30" i="47" s="1"/>
  <c r="F282" i="4"/>
  <c r="M30" i="45"/>
  <c r="D28" i="47" s="1"/>
  <c r="N30" i="45"/>
  <c r="E28" i="47" s="1"/>
  <c r="K30" i="45"/>
  <c r="B28" i="47" s="1"/>
  <c r="L30" i="45"/>
  <c r="C28" i="47" s="1"/>
  <c r="F280" i="4"/>
  <c r="M28" i="45"/>
  <c r="D26" i="47" s="1"/>
  <c r="N28" i="45"/>
  <c r="E26" i="47" s="1"/>
  <c r="K28" i="45"/>
  <c r="B26" i="47" s="1"/>
  <c r="L28" i="45"/>
  <c r="C26" i="47" s="1"/>
  <c r="F278" i="4"/>
  <c r="M26" i="45"/>
  <c r="D24" i="47" s="1"/>
  <c r="N26" i="45"/>
  <c r="E24" i="47" s="1"/>
  <c r="K26" i="45"/>
  <c r="B24" i="47" s="1"/>
  <c r="L26" i="45"/>
  <c r="C24" i="47" s="1"/>
  <c r="M24" i="45"/>
  <c r="D22" i="47" s="1"/>
  <c r="N24" i="45"/>
  <c r="E22" i="47" s="1"/>
  <c r="K24" i="45"/>
  <c r="B22" i="47" s="1"/>
  <c r="L24" i="45"/>
  <c r="C22" i="47" s="1"/>
  <c r="D74" i="4"/>
  <c r="H74" i="4" s="1"/>
  <c r="HT67" i="48"/>
  <c r="D73" i="4"/>
  <c r="HT66" i="48"/>
  <c r="D72" i="4"/>
  <c r="HT65" i="48"/>
  <c r="D71" i="4"/>
  <c r="HT64" i="48"/>
  <c r="D70" i="4"/>
  <c r="HT63" i="48"/>
  <c r="D69" i="4"/>
  <c r="HT62" i="48"/>
  <c r="D68" i="4"/>
  <c r="HT61" i="48"/>
  <c r="D67" i="4"/>
  <c r="HT60" i="48"/>
  <c r="D66" i="4"/>
  <c r="HT59" i="48"/>
  <c r="D65" i="4"/>
  <c r="HT58" i="48"/>
  <c r="D64" i="4"/>
  <c r="HT57" i="48"/>
  <c r="D63" i="4"/>
  <c r="HT56" i="48"/>
  <c r="D62" i="4"/>
  <c r="HT55" i="48"/>
  <c r="D61" i="4"/>
  <c r="HT54" i="48"/>
  <c r="D60" i="4"/>
  <c r="HT53" i="48"/>
  <c r="D59" i="4"/>
  <c r="HT52" i="48"/>
  <c r="D58" i="4"/>
  <c r="HT51" i="48"/>
  <c r="D57" i="4"/>
  <c r="HT50" i="48"/>
  <c r="D56" i="4"/>
  <c r="HT49" i="48"/>
  <c r="D55" i="4"/>
  <c r="HT48" i="48"/>
  <c r="DD97" i="4"/>
  <c r="DD323" i="4"/>
  <c r="DD369" i="4" s="1"/>
  <c r="K73" i="25" s="1"/>
  <c r="DD22" i="4"/>
  <c r="J22" i="24" s="1"/>
  <c r="J152" i="24" s="1"/>
  <c r="DD248" i="4"/>
  <c r="DD170" i="4"/>
  <c r="DD256" i="4"/>
  <c r="AS249" i="4"/>
  <c r="AW249" i="4" s="1"/>
  <c r="CS243" i="4"/>
  <c r="CO243" i="4"/>
  <c r="AS244" i="4"/>
  <c r="AW244" i="4" s="1"/>
  <c r="AW241" i="4"/>
  <c r="CK259" i="4"/>
  <c r="CS259" i="4"/>
  <c r="CG259" i="4"/>
  <c r="CO259" i="4"/>
  <c r="CW259" i="4"/>
  <c r="AS254" i="4"/>
  <c r="AW254" i="4" s="1"/>
  <c r="BN286" i="4"/>
  <c r="AP286" i="4"/>
  <c r="AQ291" i="4"/>
  <c r="AR290" i="4"/>
  <c r="AP290" i="4"/>
  <c r="BO289" i="4"/>
  <c r="BM289" i="4"/>
  <c r="BN288" i="4"/>
  <c r="AR288" i="4"/>
  <c r="AP288" i="4"/>
  <c r="BO287" i="4"/>
  <c r="BM287" i="4"/>
  <c r="AQ287" i="4"/>
  <c r="AP285" i="4"/>
  <c r="BM284" i="4"/>
  <c r="AQ284" i="4"/>
  <c r="BN283" i="4"/>
  <c r="AR284" i="4"/>
  <c r="AP284" i="4"/>
  <c r="BO283" i="4"/>
  <c r="BM283" i="4"/>
  <c r="AQ283" i="4"/>
  <c r="BN282" i="4"/>
  <c r="AQ280" i="4"/>
  <c r="BN279" i="4"/>
  <c r="AR280" i="4"/>
  <c r="AP280" i="4"/>
  <c r="BO279" i="4"/>
  <c r="BM279" i="4"/>
  <c r="AQ279" i="4"/>
  <c r="AR278" i="4"/>
  <c r="AP278" i="4"/>
  <c r="BO276" i="4"/>
  <c r="BM276" i="4"/>
  <c r="AQ277" i="4"/>
  <c r="AV275" i="4"/>
  <c r="BN274" i="4"/>
  <c r="BO273" i="4"/>
  <c r="BM273" i="4"/>
  <c r="AQ272" i="4"/>
  <c r="AW272" i="4" s="1"/>
  <c r="AR272" i="4"/>
  <c r="AP272" i="4"/>
  <c r="BM270" i="4"/>
  <c r="AQ271" i="4"/>
  <c r="BN270" i="4"/>
  <c r="BO269" i="4"/>
  <c r="BM269" i="4"/>
  <c r="AQ268" i="4"/>
  <c r="AW268" i="4" s="1"/>
  <c r="AP267" i="4"/>
  <c r="BO267" i="4"/>
  <c r="BM267" i="4"/>
  <c r="AQ266" i="4"/>
  <c r="AP265" i="4"/>
  <c r="BO265" i="4"/>
  <c r="BM265" i="4"/>
  <c r="AQ265" i="4"/>
  <c r="AR264" i="4"/>
  <c r="AP264" i="4"/>
  <c r="BM262" i="4"/>
  <c r="AP261" i="4"/>
  <c r="BO261" i="4"/>
  <c r="BM261" i="4"/>
  <c r="AQ261" i="4"/>
  <c r="BN260" i="4"/>
  <c r="BF259" i="4"/>
  <c r="BL259" i="4" s="1"/>
  <c r="AR260" i="4"/>
  <c r="AP260" i="4"/>
  <c r="BF255" i="4"/>
  <c r="BL256" i="4" s="1"/>
  <c r="AU255" i="4"/>
  <c r="BF250" i="4"/>
  <c r="BF246" i="4"/>
  <c r="AU242" i="4"/>
  <c r="CS242" i="4" s="1"/>
  <c r="AQ215" i="4"/>
  <c r="AR214" i="4"/>
  <c r="AP214" i="4"/>
  <c r="BO213" i="4"/>
  <c r="BM213" i="4"/>
  <c r="BN212" i="4"/>
  <c r="AR212" i="4"/>
  <c r="AP212" i="4"/>
  <c r="BO211" i="4"/>
  <c r="BM211" i="4"/>
  <c r="AQ211" i="4"/>
  <c r="BM208" i="4"/>
  <c r="AQ208" i="4"/>
  <c r="BN207" i="4"/>
  <c r="AR208" i="4"/>
  <c r="AP208" i="4"/>
  <c r="BO207" i="4"/>
  <c r="BM207" i="4"/>
  <c r="AQ207" i="4"/>
  <c r="BN206" i="4"/>
  <c r="AQ204" i="4"/>
  <c r="BN203" i="4"/>
  <c r="AR204" i="4"/>
  <c r="AP204" i="4"/>
  <c r="BO203" i="4"/>
  <c r="BM203" i="4"/>
  <c r="AQ203" i="4"/>
  <c r="AR202" i="4"/>
  <c r="AP202" i="4"/>
  <c r="BO200" i="4"/>
  <c r="BM200" i="4"/>
  <c r="AQ201" i="4"/>
  <c r="AR198" i="4"/>
  <c r="AP198" i="4"/>
  <c r="BM196" i="4"/>
  <c r="AQ197" i="4"/>
  <c r="BN196" i="4"/>
  <c r="BO195" i="4"/>
  <c r="BM195" i="4"/>
  <c r="AQ194" i="4"/>
  <c r="AR194" i="4"/>
  <c r="AP194" i="4"/>
  <c r="BM192" i="4"/>
  <c r="AQ193" i="4"/>
  <c r="BN192" i="4"/>
  <c r="BO191" i="4"/>
  <c r="BM191" i="4"/>
  <c r="AQ190" i="4"/>
  <c r="AP189" i="4"/>
  <c r="BO189" i="4"/>
  <c r="BM189" i="4"/>
  <c r="AQ189" i="4"/>
  <c r="AR188" i="4"/>
  <c r="AP188" i="4"/>
  <c r="BM186" i="4"/>
  <c r="BN185" i="4"/>
  <c r="AQ183" i="4"/>
  <c r="BN182" i="4"/>
  <c r="BF181" i="4"/>
  <c r="AQ180" i="4"/>
  <c r="AQ181" i="4"/>
  <c r="AR178" i="4"/>
  <c r="BO177" i="4"/>
  <c r="AQ178" i="4"/>
  <c r="BO176" i="4"/>
  <c r="BM176" i="4"/>
  <c r="AQ174" i="4"/>
  <c r="AR173" i="4"/>
  <c r="AP173" i="4"/>
  <c r="BO172" i="4"/>
  <c r="BM172" i="4"/>
  <c r="AQ172" i="4"/>
  <c r="BN171" i="4"/>
  <c r="BF170" i="4"/>
  <c r="AR171" i="4"/>
  <c r="AP171" i="4"/>
  <c r="AQ170" i="4"/>
  <c r="AR169" i="4"/>
  <c r="AP169" i="4"/>
  <c r="BO168" i="4"/>
  <c r="BM168" i="4"/>
  <c r="AQ168" i="4"/>
  <c r="AQ289" i="4"/>
  <c r="BN285" i="4"/>
  <c r="AR286" i="4"/>
  <c r="AR282" i="4"/>
  <c r="AP282" i="4"/>
  <c r="BO281" i="4"/>
  <c r="BM281" i="4"/>
  <c r="BN278" i="4"/>
  <c r="AR274" i="4"/>
  <c r="AP274" i="4"/>
  <c r="BN272" i="4"/>
  <c r="AR270" i="4"/>
  <c r="AP270" i="4"/>
  <c r="BN268" i="4"/>
  <c r="BN266" i="4"/>
  <c r="BN264" i="4"/>
  <c r="AQ263" i="4"/>
  <c r="AU253" i="4"/>
  <c r="CG253" i="4" s="1"/>
  <c r="AU247" i="4"/>
  <c r="CO247" i="4" s="1"/>
  <c r="AQ240" i="4"/>
  <c r="BO215" i="4"/>
  <c r="BM215" i="4"/>
  <c r="AQ213" i="4"/>
  <c r="BN210" i="4"/>
  <c r="AR210" i="4"/>
  <c r="AP210" i="4"/>
  <c r="AR206" i="4"/>
  <c r="AP206" i="4"/>
  <c r="BO205" i="4"/>
  <c r="BM205" i="4"/>
  <c r="BN202" i="4"/>
  <c r="BN198" i="4"/>
  <c r="AR196" i="4"/>
  <c r="AP196" i="4"/>
  <c r="BN194" i="4"/>
  <c r="AR192" i="4"/>
  <c r="AP192" i="4"/>
  <c r="BN190" i="4"/>
  <c r="BN188" i="4"/>
  <c r="AQ187" i="4"/>
  <c r="BO183" i="4"/>
  <c r="BM183" i="4"/>
  <c r="AR182" i="4"/>
  <c r="AP182" i="4"/>
  <c r="BO181" i="4"/>
  <c r="BM181" i="4"/>
  <c r="BN179" i="4"/>
  <c r="AR177" i="4"/>
  <c r="AP177" i="4"/>
  <c r="AQ176" i="4"/>
  <c r="BN175" i="4"/>
  <c r="AR175" i="4"/>
  <c r="AP175" i="4"/>
  <c r="BO174" i="4"/>
  <c r="BM174" i="4"/>
  <c r="BN173" i="4"/>
  <c r="AO171" i="4"/>
  <c r="AS171" i="4" s="1"/>
  <c r="AX171" i="4" s="1"/>
  <c r="BO170" i="4"/>
  <c r="BM170" i="4"/>
  <c r="BN169" i="4"/>
  <c r="AQ166" i="4"/>
  <c r="BO164" i="4"/>
  <c r="BM164" i="4"/>
  <c r="BN167" i="4"/>
  <c r="AR167" i="4"/>
  <c r="AP167" i="4"/>
  <c r="BO166" i="4"/>
  <c r="BM166" i="4"/>
  <c r="BN165" i="4"/>
  <c r="AR165" i="4"/>
  <c r="AP165" i="4"/>
  <c r="BN140" i="4"/>
  <c r="AR140" i="4"/>
  <c r="AP140" i="4"/>
  <c r="BN138" i="4"/>
  <c r="AR138" i="4"/>
  <c r="AP138" i="4"/>
  <c r="AQ137" i="4"/>
  <c r="BN136" i="4"/>
  <c r="AR136" i="4"/>
  <c r="AP136" i="4"/>
  <c r="BO135" i="4"/>
  <c r="BM135" i="4"/>
  <c r="BN134" i="4"/>
  <c r="AP133" i="4"/>
  <c r="BO133" i="4"/>
  <c r="BM133" i="4"/>
  <c r="AQ133" i="4"/>
  <c r="AR132" i="4"/>
  <c r="AP132" i="4"/>
  <c r="BM130" i="4"/>
  <c r="BN129" i="4"/>
  <c r="AR130" i="4"/>
  <c r="AP130" i="4"/>
  <c r="BO129" i="4"/>
  <c r="BM129" i="4"/>
  <c r="AQ129" i="4"/>
  <c r="AR128" i="4"/>
  <c r="AP128" i="4"/>
  <c r="BM126" i="4"/>
  <c r="BN125" i="4"/>
  <c r="AR126" i="4"/>
  <c r="AP126" i="4"/>
  <c r="BO116" i="4"/>
  <c r="BM116" i="4"/>
  <c r="AP114" i="4"/>
  <c r="BM113" i="4"/>
  <c r="AQ114" i="4"/>
  <c r="BN113" i="4"/>
  <c r="AQ112" i="4"/>
  <c r="BN111" i="4"/>
  <c r="H110" i="4"/>
  <c r="O36" i="51" s="1"/>
  <c r="BF106" i="4"/>
  <c r="BL107" i="4" s="1"/>
  <c r="H105" i="4"/>
  <c r="O31" i="51" s="1"/>
  <c r="BF98" i="4"/>
  <c r="BO94" i="4"/>
  <c r="BM94" i="4"/>
  <c r="AQ94" i="4"/>
  <c r="AQ95" i="4"/>
  <c r="BN76" i="4"/>
  <c r="BN75" i="4"/>
  <c r="AR75" i="4"/>
  <c r="AP74" i="4"/>
  <c r="AP73" i="4"/>
  <c r="BO139" i="4"/>
  <c r="BM139" i="4"/>
  <c r="AQ139" i="4"/>
  <c r="BO137" i="4"/>
  <c r="BM137" i="4"/>
  <c r="AQ135" i="4"/>
  <c r="BN132" i="4"/>
  <c r="AQ131" i="4"/>
  <c r="BN128" i="4"/>
  <c r="AQ127" i="4"/>
  <c r="BN115" i="4"/>
  <c r="AR113" i="4"/>
  <c r="AP113" i="4"/>
  <c r="BO112" i="4"/>
  <c r="BM112" i="4"/>
  <c r="AR111" i="4"/>
  <c r="AP111" i="4"/>
  <c r="AP76" i="4"/>
  <c r="AP75" i="4"/>
  <c r="BO71" i="4"/>
  <c r="BM71" i="4"/>
  <c r="AQ71" i="4"/>
  <c r="AQ51" i="4"/>
  <c r="BN50" i="4"/>
  <c r="AR50" i="4"/>
  <c r="AP50" i="4"/>
  <c r="AQ49" i="4"/>
  <c r="AR48" i="4"/>
  <c r="AP48" i="4"/>
  <c r="H89" i="4"/>
  <c r="O15" i="51" s="1"/>
  <c r="BO75" i="4"/>
  <c r="BM75" i="4"/>
  <c r="BN74" i="4"/>
  <c r="BO73" i="4"/>
  <c r="BM73" i="4"/>
  <c r="BN72" i="4"/>
  <c r="AR72" i="4"/>
  <c r="AP72" i="4"/>
  <c r="BM70" i="4"/>
  <c r="BN70" i="4"/>
  <c r="AP69" i="4"/>
  <c r="BO68" i="4"/>
  <c r="BO69" i="4"/>
  <c r="BM69" i="4"/>
  <c r="BN68" i="4"/>
  <c r="AR68" i="4"/>
  <c r="AP68" i="4"/>
  <c r="BO55" i="4"/>
  <c r="BM55" i="4"/>
  <c r="BO56" i="4"/>
  <c r="BM56" i="4"/>
  <c r="AQ56" i="4"/>
  <c r="AR52" i="4"/>
  <c r="AP52" i="4"/>
  <c r="BM50" i="4"/>
  <c r="BO49" i="4"/>
  <c r="BM49" i="4"/>
  <c r="BN48" i="4"/>
  <c r="BO47" i="4"/>
  <c r="BM47" i="4"/>
  <c r="AQ47" i="4"/>
  <c r="AP46" i="4"/>
  <c r="AP45" i="4"/>
  <c r="AQ43" i="4"/>
  <c r="AQ44" i="4"/>
  <c r="BN46" i="4"/>
  <c r="BO45" i="4"/>
  <c r="BM45" i="4"/>
  <c r="AQ45" i="4"/>
  <c r="BN44" i="4"/>
  <c r="AR44" i="4"/>
  <c r="AP44" i="4"/>
  <c r="BO37" i="4"/>
  <c r="BM37" i="4"/>
  <c r="AQ37" i="4"/>
  <c r="BN36" i="4"/>
  <c r="BN34" i="4"/>
  <c r="AP33" i="4"/>
  <c r="BN31" i="4"/>
  <c r="AR32" i="4"/>
  <c r="AP32" i="4"/>
  <c r="BO31" i="4"/>
  <c r="BM31" i="4"/>
  <c r="AQ31" i="4"/>
  <c r="AR30" i="4"/>
  <c r="AP30" i="4"/>
  <c r="BO29" i="4"/>
  <c r="BM29" i="4"/>
  <c r="AQ29" i="4"/>
  <c r="BN28" i="4"/>
  <c r="AQ26" i="4"/>
  <c r="DD30" i="4"/>
  <c r="BN16" i="4"/>
  <c r="AR36" i="4"/>
  <c r="AP36" i="4"/>
  <c r="BO35" i="4"/>
  <c r="BM35" i="4"/>
  <c r="BO33" i="4"/>
  <c r="BM33" i="4"/>
  <c r="BN30" i="4"/>
  <c r="AR28" i="4"/>
  <c r="AP28" i="4"/>
  <c r="BO27" i="4"/>
  <c r="BM27" i="4"/>
  <c r="D346" i="4"/>
  <c r="D338" i="4"/>
  <c r="D330" i="4"/>
  <c r="D322" i="4"/>
  <c r="BF249" i="4"/>
  <c r="BL249" i="4" s="1"/>
  <c r="BF247" i="4"/>
  <c r="BL247" i="4" s="1"/>
  <c r="BF254" i="4"/>
  <c r="BF176" i="4"/>
  <c r="F375" i="4"/>
  <c r="F224" i="4"/>
  <c r="H224" i="4" s="1"/>
  <c r="BF99" i="4"/>
  <c r="BL99" i="4" s="1"/>
  <c r="BF163" i="4"/>
  <c r="BL164" i="4" s="1"/>
  <c r="BL109" i="4"/>
  <c r="BL108" i="4"/>
  <c r="BL104" i="4"/>
  <c r="BL103" i="4"/>
  <c r="H239" i="4"/>
  <c r="BF239" i="4"/>
  <c r="BL240" i="4" s="1"/>
  <c r="BF105" i="4"/>
  <c r="BF252" i="4"/>
  <c r="BF251" i="4"/>
  <c r="BF245" i="4"/>
  <c r="BL28" i="4"/>
  <c r="BL16" i="4"/>
  <c r="AF354" i="4"/>
  <c r="AG27" i="4"/>
  <c r="AG23" i="4"/>
  <c r="AG39" i="4"/>
  <c r="DI16" i="4" s="1"/>
  <c r="O16" i="24" s="1"/>
  <c r="M72" i="7"/>
  <c r="I72" i="7"/>
  <c r="K72" i="7" s="1"/>
  <c r="AF76" i="4" s="1"/>
  <c r="AG76" i="4" s="1"/>
  <c r="DI53" i="4" s="1"/>
  <c r="O53" i="24" s="1"/>
  <c r="AU288" i="4"/>
  <c r="CO288" i="4" s="1"/>
  <c r="AO289" i="4"/>
  <c r="AS289" i="4" s="1"/>
  <c r="AU284" i="4"/>
  <c r="CO284" i="4" s="1"/>
  <c r="AO285" i="4"/>
  <c r="AW282" i="4"/>
  <c r="AX282" i="4"/>
  <c r="AV282" i="4"/>
  <c r="AU280" i="4"/>
  <c r="CG280" i="4" s="1"/>
  <c r="AO281" i="4"/>
  <c r="AS281" i="4" s="1"/>
  <c r="AW278" i="4"/>
  <c r="AW275" i="4"/>
  <c r="AU275" i="4"/>
  <c r="CS275" i="4" s="1"/>
  <c r="AU274" i="4"/>
  <c r="CK274" i="4" s="1"/>
  <c r="AV272" i="4"/>
  <c r="AO271" i="4"/>
  <c r="AS271" i="4" s="1"/>
  <c r="AX268" i="4"/>
  <c r="CK255" i="4"/>
  <c r="CS255" i="4"/>
  <c r="CG255" i="4"/>
  <c r="CO255" i="4"/>
  <c r="CW255" i="4"/>
  <c r="CK252" i="4"/>
  <c r="CS252" i="4"/>
  <c r="CG252" i="4"/>
  <c r="CO252" i="4"/>
  <c r="CW252" i="4"/>
  <c r="CK251" i="4"/>
  <c r="CS251" i="4"/>
  <c r="CG251" i="4"/>
  <c r="CO251" i="4"/>
  <c r="CW251" i="4"/>
  <c r="CK242" i="4"/>
  <c r="CG242" i="4"/>
  <c r="CW242" i="4"/>
  <c r="AO291" i="4"/>
  <c r="AS291" i="4" s="1"/>
  <c r="AX291" i="4" s="1"/>
  <c r="AW288" i="4"/>
  <c r="AX288" i="4"/>
  <c r="AV288" i="4"/>
  <c r="AO287" i="4"/>
  <c r="AW284" i="4"/>
  <c r="AV284" i="4"/>
  <c r="AU282" i="4"/>
  <c r="CO282" i="4" s="1"/>
  <c r="AO283" i="4"/>
  <c r="AS283" i="4" s="1"/>
  <c r="AX283" i="4" s="1"/>
  <c r="AW280" i="4"/>
  <c r="AX280" i="4"/>
  <c r="AV280" i="4"/>
  <c r="AU278" i="4"/>
  <c r="CG278" i="4" s="1"/>
  <c r="AO279" i="4"/>
  <c r="AS279" i="4" s="1"/>
  <c r="AX279" i="4" s="1"/>
  <c r="AX278" i="4"/>
  <c r="AV278" i="4"/>
  <c r="AU276" i="4"/>
  <c r="CO276" i="4" s="1"/>
  <c r="AO277" i="4"/>
  <c r="AS277" i="4" s="1"/>
  <c r="AW274" i="4"/>
  <c r="AX274" i="4"/>
  <c r="AV274" i="4"/>
  <c r="AO273" i="4"/>
  <c r="AS273" i="4" s="1"/>
  <c r="AV273" i="4" s="1"/>
  <c r="AW270" i="4"/>
  <c r="AV270" i="4"/>
  <c r="AU268" i="4"/>
  <c r="CG256" i="4"/>
  <c r="CW256" i="4"/>
  <c r="CS256" i="4"/>
  <c r="CO253" i="4"/>
  <c r="CK253" i="4"/>
  <c r="CG247" i="4"/>
  <c r="CW247" i="4"/>
  <c r="CS247" i="4"/>
  <c r="AO269" i="4"/>
  <c r="AS269" i="4" s="1"/>
  <c r="AV269" i="4" s="1"/>
  <c r="AW266" i="4"/>
  <c r="AO265" i="4"/>
  <c r="AS265" i="4" s="1"/>
  <c r="AO261" i="4"/>
  <c r="AS261" i="4" s="1"/>
  <c r="AV259" i="4"/>
  <c r="AX257" i="4"/>
  <c r="AX255" i="4"/>
  <c r="AV255" i="4"/>
  <c r="AX252" i="4"/>
  <c r="AV252" i="4"/>
  <c r="AX251" i="4"/>
  <c r="AV251" i="4"/>
  <c r="AX250" i="4"/>
  <c r="AX248" i="4"/>
  <c r="AX246" i="4"/>
  <c r="AX244" i="4"/>
  <c r="AX242" i="4"/>
  <c r="AV242" i="4"/>
  <c r="H104" i="4"/>
  <c r="O30" i="51" s="1"/>
  <c r="AV268" i="4"/>
  <c r="AU266" i="4"/>
  <c r="CG266" i="4" s="1"/>
  <c r="AO267" i="4"/>
  <c r="AS267" i="4" s="1"/>
  <c r="AX266" i="4"/>
  <c r="AO263" i="4"/>
  <c r="AS263" i="4" s="1"/>
  <c r="AV262" i="4"/>
  <c r="AV256" i="4"/>
  <c r="AV254" i="4"/>
  <c r="AX253" i="4"/>
  <c r="AV253" i="4"/>
  <c r="AV249" i="4"/>
  <c r="AX247" i="4"/>
  <c r="AV247" i="4"/>
  <c r="AV245" i="4"/>
  <c r="AX243" i="4"/>
  <c r="AV243" i="4"/>
  <c r="AG73" i="4"/>
  <c r="DI50" i="4" s="1"/>
  <c r="O50" i="24" s="1"/>
  <c r="AU241" i="4"/>
  <c r="CG241" i="4" s="1"/>
  <c r="AO240" i="4"/>
  <c r="AS240" i="4" s="1"/>
  <c r="AX240" i="4" s="1"/>
  <c r="AX241" i="4"/>
  <c r="AV241" i="4"/>
  <c r="AX169" i="4"/>
  <c r="AE50" i="4"/>
  <c r="D349" i="4"/>
  <c r="D345" i="4"/>
  <c r="AE46" i="4"/>
  <c r="AJ119" i="4"/>
  <c r="AE42" i="4"/>
  <c r="D341" i="4"/>
  <c r="D337" i="4"/>
  <c r="AE38" i="4"/>
  <c r="AJ111" i="4"/>
  <c r="D333" i="4"/>
  <c r="AE34" i="4"/>
  <c r="AJ107" i="4"/>
  <c r="AO107" i="4" s="1"/>
  <c r="AS107" i="4" s="1"/>
  <c r="AW107" i="4" s="1"/>
  <c r="D329" i="4"/>
  <c r="AE30" i="4"/>
  <c r="AJ103" i="4"/>
  <c r="AO103" i="4" s="1"/>
  <c r="AE26" i="4"/>
  <c r="D325" i="4"/>
  <c r="AJ100" i="4"/>
  <c r="AE22" i="4"/>
  <c r="D321" i="4"/>
  <c r="AJ166" i="4"/>
  <c r="D317" i="4"/>
  <c r="AE18" i="4"/>
  <c r="H166" i="4"/>
  <c r="D356" i="4"/>
  <c r="AE57" i="4"/>
  <c r="AE56" i="4"/>
  <c r="AF57" i="4"/>
  <c r="AF56" i="4"/>
  <c r="H102" i="4"/>
  <c r="O28" i="51" s="1"/>
  <c r="AF46" i="4"/>
  <c r="AF42" i="4"/>
  <c r="AF38" i="4"/>
  <c r="AF34" i="4"/>
  <c r="AF30" i="4"/>
  <c r="AF26" i="4"/>
  <c r="AF22" i="4"/>
  <c r="AF18" i="4"/>
  <c r="D355" i="4"/>
  <c r="D315" i="4"/>
  <c r="AJ164" i="4"/>
  <c r="AE16" i="4"/>
  <c r="H164" i="4"/>
  <c r="AF16" i="4"/>
  <c r="AU210" i="4"/>
  <c r="CO210" i="4" s="1"/>
  <c r="AO211" i="4"/>
  <c r="AW208" i="4"/>
  <c r="AW186" i="4"/>
  <c r="AV179" i="4"/>
  <c r="AO178" i="4"/>
  <c r="AO213" i="4"/>
  <c r="AS213" i="4" s="1"/>
  <c r="AV213" i="4" s="1"/>
  <c r="AW210" i="4"/>
  <c r="AO209" i="4"/>
  <c r="AS209" i="4" s="1"/>
  <c r="AV209" i="4" s="1"/>
  <c r="AO205" i="4"/>
  <c r="AS205" i="4" s="1"/>
  <c r="AV205" i="4" s="1"/>
  <c r="AO187" i="4"/>
  <c r="AS187" i="4" s="1"/>
  <c r="AX187" i="4" s="1"/>
  <c r="AO183" i="4"/>
  <c r="AO176" i="4"/>
  <c r="AV175" i="4"/>
  <c r="AO174" i="4"/>
  <c r="AV171" i="4"/>
  <c r="AO170" i="4"/>
  <c r="H119" i="4"/>
  <c r="O45" i="51" s="1"/>
  <c r="H117" i="4"/>
  <c r="O43" i="51" s="1"/>
  <c r="AG69" i="4"/>
  <c r="DI46" i="4" s="1"/>
  <c r="O46" i="24" s="1"/>
  <c r="AG63" i="4"/>
  <c r="DI40" i="4" s="1"/>
  <c r="O40" i="24" s="1"/>
  <c r="AG51" i="4"/>
  <c r="DI28" i="4" s="1"/>
  <c r="O28" i="24" s="1"/>
  <c r="AJ20" i="4"/>
  <c r="H103" i="4"/>
  <c r="O29" i="51" s="1"/>
  <c r="H93" i="4"/>
  <c r="O19" i="51" s="1"/>
  <c r="AG53" i="4"/>
  <c r="DI30" i="4" s="1"/>
  <c r="O30" i="24" s="1"/>
  <c r="AJ22" i="4"/>
  <c r="BF100" i="4"/>
  <c r="F294" i="4"/>
  <c r="H294" i="4" s="1"/>
  <c r="H70" i="4"/>
  <c r="F369" i="4"/>
  <c r="F218" i="4"/>
  <c r="H218" i="4" s="1"/>
  <c r="BF70" i="4"/>
  <c r="F290" i="4"/>
  <c r="F365" i="4"/>
  <c r="H365" i="4" s="1"/>
  <c r="F214" i="4"/>
  <c r="BF66" i="4"/>
  <c r="F287" i="4"/>
  <c r="F362" i="4"/>
  <c r="F211" i="4"/>
  <c r="BF63" i="4"/>
  <c r="F275" i="4"/>
  <c r="F350" i="4"/>
  <c r="F199" i="4"/>
  <c r="BF51" i="4"/>
  <c r="F297" i="4"/>
  <c r="H297" i="4" s="1"/>
  <c r="F372" i="4"/>
  <c r="H146" i="4"/>
  <c r="O72" i="51" s="1"/>
  <c r="F221" i="4"/>
  <c r="H221" i="4" s="1"/>
  <c r="BF73" i="4"/>
  <c r="F293" i="4"/>
  <c r="H293" i="4" s="1"/>
  <c r="F368" i="4"/>
  <c r="F217" i="4"/>
  <c r="H217" i="4" s="1"/>
  <c r="BF69" i="4"/>
  <c r="F288" i="4"/>
  <c r="F363" i="4"/>
  <c r="BF64" i="4"/>
  <c r="F212" i="4"/>
  <c r="F285" i="4"/>
  <c r="F360" i="4"/>
  <c r="BF61" i="4"/>
  <c r="F209" i="4"/>
  <c r="BF52" i="4"/>
  <c r="F276" i="4"/>
  <c r="F351" i="4"/>
  <c r="F200" i="4"/>
  <c r="BL130" i="4"/>
  <c r="BL34" i="4"/>
  <c r="BL30" i="4"/>
  <c r="BL132" i="4"/>
  <c r="BF114" i="4"/>
  <c r="BL32" i="4"/>
  <c r="BL26" i="4"/>
  <c r="CG288" i="4"/>
  <c r="CW288" i="4"/>
  <c r="CS288" i="4"/>
  <c r="CW284" i="4"/>
  <c r="AS285" i="4"/>
  <c r="AX285" i="4" s="1"/>
  <c r="CO280" i="4"/>
  <c r="CK280" i="4"/>
  <c r="CW276" i="4"/>
  <c r="CG274" i="4"/>
  <c r="CW274" i="4"/>
  <c r="CG268" i="4"/>
  <c r="CK268" i="4"/>
  <c r="CO268" i="4"/>
  <c r="CS268" i="4"/>
  <c r="CW268" i="4"/>
  <c r="CK266" i="4"/>
  <c r="CS266" i="4"/>
  <c r="CG210" i="4"/>
  <c r="AS211" i="4"/>
  <c r="AX211" i="4" s="1"/>
  <c r="AS183" i="4"/>
  <c r="AV183" i="4" s="1"/>
  <c r="AS287" i="4"/>
  <c r="AX287" i="4" s="1"/>
  <c r="CG282" i="4"/>
  <c r="CW282" i="4"/>
  <c r="CS282" i="4"/>
  <c r="CO278" i="4"/>
  <c r="CW275" i="4"/>
  <c r="CO275" i="4"/>
  <c r="CG275" i="4"/>
  <c r="AS189" i="4"/>
  <c r="AV189" i="4" s="1"/>
  <c r="B194" i="4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R313" i="4"/>
  <c r="CI6" i="4"/>
  <c r="CQ6" i="4"/>
  <c r="CY6" i="4"/>
  <c r="CI13" i="4"/>
  <c r="CU13" i="4"/>
  <c r="CM6" i="4"/>
  <c r="CU6" i="4"/>
  <c r="R14" i="4"/>
  <c r="R7" i="4" s="1"/>
  <c r="CQ13" i="4"/>
  <c r="CY13" i="4"/>
  <c r="R88" i="4"/>
  <c r="R162" i="4"/>
  <c r="R238" i="4"/>
  <c r="H177" i="4"/>
  <c r="BF177" i="4"/>
  <c r="AU175" i="4"/>
  <c r="H173" i="4"/>
  <c r="BF173" i="4"/>
  <c r="H169" i="4"/>
  <c r="BF169" i="4"/>
  <c r="H165" i="4"/>
  <c r="BF165" i="4"/>
  <c r="AP135" i="4"/>
  <c r="F80" i="4"/>
  <c r="F305" i="4"/>
  <c r="F228" i="4"/>
  <c r="F154" i="4"/>
  <c r="V152" i="4" s="1"/>
  <c r="F379" i="4"/>
  <c r="D228" i="4"/>
  <c r="BF182" i="4"/>
  <c r="BF180" i="4"/>
  <c r="H179" i="4"/>
  <c r="BF179" i="4"/>
  <c r="BL179" i="4" s="1"/>
  <c r="AP178" i="4"/>
  <c r="BM177" i="4"/>
  <c r="BN176" i="4"/>
  <c r="AQ175" i="4"/>
  <c r="AW175" i="4" s="1"/>
  <c r="H175" i="4"/>
  <c r="BF175" i="4"/>
  <c r="AP174" i="4"/>
  <c r="BM173" i="4"/>
  <c r="BN172" i="4"/>
  <c r="AQ171" i="4"/>
  <c r="H171" i="4"/>
  <c r="BF171" i="4"/>
  <c r="AP170" i="4"/>
  <c r="BM169" i="4"/>
  <c r="BN168" i="4"/>
  <c r="AQ167" i="4"/>
  <c r="H167" i="4"/>
  <c r="BF167" i="4"/>
  <c r="AP166" i="4"/>
  <c r="BM165" i="4"/>
  <c r="BN164" i="4"/>
  <c r="DD177" i="4"/>
  <c r="BN139" i="4"/>
  <c r="BM138" i="4"/>
  <c r="AQ138" i="4"/>
  <c r="BN137" i="4"/>
  <c r="BM136" i="4"/>
  <c r="AS103" i="4"/>
  <c r="AW103" i="4" s="1"/>
  <c r="BF115" i="4"/>
  <c r="BF113" i="4"/>
  <c r="BF111" i="4"/>
  <c r="BF94" i="4"/>
  <c r="BF93" i="4"/>
  <c r="BF91" i="4"/>
  <c r="BF90" i="4"/>
  <c r="BL90" i="4" s="1"/>
  <c r="DD103" i="4"/>
  <c r="DD330" i="4" s="1"/>
  <c r="DD378" i="4" s="1"/>
  <c r="K80" i="25" s="1"/>
  <c r="AP51" i="4"/>
  <c r="AP49" i="4"/>
  <c r="BM48" i="4"/>
  <c r="AQ48" i="4"/>
  <c r="BN47" i="4"/>
  <c r="V211" i="4"/>
  <c r="V126" i="4"/>
  <c r="F349" i="4"/>
  <c r="V50" i="4"/>
  <c r="DF27" i="4" s="1"/>
  <c r="L27" i="24" s="1"/>
  <c r="F347" i="4"/>
  <c r="V48" i="4"/>
  <c r="DF25" i="4" s="1"/>
  <c r="L25" i="24" s="1"/>
  <c r="F345" i="4"/>
  <c r="V46" i="4"/>
  <c r="DF23" i="4" s="1"/>
  <c r="L23" i="24" s="1"/>
  <c r="H44" i="4"/>
  <c r="F343" i="4"/>
  <c r="V44" i="4"/>
  <c r="DF21" i="4" s="1"/>
  <c r="L21" i="24" s="1"/>
  <c r="F341" i="4"/>
  <c r="V42" i="4"/>
  <c r="DF19" i="4" s="1"/>
  <c r="L19" i="24" s="1"/>
  <c r="F339" i="4"/>
  <c r="V40" i="4"/>
  <c r="DF17" i="4" s="1"/>
  <c r="L17" i="24" s="1"/>
  <c r="F337" i="4"/>
  <c r="V38" i="4"/>
  <c r="DF15" i="4" s="1"/>
  <c r="L15" i="24" s="1"/>
  <c r="F348" i="4"/>
  <c r="V348" i="4" s="1"/>
  <c r="DF327" i="4" s="1"/>
  <c r="L156" i="24" s="1"/>
  <c r="V49" i="4"/>
  <c r="DF26" i="4" s="1"/>
  <c r="L26" i="24" s="1"/>
  <c r="F346" i="4"/>
  <c r="V47" i="4"/>
  <c r="DF24" i="4" s="1"/>
  <c r="L24" i="24" s="1"/>
  <c r="F344" i="4"/>
  <c r="V344" i="4" s="1"/>
  <c r="DF323" i="4" s="1"/>
  <c r="L152" i="24" s="1"/>
  <c r="V45" i="4"/>
  <c r="DF22" i="4" s="1"/>
  <c r="L22" i="24" s="1"/>
  <c r="F342" i="4"/>
  <c r="V43" i="4"/>
  <c r="DF20" i="4" s="1"/>
  <c r="L20" i="24" s="1"/>
  <c r="F340" i="4"/>
  <c r="V340" i="4" s="1"/>
  <c r="DF319" i="4" s="1"/>
  <c r="L148" i="24" s="1"/>
  <c r="V41" i="4"/>
  <c r="DF18" i="4" s="1"/>
  <c r="L18" i="24" s="1"/>
  <c r="F338" i="4"/>
  <c r="V39" i="4"/>
  <c r="DF16" i="4" s="1"/>
  <c r="L16" i="24" s="1"/>
  <c r="F336" i="4"/>
  <c r="V336" i="4" s="1"/>
  <c r="DF315" i="4" s="1"/>
  <c r="L144" i="24" s="1"/>
  <c r="V37" i="4"/>
  <c r="DF14" i="4" s="1"/>
  <c r="L14" i="24" s="1"/>
  <c r="F333" i="4"/>
  <c r="F331" i="4"/>
  <c r="F329" i="4"/>
  <c r="F327" i="4"/>
  <c r="D348" i="4"/>
  <c r="D344" i="4"/>
  <c r="D340" i="4"/>
  <c r="D336" i="4"/>
  <c r="D332" i="4"/>
  <c r="D328" i="4"/>
  <c r="D324" i="4"/>
  <c r="D320" i="4"/>
  <c r="D316" i="4"/>
  <c r="AF334" i="4"/>
  <c r="AF330" i="4"/>
  <c r="AE323" i="4"/>
  <c r="AF322" i="4"/>
  <c r="AE319" i="4"/>
  <c r="AF318" i="4"/>
  <c r="AE315" i="4"/>
  <c r="V372" i="4"/>
  <c r="V369" i="4"/>
  <c r="V368" i="4"/>
  <c r="V363" i="4"/>
  <c r="F374" i="4"/>
  <c r="V374" i="4" s="1"/>
  <c r="F298" i="4"/>
  <c r="F373" i="4"/>
  <c r="AV267" i="4" l="1"/>
  <c r="AX267" i="4"/>
  <c r="AS206" i="4"/>
  <c r="AU264" i="4"/>
  <c r="CK264" i="4" s="1"/>
  <c r="AW264" i="4"/>
  <c r="CK278" i="4"/>
  <c r="CS210" i="4"/>
  <c r="CO274" i="4"/>
  <c r="CS276" i="4"/>
  <c r="CG276" i="4"/>
  <c r="CS284" i="4"/>
  <c r="CG284" i="4"/>
  <c r="AO191" i="4"/>
  <c r="AS191" i="4" s="1"/>
  <c r="AX191" i="4" s="1"/>
  <c r="AO207" i="4"/>
  <c r="AS207" i="4" s="1"/>
  <c r="AV207" i="4" s="1"/>
  <c r="AV208" i="4"/>
  <c r="H122" i="4"/>
  <c r="O48" i="51" s="1"/>
  <c r="AU272" i="4"/>
  <c r="AU286" i="4"/>
  <c r="AV290" i="4"/>
  <c r="AX286" i="4"/>
  <c r="BH68" i="51"/>
  <c r="BJ57" i="51"/>
  <c r="BI61" i="51"/>
  <c r="BI73" i="51"/>
  <c r="AG61" i="4"/>
  <c r="DI38" i="4" s="1"/>
  <c r="O38" i="24" s="1"/>
  <c r="AO115" i="4"/>
  <c r="AS115" i="4" s="1"/>
  <c r="AV271" i="4"/>
  <c r="AX271" i="4"/>
  <c r="AV265" i="4"/>
  <c r="AX265" i="4"/>
  <c r="CK275" i="4"/>
  <c r="CK282" i="4"/>
  <c r="AV285" i="4"/>
  <c r="CK286" i="4"/>
  <c r="CW210" i="4"/>
  <c r="CK276" i="4"/>
  <c r="CS280" i="4"/>
  <c r="CW280" i="4"/>
  <c r="CK288" i="4"/>
  <c r="AU208" i="4"/>
  <c r="AW214" i="4"/>
  <c r="AO193" i="4"/>
  <c r="AS193" i="4" s="1"/>
  <c r="AV193" i="4" s="1"/>
  <c r="AU214" i="4"/>
  <c r="H115" i="4"/>
  <c r="O41" i="51" s="1"/>
  <c r="AJ123" i="4"/>
  <c r="AU185" i="4"/>
  <c r="CW185" i="4" s="1"/>
  <c r="AX260" i="4"/>
  <c r="AX264" i="4"/>
  <c r="AW276" i="4"/>
  <c r="AJ110" i="4"/>
  <c r="AO111" i="4" s="1"/>
  <c r="AO194" i="4"/>
  <c r="AG75" i="4"/>
  <c r="DI52" i="4" s="1"/>
  <c r="O52" i="24" s="1"/>
  <c r="BI60" i="51"/>
  <c r="BJ68" i="51"/>
  <c r="BI39" i="51"/>
  <c r="BI57" i="51"/>
  <c r="BH61" i="51"/>
  <c r="BH73" i="51"/>
  <c r="AV211" i="4"/>
  <c r="AV215" i="4"/>
  <c r="AF335" i="4"/>
  <c r="AG55" i="4"/>
  <c r="DI32" i="4" s="1"/>
  <c r="O32" i="24" s="1"/>
  <c r="H47" i="4"/>
  <c r="V225" i="4"/>
  <c r="DF202" i="4" s="1"/>
  <c r="V226" i="4"/>
  <c r="V377" i="4"/>
  <c r="V78" i="4"/>
  <c r="V301" i="4"/>
  <c r="DF280" i="4" s="1"/>
  <c r="V302" i="4"/>
  <c r="V77" i="4"/>
  <c r="V376" i="4"/>
  <c r="DF355" i="4" s="1"/>
  <c r="L184" i="24" s="1"/>
  <c r="D75" i="4"/>
  <c r="H75" i="4" s="1"/>
  <c r="J14" i="49"/>
  <c r="AF376" i="4"/>
  <c r="H376" i="4"/>
  <c r="AS182" i="4"/>
  <c r="AU182" i="4" s="1"/>
  <c r="V141" i="4"/>
  <c r="V151" i="4"/>
  <c r="DF54" i="4"/>
  <c r="L54" i="24" s="1"/>
  <c r="AV190" i="4"/>
  <c r="B74" i="51"/>
  <c r="AB73" i="51"/>
  <c r="BF76" i="4"/>
  <c r="F300" i="4"/>
  <c r="H300" i="4" s="1"/>
  <c r="AX262" i="4"/>
  <c r="AX290" i="4"/>
  <c r="AV260" i="4"/>
  <c r="AX270" i="4"/>
  <c r="AX284" i="4"/>
  <c r="AV266" i="4"/>
  <c r="BL241" i="4"/>
  <c r="AV214" i="4"/>
  <c r="H143" i="4"/>
  <c r="O69" i="51" s="1"/>
  <c r="AX210" i="4"/>
  <c r="AG57" i="4"/>
  <c r="DI34" i="4" s="1"/>
  <c r="O34" i="24" s="1"/>
  <c r="AX198" i="4"/>
  <c r="AO184" i="4"/>
  <c r="AW190" i="4"/>
  <c r="AP34" i="22"/>
  <c r="AN34" i="22"/>
  <c r="AP36" i="22"/>
  <c r="AN36" i="22"/>
  <c r="AP38" i="22"/>
  <c r="AN38" i="22"/>
  <c r="AP40" i="22"/>
  <c r="AN40" i="22"/>
  <c r="AP42" i="22"/>
  <c r="AN42" i="22"/>
  <c r="AP44" i="22"/>
  <c r="AN44" i="22"/>
  <c r="AP47" i="22"/>
  <c r="AN47" i="22"/>
  <c r="AP49" i="22"/>
  <c r="AN49" i="22"/>
  <c r="AP50" i="22"/>
  <c r="AN50" i="22"/>
  <c r="AP53" i="22"/>
  <c r="AN53" i="22"/>
  <c r="AP55" i="22"/>
  <c r="AN55" i="22"/>
  <c r="AN20" i="22"/>
  <c r="AN22" i="22"/>
  <c r="AN24" i="22"/>
  <c r="AN26" i="22"/>
  <c r="AN28" i="22"/>
  <c r="AN30" i="22"/>
  <c r="AN32" i="22"/>
  <c r="AP33" i="22"/>
  <c r="AN33" i="22"/>
  <c r="AP35" i="22"/>
  <c r="AN35" i="22"/>
  <c r="AP37" i="22"/>
  <c r="AN37" i="22"/>
  <c r="AP39" i="22"/>
  <c r="AN39" i="22"/>
  <c r="AP41" i="22"/>
  <c r="AN41" i="22"/>
  <c r="AP43" i="22"/>
  <c r="AN43" i="22"/>
  <c r="AP45" i="22"/>
  <c r="AN45" i="22"/>
  <c r="AP46" i="22"/>
  <c r="AN46" i="22"/>
  <c r="AP48" i="22"/>
  <c r="AN48" i="22"/>
  <c r="AP51" i="22"/>
  <c r="AN51" i="22"/>
  <c r="AP52" i="22"/>
  <c r="AN52" i="22"/>
  <c r="AP54" i="22"/>
  <c r="AN54" i="22"/>
  <c r="AP56" i="22"/>
  <c r="AN56" i="22"/>
  <c r="AP57" i="22"/>
  <c r="AN57" i="22"/>
  <c r="AN19" i="22"/>
  <c r="AN21" i="22"/>
  <c r="AN23" i="22"/>
  <c r="AN25" i="22"/>
  <c r="AN27" i="22"/>
  <c r="AN29" i="22"/>
  <c r="AN31" i="22"/>
  <c r="F353" i="4"/>
  <c r="F202" i="4"/>
  <c r="BF202" i="4" s="1"/>
  <c r="BF54" i="4"/>
  <c r="F355" i="4"/>
  <c r="F204" i="4"/>
  <c r="BF56" i="4"/>
  <c r="F357" i="4"/>
  <c r="F206" i="4"/>
  <c r="BF58" i="4"/>
  <c r="F359" i="4"/>
  <c r="F208" i="4"/>
  <c r="BF60" i="4"/>
  <c r="F361" i="4"/>
  <c r="BF62" i="4"/>
  <c r="BL63" i="4" s="1"/>
  <c r="F210" i="4"/>
  <c r="F364" i="4"/>
  <c r="H364" i="4" s="1"/>
  <c r="F213" i="4"/>
  <c r="BF65" i="4"/>
  <c r="F366" i="4"/>
  <c r="H366" i="4" s="1"/>
  <c r="BF67" i="4"/>
  <c r="F215" i="4"/>
  <c r="F367" i="4"/>
  <c r="F216" i="4"/>
  <c r="H216" i="4" s="1"/>
  <c r="BF68" i="4"/>
  <c r="BL68" i="4" s="1"/>
  <c r="F370" i="4"/>
  <c r="V370" i="4" s="1"/>
  <c r="F219" i="4"/>
  <c r="H219" i="4" s="1"/>
  <c r="BF71" i="4"/>
  <c r="BL71" i="4" s="1"/>
  <c r="F260" i="4"/>
  <c r="BF36" i="4"/>
  <c r="BL36" i="4" s="1"/>
  <c r="F184" i="4"/>
  <c r="BF38" i="4"/>
  <c r="F186" i="4"/>
  <c r="F262" i="4"/>
  <c r="BF40" i="4"/>
  <c r="F188" i="4"/>
  <c r="F264" i="4"/>
  <c r="F266" i="4"/>
  <c r="BF42" i="4"/>
  <c r="F190" i="4"/>
  <c r="F192" i="4"/>
  <c r="BF44" i="4"/>
  <c r="F268" i="4"/>
  <c r="F194" i="4"/>
  <c r="F270" i="4"/>
  <c r="BF46" i="4"/>
  <c r="BF48" i="4"/>
  <c r="F272" i="4"/>
  <c r="F196" i="4"/>
  <c r="F274" i="4"/>
  <c r="BF50" i="4"/>
  <c r="F198" i="4"/>
  <c r="F352" i="4"/>
  <c r="H352" i="4" s="1"/>
  <c r="BF53" i="4"/>
  <c r="BL53" i="4" s="1"/>
  <c r="F201" i="4"/>
  <c r="F354" i="4"/>
  <c r="F203" i="4"/>
  <c r="BF55" i="4"/>
  <c r="BL55" i="4" s="1"/>
  <c r="F356" i="4"/>
  <c r="F205" i="4"/>
  <c r="BF57" i="4"/>
  <c r="BL57" i="4" s="1"/>
  <c r="F358" i="4"/>
  <c r="V358" i="4" s="1"/>
  <c r="BF59" i="4"/>
  <c r="BL59" i="4" s="1"/>
  <c r="F207" i="4"/>
  <c r="F371" i="4"/>
  <c r="F220" i="4"/>
  <c r="H220" i="4" s="1"/>
  <c r="BF72" i="4"/>
  <c r="BL72" i="4" s="1"/>
  <c r="F222" i="4"/>
  <c r="H222" i="4" s="1"/>
  <c r="BF74" i="4"/>
  <c r="F223" i="4"/>
  <c r="H223" i="4" s="1"/>
  <c r="BF75" i="4"/>
  <c r="F261" i="4"/>
  <c r="BF37" i="4"/>
  <c r="BL37" i="4" s="1"/>
  <c r="F185" i="4"/>
  <c r="BF39" i="4"/>
  <c r="BL39" i="4" s="1"/>
  <c r="F187" i="4"/>
  <c r="F263" i="4"/>
  <c r="BF41" i="4"/>
  <c r="BL41" i="4" s="1"/>
  <c r="F189" i="4"/>
  <c r="F265" i="4"/>
  <c r="BF43" i="4"/>
  <c r="BL43" i="4" s="1"/>
  <c r="F191" i="4"/>
  <c r="F267" i="4"/>
  <c r="BF45" i="4"/>
  <c r="BL45" i="4" s="1"/>
  <c r="F193" i="4"/>
  <c r="F269" i="4"/>
  <c r="F195" i="4"/>
  <c r="F271" i="4"/>
  <c r="BF47" i="4"/>
  <c r="BL47" i="4" s="1"/>
  <c r="BF49" i="4"/>
  <c r="BL49" i="4" s="1"/>
  <c r="F273" i="4"/>
  <c r="F197" i="4"/>
  <c r="V360" i="4"/>
  <c r="V362" i="4"/>
  <c r="BL133" i="4"/>
  <c r="V148" i="4"/>
  <c r="H370" i="4"/>
  <c r="H372" i="4"/>
  <c r="AF326" i="4"/>
  <c r="H18" i="4"/>
  <c r="AE321" i="4"/>
  <c r="AE325" i="4"/>
  <c r="H42" i="4"/>
  <c r="H46" i="4"/>
  <c r="H368" i="4"/>
  <c r="H34" i="4"/>
  <c r="H325" i="4"/>
  <c r="AE338" i="4"/>
  <c r="AG47" i="4"/>
  <c r="DI24" i="4" s="1"/>
  <c r="O24" i="24" s="1"/>
  <c r="AG71" i="4"/>
  <c r="DI48" i="4" s="1"/>
  <c r="O48" i="24" s="1"/>
  <c r="H326" i="4"/>
  <c r="H330" i="4"/>
  <c r="AG59" i="4"/>
  <c r="DI36" i="4" s="1"/>
  <c r="O36" i="24" s="1"/>
  <c r="AG65" i="4"/>
  <c r="DI42" i="4" s="1"/>
  <c r="O42" i="24" s="1"/>
  <c r="AW258" i="4"/>
  <c r="AV258" i="4"/>
  <c r="AX258" i="4"/>
  <c r="H50" i="4"/>
  <c r="AX207" i="4"/>
  <c r="AV263" i="4"/>
  <c r="AX263" i="4"/>
  <c r="AV261" i="4"/>
  <c r="AX261" i="4"/>
  <c r="AX277" i="4"/>
  <c r="AV277" i="4"/>
  <c r="AX281" i="4"/>
  <c r="AV281" i="4"/>
  <c r="AW289" i="4"/>
  <c r="AV289" i="4"/>
  <c r="AX289" i="4"/>
  <c r="AS199" i="4"/>
  <c r="AU199" i="4" s="1"/>
  <c r="AJ24" i="4"/>
  <c r="F14" i="49"/>
  <c r="AF363" i="4"/>
  <c r="H358" i="4"/>
  <c r="H360" i="4"/>
  <c r="H362" i="4"/>
  <c r="H350" i="4"/>
  <c r="H379" i="4" s="1"/>
  <c r="H16" i="4"/>
  <c r="H318" i="4"/>
  <c r="H20" i="4"/>
  <c r="H322" i="4"/>
  <c r="H24" i="4"/>
  <c r="H334" i="4"/>
  <c r="AE317" i="4"/>
  <c r="H22" i="4"/>
  <c r="H26" i="4"/>
  <c r="H39" i="4"/>
  <c r="H40" i="4"/>
  <c r="H48" i="4"/>
  <c r="V135" i="4"/>
  <c r="AW171" i="4"/>
  <c r="AU173" i="4"/>
  <c r="D379" i="4"/>
  <c r="AU171" i="4"/>
  <c r="AU179" i="4"/>
  <c r="AX269" i="4"/>
  <c r="AX273" i="4"/>
  <c r="CS278" i="4"/>
  <c r="CW278" i="4"/>
  <c r="CW286" i="4"/>
  <c r="CK210" i="4"/>
  <c r="CK214" i="4"/>
  <c r="CW266" i="4"/>
  <c r="CO266" i="4"/>
  <c r="CW272" i="4"/>
  <c r="CO272" i="4"/>
  <c r="CS274" i="4"/>
  <c r="CK284" i="4"/>
  <c r="H137" i="4"/>
  <c r="O63" i="51" s="1"/>
  <c r="H64" i="4"/>
  <c r="H66" i="4"/>
  <c r="AJ18" i="4"/>
  <c r="AJ26" i="4"/>
  <c r="H36" i="4"/>
  <c r="AJ16" i="4"/>
  <c r="H32" i="4"/>
  <c r="H118" i="4"/>
  <c r="O44" i="51" s="1"/>
  <c r="AX190" i="4"/>
  <c r="AU190" i="4"/>
  <c r="AU198" i="4"/>
  <c r="CS198" i="4" s="1"/>
  <c r="H108" i="4"/>
  <c r="O34" i="51" s="1"/>
  <c r="EB34" i="51" s="1"/>
  <c r="EC34" i="51" s="1"/>
  <c r="H317" i="4"/>
  <c r="H121" i="4"/>
  <c r="O47" i="51" s="1"/>
  <c r="AX249" i="4"/>
  <c r="AX254" i="4"/>
  <c r="AX256" i="4"/>
  <c r="AU262" i="4"/>
  <c r="AV244" i="4"/>
  <c r="AV250" i="4"/>
  <c r="AV257" i="4"/>
  <c r="AU260" i="4"/>
  <c r="AV264" i="4"/>
  <c r="CK247" i="4"/>
  <c r="CS253" i="4"/>
  <c r="CW253" i="4"/>
  <c r="CK256" i="4"/>
  <c r="AU290" i="4"/>
  <c r="CO242" i="4"/>
  <c r="AU270" i="4"/>
  <c r="AV286" i="4"/>
  <c r="AF364" i="4"/>
  <c r="AF366" i="4"/>
  <c r="BL251" i="4"/>
  <c r="AX175" i="4"/>
  <c r="AU248" i="4"/>
  <c r="AU257" i="4"/>
  <c r="AU246" i="4"/>
  <c r="AU250" i="4"/>
  <c r="CW243" i="4"/>
  <c r="CG243" i="4"/>
  <c r="AE342" i="4"/>
  <c r="AE346" i="4"/>
  <c r="HT45" i="48"/>
  <c r="AO188" i="4"/>
  <c r="H323" i="4"/>
  <c r="BG60" i="51"/>
  <c r="DI60" i="51" s="1"/>
  <c r="BG68" i="51"/>
  <c r="CS68" i="51" s="1"/>
  <c r="BG27" i="51"/>
  <c r="D126" i="4"/>
  <c r="H144" i="4"/>
  <c r="O70" i="51" s="1"/>
  <c r="BG30" i="51"/>
  <c r="BG39" i="51"/>
  <c r="DI39" i="51" s="1"/>
  <c r="BG73" i="51"/>
  <c r="CS73" i="51" s="1"/>
  <c r="H354" i="4"/>
  <c r="AF365" i="4"/>
  <c r="V132" i="4"/>
  <c r="V143" i="4"/>
  <c r="H374" i="4"/>
  <c r="H141" i="4"/>
  <c r="O67" i="51" s="1"/>
  <c r="H142" i="4"/>
  <c r="O68" i="51" s="1"/>
  <c r="H149" i="4"/>
  <c r="O75" i="51" s="1"/>
  <c r="AV186" i="4"/>
  <c r="AW246" i="4"/>
  <c r="AW169" i="4"/>
  <c r="AO112" i="4"/>
  <c r="AO106" i="4"/>
  <c r="AS106" i="4" s="1"/>
  <c r="AW106" i="4" s="1"/>
  <c r="EB33" i="51"/>
  <c r="EC33" i="51" s="1"/>
  <c r="EB37" i="51"/>
  <c r="EC37" i="51" s="1"/>
  <c r="AG48" i="4"/>
  <c r="DI25" i="4" s="1"/>
  <c r="O25" i="24" s="1"/>
  <c r="AO167" i="4"/>
  <c r="AO166" i="4"/>
  <c r="CO185" i="4"/>
  <c r="AJ130" i="4"/>
  <c r="H130" i="4"/>
  <c r="O56" i="51" s="1"/>
  <c r="AJ131" i="4"/>
  <c r="AO131" i="4" s="1"/>
  <c r="AS131" i="4" s="1"/>
  <c r="AU131" i="4" s="1"/>
  <c r="CO131" i="4" s="1"/>
  <c r="H131" i="4"/>
  <c r="O57" i="51" s="1"/>
  <c r="AO132" i="4"/>
  <c r="AJ133" i="4"/>
  <c r="AO133" i="4" s="1"/>
  <c r="AS133" i="4" s="1"/>
  <c r="AU133" i="4" s="1"/>
  <c r="H133" i="4"/>
  <c r="O59" i="51" s="1"/>
  <c r="AO134" i="4"/>
  <c r="AO137" i="4"/>
  <c r="AS137" i="4" s="1"/>
  <c r="AU137" i="4" s="1"/>
  <c r="AJ120" i="4"/>
  <c r="H120" i="4"/>
  <c r="O46" i="51" s="1"/>
  <c r="EB46" i="51" s="1"/>
  <c r="EC46" i="51" s="1"/>
  <c r="H95" i="4"/>
  <c r="O21" i="51" s="1"/>
  <c r="AJ95" i="4"/>
  <c r="AJ97" i="4"/>
  <c r="H97" i="4"/>
  <c r="O23" i="51" s="1"/>
  <c r="AJ101" i="4"/>
  <c r="AO101" i="4" s="1"/>
  <c r="H101" i="4"/>
  <c r="O27" i="51" s="1"/>
  <c r="EB27" i="51" s="1"/>
  <c r="EC27" i="51" s="1"/>
  <c r="AJ113" i="4"/>
  <c r="AO113" i="4" s="1"/>
  <c r="AS113" i="4" s="1"/>
  <c r="AU113" i="4" s="1"/>
  <c r="H113" i="4"/>
  <c r="O39" i="51" s="1"/>
  <c r="AW198" i="4"/>
  <c r="AV198" i="4"/>
  <c r="AS212" i="4"/>
  <c r="AU212" i="4" s="1"/>
  <c r="AS184" i="4"/>
  <c r="AU184" i="4" s="1"/>
  <c r="AX173" i="4"/>
  <c r="AW173" i="4"/>
  <c r="AO180" i="4"/>
  <c r="AO181" i="4"/>
  <c r="AS181" i="4" s="1"/>
  <c r="AW181" i="4" s="1"/>
  <c r="AW185" i="4"/>
  <c r="AV185" i="4"/>
  <c r="AJ200" i="4"/>
  <c r="E52" i="51"/>
  <c r="EF52" i="51" s="1"/>
  <c r="AE52" i="4"/>
  <c r="AG52" i="4" s="1"/>
  <c r="DI29" i="4" s="1"/>
  <c r="O29" i="24" s="1"/>
  <c r="D351" i="4"/>
  <c r="D52" i="4"/>
  <c r="AU169" i="4"/>
  <c r="CG169" i="4" s="1"/>
  <c r="AU177" i="4"/>
  <c r="AX183" i="4"/>
  <c r="CK208" i="4"/>
  <c r="H363" i="4"/>
  <c r="H128" i="4"/>
  <c r="O54" i="51" s="1"/>
  <c r="H91" i="4"/>
  <c r="O17" i="51" s="1"/>
  <c r="AO172" i="4"/>
  <c r="AX185" i="4"/>
  <c r="AU186" i="4"/>
  <c r="AX177" i="4"/>
  <c r="H109" i="4"/>
  <c r="O35" i="51" s="1"/>
  <c r="H132" i="4"/>
  <c r="O58" i="51" s="1"/>
  <c r="EB58" i="51" s="1"/>
  <c r="EC58" i="51" s="1"/>
  <c r="H112" i="4"/>
  <c r="O38" i="51" s="1"/>
  <c r="EB38" i="51" s="1"/>
  <c r="EC38" i="51" s="1"/>
  <c r="H114" i="4"/>
  <c r="O40" i="51" s="1"/>
  <c r="AV169" i="4"/>
  <c r="AV173" i="4"/>
  <c r="AO196" i="4"/>
  <c r="AO195" i="4"/>
  <c r="AS195" i="4" s="1"/>
  <c r="AX195" i="4" s="1"/>
  <c r="AO204" i="4"/>
  <c r="AS192" i="4"/>
  <c r="AU192" i="4" s="1"/>
  <c r="AO91" i="4"/>
  <c r="AS91" i="4" s="1"/>
  <c r="AW91" i="4" s="1"/>
  <c r="EB28" i="51"/>
  <c r="EC28" i="51" s="1"/>
  <c r="AV177" i="4"/>
  <c r="H335" i="4"/>
  <c r="AO118" i="4"/>
  <c r="AG20" i="4"/>
  <c r="AG24" i="4"/>
  <c r="AG28" i="4"/>
  <c r="AG32" i="4"/>
  <c r="AG36" i="4"/>
  <c r="DI13" i="4" s="1"/>
  <c r="O13" i="24" s="1"/>
  <c r="AG40" i="4"/>
  <c r="DI17" i="4" s="1"/>
  <c r="O17" i="24" s="1"/>
  <c r="AJ202" i="4"/>
  <c r="AO202" i="4" s="1"/>
  <c r="H202" i="4"/>
  <c r="AU191" i="4"/>
  <c r="CG191" i="4" s="1"/>
  <c r="H145" i="4"/>
  <c r="O71" i="51" s="1"/>
  <c r="EB72" i="51" s="1"/>
  <c r="EC72" i="51" s="1"/>
  <c r="AU258" i="4"/>
  <c r="AU244" i="4"/>
  <c r="AF321" i="4"/>
  <c r="AF329" i="4"/>
  <c r="AF333" i="4"/>
  <c r="AF341" i="4"/>
  <c r="AF349" i="4"/>
  <c r="EB30" i="51"/>
  <c r="EC30" i="51" s="1"/>
  <c r="EB57" i="51"/>
  <c r="EC57" i="51" s="1"/>
  <c r="EB36" i="51"/>
  <c r="EC36" i="51" s="1"/>
  <c r="EB32" i="51"/>
  <c r="EC32" i="51" s="1"/>
  <c r="AF342" i="4"/>
  <c r="AF343" i="4"/>
  <c r="AF369" i="4"/>
  <c r="AF371" i="4"/>
  <c r="AF360" i="4"/>
  <c r="AF361" i="4"/>
  <c r="AF373" i="4"/>
  <c r="AF357" i="4"/>
  <c r="AF358" i="4"/>
  <c r="AF359" i="4"/>
  <c r="AF362" i="4"/>
  <c r="AF319" i="4"/>
  <c r="AF327" i="4"/>
  <c r="EB70" i="51"/>
  <c r="EC70" i="51" s="1"/>
  <c r="EB29" i="51"/>
  <c r="EC29" i="51" s="1"/>
  <c r="AU91" i="4"/>
  <c r="EB44" i="51"/>
  <c r="EC44" i="51" s="1"/>
  <c r="EB45" i="51"/>
  <c r="EC45" i="51" s="1"/>
  <c r="AF355" i="4"/>
  <c r="AO104" i="4"/>
  <c r="AS104" i="4" s="1"/>
  <c r="AW104" i="4" s="1"/>
  <c r="AO108" i="4"/>
  <c r="AS108" i="4" s="1"/>
  <c r="AW108" i="4" s="1"/>
  <c r="EB49" i="51"/>
  <c r="EC49" i="51" s="1"/>
  <c r="AF317" i="4"/>
  <c r="AF325" i="4"/>
  <c r="AF337" i="4"/>
  <c r="AF345" i="4"/>
  <c r="CS241" i="4"/>
  <c r="EB35" i="51"/>
  <c r="EC35" i="51" s="1"/>
  <c r="AF338" i="4"/>
  <c r="AF346" i="4"/>
  <c r="EB31" i="51"/>
  <c r="EC31" i="51" s="1"/>
  <c r="AF374" i="4"/>
  <c r="AF370" i="4"/>
  <c r="AF368" i="4"/>
  <c r="AF372" i="4"/>
  <c r="AF353" i="4"/>
  <c r="H319" i="4"/>
  <c r="AF347" i="4"/>
  <c r="AF323" i="4"/>
  <c r="AF331" i="4"/>
  <c r="AF339" i="4"/>
  <c r="EB76" i="51"/>
  <c r="EC76" i="51" s="1"/>
  <c r="AF315" i="4"/>
  <c r="AF314" i="4"/>
  <c r="EF45" i="51"/>
  <c r="EE45" i="51"/>
  <c r="EF55" i="51"/>
  <c r="EE55" i="51"/>
  <c r="EF53" i="51"/>
  <c r="EE53" i="51"/>
  <c r="EE52" i="51"/>
  <c r="EF54" i="51"/>
  <c r="EE54" i="51"/>
  <c r="EF56" i="51"/>
  <c r="EE56" i="51"/>
  <c r="EF57" i="51"/>
  <c r="EE57" i="51"/>
  <c r="EF58" i="51"/>
  <c r="EE58" i="51"/>
  <c r="EF59" i="51"/>
  <c r="EE59" i="51"/>
  <c r="EF60" i="51"/>
  <c r="EE60" i="51"/>
  <c r="EF61" i="51"/>
  <c r="EE61" i="51"/>
  <c r="EF62" i="51"/>
  <c r="EE62" i="51"/>
  <c r="EF63" i="51"/>
  <c r="EE63" i="51"/>
  <c r="EF64" i="51"/>
  <c r="EE64" i="51"/>
  <c r="EF65" i="51"/>
  <c r="EE65" i="51"/>
  <c r="EF66" i="51"/>
  <c r="EE66" i="51"/>
  <c r="EF67" i="51"/>
  <c r="EE67" i="51"/>
  <c r="EF68" i="51"/>
  <c r="EE68" i="51"/>
  <c r="EF69" i="51"/>
  <c r="EE69" i="51"/>
  <c r="EF70" i="51"/>
  <c r="EE70" i="51"/>
  <c r="EF71" i="51"/>
  <c r="EE71" i="51"/>
  <c r="EF72" i="51"/>
  <c r="EE72" i="51"/>
  <c r="EF73" i="51"/>
  <c r="EE73" i="51"/>
  <c r="EF74" i="51"/>
  <c r="EE74" i="51"/>
  <c r="EF15" i="51"/>
  <c r="EE15" i="51"/>
  <c r="EF38" i="51"/>
  <c r="EE38" i="51"/>
  <c r="EF40" i="51"/>
  <c r="EE40" i="51"/>
  <c r="EF42" i="51"/>
  <c r="EE42" i="51"/>
  <c r="EF46" i="51"/>
  <c r="EE46" i="51"/>
  <c r="EF49" i="51"/>
  <c r="EE49" i="51"/>
  <c r="EF75" i="51"/>
  <c r="EE75" i="51"/>
  <c r="EF17" i="51"/>
  <c r="EE17" i="51"/>
  <c r="EF19" i="51"/>
  <c r="EE19" i="51"/>
  <c r="EF21" i="51"/>
  <c r="EE21" i="51"/>
  <c r="EF23" i="51"/>
  <c r="EE23" i="51"/>
  <c r="EF25" i="51"/>
  <c r="EE25" i="51"/>
  <c r="EF27" i="51"/>
  <c r="EE27" i="51"/>
  <c r="EF29" i="51"/>
  <c r="EE29" i="51"/>
  <c r="EF31" i="51"/>
  <c r="EE31" i="51"/>
  <c r="EF33" i="51"/>
  <c r="EE33" i="51"/>
  <c r="EF35" i="51"/>
  <c r="EE35" i="51"/>
  <c r="EF37" i="51"/>
  <c r="EE37" i="51"/>
  <c r="EF39" i="51"/>
  <c r="EE39" i="51"/>
  <c r="EF41" i="51"/>
  <c r="EE41" i="51"/>
  <c r="EF43" i="51"/>
  <c r="EE43" i="51"/>
  <c r="EF44" i="51"/>
  <c r="EE44" i="51"/>
  <c r="EF47" i="51"/>
  <c r="EE47" i="51"/>
  <c r="EF51" i="51"/>
  <c r="EE51" i="51"/>
  <c r="EF16" i="51"/>
  <c r="EE16" i="51"/>
  <c r="EF18" i="51"/>
  <c r="EE18" i="51"/>
  <c r="EF20" i="51"/>
  <c r="EE20" i="51"/>
  <c r="EF22" i="51"/>
  <c r="EE22" i="51"/>
  <c r="EF24" i="51"/>
  <c r="EE24" i="51"/>
  <c r="EF26" i="51"/>
  <c r="EE26" i="51"/>
  <c r="EF28" i="51"/>
  <c r="EE28" i="51"/>
  <c r="EF30" i="51"/>
  <c r="EE30" i="51"/>
  <c r="EF32" i="51"/>
  <c r="EE32" i="51"/>
  <c r="EF34" i="51"/>
  <c r="EE34" i="51"/>
  <c r="EF36" i="51"/>
  <c r="EE36" i="51"/>
  <c r="EF48" i="51"/>
  <c r="EE48" i="51"/>
  <c r="EF50" i="51"/>
  <c r="EE50" i="51"/>
  <c r="EI54" i="51"/>
  <c r="EI56" i="51"/>
  <c r="EI57" i="51"/>
  <c r="EH57" i="51"/>
  <c r="EI58" i="51"/>
  <c r="EH58" i="51"/>
  <c r="EI59" i="51"/>
  <c r="EH59" i="51"/>
  <c r="EI60" i="51"/>
  <c r="EH60" i="51"/>
  <c r="EI61" i="51"/>
  <c r="EH61" i="51"/>
  <c r="EI62" i="51"/>
  <c r="EH62" i="51"/>
  <c r="EI63" i="51"/>
  <c r="EH63" i="51"/>
  <c r="EI64" i="51"/>
  <c r="EH64" i="51"/>
  <c r="EI65" i="51"/>
  <c r="EH65" i="51"/>
  <c r="EI66" i="51"/>
  <c r="EH66" i="51"/>
  <c r="EI67" i="51"/>
  <c r="EH67" i="51"/>
  <c r="EI68" i="51"/>
  <c r="EH68" i="51"/>
  <c r="EI69" i="51"/>
  <c r="EH69" i="51"/>
  <c r="EI70" i="51"/>
  <c r="EH70" i="51"/>
  <c r="EI71" i="51"/>
  <c r="EH71" i="51"/>
  <c r="EI72" i="51"/>
  <c r="EH72" i="51"/>
  <c r="EI73" i="51"/>
  <c r="EH73" i="51"/>
  <c r="EI74" i="51"/>
  <c r="EH74" i="51"/>
  <c r="EI46" i="51"/>
  <c r="EI39" i="51"/>
  <c r="EH39" i="51"/>
  <c r="EI41" i="51"/>
  <c r="EH41" i="51"/>
  <c r="EI43" i="51"/>
  <c r="EH43" i="51"/>
  <c r="EI44" i="51"/>
  <c r="EH44" i="51"/>
  <c r="EI47" i="51"/>
  <c r="EH47" i="51"/>
  <c r="EI16" i="51"/>
  <c r="EH16" i="51"/>
  <c r="EI18" i="51"/>
  <c r="EH18" i="51"/>
  <c r="EI20" i="51"/>
  <c r="EH20" i="51"/>
  <c r="EI22" i="51"/>
  <c r="EH22" i="51"/>
  <c r="EI24" i="51"/>
  <c r="EH24" i="51"/>
  <c r="EI26" i="51"/>
  <c r="EH26" i="51"/>
  <c r="EI28" i="51"/>
  <c r="EH28" i="51"/>
  <c r="EI30" i="51"/>
  <c r="EH30" i="51"/>
  <c r="EI32" i="51"/>
  <c r="EH32" i="51"/>
  <c r="EI34" i="51"/>
  <c r="EH34" i="51"/>
  <c r="EI36" i="51"/>
  <c r="EH36" i="51"/>
  <c r="EI48" i="51"/>
  <c r="EH48" i="51"/>
  <c r="EI50" i="51"/>
  <c r="EH50" i="51"/>
  <c r="CW241" i="4"/>
  <c r="CW33" i="51"/>
  <c r="DA33" i="51"/>
  <c r="DE33" i="51"/>
  <c r="DI33" i="51"/>
  <c r="CS33" i="51"/>
  <c r="DA52" i="51"/>
  <c r="DE52" i="51"/>
  <c r="DI52" i="51"/>
  <c r="CS52" i="51"/>
  <c r="CW52" i="51"/>
  <c r="DI16" i="51"/>
  <c r="DJ16" i="51" s="1"/>
  <c r="CS16" i="51"/>
  <c r="CT16" i="51" s="1"/>
  <c r="CW16" i="51"/>
  <c r="CX16" i="51" s="1"/>
  <c r="DA16" i="51"/>
  <c r="DB16" i="51" s="1"/>
  <c r="DE16" i="51"/>
  <c r="DF16" i="51" s="1"/>
  <c r="DE25" i="51"/>
  <c r="DI25" i="51"/>
  <c r="CS25" i="51"/>
  <c r="CW25" i="51"/>
  <c r="DA25" i="51"/>
  <c r="DE29" i="51"/>
  <c r="DI29" i="51"/>
  <c r="CS29" i="51"/>
  <c r="CW29" i="51"/>
  <c r="DA29" i="51"/>
  <c r="DA22" i="51"/>
  <c r="DE22" i="51"/>
  <c r="DI22" i="51"/>
  <c r="CS22" i="51"/>
  <c r="CW22" i="51"/>
  <c r="CW56" i="51"/>
  <c r="DA56" i="51"/>
  <c r="DE56" i="51"/>
  <c r="DI56" i="51"/>
  <c r="CS56" i="51"/>
  <c r="BL248" i="4"/>
  <c r="BE20" i="51"/>
  <c r="BG20" i="51" s="1"/>
  <c r="BG28" i="51"/>
  <c r="BJ28" i="51"/>
  <c r="BI28" i="51"/>
  <c r="BH28" i="51"/>
  <c r="BG46" i="51"/>
  <c r="BJ46" i="51"/>
  <c r="BH46" i="51"/>
  <c r="BI46" i="51"/>
  <c r="BE17" i="51"/>
  <c r="BG17" i="51" s="1"/>
  <c r="BE37" i="51"/>
  <c r="BG37" i="51" s="1"/>
  <c r="BH51" i="51"/>
  <c r="BJ51" i="51"/>
  <c r="BI51" i="51"/>
  <c r="DE55" i="51"/>
  <c r="DI55" i="51"/>
  <c r="CS55" i="51"/>
  <c r="CW55" i="51"/>
  <c r="DA55" i="51"/>
  <c r="CW59" i="51"/>
  <c r="DA59" i="51"/>
  <c r="DE59" i="51"/>
  <c r="DI59" i="51"/>
  <c r="CS59" i="51"/>
  <c r="DE63" i="51"/>
  <c r="DI63" i="51"/>
  <c r="CS63" i="51"/>
  <c r="CW63" i="51"/>
  <c r="DA63" i="51"/>
  <c r="BI67" i="51"/>
  <c r="BJ67" i="51"/>
  <c r="BH67" i="51"/>
  <c r="DE71" i="51"/>
  <c r="DA71" i="51"/>
  <c r="CS71" i="51"/>
  <c r="BJ75" i="51"/>
  <c r="BH75" i="51"/>
  <c r="BI75" i="51"/>
  <c r="BJ18" i="51"/>
  <c r="BI18" i="51"/>
  <c r="BH18" i="51"/>
  <c r="DI26" i="51"/>
  <c r="CS26" i="51"/>
  <c r="CW26" i="51"/>
  <c r="DA26" i="51"/>
  <c r="DE26" i="51"/>
  <c r="DI34" i="51"/>
  <c r="CS34" i="51"/>
  <c r="CW34" i="51"/>
  <c r="DA34" i="51"/>
  <c r="DE34" i="51"/>
  <c r="DE60" i="51"/>
  <c r="CS60" i="51"/>
  <c r="DA60" i="51"/>
  <c r="CW64" i="51"/>
  <c r="DA64" i="51"/>
  <c r="DE64" i="51"/>
  <c r="DI64" i="51"/>
  <c r="CS64" i="51"/>
  <c r="DE68" i="51"/>
  <c r="DA68" i="51"/>
  <c r="CS72" i="51"/>
  <c r="DE72" i="51"/>
  <c r="DA72" i="51"/>
  <c r="H138" i="4"/>
  <c r="O64" i="51" s="1"/>
  <c r="EB64" i="51" s="1"/>
  <c r="EC64" i="51" s="1"/>
  <c r="AJ138" i="4"/>
  <c r="H140" i="4"/>
  <c r="O66" i="51" s="1"/>
  <c r="AJ140" i="4"/>
  <c r="AO140" i="4" s="1"/>
  <c r="BG32" i="51"/>
  <c r="BI32" i="51"/>
  <c r="BJ32" i="51"/>
  <c r="BH32" i="51"/>
  <c r="BG62" i="51"/>
  <c r="BJ62" i="51"/>
  <c r="BI62" i="51"/>
  <c r="BH62" i="51"/>
  <c r="BI21" i="51"/>
  <c r="BJ21" i="51"/>
  <c r="BH21" i="51"/>
  <c r="BG41" i="51"/>
  <c r="BI41" i="51"/>
  <c r="BH41" i="51"/>
  <c r="BJ41" i="51"/>
  <c r="BG49" i="51"/>
  <c r="BJ49" i="51"/>
  <c r="BH49" i="51"/>
  <c r="BI49" i="51"/>
  <c r="BG48" i="51"/>
  <c r="BI48" i="51"/>
  <c r="BJ48" i="51"/>
  <c r="BH48" i="51"/>
  <c r="BG43" i="51"/>
  <c r="BI43" i="51"/>
  <c r="BH43" i="51"/>
  <c r="BJ43" i="51"/>
  <c r="K80" i="51"/>
  <c r="AC78" i="51" s="1"/>
  <c r="H99" i="4"/>
  <c r="O25" i="51" s="1"/>
  <c r="AJ99" i="4"/>
  <c r="AO100" i="4" s="1"/>
  <c r="BL121" i="4"/>
  <c r="BL123" i="4"/>
  <c r="BE42" i="51"/>
  <c r="BG50" i="51"/>
  <c r="BI50" i="51"/>
  <c r="BJ50" i="51"/>
  <c r="BH50" i="51"/>
  <c r="BE54" i="51"/>
  <c r="BJ25" i="51"/>
  <c r="BH25" i="51"/>
  <c r="BI25" i="51"/>
  <c r="BH29" i="51"/>
  <c r="BJ29" i="51"/>
  <c r="BI29" i="51"/>
  <c r="BJ33" i="51"/>
  <c r="BI33" i="51"/>
  <c r="BH33" i="51"/>
  <c r="DI51" i="51"/>
  <c r="CS51" i="51"/>
  <c r="CW51" i="51"/>
  <c r="DA51" i="51"/>
  <c r="DE51" i="51"/>
  <c r="DE67" i="51"/>
  <c r="DI67" i="51"/>
  <c r="CS67" i="51"/>
  <c r="CW67" i="51"/>
  <c r="DA67" i="51"/>
  <c r="DA75" i="51"/>
  <c r="CS75" i="51"/>
  <c r="DE75" i="51"/>
  <c r="DA18" i="51"/>
  <c r="DE18" i="51"/>
  <c r="DI18" i="51"/>
  <c r="CS18" i="51"/>
  <c r="CW18" i="51"/>
  <c r="BE36" i="51"/>
  <c r="BG36" i="51" s="1"/>
  <c r="CW19" i="51"/>
  <c r="DA19" i="51"/>
  <c r="DE19" i="51"/>
  <c r="DI19" i="51"/>
  <c r="CS19" i="51"/>
  <c r="DE23" i="51"/>
  <c r="DI23" i="51"/>
  <c r="CS23" i="51"/>
  <c r="CW23" i="51"/>
  <c r="DA23" i="51"/>
  <c r="CW27" i="51"/>
  <c r="DA27" i="51"/>
  <c r="DE27" i="51"/>
  <c r="DI27" i="51"/>
  <c r="CS27" i="51"/>
  <c r="CW31" i="51"/>
  <c r="DA31" i="51"/>
  <c r="DE31" i="51"/>
  <c r="DI31" i="51"/>
  <c r="CS31" i="51"/>
  <c r="CW35" i="51"/>
  <c r="DA35" i="51"/>
  <c r="DE35" i="51"/>
  <c r="DI35" i="51"/>
  <c r="CS35" i="51"/>
  <c r="H127" i="4"/>
  <c r="O53" i="51" s="1"/>
  <c r="AJ127" i="4"/>
  <c r="H135" i="4"/>
  <c r="O61" i="51" s="1"/>
  <c r="AJ135" i="4"/>
  <c r="H94" i="4"/>
  <c r="O20" i="51" s="1"/>
  <c r="EB20" i="51" s="1"/>
  <c r="EC20" i="51" s="1"/>
  <c r="AJ94" i="4"/>
  <c r="H98" i="4"/>
  <c r="O24" i="51" s="1"/>
  <c r="EB24" i="51" s="1"/>
  <c r="EC24" i="51" s="1"/>
  <c r="AJ98" i="4"/>
  <c r="AO98" i="4" s="1"/>
  <c r="AS98" i="4" s="1"/>
  <c r="AW98" i="4" s="1"/>
  <c r="H116" i="4"/>
  <c r="O42" i="51" s="1"/>
  <c r="EB42" i="51" s="1"/>
  <c r="EC42" i="51" s="1"/>
  <c r="AJ116" i="4"/>
  <c r="AC17" i="51"/>
  <c r="AC36" i="51"/>
  <c r="AC44" i="51"/>
  <c r="BG24" i="51"/>
  <c r="BJ24" i="51"/>
  <c r="BI24" i="51"/>
  <c r="BH24" i="51"/>
  <c r="BE38" i="51"/>
  <c r="BG38" i="51" s="1"/>
  <c r="BG58" i="51"/>
  <c r="BJ58" i="51"/>
  <c r="BI58" i="51"/>
  <c r="BH58" i="51"/>
  <c r="BE66" i="51"/>
  <c r="BG66" i="51" s="1"/>
  <c r="BE70" i="51"/>
  <c r="BG70" i="51" s="1"/>
  <c r="BG74" i="51"/>
  <c r="BJ74" i="51"/>
  <c r="BH74" i="51"/>
  <c r="BI74" i="51"/>
  <c r="BE76" i="51"/>
  <c r="BG76" i="51" s="1"/>
  <c r="CW21" i="51"/>
  <c r="DA21" i="51"/>
  <c r="DE21" i="51"/>
  <c r="DI21" i="51"/>
  <c r="CS21" i="51"/>
  <c r="BE45" i="51"/>
  <c r="BG45" i="51" s="1"/>
  <c r="BI22" i="51"/>
  <c r="BH22" i="51"/>
  <c r="BJ22" i="51"/>
  <c r="DI30" i="51"/>
  <c r="CS30" i="51"/>
  <c r="CW30" i="51"/>
  <c r="DA30" i="51"/>
  <c r="DE30" i="51"/>
  <c r="BG40" i="51"/>
  <c r="BH40" i="51"/>
  <c r="BJ40" i="51"/>
  <c r="BI40" i="51"/>
  <c r="BH52" i="51"/>
  <c r="BJ52" i="51"/>
  <c r="BI52" i="51"/>
  <c r="BI56" i="51"/>
  <c r="BJ56" i="51"/>
  <c r="BH56" i="51"/>
  <c r="CS39" i="51"/>
  <c r="DA39" i="51"/>
  <c r="BG44" i="51"/>
  <c r="BI44" i="51"/>
  <c r="BH44" i="51"/>
  <c r="BJ44" i="51"/>
  <c r="DI47" i="51"/>
  <c r="CS47" i="51"/>
  <c r="CW47" i="51"/>
  <c r="DA47" i="51"/>
  <c r="DE47" i="51"/>
  <c r="DI53" i="51"/>
  <c r="CS53" i="51"/>
  <c r="CW53" i="51"/>
  <c r="DA53" i="51"/>
  <c r="DE53" i="51"/>
  <c r="CW57" i="51"/>
  <c r="DA57" i="51"/>
  <c r="DE57" i="51"/>
  <c r="DI57" i="51"/>
  <c r="CS57" i="51"/>
  <c r="DE61" i="51"/>
  <c r="DI61" i="51"/>
  <c r="CS61" i="51"/>
  <c r="CW61" i="51"/>
  <c r="DA61" i="51"/>
  <c r="CW65" i="51"/>
  <c r="DA65" i="51"/>
  <c r="DE65" i="51"/>
  <c r="DI65" i="51"/>
  <c r="CS65" i="51"/>
  <c r="DE69" i="51"/>
  <c r="DA69" i="51"/>
  <c r="CS69" i="51"/>
  <c r="DA73" i="51"/>
  <c r="DE73" i="51"/>
  <c r="BI16" i="51"/>
  <c r="BH16" i="51"/>
  <c r="BJ16" i="51"/>
  <c r="BL127" i="4"/>
  <c r="BL131" i="4"/>
  <c r="AC16" i="51"/>
  <c r="AC25" i="51"/>
  <c r="AC33" i="51"/>
  <c r="AC39" i="51"/>
  <c r="AC43" i="51"/>
  <c r="AC47" i="51"/>
  <c r="F62" i="51"/>
  <c r="G62" i="51" s="1"/>
  <c r="F73" i="51"/>
  <c r="G73" i="51" s="1"/>
  <c r="F74" i="51"/>
  <c r="H74" i="51" s="1"/>
  <c r="F55" i="51"/>
  <c r="G55" i="51" s="1"/>
  <c r="F56" i="51"/>
  <c r="H56" i="51" s="1"/>
  <c r="F57" i="51"/>
  <c r="H57" i="51" s="1"/>
  <c r="F58" i="51"/>
  <c r="H58" i="51" s="1"/>
  <c r="F60" i="51"/>
  <c r="G60" i="51" s="1"/>
  <c r="F65" i="51"/>
  <c r="H65" i="51" s="1"/>
  <c r="F68" i="51"/>
  <c r="H68" i="51" s="1"/>
  <c r="F70" i="51"/>
  <c r="H70" i="51" s="1"/>
  <c r="F71" i="51"/>
  <c r="G71" i="51" s="1"/>
  <c r="F72" i="51"/>
  <c r="H72" i="51" s="1"/>
  <c r="F51" i="51"/>
  <c r="H51" i="51" s="1"/>
  <c r="AG54" i="4"/>
  <c r="DI31" i="4" s="1"/>
  <c r="O31" i="24" s="1"/>
  <c r="F66" i="51"/>
  <c r="G66" i="51" s="1"/>
  <c r="F52" i="51"/>
  <c r="G52" i="51" s="1"/>
  <c r="F53" i="51"/>
  <c r="H53" i="51" s="1"/>
  <c r="F61" i="51"/>
  <c r="G61" i="51" s="1"/>
  <c r="F64" i="51"/>
  <c r="G64" i="51" s="1"/>
  <c r="F69" i="51"/>
  <c r="G69" i="51" s="1"/>
  <c r="F36" i="51"/>
  <c r="G36" i="51" s="1"/>
  <c r="F37" i="51"/>
  <c r="H37" i="51" s="1"/>
  <c r="F39" i="51"/>
  <c r="H39" i="51" s="1"/>
  <c r="F42" i="51"/>
  <c r="H42" i="51" s="1"/>
  <c r="F46" i="51"/>
  <c r="G46" i="51" s="1"/>
  <c r="F47" i="51"/>
  <c r="H47" i="51" s="1"/>
  <c r="F50" i="51"/>
  <c r="H50" i="51" s="1"/>
  <c r="H314" i="4"/>
  <c r="F75" i="51"/>
  <c r="H75" i="51" s="1"/>
  <c r="F54" i="51"/>
  <c r="H54" i="51" s="1"/>
  <c r="F59" i="51"/>
  <c r="G59" i="51" s="1"/>
  <c r="F63" i="51"/>
  <c r="H63" i="51" s="1"/>
  <c r="F67" i="51"/>
  <c r="H67" i="51" s="1"/>
  <c r="F38" i="51"/>
  <c r="G38" i="51" s="1"/>
  <c r="F40" i="51"/>
  <c r="H40" i="51" s="1"/>
  <c r="EO40" i="51" s="1"/>
  <c r="F41" i="51"/>
  <c r="G41" i="51" s="1"/>
  <c r="F43" i="51"/>
  <c r="G43" i="51" s="1"/>
  <c r="F44" i="51"/>
  <c r="G44" i="51" s="1"/>
  <c r="F45" i="51"/>
  <c r="H45" i="51" s="1"/>
  <c r="F48" i="51"/>
  <c r="G48" i="51" s="1"/>
  <c r="F49" i="51"/>
  <c r="G49" i="51" s="1"/>
  <c r="F13" i="49"/>
  <c r="AJ39" i="4"/>
  <c r="H13" i="49"/>
  <c r="AJ47" i="4"/>
  <c r="AJ43" i="4"/>
  <c r="O72" i="7"/>
  <c r="D375" i="4"/>
  <c r="H62" i="51"/>
  <c r="H73" i="51"/>
  <c r="F18" i="51"/>
  <c r="F21" i="51"/>
  <c r="F26" i="51"/>
  <c r="F29" i="51"/>
  <c r="F34" i="51"/>
  <c r="H55" i="51"/>
  <c r="H71" i="51"/>
  <c r="F17" i="51"/>
  <c r="F24" i="51"/>
  <c r="F27" i="51"/>
  <c r="F30" i="51"/>
  <c r="F33" i="51"/>
  <c r="G53" i="51"/>
  <c r="F16" i="51"/>
  <c r="F20" i="51"/>
  <c r="F23" i="51"/>
  <c r="F28" i="51"/>
  <c r="F31" i="51"/>
  <c r="G37" i="51"/>
  <c r="G42" i="51"/>
  <c r="G47" i="51"/>
  <c r="G67" i="51"/>
  <c r="F19" i="51"/>
  <c r="F22" i="51"/>
  <c r="F25" i="51"/>
  <c r="F32" i="51"/>
  <c r="F35" i="51"/>
  <c r="H38" i="51"/>
  <c r="H41" i="51"/>
  <c r="H44" i="51"/>
  <c r="H48" i="51"/>
  <c r="F15" i="51"/>
  <c r="H367" i="4"/>
  <c r="AF367" i="4"/>
  <c r="AG45" i="4"/>
  <c r="DI22" i="4" s="1"/>
  <c r="O22" i="24" s="1"/>
  <c r="H14" i="49"/>
  <c r="AF350" i="4"/>
  <c r="AO122" i="4"/>
  <c r="AO121" i="4"/>
  <c r="AG44" i="4"/>
  <c r="DI21" i="4" s="1"/>
  <c r="O21" i="24" s="1"/>
  <c r="H315" i="4"/>
  <c r="G11" i="49"/>
  <c r="H10" i="49"/>
  <c r="I12" i="49" s="1"/>
  <c r="AJ125" i="4"/>
  <c r="V149" i="4"/>
  <c r="DF127" i="4" s="1"/>
  <c r="L99" i="24" s="1"/>
  <c r="V150" i="4"/>
  <c r="DF128" i="4" s="1"/>
  <c r="BL91" i="4"/>
  <c r="BL93" i="4"/>
  <c r="V137" i="4"/>
  <c r="V145" i="4"/>
  <c r="AU271" i="4"/>
  <c r="CK271" i="4" s="1"/>
  <c r="AW271" i="4"/>
  <c r="DD98" i="4"/>
  <c r="DD324" i="4"/>
  <c r="DD370" i="4" s="1"/>
  <c r="K74" i="25" s="1"/>
  <c r="DD23" i="4"/>
  <c r="J23" i="24" s="1"/>
  <c r="J153" i="24" s="1"/>
  <c r="DD249" i="4"/>
  <c r="DD171" i="4"/>
  <c r="AE357" i="4"/>
  <c r="AJ58" i="4"/>
  <c r="H58" i="4"/>
  <c r="H60" i="4"/>
  <c r="AE359" i="4"/>
  <c r="AJ60" i="4"/>
  <c r="AE361" i="4"/>
  <c r="AJ62" i="4"/>
  <c r="H62" i="4"/>
  <c r="AE363" i="4"/>
  <c r="AJ64" i="4"/>
  <c r="AJ66" i="4"/>
  <c r="AE365" i="4"/>
  <c r="H68" i="4"/>
  <c r="AE367" i="4"/>
  <c r="AJ68" i="4"/>
  <c r="AE369" i="4"/>
  <c r="AJ70" i="4"/>
  <c r="H72" i="4"/>
  <c r="AE371" i="4"/>
  <c r="AJ72" i="4"/>
  <c r="AE373" i="4"/>
  <c r="AJ74" i="4"/>
  <c r="H22" i="47"/>
  <c r="BA45" i="48" s="1"/>
  <c r="I22" i="47"/>
  <c r="AF45" i="48" s="1"/>
  <c r="AJ22" i="47"/>
  <c r="EZ45" i="48" s="1"/>
  <c r="AK22" i="47"/>
  <c r="ED45" i="48" s="1"/>
  <c r="H24" i="47"/>
  <c r="BA47" i="48" s="1"/>
  <c r="I24" i="47"/>
  <c r="AF47" i="48" s="1"/>
  <c r="AJ24" i="47"/>
  <c r="EZ47" i="48" s="1"/>
  <c r="AK24" i="47"/>
  <c r="ED47" i="48" s="1"/>
  <c r="W26" i="47"/>
  <c r="CD49" i="48" s="1"/>
  <c r="V26" i="47"/>
  <c r="CZ49" i="48" s="1"/>
  <c r="AX26" i="47"/>
  <c r="GB49" i="48" s="1"/>
  <c r="AW26" i="47"/>
  <c r="GX49" i="48" s="1"/>
  <c r="H280" i="4"/>
  <c r="BF280" i="4"/>
  <c r="H28" i="47"/>
  <c r="BA51" i="48" s="1"/>
  <c r="I28" i="47"/>
  <c r="AF51" i="48" s="1"/>
  <c r="AJ28" i="47"/>
  <c r="EZ51" i="48" s="1"/>
  <c r="AK28" i="47"/>
  <c r="ED51" i="48" s="1"/>
  <c r="W30" i="47"/>
  <c r="CD53" i="48" s="1"/>
  <c r="V30" i="47"/>
  <c r="CZ53" i="48" s="1"/>
  <c r="AX30" i="47"/>
  <c r="GB53" i="48" s="1"/>
  <c r="AW30" i="47"/>
  <c r="GX53" i="48" s="1"/>
  <c r="H284" i="4"/>
  <c r="BF284" i="4"/>
  <c r="H32" i="47"/>
  <c r="BA55" i="48" s="1"/>
  <c r="I32" i="47"/>
  <c r="AF55" i="48" s="1"/>
  <c r="AJ32" i="47"/>
  <c r="EZ55" i="48" s="1"/>
  <c r="AK32" i="47"/>
  <c r="ED55" i="48" s="1"/>
  <c r="W35" i="47"/>
  <c r="CD58" i="48" s="1"/>
  <c r="V35" i="47"/>
  <c r="CZ58" i="48" s="1"/>
  <c r="AX35" i="47"/>
  <c r="GB58" i="48" s="1"/>
  <c r="AW35" i="47"/>
  <c r="GX58" i="48" s="1"/>
  <c r="H289" i="4"/>
  <c r="BF289" i="4"/>
  <c r="H37" i="47"/>
  <c r="BA60" i="48" s="1"/>
  <c r="I37" i="47"/>
  <c r="AF60" i="48" s="1"/>
  <c r="AJ37" i="47"/>
  <c r="EZ60" i="48" s="1"/>
  <c r="AK37" i="47"/>
  <c r="ED60" i="48" s="1"/>
  <c r="W38" i="47"/>
  <c r="CD61" i="48" s="1"/>
  <c r="V38" i="47"/>
  <c r="CZ61" i="48" s="1"/>
  <c r="AX38" i="47"/>
  <c r="GB61" i="48" s="1"/>
  <c r="AW38" i="47"/>
  <c r="GX61" i="48" s="1"/>
  <c r="H41" i="47"/>
  <c r="BA64" i="48" s="1"/>
  <c r="I41" i="47"/>
  <c r="AF64" i="48" s="1"/>
  <c r="AJ41" i="47"/>
  <c r="EZ64" i="48" s="1"/>
  <c r="AK41" i="47"/>
  <c r="ED64" i="48" s="1"/>
  <c r="W43" i="47"/>
  <c r="CD66" i="48" s="1"/>
  <c r="V43" i="47"/>
  <c r="CZ66" i="48" s="1"/>
  <c r="AX43" i="47"/>
  <c r="GB66" i="48" s="1"/>
  <c r="AW43" i="47"/>
  <c r="GX66" i="48" s="1"/>
  <c r="IC68" i="48"/>
  <c r="HU68" i="48"/>
  <c r="ID68" i="48" s="1"/>
  <c r="W45" i="47"/>
  <c r="CD68" i="48" s="1"/>
  <c r="V45" i="47"/>
  <c r="CZ68" i="48" s="1"/>
  <c r="AX45" i="47"/>
  <c r="GB68" i="48" s="1"/>
  <c r="AW45" i="47"/>
  <c r="GX68" i="48" s="1"/>
  <c r="IC37" i="48"/>
  <c r="HU37" i="48"/>
  <c r="ID37" i="48" s="1"/>
  <c r="IC38" i="48"/>
  <c r="HU38" i="48"/>
  <c r="ID38" i="48" s="1"/>
  <c r="IC40" i="48"/>
  <c r="HU40" i="48"/>
  <c r="ID40" i="48" s="1"/>
  <c r="IC43" i="48"/>
  <c r="HU43" i="48"/>
  <c r="ID43" i="48" s="1"/>
  <c r="H7" i="47"/>
  <c r="BA30" i="48" s="1"/>
  <c r="I7" i="47"/>
  <c r="AF30" i="48" s="1"/>
  <c r="AJ7" i="47"/>
  <c r="EZ30" i="48" s="1"/>
  <c r="AK7" i="47"/>
  <c r="ED30" i="48" s="1"/>
  <c r="W9" i="47"/>
  <c r="CD32" i="48" s="1"/>
  <c r="V9" i="47"/>
  <c r="CZ32" i="48" s="1"/>
  <c r="AX9" i="47"/>
  <c r="GB32" i="48" s="1"/>
  <c r="AW9" i="47"/>
  <c r="GX32" i="48" s="1"/>
  <c r="W11" i="47"/>
  <c r="CD34" i="48" s="1"/>
  <c r="V11" i="47"/>
  <c r="CZ34" i="48" s="1"/>
  <c r="AX11" i="47"/>
  <c r="GB34" i="48" s="1"/>
  <c r="AW11" i="47"/>
  <c r="GX34" i="48" s="1"/>
  <c r="W13" i="47"/>
  <c r="CD36" i="48" s="1"/>
  <c r="V13" i="47"/>
  <c r="CZ36" i="48" s="1"/>
  <c r="AX13" i="47"/>
  <c r="GB36" i="48" s="1"/>
  <c r="AW13" i="47"/>
  <c r="GX36" i="48" s="1"/>
  <c r="W15" i="47"/>
  <c r="CD38" i="48" s="1"/>
  <c r="V15" i="47"/>
  <c r="CZ38" i="48" s="1"/>
  <c r="AX15" i="47"/>
  <c r="GB38" i="48" s="1"/>
  <c r="AW15" i="47"/>
  <c r="GX38" i="48" s="1"/>
  <c r="W17" i="47"/>
  <c r="CD40" i="48" s="1"/>
  <c r="V17" i="47"/>
  <c r="CZ40" i="48" s="1"/>
  <c r="AX17" i="47"/>
  <c r="GB40" i="48" s="1"/>
  <c r="AW17" i="47"/>
  <c r="GX40" i="48" s="1"/>
  <c r="W19" i="47"/>
  <c r="CD42" i="48" s="1"/>
  <c r="V19" i="47"/>
  <c r="CZ42" i="48" s="1"/>
  <c r="AX19" i="47"/>
  <c r="GB42" i="48" s="1"/>
  <c r="AW19" i="47"/>
  <c r="GX42" i="48" s="1"/>
  <c r="H46" i="47"/>
  <c r="BA69" i="48" s="1"/>
  <c r="I46" i="47"/>
  <c r="AF69" i="48" s="1"/>
  <c r="AJ46" i="47"/>
  <c r="EZ69" i="48" s="1"/>
  <c r="AK46" i="47"/>
  <c r="ED69" i="48" s="1"/>
  <c r="H21" i="47"/>
  <c r="BA44" i="48" s="1"/>
  <c r="I21" i="47"/>
  <c r="AF44" i="48" s="1"/>
  <c r="AJ21" i="47"/>
  <c r="EZ44" i="48" s="1"/>
  <c r="AK21" i="47"/>
  <c r="ED44" i="48" s="1"/>
  <c r="H23" i="47"/>
  <c r="BA46" i="48" s="1"/>
  <c r="I23" i="47"/>
  <c r="AF46" i="48" s="1"/>
  <c r="AJ23" i="47"/>
  <c r="EZ46" i="48" s="1"/>
  <c r="AK23" i="47"/>
  <c r="ED46" i="48" s="1"/>
  <c r="W25" i="47"/>
  <c r="CD48" i="48" s="1"/>
  <c r="V25" i="47"/>
  <c r="CZ48" i="48" s="1"/>
  <c r="AX25" i="47"/>
  <c r="GB48" i="48" s="1"/>
  <c r="AW25" i="47"/>
  <c r="GX48" i="48" s="1"/>
  <c r="H279" i="4"/>
  <c r="BF279" i="4"/>
  <c r="H27" i="47"/>
  <c r="BA50" i="48" s="1"/>
  <c r="I27" i="47"/>
  <c r="AF50" i="48" s="1"/>
  <c r="AJ27" i="47"/>
  <c r="EZ50" i="48" s="1"/>
  <c r="AK27" i="47"/>
  <c r="ED50" i="48" s="1"/>
  <c r="W29" i="47"/>
  <c r="CD52" i="48" s="1"/>
  <c r="V29" i="47"/>
  <c r="CZ52" i="48" s="1"/>
  <c r="AX29" i="47"/>
  <c r="GB52" i="48" s="1"/>
  <c r="AW29" i="47"/>
  <c r="GX52" i="48" s="1"/>
  <c r="H283" i="4"/>
  <c r="BF283" i="4"/>
  <c r="H31" i="47"/>
  <c r="BA54" i="48" s="1"/>
  <c r="I31" i="47"/>
  <c r="AF54" i="48" s="1"/>
  <c r="AJ31" i="47"/>
  <c r="EZ54" i="48" s="1"/>
  <c r="AK31" i="47"/>
  <c r="ED54" i="48" s="1"/>
  <c r="H33" i="47"/>
  <c r="BA56" i="48" s="1"/>
  <c r="I33" i="47"/>
  <c r="AF56" i="48" s="1"/>
  <c r="AJ33" i="47"/>
  <c r="EZ56" i="48" s="1"/>
  <c r="AK33" i="47"/>
  <c r="ED56" i="48" s="1"/>
  <c r="H34" i="47"/>
  <c r="BA57" i="48" s="1"/>
  <c r="I34" i="47"/>
  <c r="AF57" i="48" s="1"/>
  <c r="AJ34" i="47"/>
  <c r="EZ57" i="48" s="1"/>
  <c r="AK34" i="47"/>
  <c r="ED57" i="48" s="1"/>
  <c r="H36" i="47"/>
  <c r="BA59" i="48" s="1"/>
  <c r="I36" i="47"/>
  <c r="AF59" i="48" s="1"/>
  <c r="AJ36" i="47"/>
  <c r="EZ59" i="48" s="1"/>
  <c r="AK36" i="47"/>
  <c r="ED59" i="48" s="1"/>
  <c r="H39" i="47"/>
  <c r="BA62" i="48" s="1"/>
  <c r="I39" i="47"/>
  <c r="AF62" i="48" s="1"/>
  <c r="AJ39" i="47"/>
  <c r="EZ62" i="48" s="1"/>
  <c r="AK39" i="47"/>
  <c r="ED62" i="48" s="1"/>
  <c r="H40" i="47"/>
  <c r="BA63" i="48" s="1"/>
  <c r="I40" i="47"/>
  <c r="AF63" i="48" s="1"/>
  <c r="AJ40" i="47"/>
  <c r="EZ63" i="48" s="1"/>
  <c r="AK40" i="47"/>
  <c r="ED63" i="48" s="1"/>
  <c r="H42" i="47"/>
  <c r="BA65" i="48" s="1"/>
  <c r="I42" i="47"/>
  <c r="AF65" i="48" s="1"/>
  <c r="AJ42" i="47"/>
  <c r="EZ65" i="48" s="1"/>
  <c r="AK42" i="47"/>
  <c r="ED65" i="48" s="1"/>
  <c r="W44" i="47"/>
  <c r="CD67" i="48" s="1"/>
  <c r="V44" i="47"/>
  <c r="CZ67" i="48" s="1"/>
  <c r="AX44" i="47"/>
  <c r="GB67" i="48" s="1"/>
  <c r="AW44" i="47"/>
  <c r="GX67" i="48" s="1"/>
  <c r="IC31" i="48"/>
  <c r="HU31" i="48"/>
  <c r="ID31" i="48" s="1"/>
  <c r="IC33" i="48"/>
  <c r="HU33" i="48"/>
  <c r="ID33" i="48" s="1"/>
  <c r="IC34" i="48"/>
  <c r="HU34" i="48"/>
  <c r="ID34" i="48" s="1"/>
  <c r="IC36" i="48"/>
  <c r="HU36" i="48"/>
  <c r="ID36" i="48" s="1"/>
  <c r="IC39" i="48"/>
  <c r="HU39" i="48"/>
  <c r="ID39" i="48" s="1"/>
  <c r="IC41" i="48"/>
  <c r="HU41" i="48"/>
  <c r="ID41" i="48" s="1"/>
  <c r="IC42" i="48"/>
  <c r="HU42" i="48"/>
  <c r="ID42" i="48" s="1"/>
  <c r="H6" i="47"/>
  <c r="BA29" i="48" s="1"/>
  <c r="I6" i="47"/>
  <c r="AF29" i="48" s="1"/>
  <c r="AJ6" i="47"/>
  <c r="EZ29" i="48" s="1"/>
  <c r="AK6" i="47"/>
  <c r="ED29" i="48" s="1"/>
  <c r="H8" i="47"/>
  <c r="BA31" i="48" s="1"/>
  <c r="I8" i="47"/>
  <c r="AF31" i="48" s="1"/>
  <c r="AJ8" i="47"/>
  <c r="EZ31" i="48" s="1"/>
  <c r="AK8" i="47"/>
  <c r="ED31" i="48" s="1"/>
  <c r="H10" i="47"/>
  <c r="BA33" i="48" s="1"/>
  <c r="I10" i="47"/>
  <c r="AF33" i="48" s="1"/>
  <c r="AJ10" i="47"/>
  <c r="EZ33" i="48" s="1"/>
  <c r="AK10" i="47"/>
  <c r="ED33" i="48" s="1"/>
  <c r="H12" i="47"/>
  <c r="BA35" i="48" s="1"/>
  <c r="I12" i="47"/>
  <c r="AF35" i="48" s="1"/>
  <c r="AJ12" i="47"/>
  <c r="EZ35" i="48" s="1"/>
  <c r="AK12" i="47"/>
  <c r="ED35" i="48" s="1"/>
  <c r="H14" i="47"/>
  <c r="BA37" i="48" s="1"/>
  <c r="I14" i="47"/>
  <c r="AF37" i="48" s="1"/>
  <c r="AJ14" i="47"/>
  <c r="EZ37" i="48" s="1"/>
  <c r="AK14" i="47"/>
  <c r="ED37" i="48" s="1"/>
  <c r="H16" i="47"/>
  <c r="BA39" i="48" s="1"/>
  <c r="I16" i="47"/>
  <c r="AF39" i="48" s="1"/>
  <c r="AJ16" i="47"/>
  <c r="EZ39" i="48" s="1"/>
  <c r="AK16" i="47"/>
  <c r="ED39" i="48" s="1"/>
  <c r="H18" i="47"/>
  <c r="BA41" i="48" s="1"/>
  <c r="I18" i="47"/>
  <c r="AF41" i="48" s="1"/>
  <c r="AJ18" i="47"/>
  <c r="EZ41" i="48" s="1"/>
  <c r="AK18" i="47"/>
  <c r="ED41" i="48" s="1"/>
  <c r="H20" i="47"/>
  <c r="BA43" i="48" s="1"/>
  <c r="I20" i="47"/>
  <c r="AF43" i="48" s="1"/>
  <c r="AJ20" i="47"/>
  <c r="EZ43" i="48" s="1"/>
  <c r="AK20" i="47"/>
  <c r="ED43" i="48" s="1"/>
  <c r="IC48" i="48"/>
  <c r="HU48" i="48"/>
  <c r="ID48" i="48" s="1"/>
  <c r="IC49" i="48"/>
  <c r="HU49" i="48"/>
  <c r="ID49" i="48" s="1"/>
  <c r="IC50" i="48"/>
  <c r="HU50" i="48"/>
  <c r="ID50" i="48" s="1"/>
  <c r="IC51" i="48"/>
  <c r="HU51" i="48"/>
  <c r="ID51" i="48" s="1"/>
  <c r="IC52" i="48"/>
  <c r="HU52" i="48"/>
  <c r="ID52" i="48" s="1"/>
  <c r="IC53" i="48"/>
  <c r="HU53" i="48"/>
  <c r="ID53" i="48" s="1"/>
  <c r="IC54" i="48"/>
  <c r="HU54" i="48"/>
  <c r="ID54" i="48" s="1"/>
  <c r="IC55" i="48"/>
  <c r="HU55" i="48"/>
  <c r="ID55" i="48" s="1"/>
  <c r="IC56" i="48"/>
  <c r="HU56" i="48"/>
  <c r="ID56" i="48" s="1"/>
  <c r="IC57" i="48"/>
  <c r="HU57" i="48"/>
  <c r="ID57" i="48" s="1"/>
  <c r="IC58" i="48"/>
  <c r="HU58" i="48"/>
  <c r="ID58" i="48" s="1"/>
  <c r="IC59" i="48"/>
  <c r="HU59" i="48"/>
  <c r="ID59" i="48" s="1"/>
  <c r="IC60" i="48"/>
  <c r="HU60" i="48"/>
  <c r="ID60" i="48" s="1"/>
  <c r="IC61" i="48"/>
  <c r="HU61" i="48"/>
  <c r="ID61" i="48" s="1"/>
  <c r="IC62" i="48"/>
  <c r="HU62" i="48"/>
  <c r="ID62" i="48" s="1"/>
  <c r="IC63" i="48"/>
  <c r="HU63" i="48"/>
  <c r="ID63" i="48" s="1"/>
  <c r="IC64" i="48"/>
  <c r="HU64" i="48"/>
  <c r="ID64" i="48" s="1"/>
  <c r="IC65" i="48"/>
  <c r="HU65" i="48"/>
  <c r="ID65" i="48" s="1"/>
  <c r="IC66" i="48"/>
  <c r="HU66" i="48"/>
  <c r="ID66" i="48" s="1"/>
  <c r="IC67" i="48"/>
  <c r="HU67" i="48"/>
  <c r="ID67" i="48" s="1"/>
  <c r="W22" i="47"/>
  <c r="CD45" i="48" s="1"/>
  <c r="V22" i="47"/>
  <c r="CZ45" i="48" s="1"/>
  <c r="AX22" i="47"/>
  <c r="GB45" i="48" s="1"/>
  <c r="AW22" i="47"/>
  <c r="GX45" i="48" s="1"/>
  <c r="W24" i="47"/>
  <c r="CD47" i="48" s="1"/>
  <c r="V24" i="47"/>
  <c r="CZ47" i="48" s="1"/>
  <c r="AX24" i="47"/>
  <c r="GB47" i="48" s="1"/>
  <c r="AW24" i="47"/>
  <c r="GX47" i="48" s="1"/>
  <c r="H278" i="4"/>
  <c r="BF278" i="4"/>
  <c r="H26" i="47"/>
  <c r="BA49" i="48" s="1"/>
  <c r="I26" i="47"/>
  <c r="AF49" i="48" s="1"/>
  <c r="AJ26" i="47"/>
  <c r="EZ49" i="48" s="1"/>
  <c r="AK26" i="47"/>
  <c r="ED49" i="48" s="1"/>
  <c r="W28" i="47"/>
  <c r="CD51" i="48" s="1"/>
  <c r="V28" i="47"/>
  <c r="CZ51" i="48" s="1"/>
  <c r="AX28" i="47"/>
  <c r="GB51" i="48" s="1"/>
  <c r="AW28" i="47"/>
  <c r="GX51" i="48" s="1"/>
  <c r="H282" i="4"/>
  <c r="BF282" i="4"/>
  <c r="H30" i="47"/>
  <c r="BA53" i="48" s="1"/>
  <c r="I30" i="47"/>
  <c r="AF53" i="48" s="1"/>
  <c r="AJ30" i="47"/>
  <c r="EZ53" i="48" s="1"/>
  <c r="AK30" i="47"/>
  <c r="ED53" i="48" s="1"/>
  <c r="W32" i="47"/>
  <c r="CD55" i="48" s="1"/>
  <c r="V32" i="47"/>
  <c r="CZ55" i="48" s="1"/>
  <c r="AX32" i="47"/>
  <c r="GB55" i="48" s="1"/>
  <c r="AW32" i="47"/>
  <c r="GX55" i="48" s="1"/>
  <c r="H286" i="4"/>
  <c r="BF286" i="4"/>
  <c r="H35" i="47"/>
  <c r="BA58" i="48" s="1"/>
  <c r="I35" i="47"/>
  <c r="AF58" i="48" s="1"/>
  <c r="AJ35" i="47"/>
  <c r="EZ58" i="48" s="1"/>
  <c r="AK35" i="47"/>
  <c r="ED58" i="48" s="1"/>
  <c r="W37" i="47"/>
  <c r="CD60" i="48" s="1"/>
  <c r="V37" i="47"/>
  <c r="CZ60" i="48" s="1"/>
  <c r="AX37" i="47"/>
  <c r="GB60" i="48" s="1"/>
  <c r="AW37" i="47"/>
  <c r="GX60" i="48" s="1"/>
  <c r="H291" i="4"/>
  <c r="BF291" i="4"/>
  <c r="BK291" i="4" s="1"/>
  <c r="H38" i="47"/>
  <c r="BA61" i="48" s="1"/>
  <c r="I38" i="47"/>
  <c r="AF61" i="48" s="1"/>
  <c r="AJ38" i="47"/>
  <c r="EZ61" i="48" s="1"/>
  <c r="AK38" i="47"/>
  <c r="ED61" i="48" s="1"/>
  <c r="W41" i="47"/>
  <c r="CD64" i="48" s="1"/>
  <c r="V41" i="47"/>
  <c r="CZ64" i="48" s="1"/>
  <c r="AX41" i="47"/>
  <c r="GB64" i="48" s="1"/>
  <c r="AW41" i="47"/>
  <c r="GX64" i="48" s="1"/>
  <c r="H43" i="47"/>
  <c r="BA66" i="48" s="1"/>
  <c r="I43" i="47"/>
  <c r="AF66" i="48" s="1"/>
  <c r="AJ43" i="47"/>
  <c r="EZ66" i="48" s="1"/>
  <c r="AK43" i="47"/>
  <c r="ED66" i="48" s="1"/>
  <c r="H45" i="47"/>
  <c r="BA68" i="48" s="1"/>
  <c r="I45" i="47"/>
  <c r="AF68" i="48" s="1"/>
  <c r="AJ45" i="47"/>
  <c r="EZ68" i="48" s="1"/>
  <c r="AK45" i="47"/>
  <c r="ED68" i="48" s="1"/>
  <c r="IC29" i="48"/>
  <c r="HU29" i="48"/>
  <c r="ID29" i="48" s="1"/>
  <c r="IC30" i="48"/>
  <c r="HU30" i="48"/>
  <c r="ID30" i="48" s="1"/>
  <c r="IC32" i="48"/>
  <c r="HU32" i="48"/>
  <c r="ID32" i="48" s="1"/>
  <c r="IC35" i="48"/>
  <c r="HU35" i="48"/>
  <c r="ID35" i="48" s="1"/>
  <c r="W7" i="47"/>
  <c r="CD30" i="48" s="1"/>
  <c r="V7" i="47"/>
  <c r="CZ30" i="48" s="1"/>
  <c r="AX7" i="47"/>
  <c r="GB30" i="48" s="1"/>
  <c r="AW7" i="47"/>
  <c r="GX30" i="48" s="1"/>
  <c r="H9" i="47"/>
  <c r="BA32" i="48" s="1"/>
  <c r="I9" i="47"/>
  <c r="AF32" i="48" s="1"/>
  <c r="AJ9" i="47"/>
  <c r="EZ32" i="48" s="1"/>
  <c r="AK9" i="47"/>
  <c r="ED32" i="48" s="1"/>
  <c r="H11" i="47"/>
  <c r="BA34" i="48" s="1"/>
  <c r="I11" i="47"/>
  <c r="AF34" i="48" s="1"/>
  <c r="AJ11" i="47"/>
  <c r="EZ34" i="48" s="1"/>
  <c r="AK11" i="47"/>
  <c r="ED34" i="48" s="1"/>
  <c r="H13" i="47"/>
  <c r="BA36" i="48" s="1"/>
  <c r="I13" i="47"/>
  <c r="AF36" i="48" s="1"/>
  <c r="AJ13" i="47"/>
  <c r="EZ36" i="48" s="1"/>
  <c r="AK13" i="47"/>
  <c r="ED36" i="48" s="1"/>
  <c r="H15" i="47"/>
  <c r="BA38" i="48" s="1"/>
  <c r="I15" i="47"/>
  <c r="AF38" i="48" s="1"/>
  <c r="AJ15" i="47"/>
  <c r="EZ38" i="48" s="1"/>
  <c r="AK15" i="47"/>
  <c r="ED38" i="48" s="1"/>
  <c r="H17" i="47"/>
  <c r="BA40" i="48" s="1"/>
  <c r="I17" i="47"/>
  <c r="AF40" i="48" s="1"/>
  <c r="AJ17" i="47"/>
  <c r="EZ40" i="48" s="1"/>
  <c r="AK17" i="47"/>
  <c r="ED40" i="48" s="1"/>
  <c r="H19" i="47"/>
  <c r="BA42" i="48" s="1"/>
  <c r="I19" i="47"/>
  <c r="AF42" i="48" s="1"/>
  <c r="AJ19" i="47"/>
  <c r="EZ42" i="48" s="1"/>
  <c r="AK19" i="47"/>
  <c r="ED42" i="48" s="1"/>
  <c r="W46" i="47"/>
  <c r="CD69" i="48" s="1"/>
  <c r="V46" i="47"/>
  <c r="CZ69" i="48" s="1"/>
  <c r="AX46" i="47"/>
  <c r="GB69" i="48" s="1"/>
  <c r="AW46" i="47"/>
  <c r="GX69" i="48" s="1"/>
  <c r="IC44" i="48"/>
  <c r="HU44" i="48"/>
  <c r="ID44" i="48" s="1"/>
  <c r="IC46" i="48"/>
  <c r="HU46" i="48"/>
  <c r="ID46" i="48" s="1"/>
  <c r="IC45" i="48"/>
  <c r="HU45" i="48"/>
  <c r="ID45" i="48" s="1"/>
  <c r="IC47" i="48"/>
  <c r="HU47" i="48"/>
  <c r="ID47" i="48" s="1"/>
  <c r="W21" i="47"/>
  <c r="CD44" i="48" s="1"/>
  <c r="V21" i="47"/>
  <c r="CZ44" i="48" s="1"/>
  <c r="AX21" i="47"/>
  <c r="GB44" i="48" s="1"/>
  <c r="AW21" i="47"/>
  <c r="GX44" i="48" s="1"/>
  <c r="W23" i="47"/>
  <c r="CD46" i="48" s="1"/>
  <c r="V23" i="47"/>
  <c r="CZ46" i="48" s="1"/>
  <c r="AX23" i="47"/>
  <c r="GB46" i="48" s="1"/>
  <c r="AW23" i="47"/>
  <c r="GX46" i="48" s="1"/>
  <c r="H277" i="4"/>
  <c r="BF277" i="4"/>
  <c r="H25" i="47"/>
  <c r="BA48" i="48" s="1"/>
  <c r="I25" i="47"/>
  <c r="AF48" i="48" s="1"/>
  <c r="AJ25" i="47"/>
  <c r="EZ48" i="48" s="1"/>
  <c r="AK25" i="47"/>
  <c r="ED48" i="48" s="1"/>
  <c r="W27" i="47"/>
  <c r="CD50" i="48" s="1"/>
  <c r="V27" i="47"/>
  <c r="CZ50" i="48" s="1"/>
  <c r="AX27" i="47"/>
  <c r="GB50" i="48" s="1"/>
  <c r="AW27" i="47"/>
  <c r="GX50" i="48" s="1"/>
  <c r="H281" i="4"/>
  <c r="BF281" i="4"/>
  <c r="BL281" i="4" s="1"/>
  <c r="H29" i="47"/>
  <c r="BA52" i="48" s="1"/>
  <c r="I29" i="47"/>
  <c r="AF52" i="48" s="1"/>
  <c r="AJ29" i="47"/>
  <c r="EZ52" i="48" s="1"/>
  <c r="AK29" i="47"/>
  <c r="ED52" i="48" s="1"/>
  <c r="W31" i="47"/>
  <c r="CD54" i="48" s="1"/>
  <c r="V31" i="47"/>
  <c r="CZ54" i="48" s="1"/>
  <c r="AX31" i="47"/>
  <c r="GB54" i="48" s="1"/>
  <c r="AW31" i="47"/>
  <c r="GX54" i="48" s="1"/>
  <c r="W33" i="47"/>
  <c r="CD56" i="48" s="1"/>
  <c r="V33" i="47"/>
  <c r="CZ56" i="48" s="1"/>
  <c r="AX33" i="47"/>
  <c r="GB56" i="48" s="1"/>
  <c r="AW33" i="47"/>
  <c r="GX56" i="48" s="1"/>
  <c r="W34" i="47"/>
  <c r="CD57" i="48" s="1"/>
  <c r="V34" i="47"/>
  <c r="CZ57" i="48" s="1"/>
  <c r="AX34" i="47"/>
  <c r="GB57" i="48" s="1"/>
  <c r="AW34" i="47"/>
  <c r="GX57" i="48" s="1"/>
  <c r="W36" i="47"/>
  <c r="CD59" i="48" s="1"/>
  <c r="V36" i="47"/>
  <c r="CZ59" i="48" s="1"/>
  <c r="AX36" i="47"/>
  <c r="GB59" i="48" s="1"/>
  <c r="AW36" i="47"/>
  <c r="GX59" i="48" s="1"/>
  <c r="W39" i="47"/>
  <c r="CD62" i="48" s="1"/>
  <c r="V39" i="47"/>
  <c r="CZ62" i="48" s="1"/>
  <c r="AX39" i="47"/>
  <c r="GB62" i="48" s="1"/>
  <c r="AW39" i="47"/>
  <c r="GX62" i="48" s="1"/>
  <c r="W40" i="47"/>
  <c r="CD63" i="48" s="1"/>
  <c r="V40" i="47"/>
  <c r="CZ63" i="48" s="1"/>
  <c r="AX40" i="47"/>
  <c r="GB63" i="48" s="1"/>
  <c r="AW40" i="47"/>
  <c r="GX63" i="48" s="1"/>
  <c r="W42" i="47"/>
  <c r="CD65" i="48" s="1"/>
  <c r="V42" i="47"/>
  <c r="CZ65" i="48" s="1"/>
  <c r="AX42" i="47"/>
  <c r="GB65" i="48" s="1"/>
  <c r="AW42" i="47"/>
  <c r="GX65" i="48" s="1"/>
  <c r="H44" i="47"/>
  <c r="BA67" i="48" s="1"/>
  <c r="I44" i="47"/>
  <c r="AF67" i="48" s="1"/>
  <c r="AJ44" i="47"/>
  <c r="EZ67" i="48" s="1"/>
  <c r="AK44" i="47"/>
  <c r="ED67" i="48" s="1"/>
  <c r="W6" i="47"/>
  <c r="CD29" i="48" s="1"/>
  <c r="V6" i="47"/>
  <c r="CZ29" i="48" s="1"/>
  <c r="AX6" i="47"/>
  <c r="GB29" i="48" s="1"/>
  <c r="AW6" i="47"/>
  <c r="GX29" i="48" s="1"/>
  <c r="W8" i="47"/>
  <c r="CD31" i="48" s="1"/>
  <c r="V8" i="47"/>
  <c r="CZ31" i="48" s="1"/>
  <c r="AX8" i="47"/>
  <c r="GB31" i="48" s="1"/>
  <c r="AW8" i="47"/>
  <c r="GX31" i="48" s="1"/>
  <c r="W10" i="47"/>
  <c r="CD33" i="48" s="1"/>
  <c r="V10" i="47"/>
  <c r="CZ33" i="48" s="1"/>
  <c r="AX10" i="47"/>
  <c r="GB33" i="48" s="1"/>
  <c r="AW10" i="47"/>
  <c r="GX33" i="48" s="1"/>
  <c r="W12" i="47"/>
  <c r="CD35" i="48" s="1"/>
  <c r="V12" i="47"/>
  <c r="CZ35" i="48" s="1"/>
  <c r="AX12" i="47"/>
  <c r="GB35" i="48" s="1"/>
  <c r="AW12" i="47"/>
  <c r="GX35" i="48" s="1"/>
  <c r="W14" i="47"/>
  <c r="CD37" i="48" s="1"/>
  <c r="V14" i="47"/>
  <c r="CZ37" i="48" s="1"/>
  <c r="AX14" i="47"/>
  <c r="GB37" i="48" s="1"/>
  <c r="AW14" i="47"/>
  <c r="GX37" i="48" s="1"/>
  <c r="W16" i="47"/>
  <c r="CD39" i="48" s="1"/>
  <c r="V16" i="47"/>
  <c r="CZ39" i="48" s="1"/>
  <c r="AX16" i="47"/>
  <c r="GB39" i="48" s="1"/>
  <c r="AW16" i="47"/>
  <c r="GX39" i="48" s="1"/>
  <c r="W18" i="47"/>
  <c r="CD41" i="48" s="1"/>
  <c r="V18" i="47"/>
  <c r="CZ41" i="48" s="1"/>
  <c r="AX18" i="47"/>
  <c r="GB41" i="48" s="1"/>
  <c r="AW18" i="47"/>
  <c r="GX41" i="48" s="1"/>
  <c r="W20" i="47"/>
  <c r="CD43" i="48" s="1"/>
  <c r="V20" i="47"/>
  <c r="CZ43" i="48" s="1"/>
  <c r="AX20" i="47"/>
  <c r="GB43" i="48" s="1"/>
  <c r="AW20" i="47"/>
  <c r="GX43" i="48" s="1"/>
  <c r="DD257" i="4"/>
  <c r="CS264" i="4"/>
  <c r="CO264" i="4"/>
  <c r="AU211" i="4"/>
  <c r="CK211" i="4" s="1"/>
  <c r="AW211" i="4"/>
  <c r="AU263" i="4"/>
  <c r="CK263" i="4" s="1"/>
  <c r="AW263" i="4"/>
  <c r="H90" i="4"/>
  <c r="O16" i="51" s="1"/>
  <c r="EB17" i="51" s="1"/>
  <c r="EC17" i="51" s="1"/>
  <c r="CK241" i="4"/>
  <c r="CO241" i="4"/>
  <c r="BL250" i="4"/>
  <c r="J30" i="24"/>
  <c r="DD31" i="4"/>
  <c r="AU254" i="4"/>
  <c r="AU249" i="4"/>
  <c r="BL254" i="4"/>
  <c r="BL255" i="4"/>
  <c r="BL98" i="4"/>
  <c r="BL97" i="4"/>
  <c r="V76" i="4"/>
  <c r="DF53" i="4" s="1"/>
  <c r="L53" i="24" s="1"/>
  <c r="V375" i="4"/>
  <c r="DF354" i="4" s="1"/>
  <c r="L183" i="24" s="1"/>
  <c r="BL245" i="4"/>
  <c r="CK245" i="4" s="1"/>
  <c r="BL246" i="4"/>
  <c r="BL252" i="4"/>
  <c r="BL253" i="4"/>
  <c r="BL106" i="4"/>
  <c r="BL105" i="4"/>
  <c r="V222" i="4"/>
  <c r="V224" i="4"/>
  <c r="DF201" i="4" s="1"/>
  <c r="L134" i="24" s="1"/>
  <c r="AU267" i="4"/>
  <c r="CG267" i="4" s="1"/>
  <c r="AW267" i="4"/>
  <c r="H321" i="4"/>
  <c r="H92" i="4"/>
  <c r="O18" i="51" s="1"/>
  <c r="EB18" i="51" s="1"/>
  <c r="EC18" i="51" s="1"/>
  <c r="V205" i="4"/>
  <c r="DF182" i="4" s="1"/>
  <c r="L115" i="24" s="1"/>
  <c r="V209" i="4"/>
  <c r="V213" i="4"/>
  <c r="DF190" i="4" s="1"/>
  <c r="L123" i="24" s="1"/>
  <c r="V206" i="4"/>
  <c r="DF183" i="4" s="1"/>
  <c r="L116" i="24" s="1"/>
  <c r="V208" i="4"/>
  <c r="V210" i="4"/>
  <c r="DF187" i="4" s="1"/>
  <c r="L120" i="24" s="1"/>
  <c r="V212" i="4"/>
  <c r="DF189" i="4" s="1"/>
  <c r="L122" i="24" s="1"/>
  <c r="AW191" i="4"/>
  <c r="AG56" i="4"/>
  <c r="DI33" i="4" s="1"/>
  <c r="O33" i="24" s="1"/>
  <c r="H356" i="4"/>
  <c r="AF356" i="4"/>
  <c r="AG18" i="4"/>
  <c r="AG22" i="4"/>
  <c r="AG30" i="4"/>
  <c r="AG34" i="4"/>
  <c r="AG38" i="4"/>
  <c r="DI15" i="4" s="1"/>
  <c r="O15" i="24" s="1"/>
  <c r="AG42" i="4"/>
  <c r="DI19" i="4" s="1"/>
  <c r="O19" i="24" s="1"/>
  <c r="AG46" i="4"/>
  <c r="DI23" i="4" s="1"/>
  <c r="O23" i="24" s="1"/>
  <c r="AG50" i="4"/>
  <c r="DI27" i="4" s="1"/>
  <c r="O27" i="24" s="1"/>
  <c r="H129" i="4"/>
  <c r="O55" i="51" s="1"/>
  <c r="AJ129" i="4"/>
  <c r="AO129" i="4" s="1"/>
  <c r="AO92" i="4"/>
  <c r="AO93" i="4"/>
  <c r="AJ96" i="4"/>
  <c r="H96" i="4"/>
  <c r="O22" i="51" s="1"/>
  <c r="EB22" i="51" s="1"/>
  <c r="EC22" i="51" s="1"/>
  <c r="AG26" i="4"/>
  <c r="AO120" i="4"/>
  <c r="AO119" i="4"/>
  <c r="AO124" i="4"/>
  <c r="AO123" i="4"/>
  <c r="AS123" i="4" s="1"/>
  <c r="AV91" i="4"/>
  <c r="AX91" i="4"/>
  <c r="AG16" i="4"/>
  <c r="AO164" i="4"/>
  <c r="AO165" i="4"/>
  <c r="AU98" i="4"/>
  <c r="CG98" i="4" s="1"/>
  <c r="AU103" i="4"/>
  <c r="CG103" i="4" s="1"/>
  <c r="AU105" i="4"/>
  <c r="CK105" i="4" s="1"/>
  <c r="AU107" i="4"/>
  <c r="CG107" i="4" s="1"/>
  <c r="AU109" i="4"/>
  <c r="CK109" i="4" s="1"/>
  <c r="AU187" i="4"/>
  <c r="CK187" i="4" s="1"/>
  <c r="AW187" i="4"/>
  <c r="AV187" i="4"/>
  <c r="AV195" i="4"/>
  <c r="AW207" i="4"/>
  <c r="AU215" i="4"/>
  <c r="AW215" i="4"/>
  <c r="AE329" i="4"/>
  <c r="AJ30" i="4"/>
  <c r="AE337" i="4"/>
  <c r="AJ38" i="4"/>
  <c r="AO39" i="4" s="1"/>
  <c r="AE345" i="4"/>
  <c r="AJ46" i="4"/>
  <c r="AO47" i="4" s="1"/>
  <c r="AE331" i="4"/>
  <c r="AJ32" i="4"/>
  <c r="AE339" i="4"/>
  <c r="AJ40" i="4"/>
  <c r="AO40" i="4" s="1"/>
  <c r="AE347" i="4"/>
  <c r="AJ48" i="4"/>
  <c r="AO48" i="4" s="1"/>
  <c r="H30" i="4"/>
  <c r="AS168" i="4"/>
  <c r="AU168" i="4" s="1"/>
  <c r="AS176" i="4"/>
  <c r="AU176" i="4" s="1"/>
  <c r="AV98" i="4"/>
  <c r="AV103" i="4"/>
  <c r="AV105" i="4"/>
  <c r="AV107" i="4"/>
  <c r="AV109" i="4"/>
  <c r="AV191" i="4"/>
  <c r="AE356" i="4"/>
  <c r="AJ57" i="4"/>
  <c r="H57" i="4"/>
  <c r="AE333" i="4"/>
  <c r="AJ34" i="4"/>
  <c r="AE341" i="4"/>
  <c r="AJ42" i="4"/>
  <c r="AO43" i="4" s="1"/>
  <c r="AE349" i="4"/>
  <c r="AJ50" i="4"/>
  <c r="H56" i="4"/>
  <c r="AE355" i="4"/>
  <c r="AJ56" i="4"/>
  <c r="AE327" i="4"/>
  <c r="AJ28" i="4"/>
  <c r="AE335" i="4"/>
  <c r="AJ36" i="4"/>
  <c r="AE343" i="4"/>
  <c r="AJ44" i="4"/>
  <c r="H28" i="4"/>
  <c r="AS166" i="4"/>
  <c r="AU166" i="4" s="1"/>
  <c r="AS170" i="4"/>
  <c r="AU170" i="4" s="1"/>
  <c r="AS174" i="4"/>
  <c r="AU174" i="4" s="1"/>
  <c r="AS172" i="4"/>
  <c r="AU172" i="4" s="1"/>
  <c r="AS178" i="4"/>
  <c r="AU178" i="4" s="1"/>
  <c r="BL100" i="4"/>
  <c r="BL101" i="4"/>
  <c r="BL102" i="4"/>
  <c r="H200" i="4"/>
  <c r="BF200" i="4"/>
  <c r="H276" i="4"/>
  <c r="BF276" i="4"/>
  <c r="H125" i="4"/>
  <c r="O51" i="51" s="1"/>
  <c r="BF125" i="4"/>
  <c r="H134" i="4"/>
  <c r="O60" i="51" s="1"/>
  <c r="BF134" i="4"/>
  <c r="H212" i="4"/>
  <c r="BF212" i="4"/>
  <c r="BL64" i="4"/>
  <c r="BL65" i="4"/>
  <c r="BL70" i="4"/>
  <c r="BL69" i="4"/>
  <c r="BL52" i="4"/>
  <c r="BL51" i="4"/>
  <c r="H199" i="4"/>
  <c r="H228" i="4" s="1"/>
  <c r="W223" i="4" s="1"/>
  <c r="BF199" i="4"/>
  <c r="H275" i="4"/>
  <c r="H305" i="4" s="1"/>
  <c r="W280" i="4" s="1"/>
  <c r="BF275" i="4"/>
  <c r="H211" i="4"/>
  <c r="W211" i="4" s="1"/>
  <c r="AA211" i="4" s="1"/>
  <c r="DE188" i="4" s="1"/>
  <c r="K121" i="24" s="1"/>
  <c r="BF211" i="4"/>
  <c r="BL66" i="4"/>
  <c r="BL67" i="4"/>
  <c r="H139" i="4"/>
  <c r="O65" i="51" s="1"/>
  <c r="EB65" i="51" s="1"/>
  <c r="EC65" i="51" s="1"/>
  <c r="BF139" i="4"/>
  <c r="H209" i="4"/>
  <c r="W209" i="4" s="1"/>
  <c r="AA209" i="4" s="1"/>
  <c r="DE186" i="4" s="1"/>
  <c r="K119" i="24" s="1"/>
  <c r="BF209" i="4"/>
  <c r="BL61" i="4"/>
  <c r="BL62" i="4"/>
  <c r="H285" i="4"/>
  <c r="W285" i="4" s="1"/>
  <c r="BF285" i="4"/>
  <c r="BL138" i="4"/>
  <c r="H288" i="4"/>
  <c r="BF288" i="4"/>
  <c r="BL289" i="4" s="1"/>
  <c r="BL74" i="4"/>
  <c r="BL73" i="4"/>
  <c r="H124" i="4"/>
  <c r="BF124" i="4"/>
  <c r="BL124" i="4" s="1"/>
  <c r="H136" i="4"/>
  <c r="BF136" i="4"/>
  <c r="BL136" i="4" s="1"/>
  <c r="H287" i="4"/>
  <c r="BF287" i="4"/>
  <c r="H214" i="4"/>
  <c r="BF214" i="4"/>
  <c r="H290" i="4"/>
  <c r="BF290" i="4"/>
  <c r="CG131" i="4"/>
  <c r="CW131" i="4"/>
  <c r="CS131" i="4"/>
  <c r="H55" i="4"/>
  <c r="AE354" i="4"/>
  <c r="AJ55" i="4"/>
  <c r="H65" i="4"/>
  <c r="AE364" i="4"/>
  <c r="AJ65" i="4"/>
  <c r="H73" i="4"/>
  <c r="AE372" i="4"/>
  <c r="AJ73" i="4"/>
  <c r="H147" i="4"/>
  <c r="O73" i="51" s="1"/>
  <c r="EB73" i="51" s="1"/>
  <c r="EC73" i="51" s="1"/>
  <c r="V147" i="4"/>
  <c r="AE374" i="4"/>
  <c r="DF337" i="4"/>
  <c r="L166" i="24" s="1"/>
  <c r="DF341" i="4"/>
  <c r="L170" i="24" s="1"/>
  <c r="AE322" i="4"/>
  <c r="H23" i="4"/>
  <c r="AJ23" i="4"/>
  <c r="AE316" i="4"/>
  <c r="H17" i="4"/>
  <c r="AJ17" i="4"/>
  <c r="AE324" i="4"/>
  <c r="H25" i="4"/>
  <c r="AJ25" i="4"/>
  <c r="AF336" i="4"/>
  <c r="H336" i="4"/>
  <c r="AF340" i="4"/>
  <c r="H340" i="4"/>
  <c r="AF344" i="4"/>
  <c r="H344" i="4"/>
  <c r="AF348" i="4"/>
  <c r="H348" i="4"/>
  <c r="H327" i="4"/>
  <c r="V327" i="4"/>
  <c r="H331" i="4"/>
  <c r="V331" i="4"/>
  <c r="H338" i="4"/>
  <c r="V338" i="4"/>
  <c r="DF317" i="4" s="1"/>
  <c r="L146" i="24" s="1"/>
  <c r="H346" i="4"/>
  <c r="V346" i="4"/>
  <c r="DF325" i="4" s="1"/>
  <c r="L154" i="24" s="1"/>
  <c r="V337" i="4"/>
  <c r="DF316" i="4" s="1"/>
  <c r="L145" i="24" s="1"/>
  <c r="H337" i="4"/>
  <c r="V341" i="4"/>
  <c r="DF320" i="4" s="1"/>
  <c r="L149" i="24" s="1"/>
  <c r="H341" i="4"/>
  <c r="H345" i="4"/>
  <c r="V345" i="4"/>
  <c r="DF324" i="4" s="1"/>
  <c r="L153" i="24" s="1"/>
  <c r="H349" i="4"/>
  <c r="V349" i="4"/>
  <c r="DF328" i="4" s="1"/>
  <c r="L157" i="24" s="1"/>
  <c r="DF121" i="4"/>
  <c r="L93" i="24" s="1"/>
  <c r="DF104" i="4"/>
  <c r="L76" i="24" s="1"/>
  <c r="DF185" i="4"/>
  <c r="L118" i="24" s="1"/>
  <c r="DF199" i="4"/>
  <c r="L132" i="24" s="1"/>
  <c r="J75" i="24"/>
  <c r="DD104" i="4"/>
  <c r="DD331" i="4" s="1"/>
  <c r="DD379" i="4" s="1"/>
  <c r="K81" i="25" s="1"/>
  <c r="BL112" i="4"/>
  <c r="BL111" i="4"/>
  <c r="BL116" i="4"/>
  <c r="BL115" i="4"/>
  <c r="CK98" i="4"/>
  <c r="CS98" i="4"/>
  <c r="AX102" i="4"/>
  <c r="CK103" i="4"/>
  <c r="CS103" i="4"/>
  <c r="AX104" i="4"/>
  <c r="CG105" i="4"/>
  <c r="CO105" i="4"/>
  <c r="CW105" i="4"/>
  <c r="AX106" i="4"/>
  <c r="CK107" i="4"/>
  <c r="CS107" i="4"/>
  <c r="CG109" i="4"/>
  <c r="CO109" i="4"/>
  <c r="CW109" i="4"/>
  <c r="AV131" i="4"/>
  <c r="J110" i="24"/>
  <c r="DD178" i="4"/>
  <c r="BL167" i="4"/>
  <c r="BL168" i="4"/>
  <c r="CG173" i="4"/>
  <c r="CK173" i="4"/>
  <c r="CO173" i="4"/>
  <c r="CS173" i="4"/>
  <c r="CW173" i="4"/>
  <c r="BL175" i="4"/>
  <c r="BL176" i="4"/>
  <c r="BL182" i="4"/>
  <c r="BL183" i="4"/>
  <c r="W217" i="4"/>
  <c r="V299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DF239" i="4" s="1"/>
  <c r="V262" i="4"/>
  <c r="DF241" i="4" s="1"/>
  <c r="V264" i="4"/>
  <c r="DF243" i="4" s="1"/>
  <c r="V266" i="4"/>
  <c r="DF245" i="4" s="1"/>
  <c r="V268" i="4"/>
  <c r="DF247" i="4" s="1"/>
  <c r="V270" i="4"/>
  <c r="DF249" i="4" s="1"/>
  <c r="V272" i="4"/>
  <c r="DF251" i="4" s="1"/>
  <c r="V274" i="4"/>
  <c r="DF253" i="4" s="1"/>
  <c r="V239" i="4"/>
  <c r="V261" i="4"/>
  <c r="DF240" i="4" s="1"/>
  <c r="V263" i="4"/>
  <c r="DF242" i="4" s="1"/>
  <c r="V265" i="4"/>
  <c r="DF244" i="4" s="1"/>
  <c r="V267" i="4"/>
  <c r="DF246" i="4" s="1"/>
  <c r="V269" i="4"/>
  <c r="DF248" i="4" s="1"/>
  <c r="V271" i="4"/>
  <c r="DF250" i="4" s="1"/>
  <c r="V273" i="4"/>
  <c r="DF252" i="4" s="1"/>
  <c r="V352" i="4"/>
  <c r="V351" i="4"/>
  <c r="V354" i="4"/>
  <c r="V356" i="4"/>
  <c r="V365" i="4"/>
  <c r="V364" i="4"/>
  <c r="V366" i="4"/>
  <c r="V367" i="4"/>
  <c r="V350" i="4"/>
  <c r="V75" i="4"/>
  <c r="V335" i="4"/>
  <c r="DF314" i="4" s="1"/>
  <c r="L143" i="24" s="1"/>
  <c r="V325" i="4"/>
  <c r="V323" i="4"/>
  <c r="V321" i="4"/>
  <c r="V319" i="4"/>
  <c r="V317" i="4"/>
  <c r="V315" i="4"/>
  <c r="V16" i="4"/>
  <c r="V18" i="4"/>
  <c r="V20" i="4"/>
  <c r="V22" i="4"/>
  <c r="V24" i="4"/>
  <c r="V26" i="4"/>
  <c r="V28" i="4"/>
  <c r="V30" i="4"/>
  <c r="V32" i="4"/>
  <c r="V34" i="4"/>
  <c r="V36" i="4"/>
  <c r="DF13" i="4" s="1"/>
  <c r="L13" i="24" s="1"/>
  <c r="V52" i="4"/>
  <c r="V54" i="4"/>
  <c r="V56" i="4"/>
  <c r="V58" i="4"/>
  <c r="V60" i="4"/>
  <c r="V62" i="4"/>
  <c r="V64" i="4"/>
  <c r="V66" i="4"/>
  <c r="V68" i="4"/>
  <c r="V70" i="4"/>
  <c r="V72" i="4"/>
  <c r="V74" i="4"/>
  <c r="V334" i="4"/>
  <c r="V332" i="4"/>
  <c r="V330" i="4"/>
  <c r="V328" i="4"/>
  <c r="V326" i="4"/>
  <c r="V324" i="4"/>
  <c r="V322" i="4"/>
  <c r="V320" i="4"/>
  <c r="V318" i="4"/>
  <c r="V316" i="4"/>
  <c r="V314" i="4"/>
  <c r="V17" i="4"/>
  <c r="V19" i="4"/>
  <c r="V21" i="4"/>
  <c r="V23" i="4"/>
  <c r="V25" i="4"/>
  <c r="V27" i="4"/>
  <c r="V29" i="4"/>
  <c r="V31" i="4"/>
  <c r="V33" i="4"/>
  <c r="V35" i="4"/>
  <c r="V51" i="4"/>
  <c r="V53" i="4"/>
  <c r="V55" i="4"/>
  <c r="V57" i="4"/>
  <c r="V59" i="4"/>
  <c r="V61" i="4"/>
  <c r="V63" i="4"/>
  <c r="V65" i="4"/>
  <c r="V67" i="4"/>
  <c r="V69" i="4"/>
  <c r="V71" i="4"/>
  <c r="V73" i="4"/>
  <c r="V15" i="4"/>
  <c r="AV90" i="4"/>
  <c r="AW90" i="4"/>
  <c r="AS112" i="4"/>
  <c r="BL165" i="4"/>
  <c r="BL166" i="4"/>
  <c r="CG171" i="4"/>
  <c r="CK171" i="4"/>
  <c r="CO171" i="4"/>
  <c r="CS171" i="4"/>
  <c r="CW171" i="4"/>
  <c r="BL173" i="4"/>
  <c r="BL174" i="4"/>
  <c r="CG179" i="4"/>
  <c r="CK179" i="4"/>
  <c r="CO179" i="4"/>
  <c r="CS179" i="4"/>
  <c r="CW179" i="4"/>
  <c r="CW187" i="4"/>
  <c r="CK191" i="4"/>
  <c r="CS191" i="4"/>
  <c r="AV291" i="4"/>
  <c r="AV181" i="4"/>
  <c r="AX189" i="4"/>
  <c r="AX193" i="4"/>
  <c r="AX197" i="4"/>
  <c r="CK215" i="4"/>
  <c r="CS215" i="4"/>
  <c r="CG215" i="4"/>
  <c r="CO215" i="4"/>
  <c r="CW215" i="4"/>
  <c r="AV240" i="4"/>
  <c r="CO263" i="4"/>
  <c r="CG271" i="4"/>
  <c r="CO271" i="4"/>
  <c r="CW271" i="4"/>
  <c r="AV279" i="4"/>
  <c r="AV283" i="4"/>
  <c r="AV287" i="4"/>
  <c r="AE352" i="4"/>
  <c r="H53" i="4"/>
  <c r="AJ53" i="4"/>
  <c r="H61" i="4"/>
  <c r="AE360" i="4"/>
  <c r="AJ61" i="4"/>
  <c r="H69" i="4"/>
  <c r="AE368" i="4"/>
  <c r="AJ69" i="4"/>
  <c r="H373" i="4"/>
  <c r="V373" i="4"/>
  <c r="H148" i="4"/>
  <c r="O74" i="51" s="1"/>
  <c r="EB74" i="51" s="1"/>
  <c r="EC74" i="51" s="1"/>
  <c r="DF126" i="4"/>
  <c r="L98" i="24" s="1"/>
  <c r="DF339" i="4"/>
  <c r="L168" i="24" s="1"/>
  <c r="DF348" i="4"/>
  <c r="L177" i="24" s="1"/>
  <c r="H316" i="4"/>
  <c r="AF316" i="4"/>
  <c r="H324" i="4"/>
  <c r="AF324" i="4"/>
  <c r="H51" i="4"/>
  <c r="AE350" i="4"/>
  <c r="AJ51" i="4"/>
  <c r="H52" i="4"/>
  <c r="H54" i="4"/>
  <c r="AE353" i="4"/>
  <c r="AJ54" i="4"/>
  <c r="H59" i="4"/>
  <c r="AE358" i="4"/>
  <c r="AJ59" i="4"/>
  <c r="H63" i="4"/>
  <c r="AE362" i="4"/>
  <c r="AJ63" i="4"/>
  <c r="H67" i="4"/>
  <c r="AE366" i="4"/>
  <c r="AJ67" i="4"/>
  <c r="H71" i="4"/>
  <c r="AE370" i="4"/>
  <c r="AJ71" i="4"/>
  <c r="H298" i="4"/>
  <c r="V298" i="4"/>
  <c r="DF353" i="4"/>
  <c r="L182" i="24" s="1"/>
  <c r="DF342" i="4"/>
  <c r="L171" i="24" s="1"/>
  <c r="DF347" i="4"/>
  <c r="L176" i="24" s="1"/>
  <c r="DF349" i="4"/>
  <c r="L178" i="24" s="1"/>
  <c r="DF351" i="4"/>
  <c r="L180" i="24" s="1"/>
  <c r="AE318" i="4"/>
  <c r="H19" i="4"/>
  <c r="AJ19" i="4"/>
  <c r="AE326" i="4"/>
  <c r="H27" i="4"/>
  <c r="AJ27" i="4"/>
  <c r="AE330" i="4"/>
  <c r="H31" i="4"/>
  <c r="AJ31" i="4"/>
  <c r="AE334" i="4"/>
  <c r="H35" i="4"/>
  <c r="AJ35" i="4"/>
  <c r="AE314" i="4"/>
  <c r="H15" i="4"/>
  <c r="AJ15" i="4"/>
  <c r="AO16" i="4" s="1"/>
  <c r="AE320" i="4"/>
  <c r="H21" i="4"/>
  <c r="AJ21" i="4"/>
  <c r="K14" i="4"/>
  <c r="H320" i="4"/>
  <c r="AF320" i="4"/>
  <c r="K313" i="4"/>
  <c r="AE328" i="4"/>
  <c r="H29" i="4"/>
  <c r="AJ29" i="4"/>
  <c r="H328" i="4"/>
  <c r="AF328" i="4"/>
  <c r="AE332" i="4"/>
  <c r="H33" i="4"/>
  <c r="AJ33" i="4"/>
  <c r="H332" i="4"/>
  <c r="AF332" i="4"/>
  <c r="AE336" i="4"/>
  <c r="H37" i="4"/>
  <c r="AJ37" i="4"/>
  <c r="AE340" i="4"/>
  <c r="H41" i="4"/>
  <c r="AJ41" i="4"/>
  <c r="AE344" i="4"/>
  <c r="H45" i="4"/>
  <c r="AJ45" i="4"/>
  <c r="AE348" i="4"/>
  <c r="H49" i="4"/>
  <c r="AJ49" i="4"/>
  <c r="H329" i="4"/>
  <c r="V329" i="4"/>
  <c r="H333" i="4"/>
  <c r="V333" i="4"/>
  <c r="H342" i="4"/>
  <c r="V342" i="4"/>
  <c r="DF321" i="4" s="1"/>
  <c r="L150" i="24" s="1"/>
  <c r="V339" i="4"/>
  <c r="DF318" i="4" s="1"/>
  <c r="L147" i="24" s="1"/>
  <c r="H339" i="4"/>
  <c r="H343" i="4"/>
  <c r="V343" i="4"/>
  <c r="DF322" i="4" s="1"/>
  <c r="L151" i="24" s="1"/>
  <c r="H347" i="4"/>
  <c r="V347" i="4"/>
  <c r="DF326" i="4" s="1"/>
  <c r="L155" i="24" s="1"/>
  <c r="DF110" i="4"/>
  <c r="L82" i="24" s="1"/>
  <c r="DF113" i="4"/>
  <c r="L85" i="24" s="1"/>
  <c r="DF115" i="4"/>
  <c r="L87" i="24" s="1"/>
  <c r="DF119" i="4"/>
  <c r="L91" i="24" s="1"/>
  <c r="DF123" i="4"/>
  <c r="L95" i="24" s="1"/>
  <c r="DF186" i="4"/>
  <c r="L119" i="24" s="1"/>
  <c r="DF188" i="4"/>
  <c r="L121" i="24" s="1"/>
  <c r="BL92" i="4"/>
  <c r="BL95" i="4"/>
  <c r="BL94" i="4"/>
  <c r="BL114" i="4"/>
  <c r="BL113" i="4"/>
  <c r="AU90" i="4"/>
  <c r="AX98" i="4"/>
  <c r="AU102" i="4"/>
  <c r="AV102" i="4"/>
  <c r="AX103" i="4"/>
  <c r="AU104" i="4"/>
  <c r="AV104" i="4"/>
  <c r="AX105" i="4"/>
  <c r="AU106" i="4"/>
  <c r="AV106" i="4"/>
  <c r="AX107" i="4"/>
  <c r="AV108" i="4"/>
  <c r="AX109" i="4"/>
  <c r="AS111" i="4"/>
  <c r="W167" i="4"/>
  <c r="CK169" i="4"/>
  <c r="CS169" i="4"/>
  <c r="BL171" i="4"/>
  <c r="BL172" i="4"/>
  <c r="CG177" i="4"/>
  <c r="CK177" i="4"/>
  <c r="CO177" i="4"/>
  <c r="CS177" i="4"/>
  <c r="CW177" i="4"/>
  <c r="BL180" i="4"/>
  <c r="BL181" i="4"/>
  <c r="D80" i="4"/>
  <c r="V124" i="4"/>
  <c r="V125" i="4"/>
  <c r="V128" i="4"/>
  <c r="V130" i="4"/>
  <c r="V131" i="4"/>
  <c r="V133" i="4"/>
  <c r="V139" i="4"/>
  <c r="V127" i="4"/>
  <c r="V129" i="4"/>
  <c r="V134" i="4"/>
  <c r="V136" i="4"/>
  <c r="V138" i="4"/>
  <c r="V140" i="4"/>
  <c r="V142" i="4"/>
  <c r="V144" i="4"/>
  <c r="V146" i="4"/>
  <c r="V90" i="4"/>
  <c r="V91" i="4"/>
  <c r="V92" i="4"/>
  <c r="V93" i="4"/>
  <c r="V94" i="4"/>
  <c r="V111" i="4"/>
  <c r="DF89" i="4" s="1"/>
  <c r="V113" i="4"/>
  <c r="DF91" i="4" s="1"/>
  <c r="V115" i="4"/>
  <c r="DF93" i="4" s="1"/>
  <c r="V117" i="4"/>
  <c r="DF95" i="4" s="1"/>
  <c r="V118" i="4"/>
  <c r="DF96" i="4" s="1"/>
  <c r="V119" i="4"/>
  <c r="DF97" i="4" s="1"/>
  <c r="V120" i="4"/>
  <c r="DF98" i="4" s="1"/>
  <c r="V121" i="4"/>
  <c r="DF99" i="4" s="1"/>
  <c r="V122" i="4"/>
  <c r="DF100" i="4" s="1"/>
  <c r="V123" i="4"/>
  <c r="DF101" i="4" s="1"/>
  <c r="V89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DF87" i="4" s="1"/>
  <c r="V110" i="4"/>
  <c r="DF88" i="4" s="1"/>
  <c r="V112" i="4"/>
  <c r="DF90" i="4" s="1"/>
  <c r="V114" i="4"/>
  <c r="DF92" i="4" s="1"/>
  <c r="V116" i="4"/>
  <c r="DF94" i="4" s="1"/>
  <c r="V223" i="4"/>
  <c r="V199" i="4"/>
  <c r="V200" i="4"/>
  <c r="V201" i="4"/>
  <c r="V202" i="4"/>
  <c r="V203" i="4"/>
  <c r="V204" i="4"/>
  <c r="V214" i="4"/>
  <c r="V215" i="4"/>
  <c r="V216" i="4"/>
  <c r="V217" i="4"/>
  <c r="V218" i="4"/>
  <c r="V219" i="4"/>
  <c r="V220" i="4"/>
  <c r="V221" i="4"/>
  <c r="V163" i="4"/>
  <c r="V164" i="4"/>
  <c r="V166" i="4"/>
  <c r="V168" i="4"/>
  <c r="V170" i="4"/>
  <c r="V172" i="4"/>
  <c r="V174" i="4"/>
  <c r="V176" i="4"/>
  <c r="V178" i="4"/>
  <c r="V167" i="4"/>
  <c r="V171" i="4"/>
  <c r="V175" i="4"/>
  <c r="V179" i="4"/>
  <c r="V181" i="4"/>
  <c r="V183" i="4"/>
  <c r="V186" i="4"/>
  <c r="DF163" i="4" s="1"/>
  <c r="V188" i="4"/>
  <c r="DF165" i="4" s="1"/>
  <c r="V190" i="4"/>
  <c r="DF167" i="4" s="1"/>
  <c r="V192" i="4"/>
  <c r="DF169" i="4" s="1"/>
  <c r="V194" i="4"/>
  <c r="DF171" i="4" s="1"/>
  <c r="V196" i="4"/>
  <c r="DF173" i="4" s="1"/>
  <c r="V198" i="4"/>
  <c r="DF175" i="4" s="1"/>
  <c r="V165" i="4"/>
  <c r="V169" i="4"/>
  <c r="V173" i="4"/>
  <c r="V177" i="4"/>
  <c r="V180" i="4"/>
  <c r="V182" i="4"/>
  <c r="V184" i="4"/>
  <c r="DF161" i="4" s="1"/>
  <c r="V185" i="4"/>
  <c r="DF162" i="4" s="1"/>
  <c r="V187" i="4"/>
  <c r="DF164" i="4" s="1"/>
  <c r="V189" i="4"/>
  <c r="DF166" i="4" s="1"/>
  <c r="V191" i="4"/>
  <c r="DF168" i="4" s="1"/>
  <c r="V193" i="4"/>
  <c r="DF170" i="4" s="1"/>
  <c r="V195" i="4"/>
  <c r="DF172" i="4" s="1"/>
  <c r="V197" i="4"/>
  <c r="DF174" i="4" s="1"/>
  <c r="W278" i="4"/>
  <c r="W286" i="4"/>
  <c r="W294" i="4"/>
  <c r="W240" i="4"/>
  <c r="W248" i="4"/>
  <c r="W256" i="4"/>
  <c r="BL169" i="4"/>
  <c r="BL170" i="4"/>
  <c r="CG175" i="4"/>
  <c r="CK175" i="4"/>
  <c r="CO175" i="4"/>
  <c r="CS175" i="4"/>
  <c r="CW175" i="4"/>
  <c r="BL177" i="4"/>
  <c r="BL178" i="4"/>
  <c r="C228" i="4"/>
  <c r="AU189" i="4"/>
  <c r="AW189" i="4"/>
  <c r="AU193" i="4"/>
  <c r="AU197" i="4"/>
  <c r="AW197" i="4"/>
  <c r="AU205" i="4"/>
  <c r="AW205" i="4"/>
  <c r="AX205" i="4"/>
  <c r="AU209" i="4"/>
  <c r="AW209" i="4"/>
  <c r="AX209" i="4"/>
  <c r="AU213" i="4"/>
  <c r="AW213" i="4"/>
  <c r="AX213" i="4"/>
  <c r="AU240" i="4"/>
  <c r="AW240" i="4"/>
  <c r="AU279" i="4"/>
  <c r="AW279" i="4"/>
  <c r="AU283" i="4"/>
  <c r="AW283" i="4"/>
  <c r="AU287" i="4"/>
  <c r="AW287" i="4"/>
  <c r="AU291" i="4"/>
  <c r="AW291" i="4"/>
  <c r="AU183" i="4"/>
  <c r="AW183" i="4"/>
  <c r="C229" i="4"/>
  <c r="AU261" i="4"/>
  <c r="AW261" i="4"/>
  <c r="AU265" i="4"/>
  <c r="AW265" i="4"/>
  <c r="AU269" i="4"/>
  <c r="AW269" i="4"/>
  <c r="AU273" i="4"/>
  <c r="AW273" i="4"/>
  <c r="AU277" i="4"/>
  <c r="AW277" i="4"/>
  <c r="AU281" i="4"/>
  <c r="AW281" i="4"/>
  <c r="AU285" i="4"/>
  <c r="AW285" i="4"/>
  <c r="AU289" i="4"/>
  <c r="EH54" i="51" l="1"/>
  <c r="W282" i="4"/>
  <c r="EH56" i="51"/>
  <c r="EH46" i="51"/>
  <c r="CG286" i="4"/>
  <c r="CO286" i="4"/>
  <c r="AW206" i="4"/>
  <c r="AV206" i="4"/>
  <c r="AX206" i="4"/>
  <c r="AW193" i="4"/>
  <c r="W252" i="4"/>
  <c r="AA252" i="4" s="1"/>
  <c r="W244" i="4"/>
  <c r="W299" i="4"/>
  <c r="W290" i="4"/>
  <c r="CS271" i="4"/>
  <c r="CK267" i="4"/>
  <c r="CO211" i="4"/>
  <c r="CW191" i="4"/>
  <c r="CO191" i="4"/>
  <c r="CG187" i="4"/>
  <c r="W176" i="4"/>
  <c r="AA176" i="4" s="1"/>
  <c r="AJ75" i="4"/>
  <c r="AU207" i="4"/>
  <c r="AU195" i="4"/>
  <c r="EB55" i="51"/>
  <c r="EC55" i="51" s="1"/>
  <c r="CW264" i="4"/>
  <c r="CG264" i="4"/>
  <c r="G75" i="51"/>
  <c r="H60" i="51"/>
  <c r="DE39" i="51"/>
  <c r="CW39" i="51"/>
  <c r="CW60" i="51"/>
  <c r="CG185" i="4"/>
  <c r="EB48" i="51"/>
  <c r="EC48" i="51" s="1"/>
  <c r="CS286" i="4"/>
  <c r="CG272" i="4"/>
  <c r="CK272" i="4"/>
  <c r="CS272" i="4"/>
  <c r="AU206" i="4"/>
  <c r="W276" i="4"/>
  <c r="EB69" i="51"/>
  <c r="EC69" i="51" s="1"/>
  <c r="CO208" i="4"/>
  <c r="CW208" i="4"/>
  <c r="CG208" i="4"/>
  <c r="CS208" i="4"/>
  <c r="W180" i="4"/>
  <c r="W173" i="4"/>
  <c r="W258" i="4"/>
  <c r="W254" i="4"/>
  <c r="W250" i="4"/>
  <c r="W246" i="4"/>
  <c r="W242" i="4"/>
  <c r="W296" i="4"/>
  <c r="W292" i="4"/>
  <c r="W288" i="4"/>
  <c r="W284" i="4"/>
  <c r="CS267" i="4"/>
  <c r="CW263" i="4"/>
  <c r="CG263" i="4"/>
  <c r="CS211" i="4"/>
  <c r="CO187" i="4"/>
  <c r="W182" i="4"/>
  <c r="W177" i="4"/>
  <c r="W169" i="4"/>
  <c r="W174" i="4"/>
  <c r="AA174" i="4" s="1"/>
  <c r="W221" i="4"/>
  <c r="H49" i="51"/>
  <c r="EO49" i="51" s="1"/>
  <c r="G45" i="51"/>
  <c r="H43" i="51"/>
  <c r="EO43" i="51" s="1"/>
  <c r="G40" i="51"/>
  <c r="Q40" i="51" s="1"/>
  <c r="H59" i="51"/>
  <c r="EO59" i="51" s="1"/>
  <c r="G50" i="51"/>
  <c r="H46" i="51"/>
  <c r="EO47" i="51" s="1"/>
  <c r="G39" i="51"/>
  <c r="H36" i="51"/>
  <c r="EO37" i="51" s="1"/>
  <c r="H64" i="51"/>
  <c r="EO64" i="51" s="1"/>
  <c r="H66" i="51"/>
  <c r="EO66" i="51" s="1"/>
  <c r="G51" i="51"/>
  <c r="G68" i="51"/>
  <c r="Q68" i="51" s="1"/>
  <c r="G57" i="51"/>
  <c r="AF351" i="4"/>
  <c r="EB41" i="51"/>
  <c r="EC41" i="51" s="1"/>
  <c r="CS185" i="4"/>
  <c r="CK185" i="4"/>
  <c r="AO110" i="4"/>
  <c r="AS110" i="4" s="1"/>
  <c r="AW110" i="4" s="1"/>
  <c r="AS194" i="4"/>
  <c r="AU194" i="4"/>
  <c r="CO214" i="4"/>
  <c r="CW214" i="4"/>
  <c r="CG214" i="4"/>
  <c r="CS214" i="4"/>
  <c r="EB59" i="51"/>
  <c r="EC59" i="51" s="1"/>
  <c r="EO60" i="51"/>
  <c r="V311" i="4"/>
  <c r="W301" i="4"/>
  <c r="AA301" i="4" s="1"/>
  <c r="DE280" i="4" s="1"/>
  <c r="W302" i="4"/>
  <c r="W311" i="4" s="1"/>
  <c r="W199" i="4"/>
  <c r="W226" i="4"/>
  <c r="AA226" i="4" s="1"/>
  <c r="G63" i="51"/>
  <c r="DP63" i="51" s="1"/>
  <c r="G54" i="51"/>
  <c r="H69" i="51"/>
  <c r="EO70" i="51" s="1"/>
  <c r="H61" i="51"/>
  <c r="H52" i="51"/>
  <c r="EO52" i="51" s="1"/>
  <c r="G72" i="51"/>
  <c r="G70" i="51"/>
  <c r="DO70" i="51" s="1"/>
  <c r="G65" i="51"/>
  <c r="G58" i="51"/>
  <c r="DO58" i="51" s="1"/>
  <c r="G56" i="51"/>
  <c r="Q56" i="51" s="1"/>
  <c r="G74" i="51"/>
  <c r="Q74" i="51" s="1"/>
  <c r="AC48" i="51"/>
  <c r="AC40" i="51"/>
  <c r="AC22" i="51"/>
  <c r="EB40" i="51"/>
  <c r="EC40" i="51" s="1"/>
  <c r="W181" i="4"/>
  <c r="W166" i="4"/>
  <c r="AA166" i="4" s="1"/>
  <c r="W168" i="4"/>
  <c r="W219" i="4"/>
  <c r="AA219" i="4" s="1"/>
  <c r="DE196" i="4" s="1"/>
  <c r="K129" i="24" s="1"/>
  <c r="FT16" i="48" a="1"/>
  <c r="BW16" i="48" a="1"/>
  <c r="DV16" i="48" a="1"/>
  <c r="Z16" i="48" a="1"/>
  <c r="CK182" i="4"/>
  <c r="CS182" i="4"/>
  <c r="CG182" i="4"/>
  <c r="CO182" i="4"/>
  <c r="CW182" i="4"/>
  <c r="W224" i="4"/>
  <c r="AA224" i="4" s="1"/>
  <c r="DE201" i="4" s="1"/>
  <c r="K134" i="24" s="1"/>
  <c r="W225" i="4"/>
  <c r="AA225" i="4" s="1"/>
  <c r="DE202" i="4" s="1"/>
  <c r="K135" i="24" s="1"/>
  <c r="AC15" i="51"/>
  <c r="AC77" i="51"/>
  <c r="AW182" i="4"/>
  <c r="AX182" i="4"/>
  <c r="AV182" i="4"/>
  <c r="B75" i="51"/>
  <c r="AB74" i="51"/>
  <c r="V300" i="4"/>
  <c r="DF279" i="4" s="1"/>
  <c r="EO44" i="51"/>
  <c r="BF197" i="4"/>
  <c r="H197" i="4"/>
  <c r="W197" i="4" s="1"/>
  <c r="AA197" i="4" s="1"/>
  <c r="DE174" i="4" s="1"/>
  <c r="H271" i="4"/>
  <c r="W271" i="4" s="1"/>
  <c r="BF271" i="4"/>
  <c r="H269" i="4"/>
  <c r="W269" i="4" s="1"/>
  <c r="AA269" i="4" s="1"/>
  <c r="DE248" i="4" s="1"/>
  <c r="BF269" i="4"/>
  <c r="H191" i="4"/>
  <c r="W191" i="4" s="1"/>
  <c r="BF191" i="4"/>
  <c r="H265" i="4"/>
  <c r="BF265" i="4"/>
  <c r="H187" i="4"/>
  <c r="W187" i="4" s="1"/>
  <c r="BF187" i="4"/>
  <c r="H185" i="4"/>
  <c r="W185" i="4" s="1"/>
  <c r="AA185" i="4" s="1"/>
  <c r="DE162" i="4" s="1"/>
  <c r="BF185" i="4"/>
  <c r="H261" i="4"/>
  <c r="BF261" i="4"/>
  <c r="BF207" i="4"/>
  <c r="H207" i="4"/>
  <c r="V207" i="4"/>
  <c r="DF184" i="4" s="1"/>
  <c r="L117" i="24" s="1"/>
  <c r="BF205" i="4"/>
  <c r="H205" i="4"/>
  <c r="H198" i="4"/>
  <c r="W198" i="4" s="1"/>
  <c r="BF198" i="4"/>
  <c r="BL198" i="4" s="1"/>
  <c r="H274" i="4"/>
  <c r="W274" i="4" s="1"/>
  <c r="AA274" i="4" s="1"/>
  <c r="DE253" i="4" s="1"/>
  <c r="BF274" i="4"/>
  <c r="H272" i="4"/>
  <c r="W272" i="4" s="1"/>
  <c r="BF272" i="4"/>
  <c r="BL46" i="4"/>
  <c r="H194" i="4"/>
  <c r="W194" i="4" s="1"/>
  <c r="BF194" i="4"/>
  <c r="BL44" i="4"/>
  <c r="H190" i="4"/>
  <c r="W190" i="4" s="1"/>
  <c r="BF190" i="4"/>
  <c r="H266" i="4"/>
  <c r="W266" i="4" s="1"/>
  <c r="AA266" i="4" s="1"/>
  <c r="DE245" i="4" s="1"/>
  <c r="BF266" i="4"/>
  <c r="BL266" i="4" s="1"/>
  <c r="H188" i="4"/>
  <c r="W188" i="4" s="1"/>
  <c r="AA188" i="4" s="1"/>
  <c r="DE165" i="4" s="1"/>
  <c r="BF188" i="4"/>
  <c r="BL188" i="4" s="1"/>
  <c r="H262" i="4"/>
  <c r="BF262" i="4"/>
  <c r="BL262" i="4" s="1"/>
  <c r="BL38" i="4"/>
  <c r="BF215" i="4"/>
  <c r="H215" i="4"/>
  <c r="W215" i="4" s="1"/>
  <c r="AA215" i="4" s="1"/>
  <c r="DE192" i="4" s="1"/>
  <c r="K125" i="24" s="1"/>
  <c r="H213" i="4"/>
  <c r="BF213" i="4"/>
  <c r="BL213" i="4" s="1"/>
  <c r="BF210" i="4"/>
  <c r="H210" i="4"/>
  <c r="W210" i="4" s="1"/>
  <c r="AA210" i="4" s="1"/>
  <c r="DE187" i="4" s="1"/>
  <c r="K120" i="24" s="1"/>
  <c r="H361" i="4"/>
  <c r="V361" i="4"/>
  <c r="DF340" i="4" s="1"/>
  <c r="L169" i="24" s="1"/>
  <c r="H208" i="4"/>
  <c r="BF208" i="4"/>
  <c r="BL58" i="4"/>
  <c r="V357" i="4"/>
  <c r="DF336" i="4" s="1"/>
  <c r="L165" i="24" s="1"/>
  <c r="H357" i="4"/>
  <c r="BF204" i="4"/>
  <c r="H204" i="4"/>
  <c r="W204" i="4" s="1"/>
  <c r="AA204" i="4" s="1"/>
  <c r="DE181" i="4" s="1"/>
  <c r="K114" i="24" s="1"/>
  <c r="BL54" i="4"/>
  <c r="V353" i="4"/>
  <c r="DF332" i="4" s="1"/>
  <c r="L161" i="24" s="1"/>
  <c r="H353" i="4"/>
  <c r="W261" i="4"/>
  <c r="H273" i="4"/>
  <c r="W273" i="4" s="1"/>
  <c r="AA273" i="4" s="1"/>
  <c r="DE252" i="4" s="1"/>
  <c r="BF273" i="4"/>
  <c r="H195" i="4"/>
  <c r="W195" i="4" s="1"/>
  <c r="AA195" i="4" s="1"/>
  <c r="DE172" i="4" s="1"/>
  <c r="BF195" i="4"/>
  <c r="BF193" i="4"/>
  <c r="H193" i="4"/>
  <c r="W193" i="4" s="1"/>
  <c r="AA193" i="4" s="1"/>
  <c r="DE170" i="4" s="1"/>
  <c r="H267" i="4"/>
  <c r="W267" i="4" s="1"/>
  <c r="AA267" i="4" s="1"/>
  <c r="DE246" i="4" s="1"/>
  <c r="BF267" i="4"/>
  <c r="BL267" i="4" s="1"/>
  <c r="H189" i="4"/>
  <c r="W189" i="4" s="1"/>
  <c r="AA189" i="4" s="1"/>
  <c r="DE166" i="4" s="1"/>
  <c r="BF189" i="4"/>
  <c r="BL189" i="4" s="1"/>
  <c r="H263" i="4"/>
  <c r="W263" i="4" s="1"/>
  <c r="BF263" i="4"/>
  <c r="BL75" i="4"/>
  <c r="BL76" i="4"/>
  <c r="H371" i="4"/>
  <c r="V371" i="4"/>
  <c r="DF350" i="4" s="1"/>
  <c r="L179" i="24" s="1"/>
  <c r="BF203" i="4"/>
  <c r="BL203" i="4" s="1"/>
  <c r="H203" i="4"/>
  <c r="BF201" i="4"/>
  <c r="H201" i="4"/>
  <c r="W201" i="4" s="1"/>
  <c r="BL50" i="4"/>
  <c r="H196" i="4"/>
  <c r="W196" i="4" s="1"/>
  <c r="AA196" i="4" s="1"/>
  <c r="DE173" i="4" s="1"/>
  <c r="BF196" i="4"/>
  <c r="BL48" i="4"/>
  <c r="H270" i="4"/>
  <c r="W270" i="4" s="1"/>
  <c r="AA270" i="4" s="1"/>
  <c r="DE249" i="4" s="1"/>
  <c r="BF270" i="4"/>
  <c r="H268" i="4"/>
  <c r="W268" i="4" s="1"/>
  <c r="AA268" i="4" s="1"/>
  <c r="DE247" i="4" s="1"/>
  <c r="BF268" i="4"/>
  <c r="H192" i="4"/>
  <c r="W192" i="4" s="1"/>
  <c r="AA192" i="4" s="1"/>
  <c r="DE169" i="4" s="1"/>
  <c r="BF192" i="4"/>
  <c r="BL42" i="4"/>
  <c r="H264" i="4"/>
  <c r="W264" i="4" s="1"/>
  <c r="BF264" i="4"/>
  <c r="BL40" i="4"/>
  <c r="H186" i="4"/>
  <c r="W186" i="4" s="1"/>
  <c r="AA186" i="4" s="1"/>
  <c r="DE163" i="4" s="1"/>
  <c r="BF186" i="4"/>
  <c r="BL186" i="4" s="1"/>
  <c r="BF184" i="4"/>
  <c r="BL184" i="4" s="1"/>
  <c r="H184" i="4"/>
  <c r="W184" i="4" s="1"/>
  <c r="H260" i="4"/>
  <c r="W260" i="4" s="1"/>
  <c r="AA260" i="4" s="1"/>
  <c r="DE239" i="4" s="1"/>
  <c r="BF260" i="4"/>
  <c r="BL260" i="4" s="1"/>
  <c r="BL60" i="4"/>
  <c r="H359" i="4"/>
  <c r="V359" i="4"/>
  <c r="DF338" i="4" s="1"/>
  <c r="L167" i="24" s="1"/>
  <c r="H206" i="4"/>
  <c r="BF206" i="4"/>
  <c r="BL206" i="4" s="1"/>
  <c r="BL56" i="4"/>
  <c r="V355" i="4"/>
  <c r="DF334" i="4" s="1"/>
  <c r="L163" i="24" s="1"/>
  <c r="H355" i="4"/>
  <c r="BL202" i="4"/>
  <c r="EB71" i="51"/>
  <c r="EC71" i="51" s="1"/>
  <c r="EO46" i="51"/>
  <c r="EO68" i="51"/>
  <c r="H351" i="4"/>
  <c r="AJ126" i="4"/>
  <c r="AO127" i="4" s="1"/>
  <c r="AS127" i="4" s="1"/>
  <c r="H126" i="4"/>
  <c r="O52" i="51" s="1"/>
  <c r="EB53" i="51" s="1"/>
  <c r="EC53" i="51" s="1"/>
  <c r="CK246" i="4"/>
  <c r="CG246" i="4"/>
  <c r="CW246" i="4"/>
  <c r="CS246" i="4"/>
  <c r="CO246" i="4"/>
  <c r="CK248" i="4"/>
  <c r="CW248" i="4"/>
  <c r="CS248" i="4"/>
  <c r="CO248" i="4"/>
  <c r="CG248" i="4"/>
  <c r="CG190" i="4"/>
  <c r="CW190" i="4"/>
  <c r="CK190" i="4"/>
  <c r="CS190" i="4"/>
  <c r="CO190" i="4"/>
  <c r="AV199" i="4"/>
  <c r="AX199" i="4"/>
  <c r="AW199" i="4"/>
  <c r="AE351" i="4"/>
  <c r="AS188" i="4"/>
  <c r="AU188" i="4" s="1"/>
  <c r="CS250" i="4"/>
  <c r="CK250" i="4"/>
  <c r="CG250" i="4"/>
  <c r="CW250" i="4"/>
  <c r="CO250" i="4"/>
  <c r="CS257" i="4"/>
  <c r="CK257" i="4"/>
  <c r="CG257" i="4"/>
  <c r="CW257" i="4"/>
  <c r="CO257" i="4"/>
  <c r="CK270" i="4"/>
  <c r="CG270" i="4"/>
  <c r="CO270" i="4"/>
  <c r="CW270" i="4"/>
  <c r="CS270" i="4"/>
  <c r="CW290" i="4"/>
  <c r="CO290" i="4"/>
  <c r="CK290" i="4"/>
  <c r="CG290" i="4"/>
  <c r="CS290" i="4"/>
  <c r="CG260" i="4"/>
  <c r="CW260" i="4"/>
  <c r="CK260" i="4"/>
  <c r="CS260" i="4"/>
  <c r="CO260" i="4"/>
  <c r="CO262" i="4"/>
  <c r="CK262" i="4"/>
  <c r="CS262" i="4"/>
  <c r="CG262" i="4"/>
  <c r="CW262" i="4"/>
  <c r="CK198" i="4"/>
  <c r="CG198" i="4"/>
  <c r="CW198" i="4"/>
  <c r="CO198" i="4"/>
  <c r="CW199" i="4"/>
  <c r="CS199" i="4"/>
  <c r="CK199" i="4"/>
  <c r="CO199" i="4"/>
  <c r="CG199" i="4"/>
  <c r="W200" i="4"/>
  <c r="AA200" i="4" s="1"/>
  <c r="DE177" i="4" s="1"/>
  <c r="K110" i="24" s="1"/>
  <c r="EB68" i="51"/>
  <c r="EC68" i="51" s="1"/>
  <c r="AO203" i="4"/>
  <c r="AS203" i="4" s="1"/>
  <c r="AW203" i="4" s="1"/>
  <c r="W165" i="4"/>
  <c r="AA165" i="4" s="1"/>
  <c r="W262" i="4"/>
  <c r="AA262" i="4" s="1"/>
  <c r="DE241" i="4" s="1"/>
  <c r="W259" i="4"/>
  <c r="W257" i="4"/>
  <c r="AA257" i="4" s="1"/>
  <c r="W255" i="4"/>
  <c r="W253" i="4"/>
  <c r="AA253" i="4" s="1"/>
  <c r="W251" i="4"/>
  <c r="W249" i="4"/>
  <c r="AA249" i="4" s="1"/>
  <c r="W247" i="4"/>
  <c r="W245" i="4"/>
  <c r="AA245" i="4" s="1"/>
  <c r="W243" i="4"/>
  <c r="W241" i="4"/>
  <c r="AA241" i="4" s="1"/>
  <c r="W239" i="4"/>
  <c r="W275" i="4"/>
  <c r="AA275" i="4" s="1"/>
  <c r="DE254" i="4" s="1"/>
  <c r="W297" i="4"/>
  <c r="W295" i="4"/>
  <c r="W293" i="4"/>
  <c r="W291" i="4"/>
  <c r="W289" i="4"/>
  <c r="W287" i="4"/>
  <c r="W283" i="4"/>
  <c r="W281" i="4"/>
  <c r="W279" i="4"/>
  <c r="W277" i="4"/>
  <c r="W175" i="4"/>
  <c r="AO54" i="4"/>
  <c r="AS54" i="4" s="1"/>
  <c r="AU54" i="4" s="1"/>
  <c r="AO51" i="4"/>
  <c r="CW267" i="4"/>
  <c r="CO267" i="4"/>
  <c r="CS263" i="4"/>
  <c r="CW211" i="4"/>
  <c r="CG211" i="4"/>
  <c r="W265" i="4"/>
  <c r="CS187" i="4"/>
  <c r="W183" i="4"/>
  <c r="AA183" i="4" s="1"/>
  <c r="W178" i="4"/>
  <c r="W170" i="4"/>
  <c r="W164" i="4"/>
  <c r="W172" i="4"/>
  <c r="W163" i="4"/>
  <c r="W220" i="4"/>
  <c r="AA220" i="4" s="1"/>
  <c r="DE197" i="4" s="1"/>
  <c r="K130" i="24" s="1"/>
  <c r="W218" i="4"/>
  <c r="W216" i="4"/>
  <c r="AA216" i="4" s="1"/>
  <c r="DE193" i="4" s="1"/>
  <c r="K126" i="24" s="1"/>
  <c r="W214" i="4"/>
  <c r="W179" i="4"/>
  <c r="W171" i="4"/>
  <c r="CW107" i="4"/>
  <c r="CO107" i="4"/>
  <c r="CW103" i="4"/>
  <c r="CO103" i="4"/>
  <c r="EO62" i="51"/>
  <c r="EO54" i="51"/>
  <c r="EO72" i="51"/>
  <c r="EO58" i="51"/>
  <c r="EO56" i="51"/>
  <c r="EO74" i="51"/>
  <c r="EB39" i="51"/>
  <c r="EC39" i="51" s="1"/>
  <c r="EO50" i="51"/>
  <c r="W202" i="4"/>
  <c r="AS101" i="4"/>
  <c r="AU101" i="4" s="1"/>
  <c r="EO48" i="51"/>
  <c r="EO42" i="51"/>
  <c r="EO38" i="51"/>
  <c r="CG192" i="4"/>
  <c r="CO192" i="4"/>
  <c r="CW192" i="4"/>
  <c r="CK192" i="4"/>
  <c r="CS192" i="4"/>
  <c r="CG186" i="4"/>
  <c r="CO186" i="4"/>
  <c r="CW186" i="4"/>
  <c r="CK186" i="4"/>
  <c r="CS186" i="4"/>
  <c r="AO200" i="4"/>
  <c r="AO201" i="4"/>
  <c r="CK184" i="4"/>
  <c r="CG184" i="4"/>
  <c r="CW184" i="4"/>
  <c r="CS184" i="4"/>
  <c r="CO184" i="4"/>
  <c r="CG212" i="4"/>
  <c r="CW212" i="4"/>
  <c r="CS212" i="4"/>
  <c r="CO212" i="4"/>
  <c r="CK212" i="4"/>
  <c r="AS132" i="4"/>
  <c r="AU181" i="4"/>
  <c r="CG181" i="4" s="1"/>
  <c r="CW169" i="4"/>
  <c r="CO169" i="4"/>
  <c r="AU108" i="4"/>
  <c r="AJ52" i="4"/>
  <c r="AO52" i="4" s="1"/>
  <c r="AS52" i="4" s="1"/>
  <c r="AU52" i="4" s="1"/>
  <c r="CS195" i="4"/>
  <c r="AX181" i="4"/>
  <c r="AX131" i="4"/>
  <c r="AW131" i="4"/>
  <c r="CS109" i="4"/>
  <c r="AX108" i="4"/>
  <c r="CS105" i="4"/>
  <c r="CW98" i="4"/>
  <c r="CO98" i="4"/>
  <c r="CK131" i="4"/>
  <c r="EB60" i="51"/>
  <c r="EC60" i="51" s="1"/>
  <c r="AO44" i="4"/>
  <c r="AS44" i="4" s="1"/>
  <c r="AU44" i="4" s="1"/>
  <c r="AW195" i="4"/>
  <c r="AU203" i="4"/>
  <c r="EB47" i="51"/>
  <c r="EC47" i="51" s="1"/>
  <c r="AS202" i="4"/>
  <c r="AS118" i="4"/>
  <c r="AX192" i="4"/>
  <c r="AW192" i="4"/>
  <c r="AV192" i="4"/>
  <c r="AS204" i="4"/>
  <c r="AU204" i="4" s="1"/>
  <c r="AS196" i="4"/>
  <c r="AU196" i="4" s="1"/>
  <c r="AS180" i="4"/>
  <c r="AU180" i="4" s="1"/>
  <c r="AX184" i="4"/>
  <c r="AV184" i="4"/>
  <c r="AW184" i="4"/>
  <c r="AW212" i="4"/>
  <c r="AV212" i="4"/>
  <c r="AX212" i="4"/>
  <c r="AS134" i="4"/>
  <c r="AU134" i="4" s="1"/>
  <c r="AS167" i="4"/>
  <c r="AU167" i="4" s="1"/>
  <c r="AO114" i="4"/>
  <c r="AS114" i="4" s="1"/>
  <c r="AX114" i="4" s="1"/>
  <c r="CS244" i="4"/>
  <c r="CO244" i="4"/>
  <c r="CK244" i="4"/>
  <c r="CG244" i="4"/>
  <c r="CW244" i="4"/>
  <c r="CG258" i="4"/>
  <c r="CW258" i="4"/>
  <c r="CS258" i="4"/>
  <c r="CO258" i="4"/>
  <c r="CK258" i="4"/>
  <c r="AC49" i="51"/>
  <c r="AC45" i="51"/>
  <c r="AC41" i="51"/>
  <c r="AC37" i="51"/>
  <c r="AC29" i="51"/>
  <c r="AC21" i="51"/>
  <c r="AC75" i="51"/>
  <c r="AC50" i="51"/>
  <c r="AC46" i="51"/>
  <c r="AC42" i="51"/>
  <c r="AC38" i="51"/>
  <c r="AC26" i="51"/>
  <c r="AC18" i="51"/>
  <c r="AS100" i="4"/>
  <c r="AU100" i="4" s="1"/>
  <c r="O62" i="51"/>
  <c r="H154" i="4"/>
  <c r="W152" i="4" s="1"/>
  <c r="AA152" i="4" s="1"/>
  <c r="O50" i="51"/>
  <c r="EB50" i="51" s="1"/>
  <c r="EC50" i="51" s="1"/>
  <c r="H375" i="4"/>
  <c r="EB61" i="51"/>
  <c r="EC61" i="51" s="1"/>
  <c r="EB25" i="51"/>
  <c r="EC25" i="51" s="1"/>
  <c r="EB66" i="51"/>
  <c r="EC66" i="51" s="1"/>
  <c r="CG91" i="4"/>
  <c r="CO91" i="4"/>
  <c r="CW91" i="4"/>
  <c r="CK91" i="4"/>
  <c r="CS91" i="4"/>
  <c r="EB19" i="51"/>
  <c r="EC19" i="51" s="1"/>
  <c r="EB21" i="51"/>
  <c r="EC21" i="51" s="1"/>
  <c r="EB23" i="51"/>
  <c r="EC23" i="51" s="1"/>
  <c r="EB56" i="51"/>
  <c r="EC56" i="51" s="1"/>
  <c r="EB26" i="51"/>
  <c r="EC26" i="51" s="1"/>
  <c r="O83" i="51"/>
  <c r="EB67" i="51"/>
  <c r="EC67" i="51" s="1"/>
  <c r="EB75" i="51"/>
  <c r="EC75" i="51" s="1"/>
  <c r="EB43" i="51"/>
  <c r="EC43" i="51" s="1"/>
  <c r="EB54" i="51"/>
  <c r="EC54" i="51" s="1"/>
  <c r="EH51" i="51"/>
  <c r="EH37" i="51"/>
  <c r="EH35" i="51"/>
  <c r="EH33" i="51"/>
  <c r="EH31" i="51"/>
  <c r="EH29" i="51"/>
  <c r="EH27" i="51"/>
  <c r="EH25" i="51"/>
  <c r="EH23" i="51"/>
  <c r="EH21" i="51"/>
  <c r="EH19" i="51"/>
  <c r="EH17" i="51"/>
  <c r="EH75" i="51"/>
  <c r="EH76" i="51"/>
  <c r="EH49" i="51"/>
  <c r="EH42" i="51"/>
  <c r="EH40" i="51"/>
  <c r="EH38" i="51"/>
  <c r="EH52" i="51"/>
  <c r="EH53" i="51"/>
  <c r="EH55" i="51"/>
  <c r="EH45" i="51"/>
  <c r="EI51" i="51"/>
  <c r="EI37" i="51"/>
  <c r="EI35" i="51"/>
  <c r="EI33" i="51"/>
  <c r="EI31" i="51"/>
  <c r="EI29" i="51"/>
  <c r="EI27" i="51"/>
  <c r="EI25" i="51"/>
  <c r="EI23" i="51"/>
  <c r="EI21" i="51"/>
  <c r="EI19" i="51"/>
  <c r="EI17" i="51"/>
  <c r="EI75" i="51"/>
  <c r="EI76" i="51"/>
  <c r="EI49" i="51"/>
  <c r="EI42" i="51"/>
  <c r="EI40" i="51"/>
  <c r="EI38" i="51"/>
  <c r="EI52" i="51"/>
  <c r="EI53" i="51"/>
  <c r="EI55" i="51"/>
  <c r="EI45" i="51"/>
  <c r="AC74" i="51"/>
  <c r="AC31" i="51"/>
  <c r="AC66" i="51"/>
  <c r="AC35" i="51"/>
  <c r="AC23" i="51"/>
  <c r="AC70" i="51"/>
  <c r="AC59" i="51"/>
  <c r="AC27" i="51"/>
  <c r="AC19" i="51"/>
  <c r="AC72" i="51"/>
  <c r="AC69" i="51"/>
  <c r="AC63" i="51"/>
  <c r="AC55" i="51"/>
  <c r="AC64" i="51"/>
  <c r="AC61" i="51"/>
  <c r="AC57" i="51"/>
  <c r="AC53" i="51"/>
  <c r="CW17" i="51"/>
  <c r="CX17" i="51" s="1"/>
  <c r="CX18" i="51" s="1"/>
  <c r="DA17" i="51"/>
  <c r="DB17" i="51" s="1"/>
  <c r="DB18" i="51" s="1"/>
  <c r="DE17" i="51"/>
  <c r="DF17" i="51" s="1"/>
  <c r="DI17" i="51"/>
  <c r="DJ17" i="51" s="1"/>
  <c r="DJ18" i="51" s="1"/>
  <c r="DJ19" i="51" s="1"/>
  <c r="CS17" i="51"/>
  <c r="CT17" i="51" s="1"/>
  <c r="CT18" i="51" s="1"/>
  <c r="CT19" i="51" s="1"/>
  <c r="DI20" i="51"/>
  <c r="CS20" i="51"/>
  <c r="CW20" i="51"/>
  <c r="DA20" i="51"/>
  <c r="DE20" i="51"/>
  <c r="DI44" i="51"/>
  <c r="CS44" i="51"/>
  <c r="CW44" i="51"/>
  <c r="DA44" i="51"/>
  <c r="DE44" i="51"/>
  <c r="DA45" i="51"/>
  <c r="DE45" i="51"/>
  <c r="DI45" i="51"/>
  <c r="CS45" i="51"/>
  <c r="CW45" i="51"/>
  <c r="DA76" i="51"/>
  <c r="CS76" i="51"/>
  <c r="DE76" i="51"/>
  <c r="CS70" i="51"/>
  <c r="DE70" i="51"/>
  <c r="DA70" i="51"/>
  <c r="CW66" i="51"/>
  <c r="DA66" i="51"/>
  <c r="DE66" i="51"/>
  <c r="DI66" i="51"/>
  <c r="CS66" i="51"/>
  <c r="DE38" i="51"/>
  <c r="DI38" i="51"/>
  <c r="CS38" i="51"/>
  <c r="CW38" i="51"/>
  <c r="DA38" i="51"/>
  <c r="AO94" i="4"/>
  <c r="AO95" i="4"/>
  <c r="AO128" i="4"/>
  <c r="DA36" i="51"/>
  <c r="DE36" i="51"/>
  <c r="DI36" i="51"/>
  <c r="CS36" i="51"/>
  <c r="CW36" i="51"/>
  <c r="DF18" i="51"/>
  <c r="DF19" i="51" s="1"/>
  <c r="BJ54" i="51"/>
  <c r="BH54" i="51"/>
  <c r="BI54" i="51"/>
  <c r="DA50" i="51"/>
  <c r="DE50" i="51"/>
  <c r="DI50" i="51"/>
  <c r="CS50" i="51"/>
  <c r="CW50" i="51"/>
  <c r="BI42" i="51"/>
  <c r="BH42" i="51"/>
  <c r="BJ42" i="51"/>
  <c r="AO99" i="4"/>
  <c r="AC51" i="51"/>
  <c r="DA48" i="51"/>
  <c r="DE48" i="51"/>
  <c r="DI48" i="51"/>
  <c r="CS48" i="51"/>
  <c r="CW48" i="51"/>
  <c r="DI49" i="51"/>
  <c r="CS49" i="51"/>
  <c r="CW49" i="51"/>
  <c r="DA49" i="51"/>
  <c r="DE49" i="51"/>
  <c r="DA41" i="51"/>
  <c r="DE41" i="51"/>
  <c r="DI41" i="51"/>
  <c r="CS41" i="51"/>
  <c r="CW41" i="51"/>
  <c r="DE62" i="51"/>
  <c r="DI62" i="51"/>
  <c r="CS62" i="51"/>
  <c r="CW62" i="51"/>
  <c r="DA62" i="51"/>
  <c r="DA32" i="51"/>
  <c r="DE32" i="51"/>
  <c r="DI32" i="51"/>
  <c r="CS32" i="51"/>
  <c r="CW32" i="51"/>
  <c r="AC32" i="51"/>
  <c r="AC28" i="51"/>
  <c r="AC20" i="51"/>
  <c r="AC71" i="51"/>
  <c r="AC65" i="51"/>
  <c r="AC60" i="51"/>
  <c r="AC56" i="51"/>
  <c r="AC52" i="51"/>
  <c r="AS140" i="4"/>
  <c r="AU140" i="4" s="1"/>
  <c r="AO138" i="4"/>
  <c r="AO139" i="4"/>
  <c r="AS139" i="4" s="1"/>
  <c r="AU139" i="4" s="1"/>
  <c r="CG139" i="4" s="1"/>
  <c r="BH37" i="51"/>
  <c r="BJ37" i="51"/>
  <c r="BI37" i="51"/>
  <c r="DE40" i="51"/>
  <c r="DI40" i="51"/>
  <c r="CS40" i="51"/>
  <c r="CW40" i="51"/>
  <c r="DA40" i="51"/>
  <c r="BH45" i="51"/>
  <c r="BI45" i="51"/>
  <c r="BJ45" i="51"/>
  <c r="BI76" i="51"/>
  <c r="BH76" i="51"/>
  <c r="BJ76" i="51"/>
  <c r="DE74" i="51"/>
  <c r="DA74" i="51"/>
  <c r="CS74" i="51"/>
  <c r="BH70" i="51"/>
  <c r="BI70" i="51"/>
  <c r="BJ70" i="51"/>
  <c r="BJ66" i="51"/>
  <c r="BH66" i="51"/>
  <c r="BI66" i="51"/>
  <c r="DE58" i="51"/>
  <c r="DI58" i="51"/>
  <c r="CS58" i="51"/>
  <c r="CW58" i="51"/>
  <c r="DA58" i="51"/>
  <c r="BJ38" i="51"/>
  <c r="BI38" i="51"/>
  <c r="BH38" i="51"/>
  <c r="DA24" i="51"/>
  <c r="DE24" i="51"/>
  <c r="DI24" i="51"/>
  <c r="CS24" i="51"/>
  <c r="CW24" i="51"/>
  <c r="AO117" i="4"/>
  <c r="AS117" i="4" s="1"/>
  <c r="AU117" i="4" s="1"/>
  <c r="AO116" i="4"/>
  <c r="AS116" i="4" s="1"/>
  <c r="AX116" i="4" s="1"/>
  <c r="AO136" i="4"/>
  <c r="AO135" i="4"/>
  <c r="AS135" i="4" s="1"/>
  <c r="AU135" i="4" s="1"/>
  <c r="CG135" i="4" s="1"/>
  <c r="BJ36" i="51"/>
  <c r="BI36" i="51"/>
  <c r="BH36" i="51"/>
  <c r="BG54" i="51"/>
  <c r="BG42" i="51"/>
  <c r="DI43" i="51"/>
  <c r="CS43" i="51"/>
  <c r="CW43" i="51"/>
  <c r="DA43" i="51"/>
  <c r="DE43" i="51"/>
  <c r="AC34" i="51"/>
  <c r="AC30" i="51"/>
  <c r="AC24" i="51"/>
  <c r="AC73" i="51"/>
  <c r="AC68" i="51"/>
  <c r="AC67" i="51"/>
  <c r="AC62" i="51"/>
  <c r="AC58" i="51"/>
  <c r="AC54" i="51"/>
  <c r="AC76" i="51"/>
  <c r="CW37" i="51"/>
  <c r="DA37" i="51"/>
  <c r="DE37" i="51"/>
  <c r="DI37" i="51"/>
  <c r="CS37" i="51"/>
  <c r="BJ17" i="51"/>
  <c r="BH17" i="51"/>
  <c r="BI17" i="51"/>
  <c r="DA46" i="51"/>
  <c r="DE46" i="51"/>
  <c r="DI46" i="51"/>
  <c r="CS46" i="51"/>
  <c r="CW46" i="51"/>
  <c r="DA28" i="51"/>
  <c r="DE28" i="51"/>
  <c r="DI28" i="51"/>
  <c r="CS28" i="51"/>
  <c r="CW28" i="51"/>
  <c r="BJ20" i="51"/>
  <c r="BI20" i="51"/>
  <c r="BH20" i="51"/>
  <c r="Q49" i="51"/>
  <c r="Q48" i="51"/>
  <c r="Q45" i="51"/>
  <c r="Q44" i="51"/>
  <c r="Q43" i="51"/>
  <c r="Q41" i="51"/>
  <c r="Q38" i="51"/>
  <c r="Q67" i="51"/>
  <c r="Q63" i="51"/>
  <c r="Q59" i="51"/>
  <c r="Q54" i="51"/>
  <c r="Q75" i="51"/>
  <c r="Q50" i="51"/>
  <c r="Q47" i="51"/>
  <c r="Q46" i="51"/>
  <c r="Q42" i="51"/>
  <c r="Q39" i="51"/>
  <c r="Q37" i="51"/>
  <c r="Q36" i="51"/>
  <c r="Q69" i="51"/>
  <c r="Q64" i="51"/>
  <c r="Q61" i="51"/>
  <c r="Q53" i="51"/>
  <c r="Q52" i="51"/>
  <c r="Q66" i="51"/>
  <c r="Q51" i="51"/>
  <c r="Q72" i="51"/>
  <c r="Q71" i="51"/>
  <c r="Q70" i="51"/>
  <c r="Q65" i="51"/>
  <c r="Q60" i="51"/>
  <c r="Q58" i="51"/>
  <c r="Q57" i="51"/>
  <c r="Q55" i="51"/>
  <c r="Q73" i="51"/>
  <c r="Q62" i="51"/>
  <c r="DO56" i="51"/>
  <c r="DO40" i="51"/>
  <c r="DP40" i="51"/>
  <c r="H15" i="51"/>
  <c r="G15" i="51"/>
  <c r="DP49" i="51"/>
  <c r="DO49" i="51"/>
  <c r="DP48" i="51"/>
  <c r="DO48" i="51"/>
  <c r="DP45" i="51"/>
  <c r="DO45" i="51"/>
  <c r="DP44" i="51"/>
  <c r="DO44" i="51"/>
  <c r="DP43" i="51"/>
  <c r="DO43" i="51"/>
  <c r="DP41" i="51"/>
  <c r="DO41" i="51"/>
  <c r="H32" i="51"/>
  <c r="G32" i="51"/>
  <c r="H22" i="51"/>
  <c r="G22" i="51"/>
  <c r="EO63" i="51"/>
  <c r="EO75" i="51"/>
  <c r="EO39" i="51"/>
  <c r="H31" i="51"/>
  <c r="G31" i="51"/>
  <c r="H28" i="51"/>
  <c r="G28" i="51"/>
  <c r="H23" i="51"/>
  <c r="G23" i="51"/>
  <c r="DP69" i="51"/>
  <c r="DO69" i="51"/>
  <c r="DP64" i="51"/>
  <c r="DO64" i="51"/>
  <c r="DP61" i="51"/>
  <c r="DO61" i="51"/>
  <c r="DP53" i="51"/>
  <c r="DO53" i="51"/>
  <c r="DP52" i="51"/>
  <c r="DO52" i="51"/>
  <c r="DP66" i="51"/>
  <c r="DO66" i="51"/>
  <c r="H33" i="51"/>
  <c r="G33" i="51"/>
  <c r="H27" i="51"/>
  <c r="G27" i="51"/>
  <c r="H17" i="51"/>
  <c r="G17" i="51"/>
  <c r="DP51" i="51"/>
  <c r="DO51" i="51"/>
  <c r="DO72" i="51"/>
  <c r="DP72" i="51"/>
  <c r="DP71" i="51"/>
  <c r="DO71" i="51"/>
  <c r="DP70" i="51"/>
  <c r="DP68" i="51"/>
  <c r="DP65" i="51"/>
  <c r="DO65" i="51"/>
  <c r="DP60" i="51"/>
  <c r="DO60" i="51"/>
  <c r="DP58" i="51"/>
  <c r="DP57" i="51"/>
  <c r="DO57" i="51"/>
  <c r="DP56" i="51"/>
  <c r="EO55" i="51"/>
  <c r="H34" i="51"/>
  <c r="G34" i="51"/>
  <c r="H26" i="51"/>
  <c r="G26" i="51"/>
  <c r="H18" i="51"/>
  <c r="G18" i="51"/>
  <c r="EO73" i="51"/>
  <c r="F76" i="51"/>
  <c r="D76" i="4"/>
  <c r="EO45" i="51"/>
  <c r="EO41" i="51"/>
  <c r="DP38" i="51"/>
  <c r="DO38" i="51"/>
  <c r="H35" i="51"/>
  <c r="G35" i="51"/>
  <c r="H25" i="51"/>
  <c r="G25" i="51"/>
  <c r="H19" i="51"/>
  <c r="G19" i="51"/>
  <c r="DP67" i="51"/>
  <c r="DO67" i="51"/>
  <c r="DO63" i="51"/>
  <c r="DP59" i="51"/>
  <c r="DO59" i="51"/>
  <c r="DP54" i="51"/>
  <c r="DO54" i="51"/>
  <c r="DP75" i="51"/>
  <c r="DO75" i="51"/>
  <c r="DP50" i="51"/>
  <c r="DO50" i="51"/>
  <c r="DP47" i="51"/>
  <c r="DO47" i="51"/>
  <c r="DP46" i="51"/>
  <c r="DO46" i="51"/>
  <c r="DP42" i="51"/>
  <c r="DO42" i="51"/>
  <c r="DP39" i="51"/>
  <c r="DO39" i="51"/>
  <c r="DP37" i="51"/>
  <c r="DO37" i="51"/>
  <c r="DP36" i="51"/>
  <c r="DO36" i="51"/>
  <c r="H20" i="51"/>
  <c r="G20" i="51"/>
  <c r="H16" i="51"/>
  <c r="G16" i="51"/>
  <c r="Q16" i="51" s="1"/>
  <c r="EO61" i="51"/>
  <c r="H30" i="51"/>
  <c r="G30" i="51"/>
  <c r="H24" i="51"/>
  <c r="G24" i="51"/>
  <c r="Q24" i="51" s="1"/>
  <c r="EO51" i="51"/>
  <c r="EO71" i="51"/>
  <c r="EO65" i="51"/>
  <c r="EO57" i="51"/>
  <c r="DP55" i="51"/>
  <c r="DO55" i="51"/>
  <c r="DP74" i="51"/>
  <c r="H29" i="51"/>
  <c r="G29" i="51"/>
  <c r="H21" i="51"/>
  <c r="G21" i="51"/>
  <c r="DP73" i="51"/>
  <c r="DO73" i="51"/>
  <c r="DP62" i="51"/>
  <c r="DO62" i="51"/>
  <c r="AF375" i="4"/>
  <c r="AS121" i="4"/>
  <c r="AU121" i="4" s="1"/>
  <c r="AS122" i="4"/>
  <c r="AU122" i="4" s="1"/>
  <c r="AO125" i="4"/>
  <c r="AS125" i="4" s="1"/>
  <c r="I11" i="49"/>
  <c r="BL282" i="4"/>
  <c r="BL278" i="4"/>
  <c r="DV4" i="48" a="1"/>
  <c r="Z4" i="48" a="1"/>
  <c r="BL283" i="4"/>
  <c r="BL279" i="4"/>
  <c r="BL284" i="4"/>
  <c r="BL280" i="4"/>
  <c r="FT4" i="48" a="1"/>
  <c r="BW4" i="48" a="1"/>
  <c r="DD99" i="4"/>
  <c r="DD325" i="4"/>
  <c r="DD371" i="4" s="1"/>
  <c r="K75" i="25" s="1"/>
  <c r="DD24" i="4"/>
  <c r="J24" i="24" s="1"/>
  <c r="J154" i="24" s="1"/>
  <c r="DD250" i="4"/>
  <c r="DD172" i="4"/>
  <c r="DD258" i="4"/>
  <c r="CO254" i="4"/>
  <c r="CK254" i="4"/>
  <c r="CG254" i="4"/>
  <c r="CW254" i="4"/>
  <c r="CS254" i="4"/>
  <c r="CO249" i="4"/>
  <c r="CK249" i="4"/>
  <c r="CG249" i="4"/>
  <c r="CW249" i="4"/>
  <c r="CS249" i="4"/>
  <c r="J31" i="24"/>
  <c r="DD32" i="4"/>
  <c r="W300" i="4"/>
  <c r="AA300" i="4" s="1"/>
  <c r="DE279" i="4" s="1"/>
  <c r="AU123" i="4"/>
  <c r="AW123" i="4"/>
  <c r="AX123" i="4"/>
  <c r="AV123" i="4"/>
  <c r="AS119" i="4"/>
  <c r="AO96" i="4"/>
  <c r="AO97" i="4"/>
  <c r="AS92" i="4"/>
  <c r="AU92" i="4" s="1"/>
  <c r="AS129" i="4"/>
  <c r="AU129" i="4" s="1"/>
  <c r="AS124" i="4"/>
  <c r="AU124" i="4" s="1"/>
  <c r="AS120" i="4"/>
  <c r="AU120" i="4" s="1"/>
  <c r="AS93" i="4"/>
  <c r="AU93" i="4" s="1"/>
  <c r="AO130" i="4"/>
  <c r="AS164" i="4"/>
  <c r="AS165" i="4"/>
  <c r="AU165" i="4" s="1"/>
  <c r="CK176" i="4"/>
  <c r="CO176" i="4"/>
  <c r="CG176" i="4"/>
  <c r="CW176" i="4"/>
  <c r="CS176" i="4"/>
  <c r="CW135" i="4"/>
  <c r="CK168" i="4"/>
  <c r="CG168" i="4"/>
  <c r="CW168" i="4"/>
  <c r="CO168" i="4"/>
  <c r="CS168" i="4"/>
  <c r="AW178" i="4"/>
  <c r="AX178" i="4"/>
  <c r="AV172" i="4"/>
  <c r="AW172" i="4"/>
  <c r="AX172" i="4"/>
  <c r="AX139" i="4"/>
  <c r="AW137" i="4"/>
  <c r="AX137" i="4"/>
  <c r="AV137" i="4"/>
  <c r="AW174" i="4"/>
  <c r="AX174" i="4"/>
  <c r="AW170" i="4"/>
  <c r="AX170" i="4"/>
  <c r="AW166" i="4"/>
  <c r="AX166" i="4"/>
  <c r="AW133" i="4"/>
  <c r="AV133" i="4"/>
  <c r="AX133" i="4"/>
  <c r="AO57" i="4"/>
  <c r="AO58" i="4"/>
  <c r="AV166" i="4"/>
  <c r="AV178" i="4"/>
  <c r="CG178" i="4"/>
  <c r="CO178" i="4"/>
  <c r="CW178" i="4"/>
  <c r="CK178" i="4"/>
  <c r="CS178" i="4"/>
  <c r="CK172" i="4"/>
  <c r="CG172" i="4"/>
  <c r="CW172" i="4"/>
  <c r="CO172" i="4"/>
  <c r="CS172" i="4"/>
  <c r="CW139" i="4"/>
  <c r="CG137" i="4"/>
  <c r="CW137" i="4"/>
  <c r="CO137" i="4"/>
  <c r="CK137" i="4"/>
  <c r="CS137" i="4"/>
  <c r="CK174" i="4"/>
  <c r="CS174" i="4"/>
  <c r="CG174" i="4"/>
  <c r="CO174" i="4"/>
  <c r="CW174" i="4"/>
  <c r="CK170" i="4"/>
  <c r="CS170" i="4"/>
  <c r="CG170" i="4"/>
  <c r="CO170" i="4"/>
  <c r="CW170" i="4"/>
  <c r="CK166" i="4"/>
  <c r="CS166" i="4"/>
  <c r="CG166" i="4"/>
  <c r="CO166" i="4"/>
  <c r="CW166" i="4"/>
  <c r="CO133" i="4"/>
  <c r="CG133" i="4"/>
  <c r="CW133" i="4"/>
  <c r="CS133" i="4"/>
  <c r="CK133" i="4"/>
  <c r="AS43" i="4"/>
  <c r="AU43" i="4" s="1"/>
  <c r="AV174" i="4"/>
  <c r="AW176" i="4"/>
  <c r="AX176" i="4"/>
  <c r="AV176" i="4"/>
  <c r="AW168" i="4"/>
  <c r="AX168" i="4"/>
  <c r="AV168" i="4"/>
  <c r="AS48" i="4"/>
  <c r="AU48" i="4" s="1"/>
  <c r="AS40" i="4"/>
  <c r="AU40" i="4" s="1"/>
  <c r="AS47" i="4"/>
  <c r="AU47" i="4" s="1"/>
  <c r="AS39" i="4"/>
  <c r="AU39" i="4" s="1"/>
  <c r="AV170" i="4"/>
  <c r="BL291" i="4"/>
  <c r="BL290" i="4"/>
  <c r="BL215" i="4"/>
  <c r="BL214" i="4"/>
  <c r="BL288" i="4"/>
  <c r="BL287" i="4"/>
  <c r="BL137" i="4"/>
  <c r="BL286" i="4"/>
  <c r="BL285" i="4"/>
  <c r="BL210" i="4"/>
  <c r="BL209" i="4"/>
  <c r="BL140" i="4"/>
  <c r="BL139" i="4"/>
  <c r="BL212" i="4"/>
  <c r="BL211" i="4"/>
  <c r="BL135" i="4"/>
  <c r="BL134" i="4"/>
  <c r="BL126" i="4"/>
  <c r="BL125" i="4"/>
  <c r="BL276" i="4"/>
  <c r="BL277" i="4"/>
  <c r="BL200" i="4"/>
  <c r="BL201" i="4"/>
  <c r="W118" i="4"/>
  <c r="AA118" i="4" s="1"/>
  <c r="DE96" i="4" s="1"/>
  <c r="W135" i="4"/>
  <c r="AA135" i="4" s="1"/>
  <c r="DE113" i="4" s="1"/>
  <c r="K85" i="24" s="1"/>
  <c r="W133" i="4"/>
  <c r="AA133" i="4" s="1"/>
  <c r="DE111" i="4" s="1"/>
  <c r="K83" i="24" s="1"/>
  <c r="W94" i="4"/>
  <c r="AA94" i="4" s="1"/>
  <c r="W143" i="4"/>
  <c r="AA143" i="4" s="1"/>
  <c r="DE121" i="4" s="1"/>
  <c r="K93" i="24" s="1"/>
  <c r="W137" i="4"/>
  <c r="AA137" i="4" s="1"/>
  <c r="DE115" i="4" s="1"/>
  <c r="K87" i="24" s="1"/>
  <c r="W213" i="4"/>
  <c r="AA213" i="4" s="1"/>
  <c r="DE190" i="4" s="1"/>
  <c r="K123" i="24" s="1"/>
  <c r="W207" i="4"/>
  <c r="AA207" i="4" s="1"/>
  <c r="DE184" i="4" s="1"/>
  <c r="K117" i="24" s="1"/>
  <c r="W205" i="4"/>
  <c r="AA205" i="4" s="1"/>
  <c r="DE182" i="4" s="1"/>
  <c r="K115" i="24" s="1"/>
  <c r="W222" i="4"/>
  <c r="AA222" i="4" s="1"/>
  <c r="DE199" i="4" s="1"/>
  <c r="K132" i="24" s="1"/>
  <c r="W208" i="4"/>
  <c r="AA208" i="4" s="1"/>
  <c r="DE185" i="4" s="1"/>
  <c r="K118" i="24" s="1"/>
  <c r="W206" i="4"/>
  <c r="AA206" i="4" s="1"/>
  <c r="DE183" i="4" s="1"/>
  <c r="K116" i="24" s="1"/>
  <c r="W203" i="4"/>
  <c r="AA203" i="4" s="1"/>
  <c r="DE180" i="4" s="1"/>
  <c r="K113" i="24" s="1"/>
  <c r="W212" i="4"/>
  <c r="AA212" i="4" s="1"/>
  <c r="DE189" i="4" s="1"/>
  <c r="K122" i="24" s="1"/>
  <c r="W134" i="4"/>
  <c r="AA134" i="4" s="1"/>
  <c r="DE112" i="4" s="1"/>
  <c r="K84" i="24" s="1"/>
  <c r="CG273" i="4"/>
  <c r="CK273" i="4"/>
  <c r="CO273" i="4"/>
  <c r="CS273" i="4"/>
  <c r="CW273" i="4"/>
  <c r="CG265" i="4"/>
  <c r="CK265" i="4"/>
  <c r="CO265" i="4"/>
  <c r="CS265" i="4"/>
  <c r="CW265" i="4"/>
  <c r="CK213" i="4"/>
  <c r="CS213" i="4"/>
  <c r="CG213" i="4"/>
  <c r="CO213" i="4"/>
  <c r="CW213" i="4"/>
  <c r="CK205" i="4"/>
  <c r="CS205" i="4"/>
  <c r="CG205" i="4"/>
  <c r="CO205" i="4"/>
  <c r="CW205" i="4"/>
  <c r="CG117" i="4"/>
  <c r="CK117" i="4"/>
  <c r="CO117" i="4"/>
  <c r="CS117" i="4"/>
  <c r="CW117" i="4"/>
  <c r="CG113" i="4"/>
  <c r="CK113" i="4"/>
  <c r="CO113" i="4"/>
  <c r="CS113" i="4"/>
  <c r="CW113" i="4"/>
  <c r="AA191" i="4"/>
  <c r="DE168" i="4" s="1"/>
  <c r="AA187" i="4"/>
  <c r="DE164" i="4" s="1"/>
  <c r="AA184" i="4"/>
  <c r="DE161" i="4" s="1"/>
  <c r="AA180" i="4"/>
  <c r="AA173" i="4"/>
  <c r="AA179" i="4"/>
  <c r="AA171" i="4"/>
  <c r="AA178" i="4"/>
  <c r="AA170" i="4"/>
  <c r="AA163" i="4"/>
  <c r="DF197" i="4"/>
  <c r="L130" i="24" s="1"/>
  <c r="AA218" i="4"/>
  <c r="DE195" i="4" s="1"/>
  <c r="K128" i="24" s="1"/>
  <c r="DF195" i="4"/>
  <c r="L128" i="24" s="1"/>
  <c r="DF193" i="4"/>
  <c r="L126" i="24" s="1"/>
  <c r="AA214" i="4"/>
  <c r="DE191" i="4" s="1"/>
  <c r="K124" i="24" s="1"/>
  <c r="DF191" i="4"/>
  <c r="L124" i="24" s="1"/>
  <c r="DF180" i="4"/>
  <c r="L113" i="24" s="1"/>
  <c r="DF178" i="4"/>
  <c r="L111" i="24" s="1"/>
  <c r="AA201" i="4"/>
  <c r="DE178" i="4" s="1"/>
  <c r="K111" i="24" s="1"/>
  <c r="AA199" i="4"/>
  <c r="DE176" i="4" s="1"/>
  <c r="K109" i="24" s="1"/>
  <c r="DF176" i="4"/>
  <c r="L109" i="24" s="1"/>
  <c r="DF124" i="4"/>
  <c r="L96" i="24" s="1"/>
  <c r="DF120" i="4"/>
  <c r="L92" i="24" s="1"/>
  <c r="DF116" i="4"/>
  <c r="L88" i="24" s="1"/>
  <c r="DF112" i="4"/>
  <c r="L84" i="24" s="1"/>
  <c r="DF105" i="4"/>
  <c r="L77" i="24" s="1"/>
  <c r="DF111" i="4"/>
  <c r="L83" i="24" s="1"/>
  <c r="DF108" i="4"/>
  <c r="L80" i="24" s="1"/>
  <c r="DF103" i="4"/>
  <c r="L75" i="24" s="1"/>
  <c r="AX115" i="4"/>
  <c r="AW115" i="4"/>
  <c r="AV115" i="4"/>
  <c r="AX111" i="4"/>
  <c r="AV111" i="4"/>
  <c r="AW111" i="4"/>
  <c r="CG106" i="4"/>
  <c r="CK106" i="4"/>
  <c r="CO106" i="4"/>
  <c r="CS106" i="4"/>
  <c r="CW106" i="4"/>
  <c r="CG102" i="4"/>
  <c r="CK102" i="4"/>
  <c r="CO102" i="4"/>
  <c r="CS102" i="4"/>
  <c r="CW102" i="4"/>
  <c r="CG90" i="4"/>
  <c r="CH90" i="4" s="1"/>
  <c r="CK90" i="4"/>
  <c r="CL90" i="4" s="1"/>
  <c r="CO90" i="4"/>
  <c r="CP90" i="4" s="1"/>
  <c r="CS90" i="4"/>
  <c r="CT90" i="4" s="1"/>
  <c r="CW90" i="4"/>
  <c r="CX90" i="4" s="1"/>
  <c r="AO33" i="4"/>
  <c r="AO34" i="4"/>
  <c r="AO21" i="4"/>
  <c r="AO22" i="4"/>
  <c r="AS16" i="4"/>
  <c r="AU16" i="4" s="1"/>
  <c r="AO35" i="4"/>
  <c r="AO36" i="4"/>
  <c r="AO31" i="4"/>
  <c r="AO32" i="4"/>
  <c r="AO27" i="4"/>
  <c r="AO28" i="4"/>
  <c r="AO19" i="4"/>
  <c r="AO20" i="4"/>
  <c r="DF277" i="4"/>
  <c r="AO72" i="4"/>
  <c r="AO71" i="4"/>
  <c r="AO68" i="4"/>
  <c r="AO67" i="4"/>
  <c r="AO63" i="4"/>
  <c r="AO64" i="4"/>
  <c r="AO59" i="4"/>
  <c r="AO60" i="4"/>
  <c r="AS51" i="4"/>
  <c r="AU51" i="4" s="1"/>
  <c r="H80" i="4"/>
  <c r="AV116" i="4"/>
  <c r="AV112" i="4"/>
  <c r="AX112" i="4"/>
  <c r="AW112" i="4"/>
  <c r="DF50" i="4"/>
  <c r="L50" i="24" s="1"/>
  <c r="DF46" i="4"/>
  <c r="L46" i="24" s="1"/>
  <c r="DF42" i="4"/>
  <c r="L42" i="24" s="1"/>
  <c r="DF38" i="4"/>
  <c r="L38" i="24" s="1"/>
  <c r="DF34" i="4"/>
  <c r="L34" i="24" s="1"/>
  <c r="DF30" i="4"/>
  <c r="L30" i="24" s="1"/>
  <c r="DF49" i="4"/>
  <c r="L49" i="24" s="1"/>
  <c r="DF45" i="4"/>
  <c r="L45" i="24" s="1"/>
  <c r="DF41" i="4"/>
  <c r="L41" i="24" s="1"/>
  <c r="DF37" i="4"/>
  <c r="L37" i="24" s="1"/>
  <c r="DF33" i="4"/>
  <c r="L33" i="24" s="1"/>
  <c r="DF29" i="4"/>
  <c r="L29" i="24" s="1"/>
  <c r="DF329" i="4"/>
  <c r="L158" i="24" s="1"/>
  <c r="DF345" i="4"/>
  <c r="L174" i="24" s="1"/>
  <c r="DF344" i="4"/>
  <c r="L173" i="24" s="1"/>
  <c r="DF333" i="4"/>
  <c r="L162" i="24" s="1"/>
  <c r="DF331" i="4"/>
  <c r="L160" i="24" s="1"/>
  <c r="AA271" i="4"/>
  <c r="DE250" i="4" s="1"/>
  <c r="AA263" i="4"/>
  <c r="DE242" i="4" s="1"/>
  <c r="AA239" i="4"/>
  <c r="AA272" i="4"/>
  <c r="DE251" i="4" s="1"/>
  <c r="AA264" i="4"/>
  <c r="DE243" i="4" s="1"/>
  <c r="AA258" i="4"/>
  <c r="AA256" i="4"/>
  <c r="AA254" i="4"/>
  <c r="AA250" i="4"/>
  <c r="AA248" i="4"/>
  <c r="AA246" i="4"/>
  <c r="AA244" i="4"/>
  <c r="AA242" i="4"/>
  <c r="AA240" i="4"/>
  <c r="AA296" i="4"/>
  <c r="DE275" i="4" s="1"/>
  <c r="DF275" i="4"/>
  <c r="AA294" i="4"/>
  <c r="DE273" i="4" s="1"/>
  <c r="DF273" i="4"/>
  <c r="AA292" i="4"/>
  <c r="DE271" i="4" s="1"/>
  <c r="DF271" i="4"/>
  <c r="AA290" i="4"/>
  <c r="DE269" i="4" s="1"/>
  <c r="DF269" i="4"/>
  <c r="AA288" i="4"/>
  <c r="DE267" i="4" s="1"/>
  <c r="DF267" i="4"/>
  <c r="AA286" i="4"/>
  <c r="DE265" i="4" s="1"/>
  <c r="DF265" i="4"/>
  <c r="AA284" i="4"/>
  <c r="DE263" i="4" s="1"/>
  <c r="DF263" i="4"/>
  <c r="AA282" i="4"/>
  <c r="DE261" i="4" s="1"/>
  <c r="DF261" i="4"/>
  <c r="AA280" i="4"/>
  <c r="DE259" i="4" s="1"/>
  <c r="DF259" i="4"/>
  <c r="AA278" i="4"/>
  <c r="DE257" i="4" s="1"/>
  <c r="DF257" i="4"/>
  <c r="AA276" i="4"/>
  <c r="DE255" i="4" s="1"/>
  <c r="DF255" i="4"/>
  <c r="AA299" i="4"/>
  <c r="DE278" i="4" s="1"/>
  <c r="DF278" i="4"/>
  <c r="J111" i="24"/>
  <c r="DD179" i="4"/>
  <c r="AV114" i="4"/>
  <c r="AW114" i="4"/>
  <c r="AV110" i="4"/>
  <c r="J76" i="24"/>
  <c r="DD105" i="4"/>
  <c r="DD332" i="4" s="1"/>
  <c r="DD380" i="4" s="1"/>
  <c r="K82" i="25" s="1"/>
  <c r="AO75" i="4"/>
  <c r="DF125" i="4"/>
  <c r="L97" i="24" s="1"/>
  <c r="AO74" i="4"/>
  <c r="AO73" i="4"/>
  <c r="AO65" i="4"/>
  <c r="AO66" i="4"/>
  <c r="AO55" i="4"/>
  <c r="AO56" i="4"/>
  <c r="CK289" i="4"/>
  <c r="CS289" i="4"/>
  <c r="CG289" i="4"/>
  <c r="CO289" i="4"/>
  <c r="CW289" i="4"/>
  <c r="CK285" i="4"/>
  <c r="CS285" i="4"/>
  <c r="CG285" i="4"/>
  <c r="CO285" i="4"/>
  <c r="CW285" i="4"/>
  <c r="CK281" i="4"/>
  <c r="CS281" i="4"/>
  <c r="CG281" i="4"/>
  <c r="CO281" i="4"/>
  <c r="CW281" i="4"/>
  <c r="CK277" i="4"/>
  <c r="CS277" i="4"/>
  <c r="CG277" i="4"/>
  <c r="CO277" i="4"/>
  <c r="CW277" i="4"/>
  <c r="CG291" i="4"/>
  <c r="CO291" i="4"/>
  <c r="CW291" i="4"/>
  <c r="CK291" i="4"/>
  <c r="CS291" i="4"/>
  <c r="CK287" i="4"/>
  <c r="CS287" i="4"/>
  <c r="CG287" i="4"/>
  <c r="CO287" i="4"/>
  <c r="CW287" i="4"/>
  <c r="CK283" i="4"/>
  <c r="CS283" i="4"/>
  <c r="CG283" i="4"/>
  <c r="CO283" i="4"/>
  <c r="CW283" i="4"/>
  <c r="CK279" i="4"/>
  <c r="CS279" i="4"/>
  <c r="CG279" i="4"/>
  <c r="CO279" i="4"/>
  <c r="CW279" i="4"/>
  <c r="CG193" i="4"/>
  <c r="CK193" i="4"/>
  <c r="CO193" i="4"/>
  <c r="CS193" i="4"/>
  <c r="CW193" i="4"/>
  <c r="CG269" i="4"/>
  <c r="CK269" i="4"/>
  <c r="CO269" i="4"/>
  <c r="CS269" i="4"/>
  <c r="CW269" i="4"/>
  <c r="CG261" i="4"/>
  <c r="CK261" i="4"/>
  <c r="CO261" i="4"/>
  <c r="CS261" i="4"/>
  <c r="CW261" i="4"/>
  <c r="CG183" i="4"/>
  <c r="CK183" i="4"/>
  <c r="CO183" i="4"/>
  <c r="CS183" i="4"/>
  <c r="CW183" i="4"/>
  <c r="CG240" i="4"/>
  <c r="CH240" i="4" s="1"/>
  <c r="CK240" i="4"/>
  <c r="CL240" i="4" s="1"/>
  <c r="CO240" i="4"/>
  <c r="CP240" i="4" s="1"/>
  <c r="CS240" i="4"/>
  <c r="CT240" i="4" s="1"/>
  <c r="CW240" i="4"/>
  <c r="CX240" i="4" s="1"/>
  <c r="CK209" i="4"/>
  <c r="CS209" i="4"/>
  <c r="CG209" i="4"/>
  <c r="CO209" i="4"/>
  <c r="CW209" i="4"/>
  <c r="CG197" i="4"/>
  <c r="CK197" i="4"/>
  <c r="CO197" i="4"/>
  <c r="CS197" i="4"/>
  <c r="CW197" i="4"/>
  <c r="CG189" i="4"/>
  <c r="CK189" i="4"/>
  <c r="CO189" i="4"/>
  <c r="CS189" i="4"/>
  <c r="CW189" i="4"/>
  <c r="CK181" i="4"/>
  <c r="CS181" i="4"/>
  <c r="AW117" i="4"/>
  <c r="AV117" i="4"/>
  <c r="AX117" i="4"/>
  <c r="AW113" i="4"/>
  <c r="AV113" i="4"/>
  <c r="AX113" i="4"/>
  <c r="AA182" i="4"/>
  <c r="AA177" i="4"/>
  <c r="AA169" i="4"/>
  <c r="AA198" i="4"/>
  <c r="DE175" i="4" s="1"/>
  <c r="AA194" i="4"/>
  <c r="DE171" i="4" s="1"/>
  <c r="AA190" i="4"/>
  <c r="DE167" i="4" s="1"/>
  <c r="AA181" i="4"/>
  <c r="AA175" i="4"/>
  <c r="AA167" i="4"/>
  <c r="AA172" i="4"/>
  <c r="AA168" i="4"/>
  <c r="AA164" i="4"/>
  <c r="AA221" i="4"/>
  <c r="DE198" i="4" s="1"/>
  <c r="K131" i="24" s="1"/>
  <c r="DF198" i="4"/>
  <c r="L131" i="24" s="1"/>
  <c r="DF196" i="4"/>
  <c r="L129" i="24" s="1"/>
  <c r="AA217" i="4"/>
  <c r="DE194" i="4" s="1"/>
  <c r="K127" i="24" s="1"/>
  <c r="DF194" i="4"/>
  <c r="L127" i="24" s="1"/>
  <c r="DF192" i="4"/>
  <c r="L125" i="24" s="1"/>
  <c r="DF181" i="4"/>
  <c r="L114" i="24" s="1"/>
  <c r="DF179" i="4"/>
  <c r="L112" i="24" s="1"/>
  <c r="AA202" i="4"/>
  <c r="DE179" i="4" s="1"/>
  <c r="K112" i="24" s="1"/>
  <c r="DF177" i="4"/>
  <c r="L110" i="24" s="1"/>
  <c r="AA223" i="4"/>
  <c r="DE200" i="4" s="1"/>
  <c r="K133" i="24" s="1"/>
  <c r="DF200" i="4"/>
  <c r="L133" i="24" s="1"/>
  <c r="DF122" i="4"/>
  <c r="L94" i="24" s="1"/>
  <c r="DF118" i="4"/>
  <c r="L90" i="24" s="1"/>
  <c r="DF114" i="4"/>
  <c r="L86" i="24" s="1"/>
  <c r="DF107" i="4"/>
  <c r="L79" i="24" s="1"/>
  <c r="DF117" i="4"/>
  <c r="L89" i="24" s="1"/>
  <c r="DF109" i="4"/>
  <c r="L81" i="24" s="1"/>
  <c r="DF106" i="4"/>
  <c r="L78" i="24" s="1"/>
  <c r="DF102" i="4"/>
  <c r="L74" i="24" s="1"/>
  <c r="AU115" i="4"/>
  <c r="AU111" i="4"/>
  <c r="CG108" i="4"/>
  <c r="CK108" i="4"/>
  <c r="CO108" i="4"/>
  <c r="CS108" i="4"/>
  <c r="CW108" i="4"/>
  <c r="CG104" i="4"/>
  <c r="CK104" i="4"/>
  <c r="CO104" i="4"/>
  <c r="CS104" i="4"/>
  <c r="CW104" i="4"/>
  <c r="AO49" i="4"/>
  <c r="AO50" i="4"/>
  <c r="AO45" i="4"/>
  <c r="AO46" i="4"/>
  <c r="AO41" i="4"/>
  <c r="AO42" i="4"/>
  <c r="AO37" i="4"/>
  <c r="AO38" i="4"/>
  <c r="AO29" i="4"/>
  <c r="AO30" i="4"/>
  <c r="W298" i="4"/>
  <c r="AA298" i="4" s="1"/>
  <c r="DE277" i="4" s="1"/>
  <c r="DF352" i="4"/>
  <c r="L181" i="24" s="1"/>
  <c r="AO70" i="4"/>
  <c r="AO69" i="4"/>
  <c r="AO61" i="4"/>
  <c r="AO62" i="4"/>
  <c r="AU116" i="4"/>
  <c r="AU112" i="4"/>
  <c r="DF48" i="4"/>
  <c r="L48" i="24" s="1"/>
  <c r="DF44" i="4"/>
  <c r="L44" i="24" s="1"/>
  <c r="DF40" i="4"/>
  <c r="L40" i="24" s="1"/>
  <c r="DF36" i="4"/>
  <c r="L36" i="24" s="1"/>
  <c r="DF32" i="4"/>
  <c r="L32" i="24" s="1"/>
  <c r="DF28" i="4"/>
  <c r="L28" i="24" s="1"/>
  <c r="DF51" i="4"/>
  <c r="L51" i="24" s="1"/>
  <c r="DF47" i="4"/>
  <c r="L47" i="24" s="1"/>
  <c r="DF43" i="4"/>
  <c r="L43" i="24" s="1"/>
  <c r="DF39" i="4"/>
  <c r="L39" i="24" s="1"/>
  <c r="DF35" i="4"/>
  <c r="L35" i="24" s="1"/>
  <c r="DF31" i="4"/>
  <c r="L31" i="24" s="1"/>
  <c r="DF52" i="4"/>
  <c r="L52" i="24" s="1"/>
  <c r="DF346" i="4"/>
  <c r="L175" i="24" s="1"/>
  <c r="DF343" i="4"/>
  <c r="L172" i="24" s="1"/>
  <c r="DF335" i="4"/>
  <c r="L164" i="24" s="1"/>
  <c r="DF330" i="4"/>
  <c r="L159" i="24" s="1"/>
  <c r="AA265" i="4"/>
  <c r="DE244" i="4" s="1"/>
  <c r="AA261" i="4"/>
  <c r="DE240" i="4" s="1"/>
  <c r="AA259" i="4"/>
  <c r="AA255" i="4"/>
  <c r="AA251" i="4"/>
  <c r="AA247" i="4"/>
  <c r="AA243" i="4"/>
  <c r="AA297" i="4"/>
  <c r="DE276" i="4" s="1"/>
  <c r="DF276" i="4"/>
  <c r="AA295" i="4"/>
  <c r="DE274" i="4" s="1"/>
  <c r="DF274" i="4"/>
  <c r="AA293" i="4"/>
  <c r="DE272" i="4" s="1"/>
  <c r="DF272" i="4"/>
  <c r="AA291" i="4"/>
  <c r="DE270" i="4" s="1"/>
  <c r="DF270" i="4"/>
  <c r="AA289" i="4"/>
  <c r="DE268" i="4" s="1"/>
  <c r="DF268" i="4"/>
  <c r="AA287" i="4"/>
  <c r="DE266" i="4" s="1"/>
  <c r="DF266" i="4"/>
  <c r="AA285" i="4"/>
  <c r="DE264" i="4" s="1"/>
  <c r="DF264" i="4"/>
  <c r="AA283" i="4"/>
  <c r="DE262" i="4" s="1"/>
  <c r="DF262" i="4"/>
  <c r="AA281" i="4"/>
  <c r="DE260" i="4" s="1"/>
  <c r="DF260" i="4"/>
  <c r="AA279" i="4"/>
  <c r="DE258" i="4" s="1"/>
  <c r="DF258" i="4"/>
  <c r="AA277" i="4"/>
  <c r="DE256" i="4" s="1"/>
  <c r="DF256" i="4"/>
  <c r="DF254" i="4"/>
  <c r="AU110" i="4"/>
  <c r="AO25" i="4"/>
  <c r="AO26" i="4"/>
  <c r="AO17" i="4"/>
  <c r="AO18" i="4"/>
  <c r="AO23" i="4"/>
  <c r="AO24" i="4"/>
  <c r="W150" i="4" l="1"/>
  <c r="AA150" i="4" s="1"/>
  <c r="DE128" i="4" s="1"/>
  <c r="K100" i="24" s="1"/>
  <c r="AO126" i="4"/>
  <c r="CG206" i="4"/>
  <c r="CW206" i="4"/>
  <c r="CS206" i="4"/>
  <c r="CO206" i="4"/>
  <c r="CK206" i="4"/>
  <c r="CS207" i="4"/>
  <c r="CO207" i="4"/>
  <c r="CK207" i="4"/>
  <c r="CG207" i="4"/>
  <c r="CW207" i="4"/>
  <c r="W147" i="4"/>
  <c r="AA147" i="4" s="1"/>
  <c r="DE125" i="4" s="1"/>
  <c r="K97" i="24" s="1"/>
  <c r="AU114" i="4"/>
  <c r="AX110" i="4"/>
  <c r="AW116" i="4"/>
  <c r="W144" i="4"/>
  <c r="AA144" i="4" s="1"/>
  <c r="DE122" i="4" s="1"/>
  <c r="K94" i="24" s="1"/>
  <c r="W90" i="4"/>
  <c r="AA90" i="4" s="1"/>
  <c r="W120" i="4"/>
  <c r="AA120" i="4" s="1"/>
  <c r="DE98" i="4" s="1"/>
  <c r="W145" i="4"/>
  <c r="AA145" i="4" s="1"/>
  <c r="DE123" i="4" s="1"/>
  <c r="K95" i="24" s="1"/>
  <c r="W142" i="4"/>
  <c r="AA142" i="4" s="1"/>
  <c r="DE120" i="4" s="1"/>
  <c r="K92" i="24" s="1"/>
  <c r="AX135" i="4"/>
  <c r="CO139" i="4"/>
  <c r="CS135" i="4"/>
  <c r="DO74" i="51"/>
  <c r="EO53" i="51"/>
  <c r="EO69" i="51"/>
  <c r="DO68" i="51"/>
  <c r="EO67" i="51"/>
  <c r="AX203" i="4"/>
  <c r="CK195" i="4"/>
  <c r="CO195" i="4"/>
  <c r="CG195" i="4"/>
  <c r="CW195" i="4"/>
  <c r="AX194" i="4"/>
  <c r="AW194" i="4"/>
  <c r="AV194" i="4"/>
  <c r="CG194" i="4"/>
  <c r="CS194" i="4"/>
  <c r="CW194" i="4"/>
  <c r="CK194" i="4"/>
  <c r="CO194" i="4"/>
  <c r="AV203" i="4"/>
  <c r="AA302" i="4"/>
  <c r="AA311" i="4" s="1"/>
  <c r="W376" i="4"/>
  <c r="AA376" i="4" s="1"/>
  <c r="DE355" i="4" s="1"/>
  <c r="W377" i="4"/>
  <c r="AA377" i="4" s="1"/>
  <c r="W78" i="4"/>
  <c r="AA78" i="4" s="1"/>
  <c r="BL208" i="4"/>
  <c r="Z16" i="48"/>
  <c r="AE20" i="48"/>
  <c r="AA20" i="48"/>
  <c r="AC19" i="48"/>
  <c r="AE18" i="48"/>
  <c r="AA18" i="48"/>
  <c r="AC17" i="48"/>
  <c r="AE16" i="48"/>
  <c r="AA16" i="48"/>
  <c r="AB20" i="48"/>
  <c r="AD19" i="48"/>
  <c r="Z19" i="48"/>
  <c r="AB18" i="48"/>
  <c r="AD17" i="48"/>
  <c r="Z17" i="48"/>
  <c r="AB16" i="48"/>
  <c r="AC20" i="48"/>
  <c r="AE19" i="48"/>
  <c r="AA19" i="48"/>
  <c r="AC18" i="48"/>
  <c r="AE17" i="48"/>
  <c r="AA17" i="48"/>
  <c r="AC16" i="48"/>
  <c r="AD20" i="48"/>
  <c r="Z20" i="48"/>
  <c r="AB19" i="48"/>
  <c r="AD18" i="48"/>
  <c r="Z18" i="48"/>
  <c r="AB17" i="48"/>
  <c r="AD16" i="48"/>
  <c r="BW16" i="48"/>
  <c r="CB20" i="48"/>
  <c r="BX20" i="48"/>
  <c r="BZ19" i="48"/>
  <c r="CB18" i="48"/>
  <c r="BZ20" i="48"/>
  <c r="CB19" i="48"/>
  <c r="BX19" i="48"/>
  <c r="BZ18" i="48"/>
  <c r="BX18" i="48"/>
  <c r="BZ17" i="48"/>
  <c r="CB16" i="48"/>
  <c r="BX16" i="48"/>
  <c r="BY20" i="48"/>
  <c r="CA19" i="48"/>
  <c r="BW19" i="48"/>
  <c r="BY18" i="48"/>
  <c r="CA17" i="48"/>
  <c r="BW17" i="48"/>
  <c r="BY16" i="48"/>
  <c r="CB17" i="48"/>
  <c r="BX17" i="48"/>
  <c r="BZ16" i="48"/>
  <c r="CA20" i="48"/>
  <c r="BW20" i="48"/>
  <c r="BY19" i="48"/>
  <c r="CA18" i="48"/>
  <c r="BW18" i="48"/>
  <c r="BY17" i="48"/>
  <c r="CA16" i="48"/>
  <c r="DW16" i="48"/>
  <c r="EB20" i="48"/>
  <c r="DX20" i="48"/>
  <c r="EA19" i="48"/>
  <c r="DW19" i="48"/>
  <c r="DZ18" i="48"/>
  <c r="DV18" i="48"/>
  <c r="DY17" i="48"/>
  <c r="EB16" i="48"/>
  <c r="DX16" i="48"/>
  <c r="EA20" i="48"/>
  <c r="DW20" i="48"/>
  <c r="DZ19" i="48"/>
  <c r="DV19" i="48"/>
  <c r="DY18" i="48"/>
  <c r="EB17" i="48"/>
  <c r="DX17" i="48"/>
  <c r="EA16" i="48"/>
  <c r="DZ20" i="48"/>
  <c r="DV20" i="48"/>
  <c r="DY19" i="48"/>
  <c r="EB18" i="48"/>
  <c r="DX18" i="48"/>
  <c r="EA17" i="48"/>
  <c r="DW17" i="48"/>
  <c r="DZ16" i="48"/>
  <c r="DV16" i="48"/>
  <c r="DY20" i="48"/>
  <c r="EB19" i="48"/>
  <c r="DX19" i="48"/>
  <c r="EA18" i="48"/>
  <c r="DW18" i="48"/>
  <c r="DZ17" i="48"/>
  <c r="DV17" i="48"/>
  <c r="DY16" i="48"/>
  <c r="FT16" i="48"/>
  <c r="FW20" i="48"/>
  <c r="FZ19" i="48"/>
  <c r="FV19" i="48"/>
  <c r="FY18" i="48"/>
  <c r="FU18" i="48"/>
  <c r="FX17" i="48"/>
  <c r="FT17" i="48"/>
  <c r="FW16" i="48"/>
  <c r="FZ20" i="48"/>
  <c r="FV20" i="48"/>
  <c r="FY19" i="48"/>
  <c r="FU19" i="48"/>
  <c r="FX18" i="48"/>
  <c r="FT18" i="48"/>
  <c r="FW17" i="48"/>
  <c r="FZ16" i="48"/>
  <c r="FV16" i="48"/>
  <c r="FY20" i="48"/>
  <c r="FU20" i="48"/>
  <c r="FX19" i="48"/>
  <c r="FT19" i="48"/>
  <c r="FW18" i="48"/>
  <c r="FZ17" i="48"/>
  <c r="FV17" i="48"/>
  <c r="FY16" i="48"/>
  <c r="FU16" i="48"/>
  <c r="FX20" i="48"/>
  <c r="FT20" i="48"/>
  <c r="FW19" i="48"/>
  <c r="FZ18" i="48"/>
  <c r="FV18" i="48"/>
  <c r="FY17" i="48"/>
  <c r="FU17" i="48"/>
  <c r="FX16" i="48"/>
  <c r="EB52" i="51"/>
  <c r="EC52" i="51" s="1"/>
  <c r="W375" i="4"/>
  <c r="AA375" i="4" s="1"/>
  <c r="DE354" i="4" s="1"/>
  <c r="W77" i="4"/>
  <c r="AA77" i="4" s="1"/>
  <c r="DE54" i="4" s="1"/>
  <c r="K54" i="24" s="1"/>
  <c r="W149" i="4"/>
  <c r="AA149" i="4" s="1"/>
  <c r="DE127" i="4" s="1"/>
  <c r="K99" i="24" s="1"/>
  <c r="W151" i="4"/>
  <c r="AA151" i="4" s="1"/>
  <c r="B76" i="51"/>
  <c r="AB75" i="51"/>
  <c r="BL193" i="4"/>
  <c r="BL192" i="4"/>
  <c r="BL269" i="4"/>
  <c r="BL268" i="4"/>
  <c r="BL271" i="4"/>
  <c r="BL270" i="4"/>
  <c r="BL264" i="4"/>
  <c r="BL263" i="4"/>
  <c r="BL191" i="4"/>
  <c r="BL190" i="4"/>
  <c r="BL273" i="4"/>
  <c r="BL272" i="4"/>
  <c r="BL274" i="4"/>
  <c r="BL207" i="4"/>
  <c r="BL199" i="4"/>
  <c r="BL197" i="4"/>
  <c r="BL196" i="4"/>
  <c r="BL204" i="4"/>
  <c r="BL195" i="4"/>
  <c r="BL194" i="4"/>
  <c r="BL205" i="4"/>
  <c r="BL261" i="4"/>
  <c r="BL185" i="4"/>
  <c r="BL187" i="4"/>
  <c r="BL265" i="4"/>
  <c r="BL275" i="4"/>
  <c r="W148" i="4"/>
  <c r="AA148" i="4" s="1"/>
  <c r="DE126" i="4" s="1"/>
  <c r="K98" i="24" s="1"/>
  <c r="W125" i="4"/>
  <c r="AA125" i="4" s="1"/>
  <c r="DE103" i="4" s="1"/>
  <c r="K75" i="24" s="1"/>
  <c r="W141" i="4"/>
  <c r="AA141" i="4" s="1"/>
  <c r="DE119" i="4" s="1"/>
  <c r="K91" i="24" s="1"/>
  <c r="W131" i="4"/>
  <c r="AA131" i="4" s="1"/>
  <c r="DE109" i="4" s="1"/>
  <c r="K81" i="24" s="1"/>
  <c r="W146" i="4"/>
  <c r="AA146" i="4" s="1"/>
  <c r="DE124" i="4" s="1"/>
  <c r="K96" i="24" s="1"/>
  <c r="W92" i="4"/>
  <c r="AA92" i="4" s="1"/>
  <c r="W117" i="4"/>
  <c r="AA117" i="4" s="1"/>
  <c r="DE95" i="4" s="1"/>
  <c r="W126" i="4"/>
  <c r="AA126" i="4" s="1"/>
  <c r="DE104" i="4" s="1"/>
  <c r="K76" i="24" s="1"/>
  <c r="W140" i="4"/>
  <c r="AA140" i="4" s="1"/>
  <c r="DE118" i="4" s="1"/>
  <c r="K90" i="24" s="1"/>
  <c r="W132" i="4"/>
  <c r="AA132" i="4" s="1"/>
  <c r="DE110" i="4" s="1"/>
  <c r="K82" i="24" s="1"/>
  <c r="W138" i="4"/>
  <c r="AA138" i="4" s="1"/>
  <c r="DE116" i="4" s="1"/>
  <c r="K88" i="24" s="1"/>
  <c r="W113" i="4"/>
  <c r="AA113" i="4" s="1"/>
  <c r="DE91" i="4" s="1"/>
  <c r="W122" i="4"/>
  <c r="AA122" i="4" s="1"/>
  <c r="DE100" i="4" s="1"/>
  <c r="CG188" i="4"/>
  <c r="CS188" i="4"/>
  <c r="CK188" i="4"/>
  <c r="CW188" i="4"/>
  <c r="CO188" i="4"/>
  <c r="AV188" i="4"/>
  <c r="AX188" i="4"/>
  <c r="AW188" i="4"/>
  <c r="CG101" i="4"/>
  <c r="CS101" i="4"/>
  <c r="CK101" i="4"/>
  <c r="CG167" i="4"/>
  <c r="CO167" i="4"/>
  <c r="CW167" i="4"/>
  <c r="CK167" i="4"/>
  <c r="CS167" i="4"/>
  <c r="CO134" i="4"/>
  <c r="CS134" i="4"/>
  <c r="CG134" i="4"/>
  <c r="CW134" i="4"/>
  <c r="CK134" i="4"/>
  <c r="CK180" i="4"/>
  <c r="CS180" i="4"/>
  <c r="CG180" i="4"/>
  <c r="CO180" i="4"/>
  <c r="CW180" i="4"/>
  <c r="CG196" i="4"/>
  <c r="CO196" i="4"/>
  <c r="CW196" i="4"/>
  <c r="CK196" i="4"/>
  <c r="CS196" i="4"/>
  <c r="CG204" i="4"/>
  <c r="CW204" i="4"/>
  <c r="CS204" i="4"/>
  <c r="CO204" i="4"/>
  <c r="CK204" i="4"/>
  <c r="AW118" i="4"/>
  <c r="AX118" i="4"/>
  <c r="AV118" i="4"/>
  <c r="AV202" i="4"/>
  <c r="AW202" i="4"/>
  <c r="AX202" i="4"/>
  <c r="CS203" i="4"/>
  <c r="CO203" i="4"/>
  <c r="CK203" i="4"/>
  <c r="CG203" i="4"/>
  <c r="CW203" i="4"/>
  <c r="AV132" i="4"/>
  <c r="AX132" i="4"/>
  <c r="AW132" i="4"/>
  <c r="AS200" i="4"/>
  <c r="W55" i="4"/>
  <c r="AA55" i="4" s="1"/>
  <c r="DE32" i="4" s="1"/>
  <c r="K32" i="24" s="1"/>
  <c r="W17" i="4"/>
  <c r="AA17" i="4" s="1"/>
  <c r="AO53" i="4"/>
  <c r="W67" i="4"/>
  <c r="AA67" i="4" s="1"/>
  <c r="DE44" i="4" s="1"/>
  <c r="K44" i="24" s="1"/>
  <c r="W29" i="4"/>
  <c r="AA29" i="4" s="1"/>
  <c r="CW101" i="4"/>
  <c r="CO101" i="4"/>
  <c r="CW181" i="4"/>
  <c r="CO181" i="4"/>
  <c r="AV135" i="4"/>
  <c r="AW135" i="4"/>
  <c r="CK139" i="4"/>
  <c r="CS139" i="4"/>
  <c r="AW139" i="4"/>
  <c r="AV139" i="4"/>
  <c r="CK135" i="4"/>
  <c r="CO135" i="4"/>
  <c r="EB51" i="51"/>
  <c r="EC51" i="51" s="1"/>
  <c r="AX167" i="4"/>
  <c r="AV167" i="4"/>
  <c r="AW167" i="4"/>
  <c r="AV134" i="4"/>
  <c r="AX134" i="4"/>
  <c r="AW134" i="4"/>
  <c r="AV180" i="4"/>
  <c r="AW180" i="4"/>
  <c r="AX180" i="4"/>
  <c r="AW196" i="4"/>
  <c r="AV196" i="4"/>
  <c r="AX196" i="4"/>
  <c r="AX204" i="4"/>
  <c r="AW204" i="4"/>
  <c r="AV204" i="4"/>
  <c r="AU118" i="4"/>
  <c r="AU202" i="4"/>
  <c r="AU132" i="4"/>
  <c r="AS201" i="4"/>
  <c r="AW101" i="4"/>
  <c r="AV101" i="4"/>
  <c r="AX101" i="4"/>
  <c r="W331" i="4"/>
  <c r="AA331" i="4" s="1"/>
  <c r="CK100" i="4"/>
  <c r="CS100" i="4"/>
  <c r="CG100" i="4"/>
  <c r="CO100" i="4"/>
  <c r="CW100" i="4"/>
  <c r="EB62" i="51"/>
  <c r="EC62" i="51" s="1"/>
  <c r="EB63" i="51"/>
  <c r="EC63" i="51" s="1"/>
  <c r="W127" i="4"/>
  <c r="AA127" i="4" s="1"/>
  <c r="DE105" i="4" s="1"/>
  <c r="K77" i="24" s="1"/>
  <c r="W124" i="4"/>
  <c r="AA124" i="4" s="1"/>
  <c r="DE102" i="4" s="1"/>
  <c r="K74" i="24" s="1"/>
  <c r="W130" i="4"/>
  <c r="AA130" i="4" s="1"/>
  <c r="DE108" i="4" s="1"/>
  <c r="K80" i="24" s="1"/>
  <c r="W89" i="4"/>
  <c r="AA89" i="4" s="1"/>
  <c r="W96" i="4"/>
  <c r="AA96" i="4" s="1"/>
  <c r="W98" i="4"/>
  <c r="AA98" i="4" s="1"/>
  <c r="W100" i="4"/>
  <c r="AA100" i="4" s="1"/>
  <c r="W102" i="4"/>
  <c r="AA102" i="4" s="1"/>
  <c r="W104" i="4"/>
  <c r="AA104" i="4" s="1"/>
  <c r="W106" i="4"/>
  <c r="AA106" i="4" s="1"/>
  <c r="W108" i="4"/>
  <c r="AA108" i="4" s="1"/>
  <c r="W110" i="4"/>
  <c r="AA110" i="4" s="1"/>
  <c r="DE88" i="4" s="1"/>
  <c r="W114" i="4"/>
  <c r="AA114" i="4" s="1"/>
  <c r="DE92" i="4" s="1"/>
  <c r="W93" i="4"/>
  <c r="AA93" i="4" s="1"/>
  <c r="W123" i="4"/>
  <c r="AA123" i="4" s="1"/>
  <c r="DE101" i="4" s="1"/>
  <c r="W91" i="4"/>
  <c r="AA91" i="4" s="1"/>
  <c r="W115" i="4"/>
  <c r="AA115" i="4" s="1"/>
  <c r="DE93" i="4" s="1"/>
  <c r="W129" i="4"/>
  <c r="AA129" i="4" s="1"/>
  <c r="DE107" i="4" s="1"/>
  <c r="K79" i="24" s="1"/>
  <c r="W128" i="4"/>
  <c r="AA128" i="4" s="1"/>
  <c r="DE106" i="4" s="1"/>
  <c r="K78" i="24" s="1"/>
  <c r="W139" i="4"/>
  <c r="AA139" i="4" s="1"/>
  <c r="DE117" i="4" s="1"/>
  <c r="K89" i="24" s="1"/>
  <c r="W95" i="4"/>
  <c r="AA95" i="4" s="1"/>
  <c r="W97" i="4"/>
  <c r="AA97" i="4" s="1"/>
  <c r="W99" i="4"/>
  <c r="AA99" i="4" s="1"/>
  <c r="W101" i="4"/>
  <c r="AA101" i="4" s="1"/>
  <c r="W103" i="4"/>
  <c r="AA103" i="4" s="1"/>
  <c r="W105" i="4"/>
  <c r="AA105" i="4" s="1"/>
  <c r="W107" i="4"/>
  <c r="AA107" i="4" s="1"/>
  <c r="W109" i="4"/>
  <c r="AA109" i="4" s="1"/>
  <c r="DE87" i="4" s="1"/>
  <c r="W112" i="4"/>
  <c r="AA112" i="4" s="1"/>
  <c r="DE90" i="4" s="1"/>
  <c r="W116" i="4"/>
  <c r="AA116" i="4" s="1"/>
  <c r="DE94" i="4" s="1"/>
  <c r="W111" i="4"/>
  <c r="AA111" i="4" s="1"/>
  <c r="DE89" i="4" s="1"/>
  <c r="W119" i="4"/>
  <c r="AA119" i="4" s="1"/>
  <c r="DE97" i="4" s="1"/>
  <c r="W121" i="4"/>
  <c r="AA121" i="4" s="1"/>
  <c r="DE99" i="4" s="1"/>
  <c r="W136" i="4"/>
  <c r="AA136" i="4" s="1"/>
  <c r="DE114" i="4" s="1"/>
  <c r="K86" i="24" s="1"/>
  <c r="AW100" i="4"/>
  <c r="AX100" i="4"/>
  <c r="AV100" i="4"/>
  <c r="W316" i="4"/>
  <c r="AA316" i="4" s="1"/>
  <c r="W45" i="4"/>
  <c r="AA45" i="4" s="1"/>
  <c r="DE22" i="4" s="1"/>
  <c r="K22" i="24" s="1"/>
  <c r="W349" i="4"/>
  <c r="AA349" i="4" s="1"/>
  <c r="DE328" i="4" s="1"/>
  <c r="W69" i="4"/>
  <c r="AA69" i="4" s="1"/>
  <c r="DE46" i="4" s="1"/>
  <c r="K46" i="24" s="1"/>
  <c r="W336" i="4"/>
  <c r="AA336" i="4" s="1"/>
  <c r="DE315" i="4" s="1"/>
  <c r="W337" i="4"/>
  <c r="AA337" i="4" s="1"/>
  <c r="DE316" i="4" s="1"/>
  <c r="W59" i="4"/>
  <c r="AA59" i="4" s="1"/>
  <c r="DE36" i="4" s="1"/>
  <c r="K36" i="24" s="1"/>
  <c r="W37" i="4"/>
  <c r="AA37" i="4" s="1"/>
  <c r="DE14" i="4" s="1"/>
  <c r="K14" i="24" s="1"/>
  <c r="W339" i="4"/>
  <c r="AA339" i="4" s="1"/>
  <c r="DE318" i="4" s="1"/>
  <c r="W348" i="4"/>
  <c r="AA348" i="4" s="1"/>
  <c r="DE327" i="4" s="1"/>
  <c r="W346" i="4"/>
  <c r="AA346" i="4" s="1"/>
  <c r="DE325" i="4" s="1"/>
  <c r="DJ20" i="51"/>
  <c r="CW42" i="51"/>
  <c r="DA42" i="51"/>
  <c r="DE42" i="51"/>
  <c r="DI42" i="51"/>
  <c r="CS42" i="51"/>
  <c r="DI54" i="51"/>
  <c r="CS54" i="51"/>
  <c r="CW54" i="51"/>
  <c r="DA54" i="51"/>
  <c r="DE54" i="51"/>
  <c r="CX19" i="51"/>
  <c r="CX20" i="51" s="1"/>
  <c r="AS136" i="4"/>
  <c r="AS138" i="4"/>
  <c r="CO140" i="4"/>
  <c r="CS140" i="4"/>
  <c r="CG140" i="4"/>
  <c r="CW140" i="4"/>
  <c r="CK140" i="4"/>
  <c r="AS99" i="4"/>
  <c r="AU99" i="4" s="1"/>
  <c r="AU127" i="4"/>
  <c r="AV127" i="4"/>
  <c r="AW127" i="4"/>
  <c r="AX127" i="4"/>
  <c r="AS95" i="4"/>
  <c r="AU95" i="4" s="1"/>
  <c r="DF20" i="51"/>
  <c r="W65" i="4"/>
  <c r="AA65" i="4" s="1"/>
  <c r="DE42" i="4" s="1"/>
  <c r="K42" i="24" s="1"/>
  <c r="W23" i="4"/>
  <c r="AA23" i="4" s="1"/>
  <c r="W25" i="4"/>
  <c r="AA25" i="4" s="1"/>
  <c r="W344" i="4"/>
  <c r="AA344" i="4" s="1"/>
  <c r="DE323" i="4" s="1"/>
  <c r="W341" i="4"/>
  <c r="AA341" i="4" s="1"/>
  <c r="DE320" i="4" s="1"/>
  <c r="W53" i="4"/>
  <c r="AA53" i="4" s="1"/>
  <c r="DE30" i="4" s="1"/>
  <c r="K30" i="24" s="1"/>
  <c r="W54" i="4"/>
  <c r="AA54" i="4" s="1"/>
  <c r="DE31" i="4" s="1"/>
  <c r="K31" i="24" s="1"/>
  <c r="W63" i="4"/>
  <c r="AA63" i="4" s="1"/>
  <c r="DE40" i="4" s="1"/>
  <c r="K40" i="24" s="1"/>
  <c r="W332" i="4"/>
  <c r="AA332" i="4" s="1"/>
  <c r="W41" i="4"/>
  <c r="AA41" i="4" s="1"/>
  <c r="DE18" i="4" s="1"/>
  <c r="K18" i="24" s="1"/>
  <c r="W49" i="4"/>
  <c r="AA49" i="4" s="1"/>
  <c r="DE26" i="4" s="1"/>
  <c r="K26" i="24" s="1"/>
  <c r="W73" i="4"/>
  <c r="AA73" i="4" s="1"/>
  <c r="DE50" i="4" s="1"/>
  <c r="K50" i="24" s="1"/>
  <c r="W75" i="4"/>
  <c r="AA75" i="4" s="1"/>
  <c r="DE52" i="4" s="1"/>
  <c r="K52" i="24" s="1"/>
  <c r="W340" i="4"/>
  <c r="AA340" i="4" s="1"/>
  <c r="DE319" i="4" s="1"/>
  <c r="W327" i="4"/>
  <c r="AA327" i="4" s="1"/>
  <c r="W338" i="4"/>
  <c r="AA338" i="4" s="1"/>
  <c r="DE317" i="4" s="1"/>
  <c r="W345" i="4"/>
  <c r="AA345" i="4" s="1"/>
  <c r="DE324" i="4" s="1"/>
  <c r="AX140" i="4"/>
  <c r="AW140" i="4"/>
  <c r="AV140" i="4"/>
  <c r="DB19" i="51"/>
  <c r="DB20" i="51" s="1"/>
  <c r="AS128" i="4"/>
  <c r="AU128" i="4" s="1"/>
  <c r="AS94" i="4"/>
  <c r="CT20" i="51"/>
  <c r="Q17" i="51"/>
  <c r="Q27" i="51"/>
  <c r="Q33" i="51"/>
  <c r="Q23" i="51"/>
  <c r="Q28" i="51"/>
  <c r="Q31" i="51"/>
  <c r="Q22" i="51"/>
  <c r="Q32" i="51"/>
  <c r="Q15" i="51"/>
  <c r="Q21" i="51"/>
  <c r="Q29" i="51"/>
  <c r="Q30" i="51"/>
  <c r="Q20" i="51"/>
  <c r="Q19" i="51"/>
  <c r="Q25" i="51"/>
  <c r="Q35" i="51"/>
  <c r="Q18" i="51"/>
  <c r="Q26" i="51"/>
  <c r="Q34" i="51"/>
  <c r="DO24" i="51"/>
  <c r="DR62" i="51"/>
  <c r="DR73" i="51"/>
  <c r="DP21" i="51"/>
  <c r="DO21" i="51"/>
  <c r="DP29" i="51"/>
  <c r="DO29" i="51"/>
  <c r="DR74" i="51"/>
  <c r="DR55" i="51"/>
  <c r="DR56" i="51"/>
  <c r="DP24" i="51"/>
  <c r="EO24" i="51"/>
  <c r="EO30" i="51"/>
  <c r="EO16" i="51"/>
  <c r="EO20" i="51"/>
  <c r="DS37" i="51"/>
  <c r="DS39" i="51"/>
  <c r="DS42" i="51"/>
  <c r="DS46" i="51"/>
  <c r="DS47" i="51"/>
  <c r="DS50" i="51"/>
  <c r="DS75" i="51"/>
  <c r="DS54" i="51"/>
  <c r="DS59" i="51"/>
  <c r="DS63" i="51"/>
  <c r="DS67" i="51"/>
  <c r="EO19" i="51"/>
  <c r="EO25" i="51"/>
  <c r="EO36" i="51"/>
  <c r="EO35" i="51"/>
  <c r="DS38" i="51"/>
  <c r="H76" i="51"/>
  <c r="EO77" i="51" s="1"/>
  <c r="G76" i="51"/>
  <c r="EO18" i="51"/>
  <c r="EO26" i="51"/>
  <c r="EO34" i="51"/>
  <c r="DR57" i="51"/>
  <c r="DR58" i="51"/>
  <c r="DR60" i="51"/>
  <c r="DR65" i="51"/>
  <c r="DR68" i="51"/>
  <c r="DR70" i="51"/>
  <c r="DR71" i="51"/>
  <c r="DS72" i="51"/>
  <c r="DR51" i="51"/>
  <c r="DP17" i="51"/>
  <c r="DO17" i="51"/>
  <c r="DP27" i="51"/>
  <c r="DO27" i="51"/>
  <c r="DP33" i="51"/>
  <c r="DO33" i="51"/>
  <c r="DR66" i="51"/>
  <c r="DR52" i="51"/>
  <c r="DR53" i="51"/>
  <c r="DR61" i="51"/>
  <c r="DR64" i="51"/>
  <c r="DR69" i="51"/>
  <c r="DP23" i="51"/>
  <c r="DO23" i="51"/>
  <c r="DP28" i="51"/>
  <c r="DO28" i="51"/>
  <c r="DP31" i="51"/>
  <c r="DO31" i="51"/>
  <c r="DP22" i="51"/>
  <c r="DO22" i="51"/>
  <c r="DP32" i="51"/>
  <c r="DO32" i="51"/>
  <c r="DR41" i="51"/>
  <c r="DR43" i="51"/>
  <c r="DR44" i="51"/>
  <c r="DR45" i="51"/>
  <c r="DR48" i="51"/>
  <c r="DR49" i="51"/>
  <c r="DP15" i="51"/>
  <c r="DO15" i="51"/>
  <c r="K50" i="49"/>
  <c r="DS62" i="51"/>
  <c r="DS73" i="51"/>
  <c r="EO21" i="51"/>
  <c r="EO29" i="51"/>
  <c r="DS74" i="51"/>
  <c r="DS55" i="51"/>
  <c r="DP30" i="51"/>
  <c r="DO30" i="51"/>
  <c r="DP16" i="51"/>
  <c r="DO16" i="51"/>
  <c r="DP20" i="51"/>
  <c r="DO20" i="51"/>
  <c r="DR37" i="51"/>
  <c r="DR39" i="51"/>
  <c r="DR40" i="51"/>
  <c r="DR42" i="51"/>
  <c r="DR46" i="51"/>
  <c r="DR47" i="51"/>
  <c r="DR50" i="51"/>
  <c r="DR75" i="51"/>
  <c r="DR54" i="51"/>
  <c r="DR59" i="51"/>
  <c r="DR63" i="51"/>
  <c r="DR67" i="51"/>
  <c r="DP19" i="51"/>
  <c r="DO19" i="51"/>
  <c r="DP25" i="51"/>
  <c r="DO25" i="51"/>
  <c r="DP35" i="51"/>
  <c r="DS36" i="51" s="1"/>
  <c r="DO35" i="51"/>
  <c r="DR38" i="51"/>
  <c r="DS40" i="51"/>
  <c r="AJ76" i="4"/>
  <c r="AO76" i="4" s="1"/>
  <c r="AE375" i="4"/>
  <c r="H76" i="4"/>
  <c r="W76" i="4" s="1"/>
  <c r="AA76" i="4" s="1"/>
  <c r="DE53" i="4" s="1"/>
  <c r="K53" i="24" s="1"/>
  <c r="DP18" i="51"/>
  <c r="DO18" i="51"/>
  <c r="DP26" i="51"/>
  <c r="DO26" i="51"/>
  <c r="DP34" i="51"/>
  <c r="DO34" i="51"/>
  <c r="DS56" i="51"/>
  <c r="DS57" i="51"/>
  <c r="DS58" i="51"/>
  <c r="DS60" i="51"/>
  <c r="DS65" i="51"/>
  <c r="DS68" i="51"/>
  <c r="DS70" i="51"/>
  <c r="DS71" i="51"/>
  <c r="DR72" i="51"/>
  <c r="DT72" i="51" s="1"/>
  <c r="DV72" i="51" s="1"/>
  <c r="DP391" i="51"/>
  <c r="DS51" i="51"/>
  <c r="EO17" i="51"/>
  <c r="EO27" i="51"/>
  <c r="EO33" i="51"/>
  <c r="DS66" i="51"/>
  <c r="DS52" i="51"/>
  <c r="DS53" i="51"/>
  <c r="DS61" i="51"/>
  <c r="DS64" i="51"/>
  <c r="DS69" i="51"/>
  <c r="EO23" i="51"/>
  <c r="EO28" i="51"/>
  <c r="EO31" i="51"/>
  <c r="EO22" i="51"/>
  <c r="EO32" i="51"/>
  <c r="DS41" i="51"/>
  <c r="DS43" i="51"/>
  <c r="DS44" i="51"/>
  <c r="DS45" i="51"/>
  <c r="DS48" i="51"/>
  <c r="DS49" i="51"/>
  <c r="CK122" i="4"/>
  <c r="CG122" i="4"/>
  <c r="CW122" i="4"/>
  <c r="CS122" i="4"/>
  <c r="CO122" i="4"/>
  <c r="CS121" i="4"/>
  <c r="CO121" i="4"/>
  <c r="CK121" i="4"/>
  <c r="CG121" i="4"/>
  <c r="CW121" i="4"/>
  <c r="AW122" i="4"/>
  <c r="AX122" i="4"/>
  <c r="AV122" i="4"/>
  <c r="AW121" i="4"/>
  <c r="AV121" i="4"/>
  <c r="AX121" i="4"/>
  <c r="AU125" i="4"/>
  <c r="AX125" i="4"/>
  <c r="AW125" i="4"/>
  <c r="AV125" i="4"/>
  <c r="AS126" i="4"/>
  <c r="AU126" i="4" s="1"/>
  <c r="DD100" i="4"/>
  <c r="DD326" i="4"/>
  <c r="DD372" i="4" s="1"/>
  <c r="K76" i="25" s="1"/>
  <c r="DD25" i="4"/>
  <c r="J25" i="24" s="1"/>
  <c r="J155" i="24" s="1"/>
  <c r="DD251" i="4"/>
  <c r="DD173" i="4"/>
  <c r="BY23" i="48"/>
  <c r="BX23" i="48"/>
  <c r="CB23" i="48"/>
  <c r="CA23" i="48"/>
  <c r="BZ23" i="48"/>
  <c r="BW23" i="48"/>
  <c r="FW8" i="48"/>
  <c r="FV7" i="48"/>
  <c r="FU6" i="48"/>
  <c r="FT5" i="48"/>
  <c r="FZ8" i="48"/>
  <c r="FY7" i="48"/>
  <c r="FX6" i="48"/>
  <c r="FW5" i="48"/>
  <c r="FV4" i="48"/>
  <c r="FX11" i="48" s="1"/>
  <c r="FU8" i="48"/>
  <c r="FT7" i="48"/>
  <c r="FZ5" i="48"/>
  <c r="FY4" i="48"/>
  <c r="FU11" i="48" s="1"/>
  <c r="FX8" i="48"/>
  <c r="FW7" i="48"/>
  <c r="FV6" i="48"/>
  <c r="FU5" i="48"/>
  <c r="FT4" i="48"/>
  <c r="FZ11" i="48" s="1"/>
  <c r="FZ7" i="48"/>
  <c r="FY6" i="48"/>
  <c r="FX5" i="48"/>
  <c r="FW4" i="48"/>
  <c r="FW11" i="48" s="1"/>
  <c r="FV8" i="48"/>
  <c r="FU7" i="48"/>
  <c r="FT6" i="48"/>
  <c r="FZ4" i="48"/>
  <c r="FT11" i="48" s="1"/>
  <c r="FY8" i="48"/>
  <c r="FX7" i="48"/>
  <c r="FW6" i="48"/>
  <c r="FV5" i="48"/>
  <c r="FU4" i="48"/>
  <c r="FY11" i="48" s="1"/>
  <c r="FT8" i="48"/>
  <c r="FZ6" i="48"/>
  <c r="FY5" i="48"/>
  <c r="FX4" i="48"/>
  <c r="FV11" i="48" s="1"/>
  <c r="AB23" i="48"/>
  <c r="AA23" i="48"/>
  <c r="AE23" i="48"/>
  <c r="Z23" i="48"/>
  <c r="AD23" i="48"/>
  <c r="AC23" i="48"/>
  <c r="AD8" i="48"/>
  <c r="Z8" i="48"/>
  <c r="AB7" i="48"/>
  <c r="AD6" i="48"/>
  <c r="Z6" i="48"/>
  <c r="AB5" i="48"/>
  <c r="AD4" i="48"/>
  <c r="AA11" i="48" s="1"/>
  <c r="Z4" i="48"/>
  <c r="AE11" i="48" s="1"/>
  <c r="AC8" i="48"/>
  <c r="AE7" i="48"/>
  <c r="AA7" i="48"/>
  <c r="AC6" i="48"/>
  <c r="AE5" i="48"/>
  <c r="AA5" i="48"/>
  <c r="AC4" i="48"/>
  <c r="AB11" i="48" s="1"/>
  <c r="AB8" i="48"/>
  <c r="AD7" i="48"/>
  <c r="Z7" i="48"/>
  <c r="AB6" i="48"/>
  <c r="AD5" i="48"/>
  <c r="Z5" i="48"/>
  <c r="AB4" i="48"/>
  <c r="AC11" i="48" s="1"/>
  <c r="AE8" i="48"/>
  <c r="AA8" i="48"/>
  <c r="AC7" i="48"/>
  <c r="AE6" i="48"/>
  <c r="AA6" i="48"/>
  <c r="AC5" i="48"/>
  <c r="AE4" i="48"/>
  <c r="Z11" i="48" s="1"/>
  <c r="AA4" i="48"/>
  <c r="AD11" i="48" s="1"/>
  <c r="FV23" i="48"/>
  <c r="FZ23" i="48"/>
  <c r="FW23" i="48"/>
  <c r="FT23" i="48"/>
  <c r="FX23" i="48"/>
  <c r="FU23" i="48"/>
  <c r="FY23" i="48"/>
  <c r="CA8" i="48"/>
  <c r="BW8" i="48"/>
  <c r="BY7" i="48"/>
  <c r="CA6" i="48"/>
  <c r="BW6" i="48"/>
  <c r="BY5" i="48"/>
  <c r="CA4" i="48"/>
  <c r="BX11" i="48" s="1"/>
  <c r="BW4" i="48"/>
  <c r="CB11" i="48" s="1"/>
  <c r="BZ8" i="48"/>
  <c r="CB7" i="48"/>
  <c r="BX7" i="48"/>
  <c r="BZ6" i="48"/>
  <c r="CB5" i="48"/>
  <c r="BX5" i="48"/>
  <c r="BZ4" i="48"/>
  <c r="BY11" i="48" s="1"/>
  <c r="BY8" i="48"/>
  <c r="CA7" i="48"/>
  <c r="BW7" i="48"/>
  <c r="BY6" i="48"/>
  <c r="CA5" i="48"/>
  <c r="BW5" i="48"/>
  <c r="BY4" i="48"/>
  <c r="BZ11" i="48" s="1"/>
  <c r="CB8" i="48"/>
  <c r="BX8" i="48"/>
  <c r="BZ7" i="48"/>
  <c r="CB6" i="48"/>
  <c r="BX6" i="48"/>
  <c r="BZ5" i="48"/>
  <c r="CB4" i="48"/>
  <c r="BW11" i="48" s="1"/>
  <c r="BX4" i="48"/>
  <c r="CA11" i="48" s="1"/>
  <c r="DY8" i="48"/>
  <c r="EA5" i="48"/>
  <c r="DV8" i="48"/>
  <c r="DX5" i="48"/>
  <c r="DZ7" i="48"/>
  <c r="DV4" i="48"/>
  <c r="DX6" i="48"/>
  <c r="DZ8" i="48"/>
  <c r="EB5" i="48"/>
  <c r="DW8" i="48"/>
  <c r="DX4" i="48"/>
  <c r="DY5" i="48"/>
  <c r="DZ6" i="48"/>
  <c r="EA7" i="48"/>
  <c r="EB8" i="48"/>
  <c r="DV5" i="48"/>
  <c r="DW6" i="48"/>
  <c r="DX7" i="48"/>
  <c r="DZ4" i="48"/>
  <c r="DX11" i="48" s="1"/>
  <c r="EB6" i="48"/>
  <c r="DW4" i="48"/>
  <c r="DY6" i="48"/>
  <c r="EA8" i="48"/>
  <c r="DW5" i="48"/>
  <c r="DY7" i="48"/>
  <c r="EA4" i="48"/>
  <c r="DV7" i="48"/>
  <c r="EB4" i="48"/>
  <c r="DV6" i="48"/>
  <c r="DW7" i="48"/>
  <c r="DX8" i="48"/>
  <c r="DY4" i="48"/>
  <c r="DZ5" i="48"/>
  <c r="DX12" i="48" s="1"/>
  <c r="EA6" i="48"/>
  <c r="EB7" i="48"/>
  <c r="DD259" i="4"/>
  <c r="J32" i="24"/>
  <c r="DD33" i="4"/>
  <c r="W51" i="4"/>
  <c r="AA51" i="4" s="1"/>
  <c r="DE28" i="4" s="1"/>
  <c r="K28" i="24" s="1"/>
  <c r="CG93" i="4"/>
  <c r="CO93" i="4"/>
  <c r="CW93" i="4"/>
  <c r="CK93" i="4"/>
  <c r="CS93" i="4"/>
  <c r="CG120" i="4"/>
  <c r="CO120" i="4"/>
  <c r="CW120" i="4"/>
  <c r="CK120" i="4"/>
  <c r="CS120" i="4"/>
  <c r="CS124" i="4"/>
  <c r="CK124" i="4"/>
  <c r="CG124" i="4"/>
  <c r="CW124" i="4"/>
  <c r="CO124" i="4"/>
  <c r="CO129" i="4"/>
  <c r="CK129" i="4"/>
  <c r="CG129" i="4"/>
  <c r="CW129" i="4"/>
  <c r="CS129" i="4"/>
  <c r="CK92" i="4"/>
  <c r="CS92" i="4"/>
  <c r="CG92" i="4"/>
  <c r="CO92" i="4"/>
  <c r="CW92" i="4"/>
  <c r="AS97" i="4"/>
  <c r="AU97" i="4" s="1"/>
  <c r="AW119" i="4"/>
  <c r="AX119" i="4"/>
  <c r="AV119" i="4"/>
  <c r="AS130" i="4"/>
  <c r="AU130" i="4" s="1"/>
  <c r="AV93" i="4"/>
  <c r="AX93" i="4"/>
  <c r="AW93" i="4"/>
  <c r="AW120" i="4"/>
  <c r="AV120" i="4"/>
  <c r="AX120" i="4"/>
  <c r="AW124" i="4"/>
  <c r="AX124" i="4"/>
  <c r="AV124" i="4"/>
  <c r="AV129" i="4"/>
  <c r="AX129" i="4"/>
  <c r="AW129" i="4"/>
  <c r="AX92" i="4"/>
  <c r="AV92" i="4"/>
  <c r="AW92" i="4"/>
  <c r="AS96" i="4"/>
  <c r="AU96" i="4" s="1"/>
  <c r="AU119" i="4"/>
  <c r="CK123" i="4"/>
  <c r="CG123" i="4"/>
  <c r="CW123" i="4"/>
  <c r="CS123" i="4"/>
  <c r="CO123" i="4"/>
  <c r="CK165" i="4"/>
  <c r="CS165" i="4"/>
  <c r="CG165" i="4"/>
  <c r="CO165" i="4"/>
  <c r="CW165" i="4"/>
  <c r="AW164" i="4"/>
  <c r="AV164" i="4"/>
  <c r="AX164" i="4"/>
  <c r="AV165" i="4"/>
  <c r="AW165" i="4"/>
  <c r="AX165" i="4"/>
  <c r="AU164" i="4"/>
  <c r="CG40" i="4"/>
  <c r="CO40" i="4"/>
  <c r="CW40" i="4"/>
  <c r="CK40" i="4"/>
  <c r="CS40" i="4"/>
  <c r="AW39" i="4"/>
  <c r="AV39" i="4"/>
  <c r="AX39" i="4"/>
  <c r="AW47" i="4"/>
  <c r="AV47" i="4"/>
  <c r="AX47" i="4"/>
  <c r="AV48" i="4"/>
  <c r="AX48" i="4"/>
  <c r="AW48" i="4"/>
  <c r="AW43" i="4"/>
  <c r="AV43" i="4"/>
  <c r="AX43" i="4"/>
  <c r="AS58" i="4"/>
  <c r="AU58" i="4" s="1"/>
  <c r="AW44" i="4"/>
  <c r="AV44" i="4"/>
  <c r="AX44" i="4"/>
  <c r="CK39" i="4"/>
  <c r="CS39" i="4"/>
  <c r="CG39" i="4"/>
  <c r="CO39" i="4"/>
  <c r="CW39" i="4"/>
  <c r="CK47" i="4"/>
  <c r="CO47" i="4"/>
  <c r="CG47" i="4"/>
  <c r="CW47" i="4"/>
  <c r="CS47" i="4"/>
  <c r="AW40" i="4"/>
  <c r="AV40" i="4"/>
  <c r="AX40" i="4"/>
  <c r="CK48" i="4"/>
  <c r="CS48" i="4"/>
  <c r="CG48" i="4"/>
  <c r="CO48" i="4"/>
  <c r="CW48" i="4"/>
  <c r="CG43" i="4"/>
  <c r="CO43" i="4"/>
  <c r="CW43" i="4"/>
  <c r="CK43" i="4"/>
  <c r="CS43" i="4"/>
  <c r="AS57" i="4"/>
  <c r="AU57" i="4" s="1"/>
  <c r="CG44" i="4"/>
  <c r="CO44" i="4"/>
  <c r="CW44" i="4"/>
  <c r="CK44" i="4"/>
  <c r="CS44" i="4"/>
  <c r="W61" i="4"/>
  <c r="AA61" i="4" s="1"/>
  <c r="DE38" i="4" s="1"/>
  <c r="K38" i="24" s="1"/>
  <c r="W373" i="4"/>
  <c r="AA373" i="4" s="1"/>
  <c r="DE352" i="4" s="1"/>
  <c r="W324" i="4"/>
  <c r="AA324" i="4" s="1"/>
  <c r="CG54" i="4"/>
  <c r="CO54" i="4"/>
  <c r="CW54" i="4"/>
  <c r="CS54" i="4"/>
  <c r="CK54" i="4"/>
  <c r="CG52" i="4"/>
  <c r="CO52" i="4"/>
  <c r="CW52" i="4"/>
  <c r="CS52" i="4"/>
  <c r="CK52" i="4"/>
  <c r="AS18" i="4"/>
  <c r="AU18" i="4" s="1"/>
  <c r="AS26" i="4"/>
  <c r="AU26" i="4" s="1"/>
  <c r="CG110" i="4"/>
  <c r="CK110" i="4"/>
  <c r="CO110" i="4"/>
  <c r="CS110" i="4"/>
  <c r="CW110" i="4"/>
  <c r="CG112" i="4"/>
  <c r="CK112" i="4"/>
  <c r="CO112" i="4"/>
  <c r="CS112" i="4"/>
  <c r="CW112" i="4"/>
  <c r="AS53" i="4"/>
  <c r="AU53" i="4" s="1"/>
  <c r="AS61" i="4"/>
  <c r="AU61" i="4" s="1"/>
  <c r="AS70" i="4"/>
  <c r="AU70" i="4" s="1"/>
  <c r="AS30" i="4"/>
  <c r="AU30" i="4" s="1"/>
  <c r="AS38" i="4"/>
  <c r="AU38" i="4" s="1"/>
  <c r="AS42" i="4"/>
  <c r="AU42" i="4" s="1"/>
  <c r="AS46" i="4"/>
  <c r="AU46" i="4" s="1"/>
  <c r="AS50" i="4"/>
  <c r="AU50" i="4" s="1"/>
  <c r="CG115" i="4"/>
  <c r="CK115" i="4"/>
  <c r="CO115" i="4"/>
  <c r="CS115" i="4"/>
  <c r="CW115" i="4"/>
  <c r="CX241" i="4"/>
  <c r="CP241" i="4"/>
  <c r="CH241" i="4"/>
  <c r="AS56" i="4"/>
  <c r="AU56" i="4" s="1"/>
  <c r="AS66" i="4"/>
  <c r="AU66" i="4" s="1"/>
  <c r="AS73" i="4"/>
  <c r="AU73" i="4" s="1"/>
  <c r="AS76" i="4"/>
  <c r="AU76" i="4" s="1"/>
  <c r="W365" i="4"/>
  <c r="AA365" i="4" s="1"/>
  <c r="DE344" i="4" s="1"/>
  <c r="W56" i="4"/>
  <c r="AA56" i="4" s="1"/>
  <c r="DE33" i="4" s="1"/>
  <c r="K33" i="24" s="1"/>
  <c r="W58" i="4"/>
  <c r="AA58" i="4" s="1"/>
  <c r="DE35" i="4" s="1"/>
  <c r="K35" i="24" s="1"/>
  <c r="W60" i="4"/>
  <c r="AA60" i="4" s="1"/>
  <c r="DE37" i="4" s="1"/>
  <c r="K37" i="24" s="1"/>
  <c r="W62" i="4"/>
  <c r="AA62" i="4" s="1"/>
  <c r="DE39" i="4" s="1"/>
  <c r="K39" i="24" s="1"/>
  <c r="W64" i="4"/>
  <c r="AA64" i="4" s="1"/>
  <c r="DE41" i="4" s="1"/>
  <c r="K41" i="24" s="1"/>
  <c r="W325" i="4"/>
  <c r="AA325" i="4" s="1"/>
  <c r="W323" i="4"/>
  <c r="AA323" i="4" s="1"/>
  <c r="W321" i="4"/>
  <c r="AA321" i="4" s="1"/>
  <c r="W319" i="4"/>
  <c r="AA319" i="4" s="1"/>
  <c r="W317" i="4"/>
  <c r="AA317" i="4" s="1"/>
  <c r="W315" i="4"/>
  <c r="AA315" i="4" s="1"/>
  <c r="W57" i="4"/>
  <c r="AA57" i="4" s="1"/>
  <c r="DE34" i="4" s="1"/>
  <c r="K34" i="24" s="1"/>
  <c r="W66" i="4"/>
  <c r="AA66" i="4" s="1"/>
  <c r="DE43" i="4" s="1"/>
  <c r="K43" i="24" s="1"/>
  <c r="W68" i="4"/>
  <c r="AA68" i="4" s="1"/>
  <c r="DE45" i="4" s="1"/>
  <c r="K45" i="24" s="1"/>
  <c r="W70" i="4"/>
  <c r="AA70" i="4" s="1"/>
  <c r="DE47" i="4" s="1"/>
  <c r="K47" i="24" s="1"/>
  <c r="W72" i="4"/>
  <c r="AA72" i="4" s="1"/>
  <c r="DE49" i="4" s="1"/>
  <c r="K49" i="24" s="1"/>
  <c r="W28" i="4"/>
  <c r="AA28" i="4" s="1"/>
  <c r="W30" i="4"/>
  <c r="AA30" i="4" s="1"/>
  <c r="W32" i="4"/>
  <c r="AA32" i="4" s="1"/>
  <c r="W34" i="4"/>
  <c r="AA34" i="4" s="1"/>
  <c r="W36" i="4"/>
  <c r="AA36" i="4" s="1"/>
  <c r="DE13" i="4" s="1"/>
  <c r="K13" i="24" s="1"/>
  <c r="W335" i="4"/>
  <c r="AA335" i="4" s="1"/>
  <c r="DE314" i="4" s="1"/>
  <c r="W364" i="4"/>
  <c r="AA364" i="4" s="1"/>
  <c r="DE343" i="4" s="1"/>
  <c r="W352" i="4"/>
  <c r="AA352" i="4" s="1"/>
  <c r="DE331" i="4" s="1"/>
  <c r="W356" i="4"/>
  <c r="AA356" i="4" s="1"/>
  <c r="DE335" i="4" s="1"/>
  <c r="W366" i="4"/>
  <c r="AA366" i="4" s="1"/>
  <c r="DE345" i="4" s="1"/>
  <c r="W363" i="4"/>
  <c r="AA363" i="4" s="1"/>
  <c r="DE342" i="4" s="1"/>
  <c r="W354" i="4"/>
  <c r="AA354" i="4" s="1"/>
  <c r="DE333" i="4" s="1"/>
  <c r="W314" i="4"/>
  <c r="AA314" i="4" s="1"/>
  <c r="W367" i="4"/>
  <c r="AA367" i="4" s="1"/>
  <c r="DE346" i="4" s="1"/>
  <c r="W322" i="4"/>
  <c r="AA322" i="4" s="1"/>
  <c r="W22" i="4"/>
  <c r="AA22" i="4" s="1"/>
  <c r="W26" i="4"/>
  <c r="AA26" i="4" s="1"/>
  <c r="W43" i="4"/>
  <c r="AA43" i="4" s="1"/>
  <c r="DE20" i="4" s="1"/>
  <c r="K20" i="24" s="1"/>
  <c r="W40" i="4"/>
  <c r="AA40" i="4" s="1"/>
  <c r="DE17" i="4" s="1"/>
  <c r="K17" i="24" s="1"/>
  <c r="W44" i="4"/>
  <c r="AA44" i="4" s="1"/>
  <c r="DE21" i="4" s="1"/>
  <c r="K21" i="24" s="1"/>
  <c r="W48" i="4"/>
  <c r="AA48" i="4" s="1"/>
  <c r="DE25" i="4" s="1"/>
  <c r="K25" i="24" s="1"/>
  <c r="W374" i="4"/>
  <c r="AA374" i="4" s="1"/>
  <c r="DE353" i="4" s="1"/>
  <c r="W355" i="4"/>
  <c r="AA355" i="4" s="1"/>
  <c r="DE334" i="4" s="1"/>
  <c r="W358" i="4"/>
  <c r="AA358" i="4" s="1"/>
  <c r="DE337" i="4" s="1"/>
  <c r="W360" i="4"/>
  <c r="AA360" i="4" s="1"/>
  <c r="DE339" i="4" s="1"/>
  <c r="W361" i="4"/>
  <c r="AA361" i="4" s="1"/>
  <c r="DE340" i="4" s="1"/>
  <c r="W351" i="4"/>
  <c r="AA351" i="4" s="1"/>
  <c r="DE330" i="4" s="1"/>
  <c r="W39" i="4"/>
  <c r="AA39" i="4" s="1"/>
  <c r="DE16" i="4" s="1"/>
  <c r="K16" i="24" s="1"/>
  <c r="W47" i="4"/>
  <c r="AA47" i="4" s="1"/>
  <c r="DE24" i="4" s="1"/>
  <c r="K24" i="24" s="1"/>
  <c r="W38" i="4"/>
  <c r="AA38" i="4" s="1"/>
  <c r="DE15" i="4" s="1"/>
  <c r="K15" i="24" s="1"/>
  <c r="W42" i="4"/>
  <c r="AA42" i="4" s="1"/>
  <c r="DE19" i="4" s="1"/>
  <c r="K19" i="24" s="1"/>
  <c r="W46" i="4"/>
  <c r="AA46" i="4" s="1"/>
  <c r="DE23" i="4" s="1"/>
  <c r="K23" i="24" s="1"/>
  <c r="W50" i="4"/>
  <c r="AA50" i="4" s="1"/>
  <c r="DE27" i="4" s="1"/>
  <c r="K27" i="24" s="1"/>
  <c r="W368" i="4"/>
  <c r="AA368" i="4" s="1"/>
  <c r="DE347" i="4" s="1"/>
  <c r="W370" i="4"/>
  <c r="AA370" i="4" s="1"/>
  <c r="DE349" i="4" s="1"/>
  <c r="W371" i="4"/>
  <c r="AA371" i="4" s="1"/>
  <c r="DE350" i="4" s="1"/>
  <c r="W357" i="4"/>
  <c r="AA357" i="4" s="1"/>
  <c r="DE336" i="4" s="1"/>
  <c r="W359" i="4"/>
  <c r="AA359" i="4" s="1"/>
  <c r="DE338" i="4" s="1"/>
  <c r="W362" i="4"/>
  <c r="AA362" i="4" s="1"/>
  <c r="DE341" i="4" s="1"/>
  <c r="W369" i="4"/>
  <c r="AA369" i="4" s="1"/>
  <c r="DE348" i="4" s="1"/>
  <c r="W372" i="4"/>
  <c r="AA372" i="4" s="1"/>
  <c r="DE351" i="4" s="1"/>
  <c r="W350" i="4"/>
  <c r="AA350" i="4" s="1"/>
  <c r="DE329" i="4" s="1"/>
  <c r="W20" i="4"/>
  <c r="AA20" i="4" s="1"/>
  <c r="W74" i="4"/>
  <c r="AA74" i="4" s="1"/>
  <c r="DE51" i="4" s="1"/>
  <c r="K51" i="24" s="1"/>
  <c r="W353" i="4"/>
  <c r="AA353" i="4" s="1"/>
  <c r="DE332" i="4" s="1"/>
  <c r="W16" i="4"/>
  <c r="AA16" i="4" s="1"/>
  <c r="W318" i="4"/>
  <c r="AA318" i="4" s="1"/>
  <c r="W24" i="4"/>
  <c r="AA24" i="4" s="1"/>
  <c r="W326" i="4"/>
  <c r="AA326" i="4" s="1"/>
  <c r="W330" i="4"/>
  <c r="AA330" i="4" s="1"/>
  <c r="W334" i="4"/>
  <c r="AA334" i="4" s="1"/>
  <c r="W18" i="4"/>
  <c r="AA18" i="4" s="1"/>
  <c r="AW51" i="4"/>
  <c r="AX51" i="4"/>
  <c r="AV51" i="4"/>
  <c r="W52" i="4"/>
  <c r="AA52" i="4" s="1"/>
  <c r="DE29" i="4" s="1"/>
  <c r="K29" i="24" s="1"/>
  <c r="AS59" i="4"/>
  <c r="AU59" i="4" s="1"/>
  <c r="AS63" i="4"/>
  <c r="AU63" i="4" s="1"/>
  <c r="AS68" i="4"/>
  <c r="AU68" i="4" s="1"/>
  <c r="AS72" i="4"/>
  <c r="AU72" i="4" s="1"/>
  <c r="W19" i="4"/>
  <c r="AA19" i="4" s="1"/>
  <c r="AS20" i="4"/>
  <c r="AU20" i="4" s="1"/>
  <c r="W27" i="4"/>
  <c r="AA27" i="4" s="1"/>
  <c r="AS28" i="4"/>
  <c r="AU28" i="4" s="1"/>
  <c r="W31" i="4"/>
  <c r="AA31" i="4" s="1"/>
  <c r="AS32" i="4"/>
  <c r="AU32" i="4" s="1"/>
  <c r="W35" i="4"/>
  <c r="AA35" i="4" s="1"/>
  <c r="AS36" i="4"/>
  <c r="AU36" i="4" s="1"/>
  <c r="W15" i="4"/>
  <c r="AA15" i="4" s="1"/>
  <c r="AV16" i="4"/>
  <c r="AX16" i="4"/>
  <c r="AW16" i="4"/>
  <c r="W21" i="4"/>
  <c r="AA21" i="4" s="1"/>
  <c r="AS22" i="4"/>
  <c r="AU22" i="4" s="1"/>
  <c r="W320" i="4"/>
  <c r="AA320" i="4" s="1"/>
  <c r="W328" i="4"/>
  <c r="AA328" i="4" s="1"/>
  <c r="W33" i="4"/>
  <c r="AA33" i="4" s="1"/>
  <c r="AS34" i="4"/>
  <c r="AU34" i="4" s="1"/>
  <c r="W329" i="4"/>
  <c r="AA329" i="4" s="1"/>
  <c r="W333" i="4"/>
  <c r="AA333" i="4" s="1"/>
  <c r="W342" i="4"/>
  <c r="AA342" i="4" s="1"/>
  <c r="DE321" i="4" s="1"/>
  <c r="W343" i="4"/>
  <c r="AA343" i="4" s="1"/>
  <c r="DE322" i="4" s="1"/>
  <c r="W347" i="4"/>
  <c r="AA347" i="4" s="1"/>
  <c r="DE326" i="4" s="1"/>
  <c r="CT91" i="4"/>
  <c r="CL91" i="4"/>
  <c r="AS24" i="4"/>
  <c r="AU24" i="4" s="1"/>
  <c r="AS23" i="4"/>
  <c r="AU23" i="4" s="1"/>
  <c r="AS17" i="4"/>
  <c r="AU17" i="4" s="1"/>
  <c r="AS25" i="4"/>
  <c r="AU25" i="4" s="1"/>
  <c r="CG114" i="4"/>
  <c r="CK114" i="4"/>
  <c r="CO114" i="4"/>
  <c r="CS114" i="4"/>
  <c r="CW114" i="4"/>
  <c r="CG116" i="4"/>
  <c r="CK116" i="4"/>
  <c r="CO116" i="4"/>
  <c r="CS116" i="4"/>
  <c r="CW116" i="4"/>
  <c r="AS62" i="4"/>
  <c r="AU62" i="4" s="1"/>
  <c r="AS69" i="4"/>
  <c r="AU69" i="4" s="1"/>
  <c r="AS29" i="4"/>
  <c r="AU29" i="4" s="1"/>
  <c r="AS37" i="4"/>
  <c r="AU37" i="4" s="1"/>
  <c r="AS41" i="4"/>
  <c r="AU41" i="4" s="1"/>
  <c r="AS45" i="4"/>
  <c r="AU45" i="4" s="1"/>
  <c r="AS49" i="4"/>
  <c r="AU49" i="4" s="1"/>
  <c r="CG111" i="4"/>
  <c r="CK111" i="4"/>
  <c r="CO111" i="4"/>
  <c r="CS111" i="4"/>
  <c r="CW111" i="4"/>
  <c r="CT241" i="4"/>
  <c r="CL241" i="4"/>
  <c r="AS55" i="4"/>
  <c r="AU55" i="4" s="1"/>
  <c r="AS65" i="4"/>
  <c r="AU65" i="4" s="1"/>
  <c r="AS74" i="4"/>
  <c r="AU74" i="4" s="1"/>
  <c r="AS75" i="4"/>
  <c r="AU75" i="4" s="1"/>
  <c r="J77" i="24"/>
  <c r="DD106" i="4"/>
  <c r="DD333" i="4" s="1"/>
  <c r="DD381" i="4" s="1"/>
  <c r="K83" i="25" s="1"/>
  <c r="J112" i="24"/>
  <c r="DD180" i="4"/>
  <c r="CS51" i="4"/>
  <c r="CO51" i="4"/>
  <c r="CG51" i="4"/>
  <c r="CW51" i="4"/>
  <c r="CK51" i="4"/>
  <c r="AX52" i="4"/>
  <c r="AV52" i="4"/>
  <c r="AW52" i="4"/>
  <c r="AX54" i="4"/>
  <c r="AV54" i="4"/>
  <c r="AW54" i="4"/>
  <c r="AS60" i="4"/>
  <c r="AU60" i="4" s="1"/>
  <c r="AS64" i="4"/>
  <c r="AU64" i="4" s="1"/>
  <c r="AS67" i="4"/>
  <c r="AU67" i="4" s="1"/>
  <c r="W71" i="4"/>
  <c r="AA71" i="4" s="1"/>
  <c r="DE48" i="4" s="1"/>
  <c r="K48" i="24" s="1"/>
  <c r="AS71" i="4"/>
  <c r="AU71" i="4" s="1"/>
  <c r="AS19" i="4"/>
  <c r="AU19" i="4" s="1"/>
  <c r="AS27" i="4"/>
  <c r="AU27" i="4" s="1"/>
  <c r="AS31" i="4"/>
  <c r="AU31" i="4" s="1"/>
  <c r="AS35" i="4"/>
  <c r="AU35" i="4" s="1"/>
  <c r="CG16" i="4"/>
  <c r="CH16" i="4" s="1"/>
  <c r="CK16" i="4"/>
  <c r="CL16" i="4" s="1"/>
  <c r="CO16" i="4"/>
  <c r="CP16" i="4" s="1"/>
  <c r="CS16" i="4"/>
  <c r="CT16" i="4" s="1"/>
  <c r="CW16" i="4"/>
  <c r="CX16" i="4" s="1"/>
  <c r="AS21" i="4"/>
  <c r="AU21" i="4" s="1"/>
  <c r="AS33" i="4"/>
  <c r="AU33" i="4" s="1"/>
  <c r="CX91" i="4"/>
  <c r="CP91" i="4"/>
  <c r="CH91" i="4"/>
  <c r="AB76" i="51" l="1"/>
  <c r="B77" i="51"/>
  <c r="AB77" i="51" s="1"/>
  <c r="GC71" i="48"/>
  <c r="GE71" i="48"/>
  <c r="CE71" i="48"/>
  <c r="CG71" i="48"/>
  <c r="AI71" i="48"/>
  <c r="AG71" i="48"/>
  <c r="AJ71" i="48" s="1"/>
  <c r="IV71" i="48" s="1"/>
  <c r="CG70" i="48"/>
  <c r="CE70" i="48"/>
  <c r="CH70" i="48" s="1"/>
  <c r="IW70" i="48" s="1"/>
  <c r="GC70" i="48"/>
  <c r="GE70" i="48"/>
  <c r="AI70" i="48"/>
  <c r="AG70" i="48"/>
  <c r="DR24" i="51"/>
  <c r="AV201" i="4"/>
  <c r="AW201" i="4"/>
  <c r="AX201" i="4"/>
  <c r="CO202" i="4"/>
  <c r="CK202" i="4"/>
  <c r="CG202" i="4"/>
  <c r="CW202" i="4"/>
  <c r="CS202" i="4"/>
  <c r="AV200" i="4"/>
  <c r="AX200" i="4"/>
  <c r="AW200" i="4"/>
  <c r="AU201" i="4"/>
  <c r="CK132" i="4"/>
  <c r="CG132" i="4"/>
  <c r="CW132" i="4"/>
  <c r="CS132" i="4"/>
  <c r="CO132" i="4"/>
  <c r="CK118" i="4"/>
  <c r="CG118" i="4"/>
  <c r="CS118" i="4"/>
  <c r="CO118" i="4"/>
  <c r="CW118" i="4"/>
  <c r="AU200" i="4"/>
  <c r="CT21" i="51"/>
  <c r="AV94" i="4"/>
  <c r="AX94" i="4"/>
  <c r="AW94" i="4"/>
  <c r="CK128" i="4"/>
  <c r="CG128" i="4"/>
  <c r="CW128" i="4"/>
  <c r="CS128" i="4"/>
  <c r="CO128" i="4"/>
  <c r="CX21" i="51"/>
  <c r="CG95" i="4"/>
  <c r="CO95" i="4"/>
  <c r="CW95" i="4"/>
  <c r="CK95" i="4"/>
  <c r="CS95" i="4"/>
  <c r="CG99" i="4"/>
  <c r="CO99" i="4"/>
  <c r="CW99" i="4"/>
  <c r="CK99" i="4"/>
  <c r="CS99" i="4"/>
  <c r="AX138" i="4"/>
  <c r="AV138" i="4"/>
  <c r="AW138" i="4"/>
  <c r="AX136" i="4"/>
  <c r="AW136" i="4"/>
  <c r="AV136" i="4"/>
  <c r="DB21" i="51"/>
  <c r="AU94" i="4"/>
  <c r="AW128" i="4"/>
  <c r="AV128" i="4"/>
  <c r="AX128" i="4"/>
  <c r="DF21" i="51"/>
  <c r="AX95" i="4"/>
  <c r="AV95" i="4"/>
  <c r="AW95" i="4"/>
  <c r="CO127" i="4"/>
  <c r="CK127" i="4"/>
  <c r="CG127" i="4"/>
  <c r="CW127" i="4"/>
  <c r="CS127" i="4"/>
  <c r="AW99" i="4"/>
  <c r="AX99" i="4"/>
  <c r="AV99" i="4"/>
  <c r="AU138" i="4"/>
  <c r="AU136" i="4"/>
  <c r="DJ21" i="51"/>
  <c r="Q76" i="51"/>
  <c r="DP389" i="51"/>
  <c r="DP388" i="51"/>
  <c r="DP385" i="51"/>
  <c r="DP384" i="51"/>
  <c r="DP383" i="51"/>
  <c r="DP393" i="51"/>
  <c r="DP392" i="51"/>
  <c r="DS34" i="51"/>
  <c r="DS26" i="51"/>
  <c r="DS18" i="51"/>
  <c r="K49" i="49"/>
  <c r="K51" i="49" s="1"/>
  <c r="DT38" i="51"/>
  <c r="DV38" i="51" s="1"/>
  <c r="DR35" i="51"/>
  <c r="DR25" i="51"/>
  <c r="DR19" i="51"/>
  <c r="DT54" i="51"/>
  <c r="DV54" i="51" s="1"/>
  <c r="DT50" i="51"/>
  <c r="DV50" i="51" s="1"/>
  <c r="DT46" i="51"/>
  <c r="DV46" i="51" s="1"/>
  <c r="DT42" i="51"/>
  <c r="DV42" i="51" s="1"/>
  <c r="DT40" i="51"/>
  <c r="DV40" i="51" s="1"/>
  <c r="DT39" i="51"/>
  <c r="DW39" i="51" s="1"/>
  <c r="DT37" i="51"/>
  <c r="DW37" i="51" s="1"/>
  <c r="DS20" i="51"/>
  <c r="DS16" i="51"/>
  <c r="DS30" i="51"/>
  <c r="DT49" i="51"/>
  <c r="DW49" i="51" s="1"/>
  <c r="DT45" i="51"/>
  <c r="DW45" i="51" s="1"/>
  <c r="DT43" i="51"/>
  <c r="DW43" i="51" s="1"/>
  <c r="DT41" i="51"/>
  <c r="DW41" i="51" s="1"/>
  <c r="DS32" i="51"/>
  <c r="DS22" i="51"/>
  <c r="DS31" i="51"/>
  <c r="DS28" i="51"/>
  <c r="DS23" i="51"/>
  <c r="DT69" i="51"/>
  <c r="DW69" i="51" s="1"/>
  <c r="DT61" i="51"/>
  <c r="DW61" i="51" s="1"/>
  <c r="DT53" i="51"/>
  <c r="DW53" i="51" s="1"/>
  <c r="DS33" i="51"/>
  <c r="DS27" i="51"/>
  <c r="DS17" i="51"/>
  <c r="DT51" i="51"/>
  <c r="DW51" i="51" s="1"/>
  <c r="DW72" i="51"/>
  <c r="FK72" i="51" s="1"/>
  <c r="DT71" i="51"/>
  <c r="DW71" i="51" s="1"/>
  <c r="DT65" i="51"/>
  <c r="DW65" i="51" s="1"/>
  <c r="DT57" i="51"/>
  <c r="DW57" i="51" s="1"/>
  <c r="H80" i="51"/>
  <c r="EO76" i="51"/>
  <c r="DW54" i="51"/>
  <c r="DW50" i="51"/>
  <c r="DW46" i="51"/>
  <c r="DS24" i="51"/>
  <c r="DT74" i="51"/>
  <c r="DV74" i="51" s="1"/>
  <c r="DR29" i="51"/>
  <c r="DR21" i="51"/>
  <c r="DT62" i="51"/>
  <c r="DV62" i="51" s="1"/>
  <c r="FA72" i="51"/>
  <c r="DR34" i="51"/>
  <c r="DR26" i="51"/>
  <c r="DR18" i="51"/>
  <c r="DW40" i="51"/>
  <c r="DS35" i="51"/>
  <c r="DS25" i="51"/>
  <c r="DS19" i="51"/>
  <c r="DT67" i="51"/>
  <c r="DW67" i="51" s="1"/>
  <c r="DT63" i="51"/>
  <c r="DW63" i="51" s="1"/>
  <c r="DT59" i="51"/>
  <c r="DW59" i="51" s="1"/>
  <c r="DT75" i="51"/>
  <c r="DW75" i="51" s="1"/>
  <c r="DT47" i="51"/>
  <c r="DW47" i="51" s="1"/>
  <c r="DR36" i="51"/>
  <c r="DR20" i="51"/>
  <c r="DR16" i="51"/>
  <c r="DR30" i="51"/>
  <c r="DT24" i="51"/>
  <c r="DV24" i="51" s="1"/>
  <c r="DW74" i="51"/>
  <c r="DT73" i="51"/>
  <c r="DW73" i="51" s="1"/>
  <c r="DT48" i="51"/>
  <c r="DV48" i="51" s="1"/>
  <c r="DT44" i="51"/>
  <c r="DV44" i="51" s="1"/>
  <c r="DR32" i="51"/>
  <c r="DR22" i="51"/>
  <c r="DR31" i="51"/>
  <c r="DR28" i="51"/>
  <c r="DR23" i="51"/>
  <c r="DT64" i="51"/>
  <c r="DV64" i="51" s="1"/>
  <c r="DT52" i="51"/>
  <c r="DV52" i="51" s="1"/>
  <c r="DT66" i="51"/>
  <c r="DW66" i="51" s="1"/>
  <c r="DR33" i="51"/>
  <c r="DR27" i="51"/>
  <c r="DR17" i="51"/>
  <c r="DT70" i="51"/>
  <c r="DW70" i="51" s="1"/>
  <c r="DT68" i="51"/>
  <c r="DV68" i="51" s="1"/>
  <c r="DT60" i="51"/>
  <c r="DV60" i="51" s="1"/>
  <c r="DT58" i="51"/>
  <c r="DW58" i="51" s="1"/>
  <c r="DP76" i="51"/>
  <c r="DS77" i="51" s="1"/>
  <c r="DO76" i="51"/>
  <c r="DR77" i="51" s="1"/>
  <c r="DW38" i="51"/>
  <c r="DP390" i="51"/>
  <c r="DP387" i="51"/>
  <c r="DP386" i="51"/>
  <c r="DT56" i="51"/>
  <c r="DV56" i="51" s="1"/>
  <c r="DT55" i="51"/>
  <c r="DW55" i="51" s="1"/>
  <c r="DS29" i="51"/>
  <c r="DS21" i="51"/>
  <c r="CS126" i="4"/>
  <c r="CO126" i="4"/>
  <c r="CK126" i="4"/>
  <c r="CG126" i="4"/>
  <c r="CW126" i="4"/>
  <c r="AX126" i="4"/>
  <c r="AW126" i="4"/>
  <c r="AV126" i="4"/>
  <c r="CK125" i="4"/>
  <c r="CW125" i="4"/>
  <c r="CS125" i="4"/>
  <c r="CG125" i="4"/>
  <c r="CO125" i="4"/>
  <c r="DY12" i="48"/>
  <c r="DY11" i="48"/>
  <c r="DV11" i="48"/>
  <c r="DV12" i="48"/>
  <c r="DW11" i="48"/>
  <c r="DW12" i="48"/>
  <c r="EB11" i="48"/>
  <c r="EB12" i="48"/>
  <c r="DZ24" i="48"/>
  <c r="DZ23" i="48"/>
  <c r="DY23" i="48"/>
  <c r="DY24" i="48"/>
  <c r="DX24" i="48"/>
  <c r="DX23" i="48"/>
  <c r="EA23" i="48"/>
  <c r="EA24" i="48"/>
  <c r="CG35" i="48"/>
  <c r="CG33" i="48"/>
  <c r="CG31" i="48"/>
  <c r="CG29" i="48"/>
  <c r="CG43" i="48"/>
  <c r="CG41" i="48"/>
  <c r="CG39" i="48"/>
  <c r="CG37" i="48"/>
  <c r="CG42" i="48"/>
  <c r="CG40" i="48"/>
  <c r="CG38" i="48"/>
  <c r="CG36" i="48"/>
  <c r="CG34" i="48"/>
  <c r="CG32" i="48"/>
  <c r="CG30" i="48"/>
  <c r="CE30" i="48"/>
  <c r="CE34" i="48"/>
  <c r="CH34" i="48" s="1"/>
  <c r="IW34" i="48" s="1"/>
  <c r="CE29" i="48"/>
  <c r="CH29" i="48" s="1"/>
  <c r="IW29" i="48" s="1"/>
  <c r="CE33" i="48"/>
  <c r="CE37" i="48"/>
  <c r="CH37" i="48" s="1"/>
  <c r="IW37" i="48" s="1"/>
  <c r="CE41" i="48"/>
  <c r="CE38" i="48"/>
  <c r="CE42" i="48"/>
  <c r="CH42" i="48" s="1"/>
  <c r="IW42" i="48" s="1"/>
  <c r="CE32" i="48"/>
  <c r="CH32" i="48" s="1"/>
  <c r="IW32" i="48" s="1"/>
  <c r="CE36" i="48"/>
  <c r="CE31" i="48"/>
  <c r="CE35" i="48"/>
  <c r="CH35" i="48" s="1"/>
  <c r="IW35" i="48" s="1"/>
  <c r="CE39" i="48"/>
  <c r="CE43" i="48"/>
  <c r="CH43" i="48" s="1"/>
  <c r="IW43" i="48" s="1"/>
  <c r="CE40" i="48"/>
  <c r="CH40" i="48" s="1"/>
  <c r="IW40" i="48" s="1"/>
  <c r="GC44" i="48"/>
  <c r="GC48" i="48"/>
  <c r="GC52" i="48"/>
  <c r="GC56" i="48"/>
  <c r="GC60" i="48"/>
  <c r="GC64" i="48"/>
  <c r="GC68" i="48"/>
  <c r="GC47" i="48"/>
  <c r="GC51" i="48"/>
  <c r="GC55" i="48"/>
  <c r="GC59" i="48"/>
  <c r="GC63" i="48"/>
  <c r="GC67" i="48"/>
  <c r="GE68" i="48"/>
  <c r="GE64" i="48"/>
  <c r="GE60" i="48"/>
  <c r="GE56" i="48"/>
  <c r="GE69" i="48"/>
  <c r="GE65" i="48"/>
  <c r="GE61" i="48"/>
  <c r="GE57" i="48"/>
  <c r="GE53" i="48"/>
  <c r="GE49" i="48"/>
  <c r="GE45" i="48"/>
  <c r="GE50" i="48"/>
  <c r="GE46" i="48"/>
  <c r="GC46" i="48"/>
  <c r="GC50" i="48"/>
  <c r="GC54" i="48"/>
  <c r="GC58" i="48"/>
  <c r="GC62" i="48"/>
  <c r="GC66" i="48"/>
  <c r="GC45" i="48"/>
  <c r="GC49" i="48"/>
  <c r="GC53" i="48"/>
  <c r="GC57" i="48"/>
  <c r="GC61" i="48"/>
  <c r="GC65" i="48"/>
  <c r="GC69" i="48"/>
  <c r="GE66" i="48"/>
  <c r="GF66" i="48" s="1"/>
  <c r="IY66" i="48" s="1"/>
  <c r="GE62" i="48"/>
  <c r="GF62" i="48" s="1"/>
  <c r="IY62" i="48" s="1"/>
  <c r="GE58" i="48"/>
  <c r="GF58" i="48" s="1"/>
  <c r="IY58" i="48" s="1"/>
  <c r="GE54" i="48"/>
  <c r="GF54" i="48" s="1"/>
  <c r="IY54" i="48" s="1"/>
  <c r="GE67" i="48"/>
  <c r="GE63" i="48"/>
  <c r="GE59" i="48"/>
  <c r="GE55" i="48"/>
  <c r="GE51" i="48"/>
  <c r="GE47" i="48"/>
  <c r="GE52" i="48"/>
  <c r="GE48" i="48"/>
  <c r="GE44" i="48"/>
  <c r="AI68" i="48"/>
  <c r="AI66" i="48"/>
  <c r="AI64" i="48"/>
  <c r="AI62" i="48"/>
  <c r="AI60" i="48"/>
  <c r="AI58" i="48"/>
  <c r="AI56" i="48"/>
  <c r="AI54" i="48"/>
  <c r="AI52" i="48"/>
  <c r="AI50" i="48"/>
  <c r="AI48" i="48"/>
  <c r="AG69" i="48"/>
  <c r="AG67" i="48"/>
  <c r="AG65" i="48"/>
  <c r="AG63" i="48"/>
  <c r="AG61" i="48"/>
  <c r="AG59" i="48"/>
  <c r="AG57" i="48"/>
  <c r="AG55" i="48"/>
  <c r="AG53" i="48"/>
  <c r="AG51" i="48"/>
  <c r="AG49" i="48"/>
  <c r="AG47" i="48"/>
  <c r="AG45" i="48"/>
  <c r="AI46" i="48"/>
  <c r="AI44" i="48"/>
  <c r="AG68" i="48"/>
  <c r="AJ68" i="48" s="1"/>
  <c r="IV68" i="48" s="1"/>
  <c r="AG64" i="48"/>
  <c r="AG60" i="48"/>
  <c r="AJ60" i="48" s="1"/>
  <c r="IV60" i="48" s="1"/>
  <c r="AG56" i="48"/>
  <c r="AG52" i="48"/>
  <c r="AJ52" i="48" s="1"/>
  <c r="IV52" i="48" s="1"/>
  <c r="AI69" i="48"/>
  <c r="AI65" i="48"/>
  <c r="AI61" i="48"/>
  <c r="AI57" i="48"/>
  <c r="AI53" i="48"/>
  <c r="AI49" i="48"/>
  <c r="AI45" i="48"/>
  <c r="AG46" i="48"/>
  <c r="AJ46" i="48" s="1"/>
  <c r="IV46" i="48" s="1"/>
  <c r="AI67" i="48"/>
  <c r="AI59" i="48"/>
  <c r="AI51" i="48"/>
  <c r="AI47" i="48"/>
  <c r="AG44" i="48"/>
  <c r="AJ44" i="48" s="1"/>
  <c r="IV44" i="48" s="1"/>
  <c r="AG66" i="48"/>
  <c r="AG62" i="48"/>
  <c r="AJ62" i="48" s="1"/>
  <c r="IV62" i="48" s="1"/>
  <c r="AG58" i="48"/>
  <c r="AG54" i="48"/>
  <c r="AJ54" i="48" s="1"/>
  <c r="IV54" i="48" s="1"/>
  <c r="AG50" i="48"/>
  <c r="AI63" i="48"/>
  <c r="AI55" i="48"/>
  <c r="AG48" i="48"/>
  <c r="GG40" i="48"/>
  <c r="GG30" i="48"/>
  <c r="GG29" i="48"/>
  <c r="GG45" i="48"/>
  <c r="GG35" i="48"/>
  <c r="GC36" i="48"/>
  <c r="GC29" i="48"/>
  <c r="GC37" i="48"/>
  <c r="GE43" i="48"/>
  <c r="GE42" i="48"/>
  <c r="GE34" i="48"/>
  <c r="GE33" i="48"/>
  <c r="GG38" i="48"/>
  <c r="GG46" i="48"/>
  <c r="GG36" i="48"/>
  <c r="GG43" i="48"/>
  <c r="GG33" i="48"/>
  <c r="GC30" i="48"/>
  <c r="GC38" i="48"/>
  <c r="GC31" i="48"/>
  <c r="GC39" i="48"/>
  <c r="GE41" i="48"/>
  <c r="GE40" i="48"/>
  <c r="GE32" i="48"/>
  <c r="GE31" i="48"/>
  <c r="GG44" i="48"/>
  <c r="GG34" i="48"/>
  <c r="GG41" i="48"/>
  <c r="GG31" i="48"/>
  <c r="GC32" i="48"/>
  <c r="GC40" i="48"/>
  <c r="GC33" i="48"/>
  <c r="GC41" i="48"/>
  <c r="GE39" i="48"/>
  <c r="GE38" i="48"/>
  <c r="GE30" i="48"/>
  <c r="GE29" i="48"/>
  <c r="GF29" i="48" s="1"/>
  <c r="IY29" i="48" s="1"/>
  <c r="GG42" i="48"/>
  <c r="GG32" i="48"/>
  <c r="GG39" i="48"/>
  <c r="GG47" i="48"/>
  <c r="GG37" i="48"/>
  <c r="GC34" i="48"/>
  <c r="GF34" i="48" s="1"/>
  <c r="IY34" i="48" s="1"/>
  <c r="GC42" i="48"/>
  <c r="GF42" i="48" s="1"/>
  <c r="IY42" i="48" s="1"/>
  <c r="GC35" i="48"/>
  <c r="GC43" i="48"/>
  <c r="GE37" i="48"/>
  <c r="GE36" i="48"/>
  <c r="GF36" i="48" s="1"/>
  <c r="IY36" i="48" s="1"/>
  <c r="GE35" i="48"/>
  <c r="GF35" i="48" s="1"/>
  <c r="IY35" i="48" s="1"/>
  <c r="EA11" i="48"/>
  <c r="EA12" i="48"/>
  <c r="DZ11" i="48"/>
  <c r="DZ12" i="48"/>
  <c r="DV24" i="48"/>
  <c r="DV23" i="48"/>
  <c r="EB24" i="48"/>
  <c r="EB23" i="48"/>
  <c r="DW23" i="48"/>
  <c r="DW24" i="48"/>
  <c r="AI43" i="48"/>
  <c r="AI41" i="48"/>
  <c r="AI39" i="48"/>
  <c r="AI37" i="48"/>
  <c r="AI35" i="48"/>
  <c r="AI33" i="48"/>
  <c r="AI31" i="48"/>
  <c r="AI42" i="48"/>
  <c r="AI40" i="48"/>
  <c r="AI38" i="48"/>
  <c r="AI36" i="48"/>
  <c r="AI34" i="48"/>
  <c r="AI32" i="48"/>
  <c r="AI30" i="48"/>
  <c r="AI29" i="48"/>
  <c r="AG31" i="48"/>
  <c r="AG40" i="48"/>
  <c r="AJ40" i="48" s="1"/>
  <c r="IV40" i="48" s="1"/>
  <c r="AG36" i="48"/>
  <c r="AG32" i="48"/>
  <c r="AJ32" i="48" s="1"/>
  <c r="IV32" i="48" s="1"/>
  <c r="AG29" i="48"/>
  <c r="AG43" i="48"/>
  <c r="AJ43" i="48" s="1"/>
  <c r="IV43" i="48" s="1"/>
  <c r="AG41" i="48"/>
  <c r="AJ41" i="48" s="1"/>
  <c r="IV41" i="48" s="1"/>
  <c r="AG39" i="48"/>
  <c r="AJ39" i="48" s="1"/>
  <c r="IV39" i="48" s="1"/>
  <c r="AG37" i="48"/>
  <c r="AJ37" i="48" s="1"/>
  <c r="IV37" i="48" s="1"/>
  <c r="AG35" i="48"/>
  <c r="AJ35" i="48" s="1"/>
  <c r="IV35" i="48" s="1"/>
  <c r="AG33" i="48"/>
  <c r="AJ33" i="48" s="1"/>
  <c r="IV33" i="48" s="1"/>
  <c r="AG42" i="48"/>
  <c r="AG38" i="48"/>
  <c r="AJ38" i="48" s="1"/>
  <c r="IV38" i="48" s="1"/>
  <c r="AG34" i="48"/>
  <c r="AG30" i="48"/>
  <c r="AJ30" i="48" s="1"/>
  <c r="IV30" i="48" s="1"/>
  <c r="CE69" i="48"/>
  <c r="CE68" i="48"/>
  <c r="CE67" i="48"/>
  <c r="CE66" i="48"/>
  <c r="CE64" i="48"/>
  <c r="CE63" i="48"/>
  <c r="CE61" i="48"/>
  <c r="CE59" i="48"/>
  <c r="CE57" i="48"/>
  <c r="CE55" i="48"/>
  <c r="CE53" i="48"/>
  <c r="CG49" i="48"/>
  <c r="CG46" i="48"/>
  <c r="CG69" i="48"/>
  <c r="CG68" i="48"/>
  <c r="CG67" i="48"/>
  <c r="CG66" i="48"/>
  <c r="CG65" i="48"/>
  <c r="CG64" i="48"/>
  <c r="CG63" i="48"/>
  <c r="CG62" i="48"/>
  <c r="CG61" i="48"/>
  <c r="CG60" i="48"/>
  <c r="CG59" i="48"/>
  <c r="CG58" i="48"/>
  <c r="CG57" i="48"/>
  <c r="CG56" i="48"/>
  <c r="CG55" i="48"/>
  <c r="CG54" i="48"/>
  <c r="CG53" i="48"/>
  <c r="CE52" i="48"/>
  <c r="CE51" i="48"/>
  <c r="CE50" i="48"/>
  <c r="CE49" i="48"/>
  <c r="CH49" i="48" s="1"/>
  <c r="IW49" i="48" s="1"/>
  <c r="CE48" i="48"/>
  <c r="CE47" i="48"/>
  <c r="CE46" i="48"/>
  <c r="CH46" i="48" s="1"/>
  <c r="IW46" i="48" s="1"/>
  <c r="CE45" i="48"/>
  <c r="CE44" i="48"/>
  <c r="CE65" i="48"/>
  <c r="CH65" i="48" s="1"/>
  <c r="IW65" i="48" s="1"/>
  <c r="CE62" i="48"/>
  <c r="CH62" i="48" s="1"/>
  <c r="IW62" i="48" s="1"/>
  <c r="CE60" i="48"/>
  <c r="CE58" i="48"/>
  <c r="CH58" i="48" s="1"/>
  <c r="IW58" i="48" s="1"/>
  <c r="CE56" i="48"/>
  <c r="CE54" i="48"/>
  <c r="CH54" i="48" s="1"/>
  <c r="IW54" i="48" s="1"/>
  <c r="CG51" i="48"/>
  <c r="CG50" i="48"/>
  <c r="CG48" i="48"/>
  <c r="CG47" i="48"/>
  <c r="CG45" i="48"/>
  <c r="CG52" i="48"/>
  <c r="CG44" i="48"/>
  <c r="DD101" i="4"/>
  <c r="DD327" i="4"/>
  <c r="DD373" i="4" s="1"/>
  <c r="K77" i="25" s="1"/>
  <c r="DD26" i="4"/>
  <c r="J26" i="24" s="1"/>
  <c r="J156" i="24" s="1"/>
  <c r="DD252" i="4"/>
  <c r="DD174" i="4"/>
  <c r="DD260" i="4"/>
  <c r="J33" i="24"/>
  <c r="DD34" i="4"/>
  <c r="CS130" i="4"/>
  <c r="CO130" i="4"/>
  <c r="CK130" i="4"/>
  <c r="CG130" i="4"/>
  <c r="CW130" i="4"/>
  <c r="CK119" i="4"/>
  <c r="CG119" i="4"/>
  <c r="CW119" i="4"/>
  <c r="CS119" i="4"/>
  <c r="CO119" i="4"/>
  <c r="AW96" i="4"/>
  <c r="AX96" i="4"/>
  <c r="AV96" i="4"/>
  <c r="AW97" i="4"/>
  <c r="AV97" i="4"/>
  <c r="AX97" i="4"/>
  <c r="CG96" i="4"/>
  <c r="CO96" i="4"/>
  <c r="CW96" i="4"/>
  <c r="CK96" i="4"/>
  <c r="CS96" i="4"/>
  <c r="AV130" i="4"/>
  <c r="AW130" i="4"/>
  <c r="AX130" i="4"/>
  <c r="CG97" i="4"/>
  <c r="CO97" i="4"/>
  <c r="CW97" i="4"/>
  <c r="CK97" i="4"/>
  <c r="CS97" i="4"/>
  <c r="CO164" i="4"/>
  <c r="CP164" i="4" s="1"/>
  <c r="CP165" i="4" s="1"/>
  <c r="CP166" i="4" s="1"/>
  <c r="CP167" i="4" s="1"/>
  <c r="CP168" i="4" s="1"/>
  <c r="CW164" i="4"/>
  <c r="CX164" i="4" s="1"/>
  <c r="CX165" i="4" s="1"/>
  <c r="CX166" i="4" s="1"/>
  <c r="CX167" i="4" s="1"/>
  <c r="CX168" i="4" s="1"/>
  <c r="CK164" i="4"/>
  <c r="CL164" i="4" s="1"/>
  <c r="CL165" i="4" s="1"/>
  <c r="CL166" i="4" s="1"/>
  <c r="CL167" i="4" s="1"/>
  <c r="CL168" i="4" s="1"/>
  <c r="CL169" i="4" s="1"/>
  <c r="CG164" i="4"/>
  <c r="CH164" i="4" s="1"/>
  <c r="CH165" i="4" s="1"/>
  <c r="CH166" i="4" s="1"/>
  <c r="CH167" i="4" s="1"/>
  <c r="CH168" i="4" s="1"/>
  <c r="CS164" i="4"/>
  <c r="CT164" i="4" s="1"/>
  <c r="CT165" i="4" s="1"/>
  <c r="CT166" i="4" s="1"/>
  <c r="CT167" i="4" s="1"/>
  <c r="CT168" i="4" s="1"/>
  <c r="CT169" i="4" s="1"/>
  <c r="AW57" i="4"/>
  <c r="AV57" i="4"/>
  <c r="AX57" i="4"/>
  <c r="AW58" i="4"/>
  <c r="AV58" i="4"/>
  <c r="AX58" i="4"/>
  <c r="CK57" i="4"/>
  <c r="CO57" i="4"/>
  <c r="CG57" i="4"/>
  <c r="CW57" i="4"/>
  <c r="CS57" i="4"/>
  <c r="CK58" i="4"/>
  <c r="CO58" i="4"/>
  <c r="CG58" i="4"/>
  <c r="CW58" i="4"/>
  <c r="CS58" i="4"/>
  <c r="CG21" i="4"/>
  <c r="CK21" i="4"/>
  <c r="CO21" i="4"/>
  <c r="CS21" i="4"/>
  <c r="CW21" i="4"/>
  <c r="CG33" i="4"/>
  <c r="CK33" i="4"/>
  <c r="CO33" i="4"/>
  <c r="CS33" i="4"/>
  <c r="CW33" i="4"/>
  <c r="CG75" i="4"/>
  <c r="CS75" i="4"/>
  <c r="CO75" i="4"/>
  <c r="CG55" i="4"/>
  <c r="CO55" i="4"/>
  <c r="CW55" i="4"/>
  <c r="CS55" i="4"/>
  <c r="CK55" i="4"/>
  <c r="CG45" i="4"/>
  <c r="CK45" i="4"/>
  <c r="CO45" i="4"/>
  <c r="CS45" i="4"/>
  <c r="CW45" i="4"/>
  <c r="CG37" i="4"/>
  <c r="CK37" i="4"/>
  <c r="CO37" i="4"/>
  <c r="CS37" i="4"/>
  <c r="CW37" i="4"/>
  <c r="CG25" i="4"/>
  <c r="CK25" i="4"/>
  <c r="CO25" i="4"/>
  <c r="CS25" i="4"/>
  <c r="CW25" i="4"/>
  <c r="CG23" i="4"/>
  <c r="CK23" i="4"/>
  <c r="CO23" i="4"/>
  <c r="CS23" i="4"/>
  <c r="CW23" i="4"/>
  <c r="CG36" i="4"/>
  <c r="CK36" i="4"/>
  <c r="CO36" i="4"/>
  <c r="CS36" i="4"/>
  <c r="CW36" i="4"/>
  <c r="CG63" i="4"/>
  <c r="CO63" i="4"/>
  <c r="CW63" i="4"/>
  <c r="CK63" i="4"/>
  <c r="CS63" i="4"/>
  <c r="CG73" i="4"/>
  <c r="CS73" i="4"/>
  <c r="CO73" i="4"/>
  <c r="CG56" i="4"/>
  <c r="CO56" i="4"/>
  <c r="CW56" i="4"/>
  <c r="CK56" i="4"/>
  <c r="CS56" i="4"/>
  <c r="CG46" i="4"/>
  <c r="CK46" i="4"/>
  <c r="CO46" i="4"/>
  <c r="CS46" i="4"/>
  <c r="CW46" i="4"/>
  <c r="CG61" i="4"/>
  <c r="CO61" i="4"/>
  <c r="CW61" i="4"/>
  <c r="CK61" i="4"/>
  <c r="CS61" i="4"/>
  <c r="CG71" i="4"/>
  <c r="CS71" i="4"/>
  <c r="CO71" i="4"/>
  <c r="CG65" i="4"/>
  <c r="CO65" i="4"/>
  <c r="CW65" i="4"/>
  <c r="CK65" i="4"/>
  <c r="CS65" i="4"/>
  <c r="CK49" i="4"/>
  <c r="CS49" i="4"/>
  <c r="CG49" i="4"/>
  <c r="CO49" i="4"/>
  <c r="CW49" i="4"/>
  <c r="CG41" i="4"/>
  <c r="CK41" i="4"/>
  <c r="CO41" i="4"/>
  <c r="CS41" i="4"/>
  <c r="CW41" i="4"/>
  <c r="CG29" i="4"/>
  <c r="CK29" i="4"/>
  <c r="CO29" i="4"/>
  <c r="CS29" i="4"/>
  <c r="CW29" i="4"/>
  <c r="CG17" i="4"/>
  <c r="CH17" i="4" s="1"/>
  <c r="CK17" i="4"/>
  <c r="CL17" i="4" s="1"/>
  <c r="CO17" i="4"/>
  <c r="CP17" i="4" s="1"/>
  <c r="CS17" i="4"/>
  <c r="CT17" i="4" s="1"/>
  <c r="CW17" i="4"/>
  <c r="CX17" i="4" s="1"/>
  <c r="CG34" i="4"/>
  <c r="CK34" i="4"/>
  <c r="CO34" i="4"/>
  <c r="CS34" i="4"/>
  <c r="CW34" i="4"/>
  <c r="CG28" i="4"/>
  <c r="CK28" i="4"/>
  <c r="CO28" i="4"/>
  <c r="CS28" i="4"/>
  <c r="CW28" i="4"/>
  <c r="CG59" i="4"/>
  <c r="CO59" i="4"/>
  <c r="CW59" i="4"/>
  <c r="CK59" i="4"/>
  <c r="CS59" i="4"/>
  <c r="CG66" i="4"/>
  <c r="CO66" i="4"/>
  <c r="CW66" i="4"/>
  <c r="CK66" i="4"/>
  <c r="CS66" i="4"/>
  <c r="CG50" i="4"/>
  <c r="CK50" i="4"/>
  <c r="CO50" i="4"/>
  <c r="CS50" i="4"/>
  <c r="CW50" i="4"/>
  <c r="CG30" i="4"/>
  <c r="CK30" i="4"/>
  <c r="CO30" i="4"/>
  <c r="CS30" i="4"/>
  <c r="CW30" i="4"/>
  <c r="CG53" i="4"/>
  <c r="CO53" i="4"/>
  <c r="CW53" i="4"/>
  <c r="CS53" i="4"/>
  <c r="CK53" i="4"/>
  <c r="CH92" i="4"/>
  <c r="CP92" i="4"/>
  <c r="CX92" i="4"/>
  <c r="AX35" i="4"/>
  <c r="AW35" i="4"/>
  <c r="AV35" i="4"/>
  <c r="AX31" i="4"/>
  <c r="AW31" i="4"/>
  <c r="AV31" i="4"/>
  <c r="AX27" i="4"/>
  <c r="AV27" i="4"/>
  <c r="AW27" i="4"/>
  <c r="AW19" i="4"/>
  <c r="AV19" i="4"/>
  <c r="AX19" i="4"/>
  <c r="AW67" i="4"/>
  <c r="AV67" i="4"/>
  <c r="AX67" i="4"/>
  <c r="AW64" i="4"/>
  <c r="AV64" i="4"/>
  <c r="AX64" i="4"/>
  <c r="AW60" i="4"/>
  <c r="AV60" i="4"/>
  <c r="AX60" i="4"/>
  <c r="AW74" i="4"/>
  <c r="AV74" i="4"/>
  <c r="AX74" i="4"/>
  <c r="CL242" i="4"/>
  <c r="CT242" i="4"/>
  <c r="AX69" i="4"/>
  <c r="AW69" i="4"/>
  <c r="AV69" i="4"/>
  <c r="AW62" i="4"/>
  <c r="AV62" i="4"/>
  <c r="AX62" i="4"/>
  <c r="AV24" i="4"/>
  <c r="AX24" i="4"/>
  <c r="AW24" i="4"/>
  <c r="CL92" i="4"/>
  <c r="CT92" i="4"/>
  <c r="AV22" i="4"/>
  <c r="AX22" i="4"/>
  <c r="AW22" i="4"/>
  <c r="AV32" i="4"/>
  <c r="AW32" i="4"/>
  <c r="AX32" i="4"/>
  <c r="AV20" i="4"/>
  <c r="AX20" i="4"/>
  <c r="AW20" i="4"/>
  <c r="AX72" i="4"/>
  <c r="AW72" i="4"/>
  <c r="AV72" i="4"/>
  <c r="AV68" i="4"/>
  <c r="AW68" i="4"/>
  <c r="AX68" i="4"/>
  <c r="AW76" i="4"/>
  <c r="AX76" i="4"/>
  <c r="AV76" i="4"/>
  <c r="CH242" i="4"/>
  <c r="CP242" i="4"/>
  <c r="CX242" i="4"/>
  <c r="AW42" i="4"/>
  <c r="AX42" i="4"/>
  <c r="AV42" i="4"/>
  <c r="AW38" i="4"/>
  <c r="AV38" i="4"/>
  <c r="AX38" i="4"/>
  <c r="AW70" i="4"/>
  <c r="AV70" i="4"/>
  <c r="AX70" i="4"/>
  <c r="AV26" i="4"/>
  <c r="AX26" i="4"/>
  <c r="AW26" i="4"/>
  <c r="AV18" i="4"/>
  <c r="AX18" i="4"/>
  <c r="AW18" i="4"/>
  <c r="AV33" i="4"/>
  <c r="AX33" i="4"/>
  <c r="AW33" i="4"/>
  <c r="AW21" i="4"/>
  <c r="AX21" i="4"/>
  <c r="AV21" i="4"/>
  <c r="CG35" i="4"/>
  <c r="CK35" i="4"/>
  <c r="CO35" i="4"/>
  <c r="CS35" i="4"/>
  <c r="CW35" i="4"/>
  <c r="CG31" i="4"/>
  <c r="CK31" i="4"/>
  <c r="CO31" i="4"/>
  <c r="CS31" i="4"/>
  <c r="CW31" i="4"/>
  <c r="CG27" i="4"/>
  <c r="CK27" i="4"/>
  <c r="CO27" i="4"/>
  <c r="CS27" i="4"/>
  <c r="CW27" i="4"/>
  <c r="CG19" i="4"/>
  <c r="CK19" i="4"/>
  <c r="CO19" i="4"/>
  <c r="CS19" i="4"/>
  <c r="CW19" i="4"/>
  <c r="AX71" i="4"/>
  <c r="AW71" i="4"/>
  <c r="AV71" i="4"/>
  <c r="CG67" i="4"/>
  <c r="CO67" i="4"/>
  <c r="CW67" i="4"/>
  <c r="CK67" i="4"/>
  <c r="CS67" i="4"/>
  <c r="CG64" i="4"/>
  <c r="CO64" i="4"/>
  <c r="CW64" i="4"/>
  <c r="CK64" i="4"/>
  <c r="CS64" i="4"/>
  <c r="CG60" i="4"/>
  <c r="CO60" i="4"/>
  <c r="CW60" i="4"/>
  <c r="CK60" i="4"/>
  <c r="CS60" i="4"/>
  <c r="J113" i="24"/>
  <c r="DD181" i="4"/>
  <c r="J78" i="24"/>
  <c r="DD107" i="4"/>
  <c r="DD334" i="4" s="1"/>
  <c r="DD382" i="4" s="1"/>
  <c r="K84" i="25" s="1"/>
  <c r="AX75" i="4"/>
  <c r="AW75" i="4"/>
  <c r="AV75" i="4"/>
  <c r="CO74" i="4"/>
  <c r="CG74" i="4"/>
  <c r="CS74" i="4"/>
  <c r="AW65" i="4"/>
  <c r="AV65" i="4"/>
  <c r="AX65" i="4"/>
  <c r="AX55" i="4"/>
  <c r="AV55" i="4"/>
  <c r="AW55" i="4"/>
  <c r="AW49" i="4"/>
  <c r="AX49" i="4"/>
  <c r="AV49" i="4"/>
  <c r="AV45" i="4"/>
  <c r="AW45" i="4"/>
  <c r="AX45" i="4"/>
  <c r="AW41" i="4"/>
  <c r="AX41" i="4"/>
  <c r="AV41" i="4"/>
  <c r="AV37" i="4"/>
  <c r="AX37" i="4"/>
  <c r="AW37" i="4"/>
  <c r="AV29" i="4"/>
  <c r="AX29" i="4"/>
  <c r="AW29" i="4"/>
  <c r="CG69" i="4"/>
  <c r="CS69" i="4"/>
  <c r="CO69" i="4"/>
  <c r="CG62" i="4"/>
  <c r="CO62" i="4"/>
  <c r="CW62" i="4"/>
  <c r="CK62" i="4"/>
  <c r="CS62" i="4"/>
  <c r="AW25" i="4"/>
  <c r="AX25" i="4"/>
  <c r="AV25" i="4"/>
  <c r="AW17" i="4"/>
  <c r="AX17" i="4"/>
  <c r="AV17" i="4"/>
  <c r="AW23" i="4"/>
  <c r="AV23" i="4"/>
  <c r="AX23" i="4"/>
  <c r="CG24" i="4"/>
  <c r="CK24" i="4"/>
  <c r="CO24" i="4"/>
  <c r="CS24" i="4"/>
  <c r="CW24" i="4"/>
  <c r="AX34" i="4"/>
  <c r="AW34" i="4"/>
  <c r="AV34" i="4"/>
  <c r="CG22" i="4"/>
  <c r="CK22" i="4"/>
  <c r="CO22" i="4"/>
  <c r="CS22" i="4"/>
  <c r="CW22" i="4"/>
  <c r="AV36" i="4"/>
  <c r="AW36" i="4"/>
  <c r="AX36" i="4"/>
  <c r="CG32" i="4"/>
  <c r="CK32" i="4"/>
  <c r="CO32" i="4"/>
  <c r="CS32" i="4"/>
  <c r="CW32" i="4"/>
  <c r="AV28" i="4"/>
  <c r="AW28" i="4"/>
  <c r="AX28" i="4"/>
  <c r="CG20" i="4"/>
  <c r="CK20" i="4"/>
  <c r="CO20" i="4"/>
  <c r="CS20" i="4"/>
  <c r="CW20" i="4"/>
  <c r="CO72" i="4"/>
  <c r="CG72" i="4"/>
  <c r="CS72" i="4"/>
  <c r="CO68" i="4"/>
  <c r="CG68" i="4"/>
  <c r="CS68" i="4"/>
  <c r="AW63" i="4"/>
  <c r="AV63" i="4"/>
  <c r="AX63" i="4"/>
  <c r="AW59" i="4"/>
  <c r="AV59" i="4"/>
  <c r="AX59" i="4"/>
  <c r="CO76" i="4"/>
  <c r="CG76" i="4"/>
  <c r="CS76" i="4"/>
  <c r="AX73" i="4"/>
  <c r="AW73" i="4"/>
  <c r="AV73" i="4"/>
  <c r="AW66" i="4"/>
  <c r="AV66" i="4"/>
  <c r="AX66" i="4"/>
  <c r="AW56" i="4"/>
  <c r="AV56" i="4"/>
  <c r="AX56" i="4"/>
  <c r="AV50" i="4"/>
  <c r="AX50" i="4"/>
  <c r="AW50" i="4"/>
  <c r="AW46" i="4"/>
  <c r="AX46" i="4"/>
  <c r="AV46" i="4"/>
  <c r="CG42" i="4"/>
  <c r="CK42" i="4"/>
  <c r="CO42" i="4"/>
  <c r="CS42" i="4"/>
  <c r="CW42" i="4"/>
  <c r="CG38" i="4"/>
  <c r="CK38" i="4"/>
  <c r="CO38" i="4"/>
  <c r="CS38" i="4"/>
  <c r="CW38" i="4"/>
  <c r="AX30" i="4"/>
  <c r="AW30" i="4"/>
  <c r="AV30" i="4"/>
  <c r="CO70" i="4"/>
  <c r="CG70" i="4"/>
  <c r="CS70" i="4"/>
  <c r="AW61" i="4"/>
  <c r="AV61" i="4"/>
  <c r="AX61" i="4"/>
  <c r="AX53" i="4"/>
  <c r="AV53" i="4"/>
  <c r="AW53" i="4"/>
  <c r="CG26" i="4"/>
  <c r="CK26" i="4"/>
  <c r="CO26" i="4"/>
  <c r="CS26" i="4"/>
  <c r="CW26" i="4"/>
  <c r="CG18" i="4"/>
  <c r="CH18" i="4" s="1"/>
  <c r="CK18" i="4"/>
  <c r="CL18" i="4" s="1"/>
  <c r="CO18" i="4"/>
  <c r="CP18" i="4" s="1"/>
  <c r="CS18" i="4"/>
  <c r="CT18" i="4" s="1"/>
  <c r="CW18" i="4"/>
  <c r="CX18" i="4" s="1"/>
  <c r="DT77" i="51" l="1"/>
  <c r="DV77" i="51" s="1"/>
  <c r="AH71" i="48"/>
  <c r="GF71" i="48"/>
  <c r="IY71" i="48" s="1"/>
  <c r="EG71" i="48"/>
  <c r="EE71" i="48"/>
  <c r="EH71" i="48" s="1"/>
  <c r="IX71" i="48" s="1"/>
  <c r="CH71" i="48"/>
  <c r="IW71" i="48" s="1"/>
  <c r="AJ34" i="48"/>
  <c r="IV34" i="48" s="1"/>
  <c r="AJ42" i="48"/>
  <c r="IV42" i="48" s="1"/>
  <c r="GF43" i="48"/>
  <c r="IY43" i="48" s="1"/>
  <c r="AJ48" i="48"/>
  <c r="IV48" i="48" s="1"/>
  <c r="AJ56" i="48"/>
  <c r="IV56" i="48" s="1"/>
  <c r="AJ64" i="48"/>
  <c r="IV64" i="48" s="1"/>
  <c r="GF44" i="48"/>
  <c r="IY44" i="48" s="1"/>
  <c r="GF52" i="48"/>
  <c r="GF51" i="48"/>
  <c r="IY51" i="48" s="1"/>
  <c r="GF59" i="48"/>
  <c r="GF67" i="48"/>
  <c r="IY67" i="48" s="1"/>
  <c r="GF60" i="48"/>
  <c r="GF68" i="48"/>
  <c r="IY68" i="48" s="1"/>
  <c r="CH39" i="48"/>
  <c r="CH31" i="48"/>
  <c r="IW31" i="48" s="1"/>
  <c r="CH38" i="48"/>
  <c r="GF70" i="48"/>
  <c r="AJ70" i="48"/>
  <c r="IV70" i="48" s="1"/>
  <c r="CF70" i="48"/>
  <c r="EE70" i="48"/>
  <c r="EG70" i="48"/>
  <c r="CH30" i="48"/>
  <c r="IW30" i="48" s="1"/>
  <c r="DV73" i="51"/>
  <c r="FK73" i="51" s="1"/>
  <c r="CS201" i="4"/>
  <c r="CO201" i="4"/>
  <c r="CK201" i="4"/>
  <c r="CG201" i="4"/>
  <c r="CW201" i="4"/>
  <c r="DW62" i="51"/>
  <c r="FK62" i="51" s="1"/>
  <c r="CO200" i="4"/>
  <c r="CK200" i="4"/>
  <c r="CG200" i="4"/>
  <c r="CW200" i="4"/>
  <c r="CS200" i="4"/>
  <c r="FK74" i="51"/>
  <c r="FG74" i="51"/>
  <c r="FK40" i="51"/>
  <c r="FG40" i="51"/>
  <c r="FK46" i="51"/>
  <c r="FG46" i="51"/>
  <c r="FK54" i="51"/>
  <c r="FG54" i="51"/>
  <c r="FK38" i="51"/>
  <c r="FG38" i="51"/>
  <c r="FG72" i="51"/>
  <c r="FK50" i="51"/>
  <c r="FG50" i="51"/>
  <c r="CG136" i="4"/>
  <c r="CW136" i="4"/>
  <c r="CK136" i="4"/>
  <c r="CO136" i="4"/>
  <c r="CS136" i="4"/>
  <c r="CK94" i="4"/>
  <c r="CS94" i="4"/>
  <c r="CG94" i="4"/>
  <c r="CO94" i="4"/>
  <c r="CW94" i="4"/>
  <c r="CT22" i="51"/>
  <c r="DJ22" i="51"/>
  <c r="CO138" i="4"/>
  <c r="CS138" i="4"/>
  <c r="CG138" i="4"/>
  <c r="CW138" i="4"/>
  <c r="CK138" i="4"/>
  <c r="DF22" i="51"/>
  <c r="DB22" i="51"/>
  <c r="CX22" i="51"/>
  <c r="GF48" i="48"/>
  <c r="GF47" i="48"/>
  <c r="IY47" i="48" s="1"/>
  <c r="GF55" i="48"/>
  <c r="GF63" i="48"/>
  <c r="IY63" i="48" s="1"/>
  <c r="GF56" i="48"/>
  <c r="GF64" i="48"/>
  <c r="IY64" i="48" s="1"/>
  <c r="CH36" i="48"/>
  <c r="CH41" i="48"/>
  <c r="IW41" i="48" s="1"/>
  <c r="CH33" i="48"/>
  <c r="DW42" i="51"/>
  <c r="FK42" i="51" s="1"/>
  <c r="DV75" i="51"/>
  <c r="DV53" i="51"/>
  <c r="DV61" i="51"/>
  <c r="DV51" i="51"/>
  <c r="DV55" i="51"/>
  <c r="DV37" i="51"/>
  <c r="DV39" i="51"/>
  <c r="DV70" i="51"/>
  <c r="FA74" i="51"/>
  <c r="DV45" i="51"/>
  <c r="FA46" i="51"/>
  <c r="FA54" i="51"/>
  <c r="DS76" i="51"/>
  <c r="DV58" i="51"/>
  <c r="DT27" i="51"/>
  <c r="DW27" i="51" s="1"/>
  <c r="DV66" i="51"/>
  <c r="DT30" i="51"/>
  <c r="DV30" i="51" s="1"/>
  <c r="DT16" i="51"/>
  <c r="DW16" i="51" s="1"/>
  <c r="DT20" i="51"/>
  <c r="DV20" i="51" s="1"/>
  <c r="DT36" i="51"/>
  <c r="DW36" i="51" s="1"/>
  <c r="DV47" i="51"/>
  <c r="DV59" i="51"/>
  <c r="DV63" i="51"/>
  <c r="DV67" i="51"/>
  <c r="DT18" i="51"/>
  <c r="DV18" i="51" s="1"/>
  <c r="DT26" i="51"/>
  <c r="DV26" i="51" s="1"/>
  <c r="DT34" i="51"/>
  <c r="DV34" i="51" s="1"/>
  <c r="DW56" i="51"/>
  <c r="FK56" i="51" s="1"/>
  <c r="DW60" i="51"/>
  <c r="FA60" i="51" s="1"/>
  <c r="DW64" i="51"/>
  <c r="FK64" i="51" s="1"/>
  <c r="DW48" i="51"/>
  <c r="FG48" i="51" s="1"/>
  <c r="DW24" i="51"/>
  <c r="FA24" i="51" s="1"/>
  <c r="DV57" i="51"/>
  <c r="DV65" i="51"/>
  <c r="DV71" i="51"/>
  <c r="DV69" i="51"/>
  <c r="DV41" i="51"/>
  <c r="DV43" i="51"/>
  <c r="DV49" i="51"/>
  <c r="DT25" i="51"/>
  <c r="DW25" i="51" s="1"/>
  <c r="DR76" i="51"/>
  <c r="FA70" i="51"/>
  <c r="DT17" i="51"/>
  <c r="DW17" i="51" s="1"/>
  <c r="DT33" i="51"/>
  <c r="DW33" i="51" s="1"/>
  <c r="DT23" i="51"/>
  <c r="DW23" i="51" s="1"/>
  <c r="DT28" i="51"/>
  <c r="DW28" i="51" s="1"/>
  <c r="DT31" i="51"/>
  <c r="DW31" i="51" s="1"/>
  <c r="DT22" i="51"/>
  <c r="DV22" i="51" s="1"/>
  <c r="DT32" i="51"/>
  <c r="DW32" i="51" s="1"/>
  <c r="DW68" i="51"/>
  <c r="FA68" i="51" s="1"/>
  <c r="DW52" i="51"/>
  <c r="FA52" i="51" s="1"/>
  <c r="DW44" i="51"/>
  <c r="FA44" i="51" s="1"/>
  <c r="DT21" i="51"/>
  <c r="DW21" i="51" s="1"/>
  <c r="DT29" i="51"/>
  <c r="DW29" i="51" s="1"/>
  <c r="FA40" i="51"/>
  <c r="FA50" i="51"/>
  <c r="DT19" i="51"/>
  <c r="DW19" i="51" s="1"/>
  <c r="DT35" i="51"/>
  <c r="DW35" i="51" s="1"/>
  <c r="FA38" i="51"/>
  <c r="DW26" i="51"/>
  <c r="CH44" i="48"/>
  <c r="IW44" i="48" s="1"/>
  <c r="CH48" i="48"/>
  <c r="IW48" i="48" s="1"/>
  <c r="CH53" i="48"/>
  <c r="IW53" i="48" s="1"/>
  <c r="CH57" i="48"/>
  <c r="CH61" i="48"/>
  <c r="IW61" i="48" s="1"/>
  <c r="CH67" i="48"/>
  <c r="CH69" i="48"/>
  <c r="IW69" i="48" s="1"/>
  <c r="GF41" i="48"/>
  <c r="IY41" i="48" s="1"/>
  <c r="AJ49" i="48"/>
  <c r="AJ57" i="48"/>
  <c r="IV57" i="48" s="1"/>
  <c r="AJ65" i="48"/>
  <c r="GF46" i="48"/>
  <c r="IY46" i="48" s="1"/>
  <c r="DD328" i="4"/>
  <c r="DD374" i="4" s="1"/>
  <c r="K78" i="25" s="1"/>
  <c r="DD27" i="4"/>
  <c r="J27" i="24" s="1"/>
  <c r="J157" i="24" s="1"/>
  <c r="DD253" i="4"/>
  <c r="DD175" i="4"/>
  <c r="CF54" i="48"/>
  <c r="CF58" i="48"/>
  <c r="CF62" i="48"/>
  <c r="CF46" i="48"/>
  <c r="CH50" i="48"/>
  <c r="IW50" i="48" s="1"/>
  <c r="CH52" i="48"/>
  <c r="IW52" i="48" s="1"/>
  <c r="CF53" i="48"/>
  <c r="CF61" i="48"/>
  <c r="CH64" i="48"/>
  <c r="IW64" i="48" s="1"/>
  <c r="CF69" i="48"/>
  <c r="AH34" i="48"/>
  <c r="AH42" i="48"/>
  <c r="AH35" i="48"/>
  <c r="AH39" i="48"/>
  <c r="AH43" i="48"/>
  <c r="AH32" i="48"/>
  <c r="AH40" i="48"/>
  <c r="EG68" i="48"/>
  <c r="EG66" i="48"/>
  <c r="EG64" i="48"/>
  <c r="EG62" i="48"/>
  <c r="EG60" i="48"/>
  <c r="EG58" i="48"/>
  <c r="EG56" i="48"/>
  <c r="EG54" i="48"/>
  <c r="EG69" i="48"/>
  <c r="EG67" i="48"/>
  <c r="EG65" i="48"/>
  <c r="EG63" i="48"/>
  <c r="EG61" i="48"/>
  <c r="EG59" i="48"/>
  <c r="EG57" i="48"/>
  <c r="EG55" i="48"/>
  <c r="EG53" i="48"/>
  <c r="EG52" i="48"/>
  <c r="EG50" i="48"/>
  <c r="EG48" i="48"/>
  <c r="EG46" i="48"/>
  <c r="EE44" i="48"/>
  <c r="EE51" i="48"/>
  <c r="EE49" i="48"/>
  <c r="EE47" i="48"/>
  <c r="EE45" i="48"/>
  <c r="EE68" i="48"/>
  <c r="EH68" i="48" s="1"/>
  <c r="IX68" i="48" s="1"/>
  <c r="EE66" i="48"/>
  <c r="EH66" i="48" s="1"/>
  <c r="IX66" i="48" s="1"/>
  <c r="EE64" i="48"/>
  <c r="EH64" i="48" s="1"/>
  <c r="IX64" i="48" s="1"/>
  <c r="EE62" i="48"/>
  <c r="EH62" i="48" s="1"/>
  <c r="IX62" i="48" s="1"/>
  <c r="IZ62" i="48" s="1"/>
  <c r="EE60" i="48"/>
  <c r="EH60" i="48" s="1"/>
  <c r="IX60" i="48" s="1"/>
  <c r="EE58" i="48"/>
  <c r="EH58" i="48" s="1"/>
  <c r="IX58" i="48" s="1"/>
  <c r="EE56" i="48"/>
  <c r="EH56" i="48" s="1"/>
  <c r="IX56" i="48" s="1"/>
  <c r="EE54" i="48"/>
  <c r="EH54" i="48" s="1"/>
  <c r="IX54" i="48" s="1"/>
  <c r="IZ54" i="48" s="1"/>
  <c r="EE69" i="48"/>
  <c r="EH69" i="48" s="1"/>
  <c r="IX69" i="48" s="1"/>
  <c r="EE67" i="48"/>
  <c r="EH67" i="48" s="1"/>
  <c r="IX67" i="48" s="1"/>
  <c r="EE65" i="48"/>
  <c r="EH65" i="48" s="1"/>
  <c r="IX65" i="48" s="1"/>
  <c r="EE63" i="48"/>
  <c r="EH63" i="48" s="1"/>
  <c r="IX63" i="48" s="1"/>
  <c r="EE61" i="48"/>
  <c r="EH61" i="48" s="1"/>
  <c r="IX61" i="48" s="1"/>
  <c r="EE59" i="48"/>
  <c r="EH59" i="48" s="1"/>
  <c r="IX59" i="48" s="1"/>
  <c r="EE57" i="48"/>
  <c r="EH57" i="48" s="1"/>
  <c r="IX57" i="48" s="1"/>
  <c r="EE55" i="48"/>
  <c r="EH55" i="48" s="1"/>
  <c r="IX55" i="48" s="1"/>
  <c r="EE53" i="48"/>
  <c r="EH53" i="48" s="1"/>
  <c r="IX53" i="48" s="1"/>
  <c r="EE52" i="48"/>
  <c r="EH52" i="48" s="1"/>
  <c r="IX52" i="48" s="1"/>
  <c r="EE50" i="48"/>
  <c r="EH50" i="48" s="1"/>
  <c r="IX50" i="48" s="1"/>
  <c r="EE48" i="48"/>
  <c r="EH48" i="48" s="1"/>
  <c r="IX48" i="48" s="1"/>
  <c r="EE46" i="48"/>
  <c r="EH46" i="48" s="1"/>
  <c r="IX46" i="48" s="1"/>
  <c r="IZ46" i="48" s="1"/>
  <c r="EG51" i="48"/>
  <c r="EG49" i="48"/>
  <c r="EG47" i="48"/>
  <c r="EG45" i="48"/>
  <c r="GD36" i="48"/>
  <c r="GD43" i="48"/>
  <c r="GD42" i="48"/>
  <c r="GF32" i="48"/>
  <c r="IY32" i="48" s="1"/>
  <c r="GD41" i="48"/>
  <c r="GF30" i="48"/>
  <c r="IY30" i="48" s="1"/>
  <c r="GF33" i="48"/>
  <c r="IY33" i="48" s="1"/>
  <c r="AH48" i="48"/>
  <c r="AH54" i="48"/>
  <c r="AH62" i="48"/>
  <c r="AH44" i="48"/>
  <c r="AH56" i="48"/>
  <c r="AH64" i="48"/>
  <c r="AJ45" i="48"/>
  <c r="IV45" i="48" s="1"/>
  <c r="AJ53" i="48"/>
  <c r="IV53" i="48" s="1"/>
  <c r="AH57" i="48"/>
  <c r="AJ61" i="48"/>
  <c r="IV61" i="48" s="1"/>
  <c r="AJ69" i="48"/>
  <c r="IV69" i="48" s="1"/>
  <c r="GD44" i="48"/>
  <c r="GD51" i="48"/>
  <c r="GD67" i="48"/>
  <c r="GD58" i="48"/>
  <c r="GD66" i="48"/>
  <c r="GD46" i="48"/>
  <c r="GF45" i="48"/>
  <c r="IY45" i="48" s="1"/>
  <c r="GF53" i="48"/>
  <c r="IY53" i="48" s="1"/>
  <c r="GF61" i="48"/>
  <c r="IY61" i="48" s="1"/>
  <c r="IZ61" i="48" s="1"/>
  <c r="GF69" i="48"/>
  <c r="IY69" i="48" s="1"/>
  <c r="GD68" i="48"/>
  <c r="CF40" i="48"/>
  <c r="CF31" i="48"/>
  <c r="CF32" i="48"/>
  <c r="CF37" i="48"/>
  <c r="CF29" i="48"/>
  <c r="CF30" i="48"/>
  <c r="CH56" i="48"/>
  <c r="IW56" i="48" s="1"/>
  <c r="CH60" i="48"/>
  <c r="IW60" i="48" s="1"/>
  <c r="CF65" i="48"/>
  <c r="CH45" i="48"/>
  <c r="IW45" i="48" s="1"/>
  <c r="CH47" i="48"/>
  <c r="IW47" i="48" s="1"/>
  <c r="CF49" i="48"/>
  <c r="CH51" i="48"/>
  <c r="IW51" i="48" s="1"/>
  <c r="CH55" i="48"/>
  <c r="IW55" i="48" s="1"/>
  <c r="CH59" i="48"/>
  <c r="IW59" i="48" s="1"/>
  <c r="CH63" i="48"/>
  <c r="IW63" i="48" s="1"/>
  <c r="CH66" i="48"/>
  <c r="IW66" i="48" s="1"/>
  <c r="CH68" i="48"/>
  <c r="IW68" i="48" s="1"/>
  <c r="IZ68" i="48" s="1"/>
  <c r="AH30" i="48"/>
  <c r="AH38" i="48"/>
  <c r="AH33" i="48"/>
  <c r="AH37" i="48"/>
  <c r="AH41" i="48"/>
  <c r="AJ29" i="48"/>
  <c r="IV29" i="48" s="1"/>
  <c r="AJ36" i="48"/>
  <c r="IV36" i="48" s="1"/>
  <c r="AJ31" i="48"/>
  <c r="IV31" i="48" s="1"/>
  <c r="GD35" i="48"/>
  <c r="GF37" i="48"/>
  <c r="IY37" i="48" s="1"/>
  <c r="GD34" i="48"/>
  <c r="GD29" i="48"/>
  <c r="GF31" i="48"/>
  <c r="IY31" i="48" s="1"/>
  <c r="GF40" i="48"/>
  <c r="IY40" i="48" s="1"/>
  <c r="GF39" i="48"/>
  <c r="IY39" i="48" s="1"/>
  <c r="GF38" i="48"/>
  <c r="IY38" i="48" s="1"/>
  <c r="AJ50" i="48"/>
  <c r="IV50" i="48" s="1"/>
  <c r="AJ58" i="48"/>
  <c r="IV58" i="48" s="1"/>
  <c r="IZ58" i="48" s="1"/>
  <c r="AJ66" i="48"/>
  <c r="IV66" i="48" s="1"/>
  <c r="IZ66" i="48" s="1"/>
  <c r="AH46" i="48"/>
  <c r="AH52" i="48"/>
  <c r="AH60" i="48"/>
  <c r="AH68" i="48"/>
  <c r="AJ47" i="48"/>
  <c r="IV47" i="48" s="1"/>
  <c r="AJ51" i="48"/>
  <c r="IV51" i="48" s="1"/>
  <c r="AJ55" i="48"/>
  <c r="IV55" i="48" s="1"/>
  <c r="AJ59" i="48"/>
  <c r="IV59" i="48" s="1"/>
  <c r="AJ63" i="48"/>
  <c r="IV63" i="48" s="1"/>
  <c r="IZ63" i="48" s="1"/>
  <c r="AJ67" i="48"/>
  <c r="IV67" i="48" s="1"/>
  <c r="GD47" i="48"/>
  <c r="GD63" i="48"/>
  <c r="GD54" i="48"/>
  <c r="GD62" i="48"/>
  <c r="GF50" i="48"/>
  <c r="IY50" i="48" s="1"/>
  <c r="GF49" i="48"/>
  <c r="IY49" i="48" s="1"/>
  <c r="GF57" i="48"/>
  <c r="IY57" i="48" s="1"/>
  <c r="GF65" i="48"/>
  <c r="IY65" i="48" s="1"/>
  <c r="GD64" i="48"/>
  <c r="CF43" i="48"/>
  <c r="CF35" i="48"/>
  <c r="CF42" i="48"/>
  <c r="CF41" i="48"/>
  <c r="CF34" i="48"/>
  <c r="EG44" i="48"/>
  <c r="EE42" i="48"/>
  <c r="EE40" i="48"/>
  <c r="EE38" i="48"/>
  <c r="EE43" i="48"/>
  <c r="EE41" i="48"/>
  <c r="EE39" i="48"/>
  <c r="EE37" i="48"/>
  <c r="EE35" i="48"/>
  <c r="EE33" i="48"/>
  <c r="EE31" i="48"/>
  <c r="EE29" i="48"/>
  <c r="EE36" i="48"/>
  <c r="EE34" i="48"/>
  <c r="EE30" i="48"/>
  <c r="EG42" i="48"/>
  <c r="EG40" i="48"/>
  <c r="EG38" i="48"/>
  <c r="EG43" i="48"/>
  <c r="EG41" i="48"/>
  <c r="EG39" i="48"/>
  <c r="EG37" i="48"/>
  <c r="EG35" i="48"/>
  <c r="EG33" i="48"/>
  <c r="EG31" i="48"/>
  <c r="EG29" i="48"/>
  <c r="EG36" i="48"/>
  <c r="EG34" i="48"/>
  <c r="EG32" i="48"/>
  <c r="EG30" i="48"/>
  <c r="EE32" i="48"/>
  <c r="EH32" i="48" s="1"/>
  <c r="IX32" i="48" s="1"/>
  <c r="IZ32" i="48" s="1"/>
  <c r="DD261" i="4"/>
  <c r="J34" i="24"/>
  <c r="DD35" i="4"/>
  <c r="K250" i="4"/>
  <c r="L250" i="4"/>
  <c r="K255" i="4"/>
  <c r="L255" i="4"/>
  <c r="K239" i="4"/>
  <c r="L239" i="4"/>
  <c r="K244" i="4"/>
  <c r="L244" i="4"/>
  <c r="K249" i="4"/>
  <c r="L249" i="4"/>
  <c r="CT19" i="4"/>
  <c r="CL19" i="4"/>
  <c r="CL170" i="4"/>
  <c r="CX243" i="4"/>
  <c r="CP243" i="4"/>
  <c r="CH243" i="4"/>
  <c r="CH169" i="4"/>
  <c r="K254" i="4"/>
  <c r="L254" i="4"/>
  <c r="K251" i="4"/>
  <c r="L251" i="4"/>
  <c r="K256" i="4"/>
  <c r="L256" i="4"/>
  <c r="K240" i="4"/>
  <c r="L240" i="4"/>
  <c r="K245" i="4"/>
  <c r="L245" i="4"/>
  <c r="K169" i="4"/>
  <c r="L169" i="4"/>
  <c r="K177" i="4"/>
  <c r="L177" i="4"/>
  <c r="K164" i="4"/>
  <c r="L164" i="4"/>
  <c r="K172" i="4"/>
  <c r="L172" i="4"/>
  <c r="K180" i="4"/>
  <c r="L180" i="4"/>
  <c r="K167" i="4"/>
  <c r="L167" i="4"/>
  <c r="K175" i="4"/>
  <c r="L175" i="4"/>
  <c r="L183" i="4"/>
  <c r="K183" i="4"/>
  <c r="K170" i="4"/>
  <c r="L170" i="4"/>
  <c r="K178" i="4"/>
  <c r="L178" i="4"/>
  <c r="CT93" i="4"/>
  <c r="CL93" i="4"/>
  <c r="CX169" i="4"/>
  <c r="K246" i="4"/>
  <c r="L246" i="4"/>
  <c r="K259" i="4"/>
  <c r="L259" i="4"/>
  <c r="K243" i="4"/>
  <c r="L243" i="4"/>
  <c r="K248" i="4"/>
  <c r="L248" i="4"/>
  <c r="K253" i="4"/>
  <c r="L253" i="4"/>
  <c r="K165" i="4"/>
  <c r="L165" i="4"/>
  <c r="K173" i="4"/>
  <c r="L173" i="4"/>
  <c r="L181" i="4"/>
  <c r="K181" i="4"/>
  <c r="K168" i="4"/>
  <c r="L168" i="4"/>
  <c r="K176" i="4"/>
  <c r="L176" i="4"/>
  <c r="L163" i="4"/>
  <c r="K163" i="4"/>
  <c r="K171" i="4"/>
  <c r="L171" i="4"/>
  <c r="K179" i="4"/>
  <c r="L179" i="4"/>
  <c r="K166" i="4"/>
  <c r="L166" i="4"/>
  <c r="K174" i="4"/>
  <c r="L174" i="4"/>
  <c r="K182" i="4"/>
  <c r="L182" i="4"/>
  <c r="CT20" i="4"/>
  <c r="CL20" i="4"/>
  <c r="CT170" i="4"/>
  <c r="J79" i="24"/>
  <c r="DD108" i="4"/>
  <c r="DD335" i="4" s="1"/>
  <c r="DD383" i="4" s="1"/>
  <c r="K85" i="25" s="1"/>
  <c r="J114" i="24"/>
  <c r="DD182" i="4"/>
  <c r="CX19" i="4"/>
  <c r="CP19" i="4"/>
  <c r="CP20" i="4" s="1"/>
  <c r="CH19" i="4"/>
  <c r="CP169" i="4"/>
  <c r="CT243" i="4"/>
  <c r="CL243" i="4"/>
  <c r="K258" i="4"/>
  <c r="L258" i="4"/>
  <c r="K242" i="4"/>
  <c r="L242" i="4"/>
  <c r="K247" i="4"/>
  <c r="L247" i="4"/>
  <c r="K252" i="4"/>
  <c r="L252" i="4"/>
  <c r="K257" i="4"/>
  <c r="L257" i="4"/>
  <c r="K241" i="4"/>
  <c r="L241" i="4"/>
  <c r="CX93" i="4"/>
  <c r="CP93" i="4"/>
  <c r="CH93" i="4"/>
  <c r="IZ71" i="48" l="1"/>
  <c r="IZ53" i="48"/>
  <c r="AH65" i="48"/>
  <c r="IV65" i="48"/>
  <c r="IZ65" i="48" s="1"/>
  <c r="AH49" i="48"/>
  <c r="IV49" i="48"/>
  <c r="CF33" i="48"/>
  <c r="IW33" i="48"/>
  <c r="CF36" i="48"/>
  <c r="IW36" i="48"/>
  <c r="GD56" i="48"/>
  <c r="IY56" i="48"/>
  <c r="IZ56" i="48" s="1"/>
  <c r="GD55" i="48"/>
  <c r="IY55" i="48"/>
  <c r="IZ55" i="48" s="1"/>
  <c r="GD48" i="48"/>
  <c r="IY48" i="48"/>
  <c r="IZ48" i="48" s="1"/>
  <c r="CF38" i="48"/>
  <c r="IW38" i="48"/>
  <c r="CF39" i="48"/>
  <c r="IW39" i="48"/>
  <c r="GD60" i="48"/>
  <c r="IY60" i="48"/>
  <c r="IZ60" i="48" s="1"/>
  <c r="GD59" i="48"/>
  <c r="IY59" i="48"/>
  <c r="GD52" i="48"/>
  <c r="IY52" i="48"/>
  <c r="IZ52" i="48" s="1"/>
  <c r="IZ64" i="48"/>
  <c r="IZ59" i="48"/>
  <c r="IZ50" i="48"/>
  <c r="IZ69" i="48"/>
  <c r="CF67" i="48"/>
  <c r="IW67" i="48"/>
  <c r="IZ67" i="48" s="1"/>
  <c r="CF57" i="48"/>
  <c r="IW57" i="48"/>
  <c r="IZ57" i="48" s="1"/>
  <c r="GD70" i="48"/>
  <c r="IY70" i="48"/>
  <c r="DW77" i="51"/>
  <c r="FK77" i="51" s="1"/>
  <c r="FG62" i="51"/>
  <c r="FA42" i="51"/>
  <c r="FA73" i="51"/>
  <c r="EF71" i="48"/>
  <c r="GD71" i="48"/>
  <c r="CF71" i="48"/>
  <c r="CF44" i="48"/>
  <c r="EH70" i="48"/>
  <c r="IX70" i="48" s="1"/>
  <c r="IZ70" i="48" s="1"/>
  <c r="AH70" i="48"/>
  <c r="FA77" i="51"/>
  <c r="CF48" i="48"/>
  <c r="K15" i="4"/>
  <c r="FG73" i="51"/>
  <c r="FA64" i="51"/>
  <c r="FA56" i="51"/>
  <c r="DW34" i="51"/>
  <c r="FG34" i="51" s="1"/>
  <c r="DW18" i="51"/>
  <c r="FK18" i="51" s="1"/>
  <c r="FA62" i="51"/>
  <c r="DW20" i="51"/>
  <c r="FK20" i="51" s="1"/>
  <c r="FA48" i="51"/>
  <c r="DW30" i="51"/>
  <c r="FK30" i="51" s="1"/>
  <c r="FK49" i="51"/>
  <c r="FG49" i="51"/>
  <c r="FK41" i="51"/>
  <c r="FG41" i="51"/>
  <c r="FK71" i="51"/>
  <c r="FG71" i="51"/>
  <c r="FK57" i="51"/>
  <c r="FG57" i="51"/>
  <c r="FK34" i="51"/>
  <c r="FK63" i="51"/>
  <c r="FG63" i="51"/>
  <c r="FK47" i="51"/>
  <c r="FG47" i="51"/>
  <c r="FG20" i="51"/>
  <c r="FK39" i="51"/>
  <c r="FG39" i="51"/>
  <c r="FK55" i="51"/>
  <c r="FG55" i="51"/>
  <c r="FK61" i="51"/>
  <c r="FG61" i="51"/>
  <c r="FG42" i="51"/>
  <c r="FG24" i="51"/>
  <c r="FG44" i="51"/>
  <c r="FG64" i="51"/>
  <c r="FG60" i="51"/>
  <c r="FG56" i="51"/>
  <c r="FK48" i="51"/>
  <c r="FK52" i="51"/>
  <c r="FK68" i="51"/>
  <c r="FK43" i="51"/>
  <c r="FG43" i="51"/>
  <c r="FK69" i="51"/>
  <c r="FG69" i="51"/>
  <c r="FK65" i="51"/>
  <c r="FG65" i="51"/>
  <c r="FK26" i="51"/>
  <c r="FG26" i="51"/>
  <c r="FK67" i="51"/>
  <c r="FG67" i="51"/>
  <c r="FK59" i="51"/>
  <c r="FG59" i="51"/>
  <c r="FK66" i="51"/>
  <c r="FG66" i="51"/>
  <c r="FK58" i="51"/>
  <c r="FG58" i="51"/>
  <c r="FK45" i="51"/>
  <c r="FG45" i="51"/>
  <c r="FK70" i="51"/>
  <c r="FG70" i="51"/>
  <c r="FK37" i="51"/>
  <c r="FG37" i="51"/>
  <c r="FK51" i="51"/>
  <c r="FG51" i="51"/>
  <c r="FK53" i="51"/>
  <c r="FG53" i="51"/>
  <c r="FK75" i="51"/>
  <c r="FG75" i="51"/>
  <c r="FK24" i="51"/>
  <c r="FK44" i="51"/>
  <c r="FK60" i="51"/>
  <c r="FG52" i="51"/>
  <c r="FG68" i="51"/>
  <c r="FA43" i="51"/>
  <c r="FA69" i="51"/>
  <c r="FA65" i="51"/>
  <c r="FA67" i="51"/>
  <c r="FA59" i="51"/>
  <c r="FA66" i="51"/>
  <c r="FA58" i="51"/>
  <c r="FA45" i="51"/>
  <c r="FA37" i="51"/>
  <c r="FA51" i="51"/>
  <c r="FA53" i="51"/>
  <c r="FA75" i="51"/>
  <c r="FA49" i="51"/>
  <c r="FA41" i="51"/>
  <c r="FA71" i="51"/>
  <c r="FA57" i="51"/>
  <c r="FA63" i="51"/>
  <c r="FA47" i="51"/>
  <c r="FA39" i="51"/>
  <c r="FA55" i="51"/>
  <c r="FA61" i="51"/>
  <c r="K108" i="4"/>
  <c r="O108" i="4" s="1"/>
  <c r="L108" i="4" s="1"/>
  <c r="K92" i="4"/>
  <c r="O92" i="4" s="1"/>
  <c r="L92" i="4" s="1"/>
  <c r="K97" i="4"/>
  <c r="O97" i="4" s="1"/>
  <c r="L97" i="4" s="1"/>
  <c r="K102" i="4"/>
  <c r="O102" i="4" s="1"/>
  <c r="L102" i="4" s="1"/>
  <c r="K91" i="4"/>
  <c r="O91" i="4" s="1"/>
  <c r="L91" i="4" s="1"/>
  <c r="K109" i="4"/>
  <c r="O109" i="4" s="1"/>
  <c r="L109" i="4" s="1"/>
  <c r="DJ23" i="51"/>
  <c r="CT23" i="51"/>
  <c r="K107" i="4"/>
  <c r="O107" i="4" s="1"/>
  <c r="L107" i="4" s="1"/>
  <c r="K96" i="4"/>
  <c r="O96" i="4" s="1"/>
  <c r="L96" i="4" s="1"/>
  <c r="K93" i="4"/>
  <c r="O93" i="4" s="1"/>
  <c r="L93" i="4" s="1"/>
  <c r="K98" i="4"/>
  <c r="O98" i="4" s="1"/>
  <c r="L98" i="4" s="1"/>
  <c r="K103" i="4"/>
  <c r="O103" i="4" s="1"/>
  <c r="L103" i="4" s="1"/>
  <c r="CX23" i="51"/>
  <c r="DB23" i="51"/>
  <c r="DF23" i="51"/>
  <c r="DV33" i="51"/>
  <c r="DV17" i="51"/>
  <c r="FA26" i="51"/>
  <c r="FA34" i="51"/>
  <c r="FA18" i="51"/>
  <c r="FA30" i="51"/>
  <c r="DV27" i="51"/>
  <c r="DW22" i="51"/>
  <c r="FA22" i="51" s="1"/>
  <c r="DV36" i="51"/>
  <c r="DV16" i="51"/>
  <c r="FK16" i="51" s="1"/>
  <c r="FL16" i="51" s="1"/>
  <c r="DV35" i="51"/>
  <c r="DV19" i="51"/>
  <c r="DV29" i="51"/>
  <c r="DV21" i="51"/>
  <c r="DV32" i="51"/>
  <c r="DV31" i="51"/>
  <c r="DV28" i="51"/>
  <c r="DV23" i="51"/>
  <c r="DT76" i="51"/>
  <c r="DW76" i="51" s="1"/>
  <c r="DV25" i="51"/>
  <c r="K30" i="4"/>
  <c r="K104" i="4"/>
  <c r="O104" i="4" s="1"/>
  <c r="L104" i="4" s="1"/>
  <c r="K27" i="4"/>
  <c r="O27" i="4" s="1"/>
  <c r="K101" i="4"/>
  <c r="O101" i="4" s="1"/>
  <c r="L101" i="4" s="1"/>
  <c r="K32" i="4"/>
  <c r="K106" i="4"/>
  <c r="O106" i="4" s="1"/>
  <c r="L106" i="4" s="1"/>
  <c r="K16" i="4"/>
  <c r="O16" i="4" s="1"/>
  <c r="K90" i="4"/>
  <c r="O90" i="4" s="1"/>
  <c r="L90" i="4" s="1"/>
  <c r="K21" i="4"/>
  <c r="K95" i="4"/>
  <c r="O95" i="4" s="1"/>
  <c r="L95" i="4" s="1"/>
  <c r="K26" i="4"/>
  <c r="O26" i="4" s="1"/>
  <c r="K100" i="4"/>
  <c r="O100" i="4" s="1"/>
  <c r="L100" i="4" s="1"/>
  <c r="K31" i="4"/>
  <c r="O31" i="4" s="1"/>
  <c r="K105" i="4"/>
  <c r="O105" i="4" s="1"/>
  <c r="L105" i="4" s="1"/>
  <c r="K20" i="4"/>
  <c r="K94" i="4"/>
  <c r="O94" i="4" s="1"/>
  <c r="L94" i="4" s="1"/>
  <c r="K25" i="4"/>
  <c r="O25" i="4" s="1"/>
  <c r="K99" i="4"/>
  <c r="O99" i="4" s="1"/>
  <c r="L99" i="4" s="1"/>
  <c r="EH34" i="48"/>
  <c r="IX34" i="48" s="1"/>
  <c r="IZ34" i="48" s="1"/>
  <c r="EH29" i="48"/>
  <c r="IX29" i="48" s="1"/>
  <c r="IZ29" i="48" s="1"/>
  <c r="EH33" i="48"/>
  <c r="IX33" i="48" s="1"/>
  <c r="EH37" i="48"/>
  <c r="IX37" i="48" s="1"/>
  <c r="IZ37" i="48" s="1"/>
  <c r="EH41" i="48"/>
  <c r="IX41" i="48" s="1"/>
  <c r="IZ41" i="48" s="1"/>
  <c r="EH38" i="48"/>
  <c r="IX38" i="48" s="1"/>
  <c r="EH42" i="48"/>
  <c r="IX42" i="48" s="1"/>
  <c r="IZ42" i="48" s="1"/>
  <c r="GD65" i="48"/>
  <c r="GD49" i="48"/>
  <c r="AH63" i="48"/>
  <c r="AH55" i="48"/>
  <c r="AH47" i="48"/>
  <c r="AH58" i="48"/>
  <c r="GD38" i="48"/>
  <c r="GD40" i="48"/>
  <c r="GD37" i="48"/>
  <c r="AH36" i="48"/>
  <c r="CF68" i="48"/>
  <c r="CF63" i="48"/>
  <c r="CF55" i="48"/>
  <c r="CF47" i="48"/>
  <c r="CF60" i="48"/>
  <c r="GD69" i="48"/>
  <c r="GD53" i="48"/>
  <c r="AH61" i="48"/>
  <c r="AH45" i="48"/>
  <c r="GD30" i="48"/>
  <c r="EF46" i="48"/>
  <c r="EF50" i="48"/>
  <c r="EF53" i="48"/>
  <c r="EF57" i="48"/>
  <c r="EF61" i="48"/>
  <c r="EF65" i="48"/>
  <c r="EF69" i="48"/>
  <c r="EF56" i="48"/>
  <c r="EF60" i="48"/>
  <c r="EF64" i="48"/>
  <c r="EF68" i="48"/>
  <c r="EH47" i="48"/>
  <c r="IX47" i="48" s="1"/>
  <c r="IZ47" i="48" s="1"/>
  <c r="EH51" i="48"/>
  <c r="IX51" i="48" s="1"/>
  <c r="IZ51" i="48" s="1"/>
  <c r="CF64" i="48"/>
  <c r="CF50" i="48"/>
  <c r="EF32" i="48"/>
  <c r="EH30" i="48"/>
  <c r="IX30" i="48" s="1"/>
  <c r="IZ30" i="48" s="1"/>
  <c r="EH36" i="48"/>
  <c r="IX36" i="48" s="1"/>
  <c r="IZ36" i="48" s="1"/>
  <c r="EH31" i="48"/>
  <c r="IX31" i="48" s="1"/>
  <c r="IZ31" i="48" s="1"/>
  <c r="EH35" i="48"/>
  <c r="IX35" i="48" s="1"/>
  <c r="IZ35" i="48" s="1"/>
  <c r="EH39" i="48"/>
  <c r="IX39" i="48" s="1"/>
  <c r="EH43" i="48"/>
  <c r="IX43" i="48" s="1"/>
  <c r="IZ43" i="48" s="1"/>
  <c r="EH40" i="48"/>
  <c r="IX40" i="48" s="1"/>
  <c r="IZ40" i="48" s="1"/>
  <c r="GD57" i="48"/>
  <c r="GD50" i="48"/>
  <c r="AH67" i="48"/>
  <c r="AH59" i="48"/>
  <c r="AH51" i="48"/>
  <c r="AH66" i="48"/>
  <c r="AH50" i="48"/>
  <c r="GD39" i="48"/>
  <c r="GD31" i="48"/>
  <c r="AH31" i="48"/>
  <c r="AH29" i="48"/>
  <c r="CF66" i="48"/>
  <c r="CF59" i="48"/>
  <c r="CF51" i="48"/>
  <c r="CF45" i="48"/>
  <c r="CF56" i="48"/>
  <c r="GD61" i="48"/>
  <c r="GD45" i="48"/>
  <c r="AH69" i="48"/>
  <c r="AH53" i="48"/>
  <c r="GD33" i="48"/>
  <c r="GD32" i="48"/>
  <c r="EF48" i="48"/>
  <c r="EF52" i="48"/>
  <c r="EF55" i="48"/>
  <c r="EF59" i="48"/>
  <c r="EF63" i="48"/>
  <c r="EF67" i="48"/>
  <c r="EF54" i="48"/>
  <c r="EF58" i="48"/>
  <c r="EF62" i="48"/>
  <c r="EF66" i="48"/>
  <c r="EH45" i="48"/>
  <c r="IX45" i="48" s="1"/>
  <c r="IZ45" i="48" s="1"/>
  <c r="EH49" i="48"/>
  <c r="IX49" i="48" s="1"/>
  <c r="EH44" i="48"/>
  <c r="IX44" i="48" s="1"/>
  <c r="IZ44" i="48" s="1"/>
  <c r="CF52" i="48"/>
  <c r="DD262" i="4"/>
  <c r="J35" i="24"/>
  <c r="DD36" i="4"/>
  <c r="K19" i="4"/>
  <c r="K34" i="4"/>
  <c r="K18" i="4"/>
  <c r="O18" i="4" s="1"/>
  <c r="K28" i="4"/>
  <c r="K33" i="4"/>
  <c r="O33" i="4" s="1"/>
  <c r="K24" i="4"/>
  <c r="K29" i="4"/>
  <c r="O29" i="4" s="1"/>
  <c r="K23" i="4"/>
  <c r="O23" i="4" s="1"/>
  <c r="K17" i="4"/>
  <c r="O17" i="4" s="1"/>
  <c r="K22" i="4"/>
  <c r="O22" i="4" s="1"/>
  <c r="K35" i="4"/>
  <c r="O35" i="4" s="1"/>
  <c r="CP21" i="4"/>
  <c r="CH94" i="4"/>
  <c r="CP94" i="4"/>
  <c r="CX94" i="4"/>
  <c r="K325" i="4"/>
  <c r="O325" i="4" s="1"/>
  <c r="K322" i="4"/>
  <c r="O322" i="4" s="1"/>
  <c r="K314" i="4"/>
  <c r="O314" i="4" s="1"/>
  <c r="K89" i="4"/>
  <c r="O89" i="4" s="1"/>
  <c r="O15" i="4"/>
  <c r="K319" i="4"/>
  <c r="O319" i="4" s="1"/>
  <c r="O20" i="4"/>
  <c r="K316" i="4"/>
  <c r="O316" i="4" s="1"/>
  <c r="CL21" i="4"/>
  <c r="CX170" i="4"/>
  <c r="CL94" i="4"/>
  <c r="CT94" i="4"/>
  <c r="K321" i="4"/>
  <c r="O321" i="4" s="1"/>
  <c r="K334" i="4"/>
  <c r="O334" i="4" s="1"/>
  <c r="K326" i="4"/>
  <c r="O326" i="4" s="1"/>
  <c r="O32" i="4"/>
  <c r="K331" i="4"/>
  <c r="O331" i="4" s="1"/>
  <c r="K315" i="4"/>
  <c r="O315" i="4" s="1"/>
  <c r="K328" i="4"/>
  <c r="O328" i="4" s="1"/>
  <c r="CH170" i="4"/>
  <c r="CH244" i="4"/>
  <c r="CP244" i="4"/>
  <c r="CX244" i="4"/>
  <c r="CL171" i="4"/>
  <c r="CL244" i="4"/>
  <c r="CT244" i="4"/>
  <c r="CP170" i="4"/>
  <c r="J115" i="24"/>
  <c r="DD183" i="4"/>
  <c r="J80" i="24"/>
  <c r="DD109" i="4"/>
  <c r="DD336" i="4" s="1"/>
  <c r="DD384" i="4" s="1"/>
  <c r="K86" i="25" s="1"/>
  <c r="CT171" i="4"/>
  <c r="O34" i="4"/>
  <c r="K333" i="4"/>
  <c r="O333" i="4" s="1"/>
  <c r="K317" i="4"/>
  <c r="O317" i="4" s="1"/>
  <c r="K330" i="4"/>
  <c r="O330" i="4" s="1"/>
  <c r="O28" i="4"/>
  <c r="K327" i="4"/>
  <c r="O327" i="4" s="1"/>
  <c r="K332" i="4"/>
  <c r="O332" i="4" s="1"/>
  <c r="K324" i="4"/>
  <c r="O324" i="4" s="1"/>
  <c r="CT21" i="4"/>
  <c r="O30" i="4"/>
  <c r="K329" i="4"/>
  <c r="O329" i="4" s="1"/>
  <c r="K318" i="4"/>
  <c r="O318" i="4" s="1"/>
  <c r="O19" i="4"/>
  <c r="K323" i="4"/>
  <c r="O323" i="4" s="1"/>
  <c r="O24" i="4"/>
  <c r="K320" i="4"/>
  <c r="O320" i="4" s="1"/>
  <c r="O21" i="4"/>
  <c r="CH20" i="4"/>
  <c r="CX20" i="4"/>
  <c r="FG77" i="51" l="1"/>
  <c r="IZ33" i="48"/>
  <c r="IZ49" i="48"/>
  <c r="IZ39" i="48"/>
  <c r="IZ38" i="48"/>
  <c r="JB52" i="48"/>
  <c r="JF71" i="48"/>
  <c r="JB71" i="48"/>
  <c r="O226" i="4" s="1"/>
  <c r="EF70" i="48"/>
  <c r="JB66" i="48"/>
  <c r="JF67" i="48"/>
  <c r="JF65" i="48"/>
  <c r="JB69" i="48"/>
  <c r="FG30" i="51"/>
  <c r="FG18" i="51"/>
  <c r="FA20" i="51"/>
  <c r="FK28" i="51"/>
  <c r="FG28" i="51"/>
  <c r="FK32" i="51"/>
  <c r="FG32" i="51"/>
  <c r="FK29" i="51"/>
  <c r="FG29" i="51"/>
  <c r="FK35" i="51"/>
  <c r="FG35" i="51"/>
  <c r="FK36" i="51"/>
  <c r="FG36" i="51"/>
  <c r="FK27" i="51"/>
  <c r="FG27" i="51"/>
  <c r="FK17" i="51"/>
  <c r="FL17" i="51" s="1"/>
  <c r="FG17" i="51"/>
  <c r="FK22" i="51"/>
  <c r="FK25" i="51"/>
  <c r="FG25" i="51"/>
  <c r="FK23" i="51"/>
  <c r="FG23" i="51"/>
  <c r="FK31" i="51"/>
  <c r="FG31" i="51"/>
  <c r="FK21" i="51"/>
  <c r="FG21" i="51"/>
  <c r="FK19" i="51"/>
  <c r="FG19" i="51"/>
  <c r="FK33" i="51"/>
  <c r="FG33" i="51"/>
  <c r="FG22" i="51"/>
  <c r="FA25" i="51"/>
  <c r="FA23" i="51"/>
  <c r="FA31" i="51"/>
  <c r="FA21" i="51"/>
  <c r="FA19" i="51"/>
  <c r="FA16" i="51"/>
  <c r="FB16" i="51" s="1"/>
  <c r="FA33" i="51"/>
  <c r="FA28" i="51"/>
  <c r="FA32" i="51"/>
  <c r="FA29" i="51"/>
  <c r="FA35" i="51"/>
  <c r="FA36" i="51"/>
  <c r="FA27" i="51"/>
  <c r="FA17" i="51"/>
  <c r="FB17" i="51" s="1"/>
  <c r="FB18" i="51" s="1"/>
  <c r="JF57" i="48"/>
  <c r="CT24" i="51"/>
  <c r="DJ24" i="51"/>
  <c r="DF24" i="51"/>
  <c r="DB24" i="51"/>
  <c r="CX24" i="51"/>
  <c r="DV76" i="51"/>
  <c r="JF62" i="48"/>
  <c r="JB62" i="48"/>
  <c r="JF52" i="48"/>
  <c r="JF46" i="48"/>
  <c r="JB46" i="48"/>
  <c r="JF66" i="48"/>
  <c r="JF58" i="48"/>
  <c r="JB58" i="48"/>
  <c r="JF54" i="48"/>
  <c r="JB54" i="48"/>
  <c r="JB67" i="48"/>
  <c r="JF63" i="48"/>
  <c r="JB63" i="48"/>
  <c r="JF55" i="48"/>
  <c r="JB55" i="48"/>
  <c r="JF48" i="48"/>
  <c r="JB48" i="48"/>
  <c r="JF59" i="48"/>
  <c r="JB59" i="48"/>
  <c r="JB57" i="48"/>
  <c r="EF49" i="48"/>
  <c r="JB53" i="48"/>
  <c r="JF53" i="48"/>
  <c r="EF43" i="48"/>
  <c r="EF35" i="48"/>
  <c r="EF36" i="48"/>
  <c r="EF51" i="48"/>
  <c r="EF38" i="48"/>
  <c r="EF37" i="48"/>
  <c r="EF29" i="48"/>
  <c r="EF44" i="48"/>
  <c r="EF45" i="48"/>
  <c r="JB32" i="48"/>
  <c r="JF32" i="48"/>
  <c r="JB65" i="48"/>
  <c r="JF69" i="48"/>
  <c r="EF40" i="48"/>
  <c r="EF39" i="48"/>
  <c r="EF31" i="48"/>
  <c r="EF30" i="48"/>
  <c r="EF47" i="48"/>
  <c r="JF68" i="48"/>
  <c r="JB68" i="48"/>
  <c r="JF60" i="48"/>
  <c r="JB60" i="48"/>
  <c r="EF42" i="48"/>
  <c r="EF41" i="48"/>
  <c r="EF33" i="48"/>
  <c r="EF34" i="48"/>
  <c r="DD263" i="4"/>
  <c r="J36" i="24"/>
  <c r="DD37" i="4"/>
  <c r="CH21" i="4"/>
  <c r="CA95" i="4"/>
  <c r="CA98" i="4"/>
  <c r="L323" i="4"/>
  <c r="CA93" i="4"/>
  <c r="CA103" i="4"/>
  <c r="L30" i="4"/>
  <c r="CT22" i="4"/>
  <c r="L25" i="4"/>
  <c r="L324" i="4"/>
  <c r="L33" i="4"/>
  <c r="L332" i="4"/>
  <c r="L28" i="4"/>
  <c r="CA104" i="4"/>
  <c r="CA92" i="4"/>
  <c r="L317" i="4"/>
  <c r="L333" i="4"/>
  <c r="CT172" i="4"/>
  <c r="J81" i="24"/>
  <c r="DD110" i="4"/>
  <c r="DD337" i="4" s="1"/>
  <c r="DD385" i="4" s="1"/>
  <c r="K87" i="25" s="1"/>
  <c r="J116" i="24"/>
  <c r="DD184" i="4"/>
  <c r="CL172" i="4"/>
  <c r="CX245" i="4"/>
  <c r="CP245" i="4"/>
  <c r="CH245" i="4"/>
  <c r="CH171" i="4"/>
  <c r="L29" i="4"/>
  <c r="L328" i="4"/>
  <c r="CA90" i="4"/>
  <c r="L315" i="4"/>
  <c r="L331" i="4"/>
  <c r="CA101" i="4"/>
  <c r="CA108" i="4"/>
  <c r="CA96" i="4"/>
  <c r="L321" i="4"/>
  <c r="CA91" i="4"/>
  <c r="L20" i="4"/>
  <c r="L89" i="4"/>
  <c r="L23" i="4"/>
  <c r="L322" i="4"/>
  <c r="CA100" i="4"/>
  <c r="L26" i="4"/>
  <c r="CX95" i="4"/>
  <c r="CP95" i="4"/>
  <c r="CH95" i="4"/>
  <c r="CP22" i="4"/>
  <c r="CX21" i="4"/>
  <c r="L21" i="4"/>
  <c r="L320" i="4"/>
  <c r="L24" i="4"/>
  <c r="L19" i="4"/>
  <c r="L318" i="4"/>
  <c r="L329" i="4"/>
  <c r="CA99" i="4"/>
  <c r="CA106" i="4"/>
  <c r="L327" i="4"/>
  <c r="L31" i="4"/>
  <c r="L330" i="4"/>
  <c r="L18" i="4"/>
  <c r="CA107" i="4"/>
  <c r="L34" i="4"/>
  <c r="CP171" i="4"/>
  <c r="CT245" i="4"/>
  <c r="CL245" i="4"/>
  <c r="CA102" i="4"/>
  <c r="L16" i="4"/>
  <c r="CA105" i="4"/>
  <c r="L32" i="4"/>
  <c r="L27" i="4"/>
  <c r="L326" i="4"/>
  <c r="L35" i="4"/>
  <c r="L334" i="4"/>
  <c r="L22" i="4"/>
  <c r="CT95" i="4"/>
  <c r="CL95" i="4"/>
  <c r="CX171" i="4"/>
  <c r="CL22" i="4"/>
  <c r="L17" i="4"/>
  <c r="L316" i="4"/>
  <c r="CA94" i="4"/>
  <c r="L319" i="4"/>
  <c r="L15" i="4"/>
  <c r="L314" i="4"/>
  <c r="CA97" i="4"/>
  <c r="L325" i="4"/>
  <c r="L226" i="4" l="1"/>
  <c r="K226" i="4"/>
  <c r="JB70" i="48"/>
  <c r="O225" i="4" s="1"/>
  <c r="JF70" i="48"/>
  <c r="FB19" i="51"/>
  <c r="FB20" i="51" s="1"/>
  <c r="FB21" i="51" s="1"/>
  <c r="FB22" i="51" s="1"/>
  <c r="FB23" i="51" s="1"/>
  <c r="FK76" i="51"/>
  <c r="FG76" i="51"/>
  <c r="FL18" i="51"/>
  <c r="FA76" i="51"/>
  <c r="CX25" i="51"/>
  <c r="DB25" i="51"/>
  <c r="DF25" i="51"/>
  <c r="DJ25" i="51"/>
  <c r="CT25" i="51"/>
  <c r="O215" i="4"/>
  <c r="L215" i="4" s="1"/>
  <c r="O220" i="4"/>
  <c r="O187" i="4"/>
  <c r="L187" i="4" s="1"/>
  <c r="O208" i="4"/>
  <c r="O223" i="4"/>
  <c r="K223" i="4" s="1"/>
  <c r="O224" i="4"/>
  <c r="K224" i="4" s="1"/>
  <c r="O212" i="4"/>
  <c r="L212" i="4" s="1"/>
  <c r="O214" i="4"/>
  <c r="O203" i="4"/>
  <c r="K203" i="4" s="1"/>
  <c r="O210" i="4"/>
  <c r="O218" i="4"/>
  <c r="L218" i="4" s="1"/>
  <c r="O222" i="4"/>
  <c r="O209" i="4"/>
  <c r="L209" i="4" s="1"/>
  <c r="O213" i="4"/>
  <c r="O221" i="4"/>
  <c r="L221" i="4" s="1"/>
  <c r="O201" i="4"/>
  <c r="O207" i="4"/>
  <c r="L207" i="4" s="1"/>
  <c r="O217" i="4"/>
  <c r="FB24" i="51"/>
  <c r="JB29" i="48"/>
  <c r="JF29" i="48"/>
  <c r="JB33" i="48"/>
  <c r="JF33" i="48"/>
  <c r="JB30" i="48"/>
  <c r="JF30" i="48"/>
  <c r="JB31" i="48"/>
  <c r="JF31" i="48"/>
  <c r="JB39" i="48"/>
  <c r="JF39" i="48"/>
  <c r="JF45" i="48"/>
  <c r="JB45" i="48"/>
  <c r="JB34" i="48"/>
  <c r="JF34" i="48"/>
  <c r="JB41" i="48"/>
  <c r="JF41" i="48"/>
  <c r="JF42" i="48"/>
  <c r="JB42" i="48"/>
  <c r="JB40" i="48"/>
  <c r="JF40" i="48"/>
  <c r="JF50" i="48"/>
  <c r="JB50" i="48"/>
  <c r="JF64" i="48"/>
  <c r="JB64" i="48"/>
  <c r="JF47" i="48"/>
  <c r="JB47" i="48"/>
  <c r="K220" i="4"/>
  <c r="L220" i="4"/>
  <c r="JF51" i="48"/>
  <c r="JB51" i="48"/>
  <c r="JB36" i="48"/>
  <c r="JF36" i="48"/>
  <c r="JB35" i="48"/>
  <c r="JF35" i="48"/>
  <c r="JB43" i="48"/>
  <c r="JF43" i="48"/>
  <c r="K208" i="4"/>
  <c r="L208" i="4"/>
  <c r="JF49" i="48"/>
  <c r="JB49" i="48"/>
  <c r="K214" i="4"/>
  <c r="L214" i="4"/>
  <c r="L203" i="4"/>
  <c r="K210" i="4"/>
  <c r="L210" i="4"/>
  <c r="L222" i="4"/>
  <c r="K222" i="4"/>
  <c r="K213" i="4"/>
  <c r="L213" i="4"/>
  <c r="K201" i="4"/>
  <c r="L201" i="4"/>
  <c r="K207" i="4"/>
  <c r="K217" i="4"/>
  <c r="L217" i="4"/>
  <c r="JB38" i="48"/>
  <c r="JF38" i="48"/>
  <c r="JB37" i="48"/>
  <c r="JF37" i="48"/>
  <c r="JF56" i="48"/>
  <c r="JB56" i="48"/>
  <c r="L224" i="4"/>
  <c r="JF44" i="48"/>
  <c r="JB44" i="48"/>
  <c r="JB61" i="48"/>
  <c r="JF61" i="48"/>
  <c r="K212" i="4"/>
  <c r="DD264" i="4"/>
  <c r="J37" i="24"/>
  <c r="DD38" i="4"/>
  <c r="CL246" i="4"/>
  <c r="CT246" i="4"/>
  <c r="CP172" i="4"/>
  <c r="J117" i="24"/>
  <c r="DD185" i="4"/>
  <c r="J82" i="24"/>
  <c r="DD111" i="4"/>
  <c r="DD338" i="4" s="1"/>
  <c r="DD386" i="4" s="1"/>
  <c r="K88" i="25" s="1"/>
  <c r="CT173" i="4"/>
  <c r="CT23" i="4"/>
  <c r="CH22" i="4"/>
  <c r="I15" i="4"/>
  <c r="CL23" i="4"/>
  <c r="CX172" i="4"/>
  <c r="CL96" i="4"/>
  <c r="CT96" i="4"/>
  <c r="CX22" i="4"/>
  <c r="CP23" i="4"/>
  <c r="CH96" i="4"/>
  <c r="CP96" i="4"/>
  <c r="CX96" i="4"/>
  <c r="CH172" i="4"/>
  <c r="CH246" i="4"/>
  <c r="CP246" i="4"/>
  <c r="CX246" i="4"/>
  <c r="CL173" i="4"/>
  <c r="K209" i="4" l="1"/>
  <c r="K215" i="4"/>
  <c r="K187" i="4"/>
  <c r="L223" i="4"/>
  <c r="K221" i="4"/>
  <c r="K218" i="4"/>
  <c r="L225" i="4"/>
  <c r="K225" i="4"/>
  <c r="FL19" i="51"/>
  <c r="DF26" i="51"/>
  <c r="DB26" i="51"/>
  <c r="CX26" i="51"/>
  <c r="CT26" i="51"/>
  <c r="DJ26" i="51"/>
  <c r="O199" i="4"/>
  <c r="K199" i="4" s="1"/>
  <c r="O211" i="4"/>
  <c r="O198" i="4"/>
  <c r="K198" i="4" s="1"/>
  <c r="O190" i="4"/>
  <c r="O191" i="4"/>
  <c r="K191" i="4" s="1"/>
  <c r="O195" i="4"/>
  <c r="O196" i="4"/>
  <c r="K196" i="4" s="1"/>
  <c r="O189" i="4"/>
  <c r="O194" i="4"/>
  <c r="K194" i="4" s="1"/>
  <c r="O186" i="4"/>
  <c r="O185" i="4"/>
  <c r="K185" i="4" s="1"/>
  <c r="O188" i="4"/>
  <c r="O184" i="4"/>
  <c r="K184" i="4" s="1"/>
  <c r="O216" i="4"/>
  <c r="K216" i="4" s="1"/>
  <c r="O192" i="4"/>
  <c r="L192" i="4" s="1"/>
  <c r="O193" i="4"/>
  <c r="O204" i="4"/>
  <c r="O206" i="4"/>
  <c r="O202" i="4"/>
  <c r="L202" i="4" s="1"/>
  <c r="O219" i="4"/>
  <c r="O205" i="4"/>
  <c r="O197" i="4"/>
  <c r="O200" i="4"/>
  <c r="K200" i="4" s="1"/>
  <c r="FB25" i="51"/>
  <c r="L216" i="4"/>
  <c r="L199" i="4"/>
  <c r="K211" i="4"/>
  <c r="L211" i="4"/>
  <c r="L198" i="4"/>
  <c r="K190" i="4"/>
  <c r="L190" i="4"/>
  <c r="L191" i="4"/>
  <c r="K197" i="4"/>
  <c r="L197" i="4"/>
  <c r="K193" i="4"/>
  <c r="L193" i="4"/>
  <c r="L206" i="4"/>
  <c r="K206" i="4"/>
  <c r="K202" i="4"/>
  <c r="K219" i="4"/>
  <c r="L219" i="4"/>
  <c r="K195" i="4"/>
  <c r="L195" i="4"/>
  <c r="K189" i="4"/>
  <c r="L189" i="4"/>
  <c r="K186" i="4"/>
  <c r="L186" i="4"/>
  <c r="K188" i="4"/>
  <c r="L188" i="4"/>
  <c r="DD265" i="4"/>
  <c r="J38" i="24"/>
  <c r="DD39" i="4"/>
  <c r="CT174" i="4"/>
  <c r="J83" i="24"/>
  <c r="DD112" i="4"/>
  <c r="DD339" i="4" s="1"/>
  <c r="DD387" i="4" s="1"/>
  <c r="K89" i="25" s="1"/>
  <c r="J118" i="24"/>
  <c r="DD186" i="4"/>
  <c r="CL174" i="4"/>
  <c r="CX247" i="4"/>
  <c r="CP247" i="4"/>
  <c r="CH247" i="4"/>
  <c r="CH173" i="4"/>
  <c r="CX97" i="4"/>
  <c r="CP97" i="4"/>
  <c r="CH97" i="4"/>
  <c r="CP24" i="4"/>
  <c r="CX23" i="4"/>
  <c r="CT97" i="4"/>
  <c r="CL97" i="4"/>
  <c r="CX173" i="4"/>
  <c r="CL24" i="4"/>
  <c r="CH23" i="4"/>
  <c r="CT24" i="4"/>
  <c r="CP173" i="4"/>
  <c r="CT247" i="4"/>
  <c r="CL247" i="4"/>
  <c r="L185" i="4" l="1"/>
  <c r="L194" i="4"/>
  <c r="L196" i="4"/>
  <c r="K192" i="4"/>
  <c r="O228" i="4"/>
  <c r="L200" i="4"/>
  <c r="X216" i="4"/>
  <c r="X226" i="4"/>
  <c r="X205" i="4"/>
  <c r="X204" i="4"/>
  <c r="Z56" i="51" s="1"/>
  <c r="X184" i="4"/>
  <c r="X200" i="4"/>
  <c r="Z52" i="51" s="1"/>
  <c r="L205" i="4"/>
  <c r="K205" i="4"/>
  <c r="L204" i="4"/>
  <c r="K204" i="4"/>
  <c r="L184" i="4"/>
  <c r="X185" i="4"/>
  <c r="Z37" i="51" s="1"/>
  <c r="X194" i="4"/>
  <c r="X196" i="4"/>
  <c r="Z48" i="51" s="1"/>
  <c r="X219" i="4"/>
  <c r="X193" i="4"/>
  <c r="DH170" i="4" s="1"/>
  <c r="X197" i="4"/>
  <c r="X191" i="4"/>
  <c r="DH168" i="4" s="1"/>
  <c r="X198" i="4"/>
  <c r="X225" i="4"/>
  <c r="FL20" i="51"/>
  <c r="CX27" i="51"/>
  <c r="DB27" i="51"/>
  <c r="DF27" i="51"/>
  <c r="DJ27" i="51"/>
  <c r="CT27" i="51"/>
  <c r="Z49" i="51"/>
  <c r="Z68" i="51"/>
  <c r="Z36" i="51"/>
  <c r="Z46" i="51"/>
  <c r="Z71" i="51"/>
  <c r="Z45" i="51"/>
  <c r="EL46" i="51" s="1"/>
  <c r="Z50" i="51"/>
  <c r="FB26" i="51"/>
  <c r="X211" i="4"/>
  <c r="X199" i="4"/>
  <c r="DH176" i="4" s="1"/>
  <c r="N109" i="24" s="1"/>
  <c r="DH193" i="4"/>
  <c r="N126" i="24" s="1"/>
  <c r="DH196" i="4"/>
  <c r="N129" i="24" s="1"/>
  <c r="AC193" i="4"/>
  <c r="DH174" i="4"/>
  <c r="AC197" i="4"/>
  <c r="AC205" i="4"/>
  <c r="DH182" i="4"/>
  <c r="N115" i="24" s="1"/>
  <c r="DH181" i="4"/>
  <c r="N114" i="24" s="1"/>
  <c r="AC211" i="4"/>
  <c r="AC199" i="4"/>
  <c r="L228" i="4"/>
  <c r="R216" i="4" s="1"/>
  <c r="Y216" i="4" s="1"/>
  <c r="DH161" i="4"/>
  <c r="AC184" i="4"/>
  <c r="AC185" i="4"/>
  <c r="DH171" i="4"/>
  <c r="DH173" i="4"/>
  <c r="R193" i="4"/>
  <c r="Y193" i="4" s="1"/>
  <c r="AC200" i="4"/>
  <c r="DH175" i="4"/>
  <c r="AC198" i="4"/>
  <c r="X175" i="4"/>
  <c r="X170" i="4"/>
  <c r="X165" i="4"/>
  <c r="X181" i="4"/>
  <c r="X168" i="4"/>
  <c r="X171" i="4"/>
  <c r="X174" i="4"/>
  <c r="X167" i="4"/>
  <c r="X183" i="4"/>
  <c r="X178" i="4"/>
  <c r="X173" i="4"/>
  <c r="X176" i="4"/>
  <c r="X163" i="4"/>
  <c r="X179" i="4"/>
  <c r="X166" i="4"/>
  <c r="X182" i="4"/>
  <c r="X172" i="4"/>
  <c r="X177" i="4"/>
  <c r="X169" i="4"/>
  <c r="X180" i="4"/>
  <c r="X164" i="4"/>
  <c r="X215" i="4"/>
  <c r="X203" i="4"/>
  <c r="X218" i="4"/>
  <c r="X209" i="4"/>
  <c r="X221" i="4"/>
  <c r="X207" i="4"/>
  <c r="X223" i="4"/>
  <c r="X224" i="4"/>
  <c r="X212" i="4"/>
  <c r="X220" i="4"/>
  <c r="X208" i="4"/>
  <c r="X214" i="4"/>
  <c r="X210" i="4"/>
  <c r="X222" i="4"/>
  <c r="X213" i="4"/>
  <c r="X201" i="4"/>
  <c r="X217" i="4"/>
  <c r="X187" i="4"/>
  <c r="DD266" i="4"/>
  <c r="J39" i="24"/>
  <c r="DD40" i="4"/>
  <c r="CL248" i="4"/>
  <c r="CT248" i="4"/>
  <c r="CP174" i="4"/>
  <c r="CH24" i="4"/>
  <c r="CH174" i="4"/>
  <c r="CH248" i="4"/>
  <c r="CP248" i="4"/>
  <c r="CX248" i="4"/>
  <c r="CL175" i="4"/>
  <c r="J119" i="24"/>
  <c r="DD187" i="4"/>
  <c r="J84" i="24"/>
  <c r="DD113" i="4"/>
  <c r="DD340" i="4" s="1"/>
  <c r="DD388" i="4" s="1"/>
  <c r="K90" i="25" s="1"/>
  <c r="CT175" i="4"/>
  <c r="CT25" i="4"/>
  <c r="CL25" i="4"/>
  <c r="CX174" i="4"/>
  <c r="CL98" i="4"/>
  <c r="CT98" i="4"/>
  <c r="CX24" i="4"/>
  <c r="CP25" i="4"/>
  <c r="CH98" i="4"/>
  <c r="CP98" i="4"/>
  <c r="CX98" i="4"/>
  <c r="EL49" i="51" l="1"/>
  <c r="EL37" i="51"/>
  <c r="DH177" i="4"/>
  <c r="N110" i="24" s="1"/>
  <c r="AC196" i="4"/>
  <c r="DH162" i="4"/>
  <c r="AC204" i="4"/>
  <c r="X190" i="4"/>
  <c r="X206" i="4"/>
  <c r="X192" i="4"/>
  <c r="X195" i="4"/>
  <c r="X189" i="4"/>
  <c r="X186" i="4"/>
  <c r="X188" i="4"/>
  <c r="X202" i="4"/>
  <c r="R197" i="4"/>
  <c r="Y197" i="4" s="1"/>
  <c r="T49" i="51" s="1"/>
  <c r="DH188" i="4"/>
  <c r="N121" i="24" s="1"/>
  <c r="Z57" i="51"/>
  <c r="EL57" i="51" s="1"/>
  <c r="DH202" i="4"/>
  <c r="N135" i="24" s="1"/>
  <c r="Z43" i="51"/>
  <c r="AC194" i="4"/>
  <c r="R204" i="4"/>
  <c r="Y204" i="4" s="1"/>
  <c r="N56" i="51" s="1"/>
  <c r="R205" i="4"/>
  <c r="Y205" i="4" s="1"/>
  <c r="R200" i="4"/>
  <c r="Y200" i="4" s="1"/>
  <c r="DG177" i="4" s="1"/>
  <c r="M110" i="24" s="1"/>
  <c r="Z78" i="51"/>
  <c r="R185" i="4"/>
  <c r="Y185" i="4" s="1"/>
  <c r="N37" i="51" s="1"/>
  <c r="R226" i="4"/>
  <c r="Y226" i="4" s="1"/>
  <c r="R206" i="4"/>
  <c r="Y206" i="4" s="1"/>
  <c r="R184" i="4"/>
  <c r="Y184" i="4" s="1"/>
  <c r="DE360" i="4" s="1"/>
  <c r="L64" i="25" s="1"/>
  <c r="AC191" i="4"/>
  <c r="R225" i="4"/>
  <c r="Y225" i="4" s="1"/>
  <c r="Z77" i="51"/>
  <c r="Z225" i="4"/>
  <c r="T57" i="51"/>
  <c r="T52" i="51"/>
  <c r="T45" i="51"/>
  <c r="T68" i="51"/>
  <c r="EL50" i="51"/>
  <c r="FL21" i="51"/>
  <c r="CT28" i="51"/>
  <c r="DJ28" i="51"/>
  <c r="DF28" i="51"/>
  <c r="DB28" i="51"/>
  <c r="CX28" i="51"/>
  <c r="Z69" i="51"/>
  <c r="EL69" i="51" s="1"/>
  <c r="Z65" i="51"/>
  <c r="Z62" i="51"/>
  <c r="Z60" i="51"/>
  <c r="Z64" i="51"/>
  <c r="Z75" i="51"/>
  <c r="Z73" i="51"/>
  <c r="Z70" i="51"/>
  <c r="EL71" i="51" s="1"/>
  <c r="Z67" i="51"/>
  <c r="BM68" i="51" s="1"/>
  <c r="Z32" i="51"/>
  <c r="Z29" i="51"/>
  <c r="Z34" i="51"/>
  <c r="Z31" i="51"/>
  <c r="Z28" i="51"/>
  <c r="Z30" i="51"/>
  <c r="EL30" i="51" s="1"/>
  <c r="Z19" i="51"/>
  <c r="Z23" i="51"/>
  <c r="Z33" i="51"/>
  <c r="EL33" i="51" s="1"/>
  <c r="Z22" i="51"/>
  <c r="N57" i="51"/>
  <c r="N45" i="51"/>
  <c r="Z63" i="51"/>
  <c r="Z39" i="51"/>
  <c r="Z53" i="51"/>
  <c r="Z74" i="51"/>
  <c r="Z66" i="51"/>
  <c r="EL66" i="51" s="1"/>
  <c r="Z72" i="51"/>
  <c r="EL73" i="51" s="1"/>
  <c r="Z76" i="51"/>
  <c r="BM76" i="51" s="1"/>
  <c r="Z59" i="51"/>
  <c r="Z61" i="51"/>
  <c r="Z55" i="51"/>
  <c r="Z16" i="51"/>
  <c r="Z21" i="51"/>
  <c r="Z24" i="51"/>
  <c r="Z18" i="51"/>
  <c r="Z15" i="51"/>
  <c r="Z25" i="51"/>
  <c r="Z35" i="51"/>
  <c r="EL35" i="51" s="1"/>
  <c r="Z26" i="51"/>
  <c r="EL26" i="51" s="1"/>
  <c r="Z20" i="51"/>
  <c r="EL20" i="51" s="1"/>
  <c r="Z17" i="51"/>
  <c r="Z27" i="51"/>
  <c r="EL28" i="51" s="1"/>
  <c r="N49" i="51"/>
  <c r="Z51" i="51"/>
  <c r="EL51" i="51" s="1"/>
  <c r="Q80" i="51"/>
  <c r="AD78" i="51" s="1"/>
  <c r="AI78" i="51" s="1"/>
  <c r="EL61" i="51"/>
  <c r="Z204" i="4"/>
  <c r="Z200" i="4"/>
  <c r="Z206" i="4"/>
  <c r="N58" i="51"/>
  <c r="Z216" i="4"/>
  <c r="N68" i="51"/>
  <c r="FB27" i="51"/>
  <c r="R188" i="4"/>
  <c r="Y188" i="4" s="1"/>
  <c r="DG162" i="4"/>
  <c r="DH164" i="4"/>
  <c r="AC187" i="4"/>
  <c r="DH178" i="4"/>
  <c r="N111" i="24" s="1"/>
  <c r="AC201" i="4"/>
  <c r="DH199" i="4"/>
  <c r="N132" i="24" s="1"/>
  <c r="AC214" i="4"/>
  <c r="DH191" i="4"/>
  <c r="N124" i="24" s="1"/>
  <c r="DH197" i="4"/>
  <c r="N130" i="24" s="1"/>
  <c r="DH201" i="4"/>
  <c r="N134" i="24" s="1"/>
  <c r="AC207" i="4"/>
  <c r="DH184" i="4"/>
  <c r="N117" i="24" s="1"/>
  <c r="DH186" i="4"/>
  <c r="N119" i="24" s="1"/>
  <c r="AC209" i="4"/>
  <c r="DH180" i="4"/>
  <c r="N113" i="24" s="1"/>
  <c r="AC203" i="4"/>
  <c r="DE383" i="4"/>
  <c r="L85" i="25" s="1"/>
  <c r="DG182" i="4"/>
  <c r="M115" i="24" s="1"/>
  <c r="DE378" i="4"/>
  <c r="L80" i="25" s="1"/>
  <c r="R199" i="4"/>
  <c r="Y199" i="4" s="1"/>
  <c r="R211" i="4"/>
  <c r="Y211" i="4" s="1"/>
  <c r="R191" i="4"/>
  <c r="Y191" i="4" s="1"/>
  <c r="R192" i="4"/>
  <c r="Y192" i="4" s="1"/>
  <c r="R202" i="4"/>
  <c r="Y202" i="4" s="1"/>
  <c r="R196" i="4"/>
  <c r="Y196" i="4" s="1"/>
  <c r="R189" i="4"/>
  <c r="Y189" i="4" s="1"/>
  <c r="DH194" i="4"/>
  <c r="N127" i="24" s="1"/>
  <c r="DH190" i="4"/>
  <c r="N123" i="24" s="1"/>
  <c r="AC213" i="4"/>
  <c r="DH187" i="4"/>
  <c r="N120" i="24" s="1"/>
  <c r="AC210" i="4"/>
  <c r="DH185" i="4"/>
  <c r="N118" i="24" s="1"/>
  <c r="AC208" i="4"/>
  <c r="DH189" i="4"/>
  <c r="N122" i="24" s="1"/>
  <c r="AC212" i="4"/>
  <c r="DH200" i="4"/>
  <c r="N133" i="24" s="1"/>
  <c r="DH198" i="4"/>
  <c r="N131" i="24" s="1"/>
  <c r="DH195" i="4"/>
  <c r="N128" i="24" s="1"/>
  <c r="DH192" i="4"/>
  <c r="N125" i="24" s="1"/>
  <c r="AC215" i="4"/>
  <c r="DG181" i="4"/>
  <c r="M114" i="24" s="1"/>
  <c r="DG174" i="4"/>
  <c r="DE369" i="4"/>
  <c r="L73" i="25" s="1"/>
  <c r="DG170" i="4"/>
  <c r="DE384" i="4"/>
  <c r="L86" i="25" s="1"/>
  <c r="DG183" i="4"/>
  <c r="M116" i="24" s="1"/>
  <c r="DE394" i="4"/>
  <c r="L96" i="25" s="1"/>
  <c r="DG193" i="4"/>
  <c r="M126" i="24" s="1"/>
  <c r="R174" i="4"/>
  <c r="Y174" i="4" s="1"/>
  <c r="R171" i="4"/>
  <c r="Y171" i="4" s="1"/>
  <c r="R167" i="4"/>
  <c r="Y167" i="4" s="1"/>
  <c r="R179" i="4"/>
  <c r="Y179" i="4" s="1"/>
  <c r="R175" i="4"/>
  <c r="Y175" i="4" s="1"/>
  <c r="R176" i="4"/>
  <c r="Y176" i="4" s="1"/>
  <c r="R169" i="4"/>
  <c r="Y169" i="4" s="1"/>
  <c r="R164" i="4"/>
  <c r="Y164" i="4" s="1"/>
  <c r="R173" i="4"/>
  <c r="Y173" i="4" s="1"/>
  <c r="R177" i="4"/>
  <c r="Y177" i="4" s="1"/>
  <c r="R183" i="4"/>
  <c r="Y183" i="4" s="1"/>
  <c r="R163" i="4"/>
  <c r="Y163" i="4" s="1"/>
  <c r="R182" i="4"/>
  <c r="Y182" i="4" s="1"/>
  <c r="R180" i="4"/>
  <c r="Y180" i="4" s="1"/>
  <c r="R181" i="4"/>
  <c r="Y181" i="4" s="1"/>
  <c r="R168" i="4"/>
  <c r="Y168" i="4" s="1"/>
  <c r="R172" i="4"/>
  <c r="Y172" i="4" s="1"/>
  <c r="R178" i="4"/>
  <c r="Y178" i="4" s="1"/>
  <c r="R165" i="4"/>
  <c r="Y165" i="4" s="1"/>
  <c r="R166" i="4"/>
  <c r="Y166" i="4" s="1"/>
  <c r="R170" i="4"/>
  <c r="Y170" i="4" s="1"/>
  <c r="R222" i="4"/>
  <c r="Y222" i="4" s="1"/>
  <c r="R220" i="4"/>
  <c r="Y220" i="4" s="1"/>
  <c r="R187" i="4"/>
  <c r="Y187" i="4" s="1"/>
  <c r="R217" i="4"/>
  <c r="Y217" i="4" s="1"/>
  <c r="R201" i="4"/>
  <c r="Y201" i="4" s="1"/>
  <c r="R213" i="4"/>
  <c r="Y213" i="4" s="1"/>
  <c r="R210" i="4"/>
  <c r="Y210" i="4" s="1"/>
  <c r="R214" i="4"/>
  <c r="Y214" i="4" s="1"/>
  <c r="R208" i="4"/>
  <c r="Y208" i="4" s="1"/>
  <c r="R212" i="4"/>
  <c r="Y212" i="4" s="1"/>
  <c r="R207" i="4"/>
  <c r="Y207" i="4" s="1"/>
  <c r="R209" i="4"/>
  <c r="Y209" i="4" s="1"/>
  <c r="R218" i="4"/>
  <c r="Y218" i="4" s="1"/>
  <c r="R215" i="4"/>
  <c r="Y215" i="4" s="1"/>
  <c r="R224" i="4"/>
  <c r="Y224" i="4" s="1"/>
  <c r="R223" i="4"/>
  <c r="Y223" i="4" s="1"/>
  <c r="R221" i="4"/>
  <c r="Y221" i="4" s="1"/>
  <c r="R203" i="4"/>
  <c r="Y203" i="4" s="1"/>
  <c r="R198" i="4"/>
  <c r="Y198" i="4" s="1"/>
  <c r="R190" i="4"/>
  <c r="Y190" i="4" s="1"/>
  <c r="Z205" i="4"/>
  <c r="Z197" i="4"/>
  <c r="Z193" i="4"/>
  <c r="R219" i="4"/>
  <c r="Y219" i="4" s="1"/>
  <c r="R195" i="4"/>
  <c r="Y195" i="4" s="1"/>
  <c r="R194" i="4"/>
  <c r="Y194" i="4" s="1"/>
  <c r="R186" i="4"/>
  <c r="Y186" i="4" s="1"/>
  <c r="CA109" i="4"/>
  <c r="DD267" i="4"/>
  <c r="J40" i="24"/>
  <c r="DD41" i="4"/>
  <c r="CX99" i="4"/>
  <c r="CP99" i="4"/>
  <c r="CH99" i="4"/>
  <c r="CP26" i="4"/>
  <c r="CX25" i="4"/>
  <c r="CT176" i="4"/>
  <c r="J85" i="24"/>
  <c r="DD114" i="4"/>
  <c r="DD341" i="4" s="1"/>
  <c r="DD389" i="4" s="1"/>
  <c r="K91" i="25" s="1"/>
  <c r="J120" i="24"/>
  <c r="DD188" i="4"/>
  <c r="CP175" i="4"/>
  <c r="CT249" i="4"/>
  <c r="CL249" i="4"/>
  <c r="CT99" i="4"/>
  <c r="CL99" i="4"/>
  <c r="CX175" i="4"/>
  <c r="CL26" i="4"/>
  <c r="CT26" i="4"/>
  <c r="CL176" i="4"/>
  <c r="CX249" i="4"/>
  <c r="CP249" i="4"/>
  <c r="CH249" i="4"/>
  <c r="CH175" i="4"/>
  <c r="CH25" i="4"/>
  <c r="Z40" i="51" l="1"/>
  <c r="EL40" i="51" s="1"/>
  <c r="AC188" i="4"/>
  <c r="DH165" i="4"/>
  <c r="Z41" i="51"/>
  <c r="AC189" i="4"/>
  <c r="DH166" i="4"/>
  <c r="DH169" i="4"/>
  <c r="Z44" i="51"/>
  <c r="AC192" i="4"/>
  <c r="DH167" i="4"/>
  <c r="Z42" i="51"/>
  <c r="EL42" i="51" s="1"/>
  <c r="AC190" i="4"/>
  <c r="DE373" i="4"/>
  <c r="L77" i="25" s="1"/>
  <c r="DE382" i="4"/>
  <c r="L84" i="25" s="1"/>
  <c r="EL68" i="51"/>
  <c r="Z54" i="51"/>
  <c r="EL55" i="51" s="1"/>
  <c r="DH179" i="4"/>
  <c r="N112" i="24" s="1"/>
  <c r="AC202" i="4"/>
  <c r="AC186" i="4"/>
  <c r="Z38" i="51"/>
  <c r="EL38" i="51" s="1"/>
  <c r="DH163" i="4"/>
  <c r="AC195" i="4"/>
  <c r="Z47" i="51"/>
  <c r="DH172" i="4"/>
  <c r="Z58" i="51"/>
  <c r="EL58" i="51" s="1"/>
  <c r="AC206" i="4"/>
  <c r="DH183" i="4"/>
  <c r="N116" i="24" s="1"/>
  <c r="EL34" i="51"/>
  <c r="Z185" i="4"/>
  <c r="BM71" i="51"/>
  <c r="DZ58" i="51"/>
  <c r="EL53" i="51"/>
  <c r="N52" i="51"/>
  <c r="T56" i="51"/>
  <c r="T58" i="51"/>
  <c r="N36" i="51"/>
  <c r="DZ37" i="51" s="1"/>
  <c r="T37" i="51"/>
  <c r="DG161" i="4"/>
  <c r="DE361" i="4"/>
  <c r="L65" i="25" s="1"/>
  <c r="Z184" i="4"/>
  <c r="T36" i="51"/>
  <c r="T78" i="51"/>
  <c r="N78" i="51"/>
  <c r="EL78" i="51"/>
  <c r="Z226" i="4"/>
  <c r="EL31" i="51"/>
  <c r="DG202" i="4"/>
  <c r="M135" i="24" s="1"/>
  <c r="DE403" i="4"/>
  <c r="L105" i="25" s="1"/>
  <c r="EL62" i="51"/>
  <c r="EL36" i="51"/>
  <c r="EL76" i="51"/>
  <c r="EL70" i="51"/>
  <c r="EL16" i="51"/>
  <c r="EL29" i="51"/>
  <c r="DZ57" i="51"/>
  <c r="EL52" i="51"/>
  <c r="EL17" i="51"/>
  <c r="EL25" i="51"/>
  <c r="EL19" i="51"/>
  <c r="EL21" i="51"/>
  <c r="EL75" i="51"/>
  <c r="EL24" i="51"/>
  <c r="EL32" i="51"/>
  <c r="EL65" i="51"/>
  <c r="EL63" i="51"/>
  <c r="AD55" i="51"/>
  <c r="AI55" i="51" s="1"/>
  <c r="K162" i="24" s="1"/>
  <c r="AD77" i="51"/>
  <c r="AI77" i="51" s="1"/>
  <c r="K184" i="24" s="1"/>
  <c r="EL77" i="51"/>
  <c r="N77" i="51"/>
  <c r="T77" i="51"/>
  <c r="EL27" i="51"/>
  <c r="EL22" i="51"/>
  <c r="EL18" i="51"/>
  <c r="EL72" i="51"/>
  <c r="BM74" i="51"/>
  <c r="EL23" i="51"/>
  <c r="EL67" i="51"/>
  <c r="BM75" i="51"/>
  <c r="BM69" i="51"/>
  <c r="BM73" i="51"/>
  <c r="T38" i="51"/>
  <c r="T47" i="51"/>
  <c r="T42" i="51"/>
  <c r="T55" i="51"/>
  <c r="T75" i="51"/>
  <c r="T67" i="51"/>
  <c r="T61" i="51"/>
  <c r="T64" i="51"/>
  <c r="T66" i="51"/>
  <c r="T65" i="51"/>
  <c r="T69" i="51"/>
  <c r="T72" i="51"/>
  <c r="T22" i="51"/>
  <c r="T17" i="51"/>
  <c r="T24" i="51"/>
  <c r="T33" i="51"/>
  <c r="T34" i="51"/>
  <c r="T35" i="51"/>
  <c r="T25" i="51"/>
  <c r="T21" i="51"/>
  <c r="T27" i="51"/>
  <c r="T19" i="51"/>
  <c r="T26" i="51"/>
  <c r="T41" i="51"/>
  <c r="T54" i="51"/>
  <c r="T43" i="51"/>
  <c r="T46" i="51"/>
  <c r="T71" i="51"/>
  <c r="T50" i="51"/>
  <c r="T73" i="51"/>
  <c r="T76" i="51"/>
  <c r="T70" i="51"/>
  <c r="T59" i="51"/>
  <c r="T60" i="51"/>
  <c r="T62" i="51"/>
  <c r="T53" i="51"/>
  <c r="T39" i="51"/>
  <c r="T74" i="51"/>
  <c r="T18" i="51"/>
  <c r="T30" i="51"/>
  <c r="T20" i="51"/>
  <c r="T32" i="51"/>
  <c r="T15" i="51"/>
  <c r="T29" i="51"/>
  <c r="T16" i="51"/>
  <c r="T28" i="51"/>
  <c r="T31" i="51"/>
  <c r="T23" i="51"/>
  <c r="T48" i="51"/>
  <c r="T44" i="51"/>
  <c r="T63" i="51"/>
  <c r="T51" i="51"/>
  <c r="EL56" i="51"/>
  <c r="BM72" i="51"/>
  <c r="EL74" i="51"/>
  <c r="EL39" i="51"/>
  <c r="BM70" i="51"/>
  <c r="EL64" i="51"/>
  <c r="EL60" i="51"/>
  <c r="AD75" i="51"/>
  <c r="AI75" i="51" s="1"/>
  <c r="K182" i="24" s="1"/>
  <c r="AD71" i="51"/>
  <c r="AD72" i="51"/>
  <c r="AI72" i="51" s="1"/>
  <c r="K179" i="24" s="1"/>
  <c r="AD47" i="51"/>
  <c r="AI47" i="51" s="1"/>
  <c r="K154" i="24" s="1"/>
  <c r="AD68" i="51"/>
  <c r="AI68" i="51" s="1"/>
  <c r="K175" i="24" s="1"/>
  <c r="DE364" i="4"/>
  <c r="L68" i="25" s="1"/>
  <c r="T40" i="51"/>
  <c r="AD59" i="51"/>
  <c r="AI59" i="51" s="1"/>
  <c r="K166" i="24" s="1"/>
  <c r="AD64" i="51"/>
  <c r="AI64" i="51" s="1"/>
  <c r="K171" i="24" s="1"/>
  <c r="AD53" i="51"/>
  <c r="AI53" i="51" s="1"/>
  <c r="K160" i="24" s="1"/>
  <c r="FL22" i="51"/>
  <c r="AD40" i="51"/>
  <c r="AD76" i="51"/>
  <c r="DJ29" i="51"/>
  <c r="CT29" i="51"/>
  <c r="CX29" i="51"/>
  <c r="DB29" i="51"/>
  <c r="DF29" i="51"/>
  <c r="AD62" i="51"/>
  <c r="AI62" i="51" s="1"/>
  <c r="K169" i="24" s="1"/>
  <c r="AD66" i="51"/>
  <c r="AD56" i="51"/>
  <c r="AI56" i="51" s="1"/>
  <c r="K163" i="24" s="1"/>
  <c r="AD61" i="51"/>
  <c r="N38" i="51"/>
  <c r="DZ38" i="51" s="1"/>
  <c r="N50" i="51"/>
  <c r="DZ50" i="51" s="1"/>
  <c r="N73" i="51"/>
  <c r="N70" i="51"/>
  <c r="N60" i="51"/>
  <c r="N53" i="51"/>
  <c r="N74" i="51"/>
  <c r="DZ74" i="51" s="1"/>
  <c r="N44" i="51"/>
  <c r="DZ45" i="51" s="1"/>
  <c r="N51" i="51"/>
  <c r="DZ52" i="51" s="1"/>
  <c r="N47" i="51"/>
  <c r="N76" i="51"/>
  <c r="N59" i="51"/>
  <c r="N62" i="51"/>
  <c r="N39" i="51"/>
  <c r="N48" i="51"/>
  <c r="DZ49" i="51" s="1"/>
  <c r="N63" i="51"/>
  <c r="N46" i="51"/>
  <c r="DZ46" i="51" s="1"/>
  <c r="N71" i="51"/>
  <c r="N42" i="51"/>
  <c r="N55" i="51"/>
  <c r="DZ56" i="51" s="1"/>
  <c r="N67" i="51"/>
  <c r="DZ68" i="51" s="1"/>
  <c r="N65" i="51"/>
  <c r="DG165" i="4"/>
  <c r="N41" i="51"/>
  <c r="N54" i="51"/>
  <c r="DZ54" i="51" s="1"/>
  <c r="N43" i="51"/>
  <c r="AD51" i="51"/>
  <c r="AI51" i="51" s="1"/>
  <c r="K158" i="24" s="1"/>
  <c r="Z223" i="4"/>
  <c r="N75" i="51"/>
  <c r="Z209" i="4"/>
  <c r="N61" i="51"/>
  <c r="Z212" i="4"/>
  <c r="N64" i="51"/>
  <c r="Z217" i="4"/>
  <c r="N69" i="51"/>
  <c r="DZ69" i="51" s="1"/>
  <c r="Z220" i="4"/>
  <c r="N72" i="51"/>
  <c r="Z170" i="4"/>
  <c r="N22" i="51"/>
  <c r="Z165" i="4"/>
  <c r="N17" i="51"/>
  <c r="Z172" i="4"/>
  <c r="N24" i="51"/>
  <c r="Z181" i="4"/>
  <c r="N33" i="51"/>
  <c r="Z182" i="4"/>
  <c r="N34" i="51"/>
  <c r="DZ34" i="51" s="1"/>
  <c r="Z183" i="4"/>
  <c r="N35" i="51"/>
  <c r="DZ35" i="51" s="1"/>
  <c r="Z173" i="4"/>
  <c r="N25" i="51"/>
  <c r="DZ25" i="51" s="1"/>
  <c r="Z169" i="4"/>
  <c r="N21" i="51"/>
  <c r="Z175" i="4"/>
  <c r="N27" i="51"/>
  <c r="Z167" i="4"/>
  <c r="N19" i="51"/>
  <c r="Z174" i="4"/>
  <c r="N26" i="51"/>
  <c r="DZ26" i="51" s="1"/>
  <c r="AI40" i="51"/>
  <c r="K147" i="24" s="1"/>
  <c r="AI71" i="51"/>
  <c r="K178" i="24" s="1"/>
  <c r="AI66" i="51"/>
  <c r="K173" i="24" s="1"/>
  <c r="AI76" i="51"/>
  <c r="K183" i="24" s="1"/>
  <c r="AD63" i="51"/>
  <c r="AI63" i="51" s="1"/>
  <c r="K170" i="24" s="1"/>
  <c r="AD67" i="51"/>
  <c r="AI67" i="51" s="1"/>
  <c r="K174" i="24" s="1"/>
  <c r="AD60" i="51"/>
  <c r="AI60" i="51" s="1"/>
  <c r="K167" i="24" s="1"/>
  <c r="AD54" i="51"/>
  <c r="AI54" i="51" s="1"/>
  <c r="K161" i="24" s="1"/>
  <c r="AD52" i="51"/>
  <c r="AI52" i="51" s="1"/>
  <c r="K159" i="24" s="1"/>
  <c r="AD38" i="51"/>
  <c r="AI38" i="51" s="1"/>
  <c r="K145" i="24" s="1"/>
  <c r="AD57" i="51"/>
  <c r="AI57" i="51" s="1"/>
  <c r="K164" i="24" s="1"/>
  <c r="AD65" i="51"/>
  <c r="AI65" i="51" s="1"/>
  <c r="K172" i="24" s="1"/>
  <c r="Z214" i="4"/>
  <c r="N66" i="51"/>
  <c r="Z166" i="4"/>
  <c r="N18" i="51"/>
  <c r="Z178" i="4"/>
  <c r="N30" i="51"/>
  <c r="Z168" i="4"/>
  <c r="N20" i="51"/>
  <c r="Z180" i="4"/>
  <c r="N32" i="51"/>
  <c r="Z163" i="4"/>
  <c r="N15" i="51"/>
  <c r="Z177" i="4"/>
  <c r="N29" i="51"/>
  <c r="Z164" i="4"/>
  <c r="N16" i="51"/>
  <c r="DZ16" i="51" s="1"/>
  <c r="Z176" i="4"/>
  <c r="N28" i="51"/>
  <c r="Z179" i="4"/>
  <c r="N31" i="51"/>
  <c r="DZ31" i="51" s="1"/>
  <c r="Z171" i="4"/>
  <c r="N23" i="51"/>
  <c r="Z188" i="4"/>
  <c r="N40" i="51"/>
  <c r="DS392" i="51"/>
  <c r="AD39" i="51"/>
  <c r="AI39" i="51" s="1"/>
  <c r="K146" i="24" s="1"/>
  <c r="AD73" i="51"/>
  <c r="AI73" i="51" s="1"/>
  <c r="K180" i="24" s="1"/>
  <c r="AD70" i="51"/>
  <c r="AI70" i="51" s="1"/>
  <c r="K177" i="24" s="1"/>
  <c r="AD32" i="51"/>
  <c r="AI32" i="51" s="1"/>
  <c r="AD49" i="51"/>
  <c r="AI49" i="51" s="1"/>
  <c r="K156" i="24" s="1"/>
  <c r="AD46" i="51"/>
  <c r="AI46" i="51" s="1"/>
  <c r="K153" i="24" s="1"/>
  <c r="AD48" i="51"/>
  <c r="AI48" i="51" s="1"/>
  <c r="K155" i="24" s="1"/>
  <c r="AI61" i="51"/>
  <c r="K168" i="24" s="1"/>
  <c r="AD58" i="51"/>
  <c r="AI58" i="51" s="1"/>
  <c r="K165" i="24" s="1"/>
  <c r="AD37" i="51"/>
  <c r="AI37" i="51" s="1"/>
  <c r="K144" i="24" s="1"/>
  <c r="AD43" i="51"/>
  <c r="AI43" i="51" s="1"/>
  <c r="K150" i="24" s="1"/>
  <c r="AD44" i="51"/>
  <c r="AI44" i="51" s="1"/>
  <c r="K151" i="24" s="1"/>
  <c r="AD45" i="51"/>
  <c r="AI45" i="51" s="1"/>
  <c r="K152" i="24" s="1"/>
  <c r="AD69" i="51"/>
  <c r="AI69" i="51" s="1"/>
  <c r="K176" i="24" s="1"/>
  <c r="AD36" i="51"/>
  <c r="AI36" i="51" s="1"/>
  <c r="K143" i="24" s="1"/>
  <c r="AD50" i="51"/>
  <c r="AI50" i="51" s="1"/>
  <c r="K157" i="24" s="1"/>
  <c r="AD41" i="51"/>
  <c r="AI41" i="51" s="1"/>
  <c r="K148" i="24" s="1"/>
  <c r="FB28" i="51"/>
  <c r="DE362" i="4"/>
  <c r="L66" i="25" s="1"/>
  <c r="DG163" i="4"/>
  <c r="Z186" i="4"/>
  <c r="DG172" i="4"/>
  <c r="DE371" i="4"/>
  <c r="L75" i="25" s="1"/>
  <c r="Z195" i="4"/>
  <c r="DE397" i="4"/>
  <c r="L99" i="25" s="1"/>
  <c r="DG196" i="4"/>
  <c r="M129" i="24" s="1"/>
  <c r="Z219" i="4"/>
  <c r="DG167" i="4"/>
  <c r="DE366" i="4"/>
  <c r="L70" i="25" s="1"/>
  <c r="Z190" i="4"/>
  <c r="DE399" i="4"/>
  <c r="L101" i="25" s="1"/>
  <c r="DG198" i="4"/>
  <c r="M131" i="24" s="1"/>
  <c r="DG201" i="4"/>
  <c r="M134" i="24" s="1"/>
  <c r="DE402" i="4"/>
  <c r="L104" i="25" s="1"/>
  <c r="DE396" i="4"/>
  <c r="L98" i="25" s="1"/>
  <c r="DG195" i="4"/>
  <c r="M128" i="24" s="1"/>
  <c r="DE385" i="4"/>
  <c r="L87" i="25" s="1"/>
  <c r="DG184" i="4"/>
  <c r="M117" i="24" s="1"/>
  <c r="DE386" i="4"/>
  <c r="L88" i="25" s="1"/>
  <c r="DG185" i="4"/>
  <c r="M118" i="24" s="1"/>
  <c r="DE388" i="4"/>
  <c r="L90" i="25" s="1"/>
  <c r="DG187" i="4"/>
  <c r="M120" i="24" s="1"/>
  <c r="DE379" i="4"/>
  <c r="L81" i="25" s="1"/>
  <c r="DG178" i="4"/>
  <c r="M111" i="24" s="1"/>
  <c r="DG164" i="4"/>
  <c r="DE363" i="4"/>
  <c r="L67" i="25" s="1"/>
  <c r="DE400" i="4"/>
  <c r="L102" i="25" s="1"/>
  <c r="DG199" i="4"/>
  <c r="M132" i="24" s="1"/>
  <c r="R132" i="24" s="1"/>
  <c r="Z218" i="4"/>
  <c r="Z221" i="4"/>
  <c r="Z210" i="4"/>
  <c r="DE365" i="4"/>
  <c r="L69" i="25" s="1"/>
  <c r="DG166" i="4"/>
  <c r="Z189" i="4"/>
  <c r="DE380" i="4"/>
  <c r="L82" i="25" s="1"/>
  <c r="DG179" i="4"/>
  <c r="M112" i="24" s="1"/>
  <c r="Z202" i="4"/>
  <c r="Z224" i="4"/>
  <c r="Z201" i="4"/>
  <c r="Z187" i="4"/>
  <c r="DE370" i="4"/>
  <c r="L74" i="25" s="1"/>
  <c r="DG171" i="4"/>
  <c r="Z194" i="4"/>
  <c r="DG175" i="4"/>
  <c r="DE374" i="4"/>
  <c r="L78" i="25" s="1"/>
  <c r="Z198" i="4"/>
  <c r="DE381" i="4"/>
  <c r="L83" i="25" s="1"/>
  <c r="DG180" i="4"/>
  <c r="M113" i="24" s="1"/>
  <c r="DE401" i="4"/>
  <c r="L103" i="25" s="1"/>
  <c r="DG200" i="4"/>
  <c r="M133" i="24" s="1"/>
  <c r="DE393" i="4"/>
  <c r="L95" i="25" s="1"/>
  <c r="DG192" i="4"/>
  <c r="M125" i="24" s="1"/>
  <c r="DE387" i="4"/>
  <c r="L89" i="25" s="1"/>
  <c r="DG186" i="4"/>
  <c r="M119" i="24" s="1"/>
  <c r="DE390" i="4"/>
  <c r="L92" i="25" s="1"/>
  <c r="DG189" i="4"/>
  <c r="M122" i="24" s="1"/>
  <c r="DE392" i="4"/>
  <c r="L94" i="25" s="1"/>
  <c r="DG191" i="4"/>
  <c r="M124" i="24" s="1"/>
  <c r="DG190" i="4"/>
  <c r="M123" i="24" s="1"/>
  <c r="DE391" i="4"/>
  <c r="L93" i="25" s="1"/>
  <c r="DE395" i="4"/>
  <c r="L97" i="25" s="1"/>
  <c r="DG194" i="4"/>
  <c r="M127" i="24" s="1"/>
  <c r="DE398" i="4"/>
  <c r="L100" i="25" s="1"/>
  <c r="DG197" i="4"/>
  <c r="M130" i="24" s="1"/>
  <c r="Z215" i="4"/>
  <c r="Z208" i="4"/>
  <c r="Z213" i="4"/>
  <c r="DE372" i="4"/>
  <c r="L76" i="25" s="1"/>
  <c r="DG173" i="4"/>
  <c r="Z196" i="4"/>
  <c r="DE368" i="4"/>
  <c r="L72" i="25" s="1"/>
  <c r="DG169" i="4"/>
  <c r="Z192" i="4"/>
  <c r="DE367" i="4"/>
  <c r="L71" i="25" s="1"/>
  <c r="DG168" i="4"/>
  <c r="Z191" i="4"/>
  <c r="DE389" i="4"/>
  <c r="L91" i="25" s="1"/>
  <c r="DG188" i="4"/>
  <c r="M121" i="24" s="1"/>
  <c r="Z211" i="4"/>
  <c r="DE375" i="4"/>
  <c r="L79" i="25" s="1"/>
  <c r="DG176" i="4"/>
  <c r="M109" i="24" s="1"/>
  <c r="Z199" i="4"/>
  <c r="Z203" i="4"/>
  <c r="Z207" i="4"/>
  <c r="Z222" i="4"/>
  <c r="DD268" i="4"/>
  <c r="J41" i="24"/>
  <c r="DD42" i="4"/>
  <c r="CT27" i="4"/>
  <c r="CL27" i="4"/>
  <c r="CX176" i="4"/>
  <c r="CL100" i="4"/>
  <c r="CT100" i="4"/>
  <c r="CL250" i="4"/>
  <c r="CT250" i="4"/>
  <c r="CP176" i="4"/>
  <c r="J121" i="24"/>
  <c r="DD189" i="4"/>
  <c r="J86" i="24"/>
  <c r="DD115" i="4"/>
  <c r="DD342" i="4" s="1"/>
  <c r="DD390" i="4" s="1"/>
  <c r="K92" i="25" s="1"/>
  <c r="CT177" i="4"/>
  <c r="CX26" i="4"/>
  <c r="CP27" i="4"/>
  <c r="CH100" i="4"/>
  <c r="CP100" i="4"/>
  <c r="CX100" i="4"/>
  <c r="CH26" i="4"/>
  <c r="CH176" i="4"/>
  <c r="CH250" i="4"/>
  <c r="CP250" i="4"/>
  <c r="CX250" i="4"/>
  <c r="CL177" i="4"/>
  <c r="EL59" i="51" l="1"/>
  <c r="EL43" i="51"/>
  <c r="EL48" i="51"/>
  <c r="EL47" i="51"/>
  <c r="EL54" i="51"/>
  <c r="EL44" i="51"/>
  <c r="EL45" i="51"/>
  <c r="EL41" i="51"/>
  <c r="DZ78" i="51"/>
  <c r="DZ39" i="51"/>
  <c r="DZ77" i="51"/>
  <c r="DZ76" i="51"/>
  <c r="DZ48" i="51"/>
  <c r="DZ63" i="51"/>
  <c r="DZ60" i="51"/>
  <c r="DZ62" i="51"/>
  <c r="J94" i="25"/>
  <c r="DZ43" i="51"/>
  <c r="DZ47" i="51"/>
  <c r="DZ70" i="51"/>
  <c r="DZ51" i="51"/>
  <c r="DZ44" i="51"/>
  <c r="DZ23" i="51"/>
  <c r="DZ28" i="51"/>
  <c r="DZ18" i="51"/>
  <c r="FL23" i="51"/>
  <c r="DZ66" i="51"/>
  <c r="DZ71" i="51"/>
  <c r="DZ59" i="51"/>
  <c r="DZ53" i="51"/>
  <c r="DZ40" i="51"/>
  <c r="DZ72" i="51"/>
  <c r="DZ64" i="51"/>
  <c r="DZ61" i="51"/>
  <c r="DZ75" i="51"/>
  <c r="DZ20" i="51"/>
  <c r="DZ73" i="51"/>
  <c r="DZ36" i="51"/>
  <c r="DF30" i="51"/>
  <c r="DB30" i="51"/>
  <c r="CX30" i="51"/>
  <c r="CT30" i="51"/>
  <c r="DJ30" i="51"/>
  <c r="DZ55" i="51"/>
  <c r="P132" i="24"/>
  <c r="DZ42" i="51"/>
  <c r="AD15" i="51"/>
  <c r="AI15" i="51" s="1"/>
  <c r="AD19" i="51"/>
  <c r="AD23" i="51"/>
  <c r="AD27" i="51"/>
  <c r="AD25" i="51"/>
  <c r="AI25" i="51" s="1"/>
  <c r="AD31" i="51"/>
  <c r="AI31" i="51" s="1"/>
  <c r="AD18" i="51"/>
  <c r="AI18" i="51" s="1"/>
  <c r="AD24" i="51"/>
  <c r="AI24" i="51" s="1"/>
  <c r="AD20" i="51"/>
  <c r="AI20" i="51" s="1"/>
  <c r="DS393" i="51"/>
  <c r="DS389" i="51"/>
  <c r="DS385" i="51"/>
  <c r="DZ19" i="51"/>
  <c r="DZ27" i="51"/>
  <c r="DZ21" i="51"/>
  <c r="DZ33" i="51"/>
  <c r="DZ24" i="51"/>
  <c r="DZ17" i="51"/>
  <c r="DZ22" i="51"/>
  <c r="DZ65" i="51"/>
  <c r="AD30" i="51"/>
  <c r="AI30" i="51" s="1"/>
  <c r="AD29" i="51"/>
  <c r="AI29" i="51" s="1"/>
  <c r="AD28" i="51"/>
  <c r="AI28" i="51" s="1"/>
  <c r="AI19" i="51"/>
  <c r="AI23" i="51"/>
  <c r="AI27" i="51"/>
  <c r="AD26" i="51"/>
  <c r="AI26" i="51" s="1"/>
  <c r="AD34" i="51"/>
  <c r="AI34" i="51" s="1"/>
  <c r="AD22" i="51"/>
  <c r="AI22" i="51" s="1"/>
  <c r="AD74" i="51"/>
  <c r="AI74" i="51" s="1"/>
  <c r="K181" i="24" s="1"/>
  <c r="AD16" i="51"/>
  <c r="AI16" i="51" s="1"/>
  <c r="AD17" i="51"/>
  <c r="AI17" i="51" s="1"/>
  <c r="AD21" i="51"/>
  <c r="AI21" i="51" s="1"/>
  <c r="AD33" i="51"/>
  <c r="AI33" i="51" s="1"/>
  <c r="AD35" i="51"/>
  <c r="AI35" i="51" s="1"/>
  <c r="DS384" i="51"/>
  <c r="DZ29" i="51"/>
  <c r="DZ32" i="51"/>
  <c r="DZ30" i="51"/>
  <c r="DZ67" i="51"/>
  <c r="AD42" i="51"/>
  <c r="AI42" i="51" s="1"/>
  <c r="K149" i="24" s="1"/>
  <c r="DS383" i="51"/>
  <c r="DS388" i="51"/>
  <c r="DZ41" i="51"/>
  <c r="FB29" i="51"/>
  <c r="P123" i="24"/>
  <c r="P131" i="24"/>
  <c r="DD269" i="4"/>
  <c r="DD270" i="4" s="1"/>
  <c r="DD271" i="4" s="1"/>
  <c r="DD272" i="4" s="1"/>
  <c r="DD273" i="4" s="1"/>
  <c r="DD274" i="4" s="1"/>
  <c r="DD275" i="4" s="1"/>
  <c r="DD276" i="4" s="1"/>
  <c r="DD277" i="4" s="1"/>
  <c r="DD278" i="4" s="1"/>
  <c r="DD279" i="4" s="1"/>
  <c r="DD43" i="4"/>
  <c r="J42" i="24"/>
  <c r="CX251" i="4"/>
  <c r="CP251" i="4"/>
  <c r="CH251" i="4"/>
  <c r="CH177" i="4"/>
  <c r="CH27" i="4"/>
  <c r="CX101" i="4"/>
  <c r="CP101" i="4"/>
  <c r="CH101" i="4"/>
  <c r="CP28" i="4"/>
  <c r="CX27" i="4"/>
  <c r="CT178" i="4"/>
  <c r="J87" i="24"/>
  <c r="DD116" i="4"/>
  <c r="DD343" i="4" s="1"/>
  <c r="DD391" i="4" s="1"/>
  <c r="K93" i="25" s="1"/>
  <c r="J122" i="24"/>
  <c r="DD190" i="4"/>
  <c r="CP177" i="4"/>
  <c r="CT251" i="4"/>
  <c r="CL251" i="4"/>
  <c r="CT101" i="4"/>
  <c r="CL101" i="4"/>
  <c r="CX177" i="4"/>
  <c r="CL28" i="4"/>
  <c r="CT28" i="4"/>
  <c r="CL178" i="4"/>
  <c r="FL24" i="51" l="1"/>
  <c r="DJ31" i="51"/>
  <c r="CT31" i="51"/>
  <c r="CX31" i="51"/>
  <c r="DB31" i="51"/>
  <c r="DF31" i="51"/>
  <c r="DR390" i="51"/>
  <c r="DR388" i="51"/>
  <c r="DQ389" i="51"/>
  <c r="DQ383" i="51"/>
  <c r="DR386" i="51"/>
  <c r="DS390" i="51"/>
  <c r="DR392" i="51"/>
  <c r="DQ387" i="51"/>
  <c r="DR387" i="51"/>
  <c r="DQ393" i="51"/>
  <c r="DQ385" i="51"/>
  <c r="DQ390" i="51"/>
  <c r="DQ388" i="51"/>
  <c r="DR389" i="51"/>
  <c r="DQ386" i="51"/>
  <c r="DR383" i="51"/>
  <c r="DR384" i="51"/>
  <c r="DR385" i="51"/>
  <c r="DS387" i="51"/>
  <c r="DS386" i="51"/>
  <c r="FB30" i="51"/>
  <c r="J43" i="24"/>
  <c r="DD44" i="4"/>
  <c r="CT29" i="4"/>
  <c r="CX178" i="4"/>
  <c r="CL252" i="4"/>
  <c r="CT252" i="4"/>
  <c r="CP178" i="4"/>
  <c r="J123" i="24"/>
  <c r="DD191" i="4"/>
  <c r="J88" i="24"/>
  <c r="DD117" i="4"/>
  <c r="DD344" i="4" s="1"/>
  <c r="DD392" i="4" s="1"/>
  <c r="K94" i="25" s="1"/>
  <c r="CT179" i="4"/>
  <c r="CX28" i="4"/>
  <c r="CP29" i="4"/>
  <c r="CH28" i="4"/>
  <c r="CH178" i="4"/>
  <c r="CH252" i="4"/>
  <c r="CP252" i="4"/>
  <c r="CX252" i="4"/>
  <c r="CL179" i="4"/>
  <c r="CL29" i="4"/>
  <c r="FL25" i="51" l="1"/>
  <c r="DF32" i="51"/>
  <c r="DB32" i="51"/>
  <c r="CX32" i="51"/>
  <c r="CT32" i="51"/>
  <c r="DJ32" i="51"/>
  <c r="DR393" i="51"/>
  <c r="DQ391" i="51"/>
  <c r="DR391" i="51"/>
  <c r="DQ392" i="51"/>
  <c r="DQ384" i="51"/>
  <c r="DS391" i="51"/>
  <c r="FB31" i="51"/>
  <c r="DD45" i="4"/>
  <c r="J44" i="24"/>
  <c r="CL180" i="4"/>
  <c r="CX253" i="4"/>
  <c r="CP253" i="4"/>
  <c r="CH253" i="4"/>
  <c r="CH179" i="4"/>
  <c r="CH29" i="4"/>
  <c r="CX102" i="4"/>
  <c r="CP102" i="4"/>
  <c r="CH102" i="4"/>
  <c r="CP30" i="4"/>
  <c r="CX29" i="4"/>
  <c r="CT180" i="4"/>
  <c r="J89" i="24"/>
  <c r="DD118" i="4"/>
  <c r="DD345" i="4" s="1"/>
  <c r="DD393" i="4" s="1"/>
  <c r="K95" i="25" s="1"/>
  <c r="J124" i="24"/>
  <c r="DD192" i="4"/>
  <c r="CP179" i="4"/>
  <c r="CT253" i="4"/>
  <c r="CL253" i="4"/>
  <c r="CT102" i="4"/>
  <c r="CL102" i="4"/>
  <c r="CX179" i="4"/>
  <c r="CT30" i="4"/>
  <c r="CL30" i="4"/>
  <c r="FL26" i="51" l="1"/>
  <c r="DJ33" i="51"/>
  <c r="CT33" i="51"/>
  <c r="CX33" i="51"/>
  <c r="DB33" i="51"/>
  <c r="DF33" i="51"/>
  <c r="FB32" i="51"/>
  <c r="DD46" i="4"/>
  <c r="J45" i="24"/>
  <c r="CT31" i="4"/>
  <c r="CL103" i="4"/>
  <c r="CT103" i="4"/>
  <c r="CL254" i="4"/>
  <c r="CT254" i="4"/>
  <c r="CP180" i="4"/>
  <c r="J125" i="24"/>
  <c r="DD193" i="4"/>
  <c r="J90" i="24"/>
  <c r="DD119" i="4"/>
  <c r="DD346" i="4" s="1"/>
  <c r="DD394" i="4" s="1"/>
  <c r="K96" i="25" s="1"/>
  <c r="CT181" i="4"/>
  <c r="CX30" i="4"/>
  <c r="CP31" i="4"/>
  <c r="CH103" i="4"/>
  <c r="CP103" i="4"/>
  <c r="CX103" i="4"/>
  <c r="CH30" i="4"/>
  <c r="CH180" i="4"/>
  <c r="CH254" i="4"/>
  <c r="CP254" i="4"/>
  <c r="CX254" i="4"/>
  <c r="CL181" i="4"/>
  <c r="CL31" i="4"/>
  <c r="CX180" i="4"/>
  <c r="FL27" i="51" l="1"/>
  <c r="DF34" i="51"/>
  <c r="DB34" i="51"/>
  <c r="CX34" i="51"/>
  <c r="CT34" i="51"/>
  <c r="DJ34" i="51"/>
  <c r="FB33" i="51"/>
  <c r="DD47" i="4"/>
  <c r="J46" i="24"/>
  <c r="CL32" i="4"/>
  <c r="CP255" i="4"/>
  <c r="CH255" i="4"/>
  <c r="CH181" i="4"/>
  <c r="CH31" i="4"/>
  <c r="CX104" i="4"/>
  <c r="CP104" i="4"/>
  <c r="CH104" i="4"/>
  <c r="CP32" i="4"/>
  <c r="CX31" i="4"/>
  <c r="CT182" i="4"/>
  <c r="J91" i="24"/>
  <c r="DD120" i="4"/>
  <c r="DD347" i="4" s="1"/>
  <c r="DD395" i="4" s="1"/>
  <c r="K97" i="25" s="1"/>
  <c r="J126" i="24"/>
  <c r="DD194" i="4"/>
  <c r="CP181" i="4"/>
  <c r="CT255" i="4"/>
  <c r="CL255" i="4"/>
  <c r="CT104" i="4"/>
  <c r="CL104" i="4"/>
  <c r="CT32" i="4"/>
  <c r="CX181" i="4"/>
  <c r="CL182" i="4"/>
  <c r="CX255" i="4"/>
  <c r="FL28" i="51" l="1"/>
  <c r="DJ35" i="51"/>
  <c r="CT35" i="51"/>
  <c r="CX35" i="51"/>
  <c r="DB35" i="51"/>
  <c r="DF35" i="51"/>
  <c r="FB34" i="51"/>
  <c r="DD48" i="4"/>
  <c r="J47" i="24"/>
  <c r="CL183" i="4"/>
  <c r="CT33" i="4"/>
  <c r="CT105" i="4"/>
  <c r="CL256" i="4"/>
  <c r="CT256" i="4"/>
  <c r="CP182" i="4"/>
  <c r="J127" i="24"/>
  <c r="DD195" i="4"/>
  <c r="J92" i="24"/>
  <c r="DD121" i="4"/>
  <c r="DD348" i="4" s="1"/>
  <c r="DD396" i="4" s="1"/>
  <c r="K98" i="25" s="1"/>
  <c r="CT183" i="4"/>
  <c r="CX32" i="4"/>
  <c r="CP33" i="4"/>
  <c r="CH105" i="4"/>
  <c r="CP105" i="4"/>
  <c r="CX105" i="4"/>
  <c r="CH32" i="4"/>
  <c r="CH182" i="4"/>
  <c r="CH256" i="4"/>
  <c r="CP256" i="4"/>
  <c r="CL33" i="4"/>
  <c r="CX256" i="4"/>
  <c r="CX182" i="4"/>
  <c r="CL105" i="4"/>
  <c r="FL29" i="51" l="1"/>
  <c r="DF36" i="51"/>
  <c r="DB36" i="51"/>
  <c r="CX36" i="51"/>
  <c r="CT36" i="51"/>
  <c r="DJ36" i="51"/>
  <c r="FB35" i="51"/>
  <c r="J48" i="24"/>
  <c r="DD49" i="4"/>
  <c r="CX183" i="4"/>
  <c r="CL34" i="4"/>
  <c r="CP257" i="4"/>
  <c r="CH257" i="4"/>
  <c r="CH183" i="4"/>
  <c r="CH33" i="4"/>
  <c r="CX106" i="4"/>
  <c r="CP106" i="4"/>
  <c r="CH106" i="4"/>
  <c r="CP34" i="4"/>
  <c r="CX33" i="4"/>
  <c r="CT184" i="4"/>
  <c r="J93" i="24"/>
  <c r="DD122" i="4"/>
  <c r="DD349" i="4" s="1"/>
  <c r="DD397" i="4" s="1"/>
  <c r="K99" i="25" s="1"/>
  <c r="J128" i="24"/>
  <c r="DD196" i="4"/>
  <c r="CP183" i="4"/>
  <c r="CT257" i="4"/>
  <c r="CL257" i="4"/>
  <c r="CT106" i="4"/>
  <c r="CT34" i="4"/>
  <c r="CL184" i="4"/>
  <c r="CL106" i="4"/>
  <c r="CX257" i="4"/>
  <c r="FL30" i="51" l="1"/>
  <c r="DJ37" i="51"/>
  <c r="CT37" i="51"/>
  <c r="CX37" i="51"/>
  <c r="DB37" i="51"/>
  <c r="DF37" i="51"/>
  <c r="FB36" i="51"/>
  <c r="J49" i="24"/>
  <c r="DD50" i="4"/>
  <c r="CL185" i="4"/>
  <c r="CT107" i="4"/>
  <c r="CL258" i="4"/>
  <c r="CT258" i="4"/>
  <c r="CP184" i="4"/>
  <c r="J129" i="24"/>
  <c r="DD197" i="4"/>
  <c r="J94" i="24"/>
  <c r="DD123" i="4"/>
  <c r="DD350" i="4" s="1"/>
  <c r="DD398" i="4" s="1"/>
  <c r="K100" i="25" s="1"/>
  <c r="CT185" i="4"/>
  <c r="CX34" i="4"/>
  <c r="CP35" i="4"/>
  <c r="CH107" i="4"/>
  <c r="CP107" i="4"/>
  <c r="CX107" i="4"/>
  <c r="CH34" i="4"/>
  <c r="CH184" i="4"/>
  <c r="CH258" i="4"/>
  <c r="CP258" i="4"/>
  <c r="CL35" i="4"/>
  <c r="CX184" i="4"/>
  <c r="CX258" i="4"/>
  <c r="CL107" i="4"/>
  <c r="CT35" i="4"/>
  <c r="FL31" i="51" l="1"/>
  <c r="DF38" i="51"/>
  <c r="DB38" i="51"/>
  <c r="CX38" i="51"/>
  <c r="CT38" i="51"/>
  <c r="DJ38" i="51"/>
  <c r="FB37" i="51"/>
  <c r="J50" i="24"/>
  <c r="DD51" i="4"/>
  <c r="CT36" i="4"/>
  <c r="CX259" i="4"/>
  <c r="CL36" i="4"/>
  <c r="CP259" i="4"/>
  <c r="CH259" i="4"/>
  <c r="CH185" i="4"/>
  <c r="CH35" i="4"/>
  <c r="CX108" i="4"/>
  <c r="CP108" i="4"/>
  <c r="CH108" i="4"/>
  <c r="CP36" i="4"/>
  <c r="CX35" i="4"/>
  <c r="CT186" i="4"/>
  <c r="J95" i="24"/>
  <c r="DD124" i="4"/>
  <c r="DD351" i="4" s="1"/>
  <c r="DD399" i="4" s="1"/>
  <c r="K101" i="25" s="1"/>
  <c r="J130" i="24"/>
  <c r="DD198" i="4"/>
  <c r="CP185" i="4"/>
  <c r="CT259" i="4"/>
  <c r="CL259" i="4"/>
  <c r="CT108" i="4"/>
  <c r="CL186" i="4"/>
  <c r="CL108" i="4"/>
  <c r="CX185" i="4"/>
  <c r="FL32" i="51" l="1"/>
  <c r="DJ39" i="51"/>
  <c r="CT39" i="51"/>
  <c r="CX39" i="51"/>
  <c r="DB39" i="51"/>
  <c r="DF39" i="51"/>
  <c r="FB38" i="51"/>
  <c r="J51" i="24"/>
  <c r="DD52" i="4"/>
  <c r="CX186" i="4"/>
  <c r="CL187" i="4"/>
  <c r="CL260" i="4"/>
  <c r="CT260" i="4"/>
  <c r="CP186" i="4"/>
  <c r="J131" i="24"/>
  <c r="DD199" i="4"/>
  <c r="J96" i="24"/>
  <c r="DD125" i="4"/>
  <c r="DD352" i="4" s="1"/>
  <c r="DD400" i="4" s="1"/>
  <c r="K102" i="25" s="1"/>
  <c r="CT187" i="4"/>
  <c r="CX36" i="4"/>
  <c r="CP37" i="4"/>
  <c r="CH109" i="4"/>
  <c r="CP109" i="4"/>
  <c r="CX109" i="4"/>
  <c r="CH36" i="4"/>
  <c r="CH186" i="4"/>
  <c r="CH260" i="4"/>
  <c r="CP260" i="4"/>
  <c r="CL37" i="4"/>
  <c r="CX260" i="4"/>
  <c r="CT37" i="4"/>
  <c r="CL109" i="4"/>
  <c r="CT109" i="4"/>
  <c r="FL33" i="51" l="1"/>
  <c r="DF40" i="51"/>
  <c r="DB40" i="51"/>
  <c r="CX40" i="51"/>
  <c r="CT40" i="51"/>
  <c r="DJ40" i="51"/>
  <c r="FB39" i="51"/>
  <c r="J52" i="24"/>
  <c r="DD53" i="4"/>
  <c r="CL110" i="4"/>
  <c r="CT38" i="4"/>
  <c r="CL38" i="4"/>
  <c r="CP261" i="4"/>
  <c r="CH261" i="4"/>
  <c r="CH187" i="4"/>
  <c r="CH37" i="4"/>
  <c r="CX110" i="4"/>
  <c r="CP110" i="4"/>
  <c r="CH110" i="4"/>
  <c r="CP38" i="4"/>
  <c r="CX37" i="4"/>
  <c r="CT188" i="4"/>
  <c r="DD126" i="4"/>
  <c r="DD353" i="4" s="1"/>
  <c r="DD401" i="4" s="1"/>
  <c r="K103" i="25" s="1"/>
  <c r="J97" i="24"/>
  <c r="DD200" i="4"/>
  <c r="J132" i="24"/>
  <c r="CP187" i="4"/>
  <c r="CT261" i="4"/>
  <c r="CL261" i="4"/>
  <c r="CL188" i="4"/>
  <c r="CX187" i="4"/>
  <c r="CT110" i="4"/>
  <c r="CX261" i="4"/>
  <c r="J53" i="24" l="1"/>
  <c r="DD54" i="4"/>
  <c r="J54" i="24" s="1"/>
  <c r="FL34" i="51"/>
  <c r="DJ41" i="51"/>
  <c r="CT41" i="51"/>
  <c r="CX41" i="51"/>
  <c r="DB41" i="51"/>
  <c r="DF41" i="51"/>
  <c r="FB40" i="51"/>
  <c r="J133" i="24"/>
  <c r="DD201" i="4"/>
  <c r="J134" i="24" s="1"/>
  <c r="J98" i="24"/>
  <c r="DD127" i="4"/>
  <c r="DD128" i="4" s="1"/>
  <c r="DD355" i="4" s="1"/>
  <c r="CX262" i="4"/>
  <c r="CT111" i="4"/>
  <c r="CL189" i="4"/>
  <c r="CL262" i="4"/>
  <c r="CT262" i="4"/>
  <c r="CP188" i="4"/>
  <c r="CT189" i="4"/>
  <c r="CX38" i="4"/>
  <c r="CP39" i="4"/>
  <c r="CH111" i="4"/>
  <c r="CP111" i="4"/>
  <c r="CX111" i="4"/>
  <c r="CH38" i="4"/>
  <c r="CH188" i="4"/>
  <c r="CH262" i="4"/>
  <c r="CP262" i="4"/>
  <c r="CL39" i="4"/>
  <c r="CT39" i="4"/>
  <c r="CL111" i="4"/>
  <c r="CX188" i="4"/>
  <c r="FL35" i="51" l="1"/>
  <c r="DF42" i="51"/>
  <c r="DB42" i="51"/>
  <c r="CX42" i="51"/>
  <c r="CT42" i="51"/>
  <c r="DJ42" i="51"/>
  <c r="FB41" i="51"/>
  <c r="J99" i="24"/>
  <c r="DD354" i="4"/>
  <c r="DD402" i="4" s="1"/>
  <c r="K104" i="25" s="1"/>
  <c r="CL112" i="4"/>
  <c r="CT40" i="4"/>
  <c r="CL40" i="4"/>
  <c r="CP263" i="4"/>
  <c r="CH263" i="4"/>
  <c r="CH189" i="4"/>
  <c r="CH39" i="4"/>
  <c r="CX112" i="4"/>
  <c r="CP112" i="4"/>
  <c r="CH112" i="4"/>
  <c r="CP40" i="4"/>
  <c r="CX39" i="4"/>
  <c r="CT190" i="4"/>
  <c r="CP189" i="4"/>
  <c r="CT263" i="4"/>
  <c r="CL263" i="4"/>
  <c r="CL190" i="4"/>
  <c r="CT112" i="4"/>
  <c r="CX263" i="4"/>
  <c r="CX189" i="4"/>
  <c r="FL36" i="51" l="1"/>
  <c r="CX43" i="51"/>
  <c r="DB43" i="51"/>
  <c r="DJ43" i="51"/>
  <c r="CT43" i="51"/>
  <c r="DF43" i="51"/>
  <c r="FB42" i="51"/>
  <c r="CX264" i="4"/>
  <c r="CL191" i="4"/>
  <c r="CL264" i="4"/>
  <c r="CP190" i="4"/>
  <c r="CT191" i="4"/>
  <c r="CX40" i="4"/>
  <c r="CP41" i="4"/>
  <c r="CH113" i="4"/>
  <c r="CP113" i="4"/>
  <c r="CX113" i="4"/>
  <c r="CH40" i="4"/>
  <c r="CH190" i="4"/>
  <c r="CH264" i="4"/>
  <c r="CP264" i="4"/>
  <c r="CL41" i="4"/>
  <c r="CT41" i="4"/>
  <c r="CL113" i="4"/>
  <c r="CX190" i="4"/>
  <c r="CT113" i="4"/>
  <c r="CT264" i="4"/>
  <c r="FL37" i="51" l="1"/>
  <c r="DF44" i="51"/>
  <c r="CT44" i="51"/>
  <c r="DJ44" i="51"/>
  <c r="DB44" i="51"/>
  <c r="CX44" i="51"/>
  <c r="FB43" i="51"/>
  <c r="CL114" i="4"/>
  <c r="CL42" i="4"/>
  <c r="CP265" i="4"/>
  <c r="CH265" i="4"/>
  <c r="CH191" i="4"/>
  <c r="CH41" i="4"/>
  <c r="CX114" i="4"/>
  <c r="CP114" i="4"/>
  <c r="CH114" i="4"/>
  <c r="CP42" i="4"/>
  <c r="CX41" i="4"/>
  <c r="CT192" i="4"/>
  <c r="CP191" i="4"/>
  <c r="CL265" i="4"/>
  <c r="CL192" i="4"/>
  <c r="CX265" i="4"/>
  <c r="CT265" i="4"/>
  <c r="CT114" i="4"/>
  <c r="CX191" i="4"/>
  <c r="CT42" i="4"/>
  <c r="FL38" i="51" l="1"/>
  <c r="CX45" i="51"/>
  <c r="DB45" i="51"/>
  <c r="DJ45" i="51"/>
  <c r="CT45" i="51"/>
  <c r="DF45" i="51"/>
  <c r="FB44" i="51"/>
  <c r="CT43" i="4"/>
  <c r="CT115" i="4"/>
  <c r="CT266" i="4"/>
  <c r="CL193" i="4"/>
  <c r="CL266" i="4"/>
  <c r="CP192" i="4"/>
  <c r="CT193" i="4"/>
  <c r="CX42" i="4"/>
  <c r="CP43" i="4"/>
  <c r="CH115" i="4"/>
  <c r="CP115" i="4"/>
  <c r="CX115" i="4"/>
  <c r="CH42" i="4"/>
  <c r="CH192" i="4"/>
  <c r="CH266" i="4"/>
  <c r="CP266" i="4"/>
  <c r="CL43" i="4"/>
  <c r="CL115" i="4"/>
  <c r="CX192" i="4"/>
  <c r="CX266" i="4"/>
  <c r="FL39" i="51" l="1"/>
  <c r="DF46" i="51"/>
  <c r="CT46" i="51"/>
  <c r="DJ46" i="51"/>
  <c r="DB46" i="51"/>
  <c r="CX46" i="51"/>
  <c r="FB45" i="51"/>
  <c r="CX193" i="4"/>
  <c r="CL44" i="4"/>
  <c r="CP267" i="4"/>
  <c r="CH267" i="4"/>
  <c r="CH193" i="4"/>
  <c r="CH43" i="4"/>
  <c r="CX116" i="4"/>
  <c r="CP116" i="4"/>
  <c r="CH116" i="4"/>
  <c r="CP44" i="4"/>
  <c r="CX43" i="4"/>
  <c r="CT194" i="4"/>
  <c r="CP193" i="4"/>
  <c r="CL267" i="4"/>
  <c r="CL194" i="4"/>
  <c r="CT267" i="4"/>
  <c r="CT116" i="4"/>
  <c r="CT44" i="4"/>
  <c r="CX267" i="4"/>
  <c r="CL116" i="4"/>
  <c r="FL40" i="51" l="1"/>
  <c r="CX47" i="51"/>
  <c r="DB47" i="51"/>
  <c r="DJ47" i="51"/>
  <c r="CT47" i="51"/>
  <c r="DF47" i="51"/>
  <c r="FB46" i="51"/>
  <c r="CL117" i="4"/>
  <c r="CX268" i="4"/>
  <c r="CT117" i="4"/>
  <c r="CT268" i="4"/>
  <c r="CL195" i="4"/>
  <c r="CL268" i="4"/>
  <c r="CP194" i="4"/>
  <c r="CT195" i="4"/>
  <c r="CX44" i="4"/>
  <c r="CP45" i="4"/>
  <c r="CH117" i="4"/>
  <c r="CP117" i="4"/>
  <c r="CX117" i="4"/>
  <c r="CH44" i="4"/>
  <c r="CH194" i="4"/>
  <c r="CH268" i="4"/>
  <c r="CP268" i="4"/>
  <c r="CL45" i="4"/>
  <c r="CX194" i="4"/>
  <c r="CT45" i="4"/>
  <c r="FL41" i="51" l="1"/>
  <c r="DF48" i="51"/>
  <c r="CT48" i="51"/>
  <c r="DJ48" i="51"/>
  <c r="DB48" i="51"/>
  <c r="CX48" i="51"/>
  <c r="FB47" i="51"/>
  <c r="CX195" i="4"/>
  <c r="CP269" i="4"/>
  <c r="CH269" i="4"/>
  <c r="CH195" i="4"/>
  <c r="CH45" i="4"/>
  <c r="CX118" i="4"/>
  <c r="CP118" i="4"/>
  <c r="CH118" i="4"/>
  <c r="CP46" i="4"/>
  <c r="CX45" i="4"/>
  <c r="CT196" i="4"/>
  <c r="CP195" i="4"/>
  <c r="CL269" i="4"/>
  <c r="CL196" i="4"/>
  <c r="CT269" i="4"/>
  <c r="CT118" i="4"/>
  <c r="CX269" i="4"/>
  <c r="CL118" i="4"/>
  <c r="CT46" i="4"/>
  <c r="CL46" i="4"/>
  <c r="FL42" i="51" l="1"/>
  <c r="CX49" i="51"/>
  <c r="DB49" i="51"/>
  <c r="DJ49" i="51"/>
  <c r="CT49" i="51"/>
  <c r="DF49" i="51"/>
  <c r="FB48" i="51"/>
  <c r="CT47" i="4"/>
  <c r="CX270" i="4"/>
  <c r="CT270" i="4"/>
  <c r="CL197" i="4"/>
  <c r="CL270" i="4"/>
  <c r="CP196" i="4"/>
  <c r="CT197" i="4"/>
  <c r="CX46" i="4"/>
  <c r="CP47" i="4"/>
  <c r="CH119" i="4"/>
  <c r="CP119" i="4"/>
  <c r="CX119" i="4"/>
  <c r="CH46" i="4"/>
  <c r="CH196" i="4"/>
  <c r="CH270" i="4"/>
  <c r="CP270" i="4"/>
  <c r="CX196" i="4"/>
  <c r="CL47" i="4"/>
  <c r="CL119" i="4"/>
  <c r="CT119" i="4"/>
  <c r="FL43" i="51" l="1"/>
  <c r="DF50" i="51"/>
  <c r="CT50" i="51"/>
  <c r="DJ50" i="51"/>
  <c r="DB50" i="51"/>
  <c r="CX50" i="51"/>
  <c r="FB49" i="51"/>
  <c r="CT120" i="4"/>
  <c r="CL48" i="4"/>
  <c r="CX197" i="4"/>
  <c r="CH271" i="4"/>
  <c r="CH197" i="4"/>
  <c r="CH47" i="4"/>
  <c r="CX120" i="4"/>
  <c r="CP120" i="4"/>
  <c r="CH120" i="4"/>
  <c r="CP48" i="4"/>
  <c r="CX47" i="4"/>
  <c r="CT198" i="4"/>
  <c r="CP197" i="4"/>
  <c r="CL271" i="4"/>
  <c r="CL198" i="4"/>
  <c r="CT271" i="4"/>
  <c r="CX271" i="4"/>
  <c r="CT48" i="4"/>
  <c r="CL120" i="4"/>
  <c r="CP271" i="4"/>
  <c r="FL44" i="51" l="1"/>
  <c r="CX51" i="51"/>
  <c r="DB51" i="51"/>
  <c r="DJ51" i="51"/>
  <c r="CT51" i="51"/>
  <c r="DF51" i="51"/>
  <c r="FB50" i="51"/>
  <c r="CP272" i="4"/>
  <c r="CT49" i="4"/>
  <c r="CX272" i="4"/>
  <c r="CL199" i="4"/>
  <c r="CL272" i="4"/>
  <c r="CP198" i="4"/>
  <c r="CT199" i="4"/>
  <c r="CX48" i="4"/>
  <c r="CP49" i="4"/>
  <c r="CH121" i="4"/>
  <c r="CP121" i="4"/>
  <c r="CX121" i="4"/>
  <c r="CH48" i="4"/>
  <c r="CH198" i="4"/>
  <c r="CH272" i="4"/>
  <c r="CX198" i="4"/>
  <c r="CL49" i="4"/>
  <c r="CT121" i="4"/>
  <c r="CL121" i="4"/>
  <c r="CT272" i="4"/>
  <c r="FL45" i="51" l="1"/>
  <c r="DF80" i="51"/>
  <c r="DF52" i="51"/>
  <c r="CT80" i="51"/>
  <c r="CT52" i="51"/>
  <c r="DJ80" i="51"/>
  <c r="DJ52" i="51"/>
  <c r="DB80" i="51"/>
  <c r="DB52" i="51"/>
  <c r="CX80" i="51"/>
  <c r="CX52" i="51"/>
  <c r="FB51" i="51"/>
  <c r="CT273" i="4"/>
  <c r="CL122" i="4"/>
  <c r="CT122" i="4"/>
  <c r="CL50" i="4"/>
  <c r="CX199" i="4"/>
  <c r="CH273" i="4"/>
  <c r="CH199" i="4"/>
  <c r="CH49" i="4"/>
  <c r="CX122" i="4"/>
  <c r="CP122" i="4"/>
  <c r="CH122" i="4"/>
  <c r="CP50" i="4"/>
  <c r="CX49" i="4"/>
  <c r="CT228" i="4"/>
  <c r="CU199" i="4" s="1"/>
  <c r="CT200" i="4"/>
  <c r="CP199" i="4"/>
  <c r="CL273" i="4"/>
  <c r="CL228" i="4"/>
  <c r="CL200" i="4"/>
  <c r="CX273" i="4"/>
  <c r="CT50" i="4"/>
  <c r="CP273" i="4"/>
  <c r="FL46" i="51" l="1"/>
  <c r="CY52" i="51"/>
  <c r="CX53" i="51"/>
  <c r="DC52" i="51"/>
  <c r="DB53" i="51"/>
  <c r="DK52" i="51"/>
  <c r="DJ53" i="51"/>
  <c r="CU52" i="51"/>
  <c r="CT53" i="51"/>
  <c r="DG52" i="51"/>
  <c r="DF53" i="51"/>
  <c r="CY51" i="51"/>
  <c r="CY15" i="51"/>
  <c r="CY16" i="51"/>
  <c r="CY18" i="51"/>
  <c r="CY17" i="51"/>
  <c r="CY19" i="51"/>
  <c r="CY20" i="51"/>
  <c r="CY21" i="51"/>
  <c r="CY22" i="51"/>
  <c r="CY23" i="51"/>
  <c r="CY24" i="51"/>
  <c r="CY25" i="51"/>
  <c r="CY26" i="51"/>
  <c r="CY27" i="51"/>
  <c r="CY28" i="51"/>
  <c r="CY29" i="51"/>
  <c r="CY30" i="51"/>
  <c r="CY31" i="51"/>
  <c r="CY32" i="51"/>
  <c r="CY33" i="51"/>
  <c r="CY34" i="51"/>
  <c r="CY35" i="51"/>
  <c r="CY36" i="51"/>
  <c r="CY37" i="51"/>
  <c r="CY38" i="51"/>
  <c r="CY39" i="51"/>
  <c r="CY40" i="51"/>
  <c r="CY41" i="51"/>
  <c r="CY42" i="51"/>
  <c r="CY43" i="51"/>
  <c r="CY44" i="51"/>
  <c r="CY45" i="51"/>
  <c r="CY46" i="51"/>
  <c r="CY47" i="51"/>
  <c r="CY48" i="51"/>
  <c r="CY49" i="51"/>
  <c r="CY50" i="51"/>
  <c r="DC51" i="51"/>
  <c r="DC15" i="51"/>
  <c r="DC16" i="51"/>
  <c r="DC18" i="51"/>
  <c r="DC17" i="51"/>
  <c r="DC19" i="51"/>
  <c r="DC20" i="51"/>
  <c r="DC21" i="51"/>
  <c r="DC22" i="51"/>
  <c r="DC23" i="51"/>
  <c r="DC24" i="51"/>
  <c r="DC25" i="51"/>
  <c r="DC26" i="51"/>
  <c r="DC27" i="51"/>
  <c r="DC28" i="51"/>
  <c r="DC29" i="51"/>
  <c r="DC30" i="51"/>
  <c r="DC31" i="51"/>
  <c r="DC32" i="51"/>
  <c r="DC33" i="51"/>
  <c r="DC34" i="51"/>
  <c r="DC35" i="51"/>
  <c r="DC36" i="51"/>
  <c r="DC37" i="51"/>
  <c r="DC38" i="51"/>
  <c r="DC39" i="51"/>
  <c r="DC40" i="51"/>
  <c r="DC41" i="51"/>
  <c r="DC42" i="51"/>
  <c r="DC43" i="51"/>
  <c r="DC44" i="51"/>
  <c r="DC45" i="51"/>
  <c r="DC46" i="51"/>
  <c r="DC47" i="51"/>
  <c r="DC48" i="51"/>
  <c r="DC49" i="51"/>
  <c r="DC50" i="51"/>
  <c r="DK51" i="51"/>
  <c r="DK15" i="51"/>
  <c r="DK16" i="51"/>
  <c r="DK18" i="51"/>
  <c r="DK17" i="51"/>
  <c r="DK19" i="51"/>
  <c r="DK20" i="51"/>
  <c r="DK21" i="51"/>
  <c r="DK22" i="51"/>
  <c r="DK23" i="51"/>
  <c r="DK24" i="51"/>
  <c r="DK25" i="51"/>
  <c r="DK26" i="51"/>
  <c r="DK27" i="51"/>
  <c r="DK28" i="51"/>
  <c r="DK29" i="51"/>
  <c r="DK30" i="51"/>
  <c r="DK31" i="51"/>
  <c r="DK32" i="51"/>
  <c r="DK33" i="51"/>
  <c r="DK34" i="51"/>
  <c r="DK35" i="51"/>
  <c r="DK36" i="51"/>
  <c r="DK37" i="51"/>
  <c r="DK38" i="51"/>
  <c r="DK39" i="51"/>
  <c r="DK40" i="51"/>
  <c r="DK41" i="51"/>
  <c r="DK42" i="51"/>
  <c r="DK43" i="51"/>
  <c r="DK44" i="51"/>
  <c r="DK45" i="51"/>
  <c r="DK46" i="51"/>
  <c r="DK47" i="51"/>
  <c r="DK48" i="51"/>
  <c r="DK49" i="51"/>
  <c r="DK50" i="51"/>
  <c r="CU51" i="51"/>
  <c r="CU15" i="51"/>
  <c r="CU16" i="51"/>
  <c r="CU19" i="51"/>
  <c r="CU17" i="51"/>
  <c r="CU18" i="51"/>
  <c r="CU20" i="51"/>
  <c r="CU21" i="51"/>
  <c r="CU22" i="51"/>
  <c r="CU23" i="51"/>
  <c r="CU24" i="51"/>
  <c r="CU25" i="51"/>
  <c r="CU26" i="51"/>
  <c r="CU27" i="51"/>
  <c r="CU28" i="51"/>
  <c r="CU29" i="51"/>
  <c r="CU30" i="51"/>
  <c r="CU31" i="51"/>
  <c r="CU32" i="51"/>
  <c r="CU33" i="51"/>
  <c r="CU34" i="51"/>
  <c r="CU35" i="51"/>
  <c r="CU36" i="51"/>
  <c r="CU37" i="51"/>
  <c r="CU38" i="51"/>
  <c r="CU39" i="51"/>
  <c r="CU40" i="51"/>
  <c r="CU41" i="51"/>
  <c r="CU42" i="51"/>
  <c r="CU43" i="51"/>
  <c r="CU44" i="51"/>
  <c r="CU45" i="51"/>
  <c r="CU46" i="51"/>
  <c r="CU47" i="51"/>
  <c r="CU48" i="51"/>
  <c r="CU49" i="51"/>
  <c r="CU50" i="51"/>
  <c r="DG51" i="51"/>
  <c r="DG15" i="51"/>
  <c r="DG16" i="51"/>
  <c r="DG17" i="51"/>
  <c r="DG19" i="51"/>
  <c r="DG18" i="51"/>
  <c r="DG20" i="51"/>
  <c r="DG21" i="51"/>
  <c r="DG22" i="51"/>
  <c r="DG23" i="51"/>
  <c r="DG24" i="51"/>
  <c r="DG25" i="51"/>
  <c r="DG26" i="51"/>
  <c r="DG27" i="51"/>
  <c r="DG28" i="51"/>
  <c r="DG29" i="51"/>
  <c r="DG30" i="51"/>
  <c r="DG31" i="51"/>
  <c r="DG32" i="51"/>
  <c r="DG33" i="51"/>
  <c r="DG34" i="51"/>
  <c r="DG35" i="51"/>
  <c r="DG36" i="51"/>
  <c r="DG37" i="51"/>
  <c r="DG38" i="51"/>
  <c r="DG39" i="51"/>
  <c r="DG40" i="51"/>
  <c r="DG41" i="51"/>
  <c r="DG42" i="51"/>
  <c r="DG43" i="51"/>
  <c r="DG44" i="51"/>
  <c r="DG45" i="51"/>
  <c r="DG46" i="51"/>
  <c r="DG47" i="51"/>
  <c r="DG48" i="51"/>
  <c r="DG49" i="51"/>
  <c r="DG50" i="51"/>
  <c r="FB80" i="51"/>
  <c r="FB52" i="51"/>
  <c r="CP274" i="4"/>
  <c r="CX274" i="4"/>
  <c r="CM163" i="4"/>
  <c r="CM164" i="4"/>
  <c r="CM165" i="4"/>
  <c r="CM167" i="4"/>
  <c r="CM166" i="4"/>
  <c r="CM168" i="4"/>
  <c r="CM169" i="4"/>
  <c r="CM170" i="4"/>
  <c r="CM171" i="4"/>
  <c r="CM172" i="4"/>
  <c r="CM173" i="4"/>
  <c r="CM174" i="4"/>
  <c r="CM175" i="4"/>
  <c r="CM176" i="4"/>
  <c r="CM177" i="4"/>
  <c r="CM178" i="4"/>
  <c r="CM179" i="4"/>
  <c r="CM180" i="4"/>
  <c r="CM181" i="4"/>
  <c r="CM182" i="4"/>
  <c r="CM183" i="4"/>
  <c r="CM184" i="4"/>
  <c r="CM185" i="4"/>
  <c r="CM186" i="4"/>
  <c r="CM187" i="4"/>
  <c r="CM188" i="4"/>
  <c r="CM189" i="4"/>
  <c r="CM190" i="4"/>
  <c r="CM191" i="4"/>
  <c r="CM192" i="4"/>
  <c r="CM193" i="4"/>
  <c r="CM194" i="4"/>
  <c r="CM195" i="4"/>
  <c r="CM196" i="4"/>
  <c r="CM197" i="4"/>
  <c r="CM198" i="4"/>
  <c r="CX50" i="4"/>
  <c r="CP51" i="4"/>
  <c r="CH123" i="4"/>
  <c r="CP123" i="4"/>
  <c r="CX123" i="4"/>
  <c r="CH50" i="4"/>
  <c r="CH228" i="4"/>
  <c r="CI199" i="4" s="1"/>
  <c r="CH200" i="4"/>
  <c r="CH274" i="4"/>
  <c r="CX228" i="4"/>
  <c r="CY199" i="4" s="1"/>
  <c r="CX200" i="4"/>
  <c r="CL51" i="4"/>
  <c r="CT123" i="4"/>
  <c r="CL123" i="4"/>
  <c r="CT274" i="4"/>
  <c r="CT51" i="4"/>
  <c r="CM200" i="4"/>
  <c r="CL201" i="4"/>
  <c r="CM199" i="4"/>
  <c r="CL274" i="4"/>
  <c r="CP228" i="4"/>
  <c r="CQ199" i="4" s="1"/>
  <c r="CP200" i="4"/>
  <c r="CU200" i="4"/>
  <c r="CT201" i="4"/>
  <c r="CU163" i="4"/>
  <c r="CU164" i="4"/>
  <c r="CU165" i="4"/>
  <c r="CU166" i="4"/>
  <c r="CU167" i="4"/>
  <c r="CU168" i="4"/>
  <c r="CU169" i="4"/>
  <c r="CU170" i="4"/>
  <c r="CU171" i="4"/>
  <c r="CU172" i="4"/>
  <c r="CU173" i="4"/>
  <c r="CU174" i="4"/>
  <c r="CU175" i="4"/>
  <c r="CU176" i="4"/>
  <c r="CU177" i="4"/>
  <c r="CU178" i="4"/>
  <c r="CU179" i="4"/>
  <c r="CU180" i="4"/>
  <c r="CU181" i="4"/>
  <c r="CU182" i="4"/>
  <c r="CU183" i="4"/>
  <c r="CU184" i="4"/>
  <c r="CU185" i="4"/>
  <c r="CU186" i="4"/>
  <c r="CU187" i="4"/>
  <c r="CU188" i="4"/>
  <c r="CU189" i="4"/>
  <c r="CU190" i="4"/>
  <c r="CU191" i="4"/>
  <c r="CU192" i="4"/>
  <c r="CU193" i="4"/>
  <c r="CU194" i="4"/>
  <c r="CU195" i="4"/>
  <c r="CU196" i="4"/>
  <c r="CU197" i="4"/>
  <c r="CU198" i="4"/>
  <c r="FL47" i="51" l="1"/>
  <c r="DG53" i="51"/>
  <c r="DF54" i="51"/>
  <c r="CU53" i="51"/>
  <c r="CT54" i="51"/>
  <c r="DK53" i="51"/>
  <c r="DJ54" i="51"/>
  <c r="DC53" i="51"/>
  <c r="DB54" i="51"/>
  <c r="CY53" i="51"/>
  <c r="CX54" i="51"/>
  <c r="FC52" i="51"/>
  <c r="FB53" i="51"/>
  <c r="FC51" i="51"/>
  <c r="FC15" i="51"/>
  <c r="FC16" i="51"/>
  <c r="FC17" i="51"/>
  <c r="FC19" i="51"/>
  <c r="FC18" i="51"/>
  <c r="FC20" i="51"/>
  <c r="FC21" i="51"/>
  <c r="FC22" i="51"/>
  <c r="FC23" i="51"/>
  <c r="FC24" i="51"/>
  <c r="FC25" i="51"/>
  <c r="FC26" i="51"/>
  <c r="FC27" i="51"/>
  <c r="FC28" i="51"/>
  <c r="FC29" i="51"/>
  <c r="FC30" i="51"/>
  <c r="FC31" i="51"/>
  <c r="FC32" i="51"/>
  <c r="FC33" i="51"/>
  <c r="FC34" i="51"/>
  <c r="FC35" i="51"/>
  <c r="FC36" i="51"/>
  <c r="FC37" i="51"/>
  <c r="FC38" i="51"/>
  <c r="FC39" i="51"/>
  <c r="FC40" i="51"/>
  <c r="FC41" i="51"/>
  <c r="FC42" i="51"/>
  <c r="FC43" i="51"/>
  <c r="FC44" i="51"/>
  <c r="FC45" i="51"/>
  <c r="FC46" i="51"/>
  <c r="FC47" i="51"/>
  <c r="FC48" i="51"/>
  <c r="FC49" i="51"/>
  <c r="FC50" i="51"/>
  <c r="CU201" i="4"/>
  <c r="CT202" i="4"/>
  <c r="CQ200" i="4"/>
  <c r="CP201" i="4"/>
  <c r="CQ164" i="4"/>
  <c r="CQ163" i="4"/>
  <c r="CQ165" i="4"/>
  <c r="CQ166" i="4"/>
  <c r="CQ167" i="4"/>
  <c r="CQ168" i="4"/>
  <c r="CQ169" i="4"/>
  <c r="CQ170" i="4"/>
  <c r="CQ171" i="4"/>
  <c r="CQ172" i="4"/>
  <c r="CQ173" i="4"/>
  <c r="CQ174" i="4"/>
  <c r="CQ175" i="4"/>
  <c r="CQ176" i="4"/>
  <c r="CQ177" i="4"/>
  <c r="CQ178" i="4"/>
  <c r="CQ179" i="4"/>
  <c r="CQ180" i="4"/>
  <c r="CQ181" i="4"/>
  <c r="CQ182" i="4"/>
  <c r="CQ183" i="4"/>
  <c r="CQ184" i="4"/>
  <c r="CQ185" i="4"/>
  <c r="CQ186" i="4"/>
  <c r="CQ187" i="4"/>
  <c r="CQ188" i="4"/>
  <c r="CQ189" i="4"/>
  <c r="CQ190" i="4"/>
  <c r="CQ191" i="4"/>
  <c r="CQ192" i="4"/>
  <c r="CQ193" i="4"/>
  <c r="CQ194" i="4"/>
  <c r="CQ195" i="4"/>
  <c r="CQ196" i="4"/>
  <c r="CQ197" i="4"/>
  <c r="CQ198" i="4"/>
  <c r="CM201" i="4"/>
  <c r="CL202" i="4"/>
  <c r="CT80" i="4"/>
  <c r="CU51" i="4" s="1"/>
  <c r="CT52" i="4"/>
  <c r="CT275" i="4"/>
  <c r="CL124" i="4"/>
  <c r="CT124" i="4"/>
  <c r="CL80" i="4"/>
  <c r="CM51" i="4" s="1"/>
  <c r="CL52" i="4"/>
  <c r="CY200" i="4"/>
  <c r="CX201" i="4"/>
  <c r="CY164" i="4"/>
  <c r="CY163" i="4"/>
  <c r="CY165" i="4"/>
  <c r="CY166" i="4"/>
  <c r="CY167" i="4"/>
  <c r="CY168" i="4"/>
  <c r="CY169" i="4"/>
  <c r="CY170" i="4"/>
  <c r="CY171" i="4"/>
  <c r="CY172" i="4"/>
  <c r="CY173" i="4"/>
  <c r="CY174" i="4"/>
  <c r="CY175" i="4"/>
  <c r="CY176" i="4"/>
  <c r="CY177" i="4"/>
  <c r="CY178" i="4"/>
  <c r="CY179" i="4"/>
  <c r="CY180" i="4"/>
  <c r="CY181" i="4"/>
  <c r="CY182" i="4"/>
  <c r="CY183" i="4"/>
  <c r="CY184" i="4"/>
  <c r="CY185" i="4"/>
  <c r="CY186" i="4"/>
  <c r="CY187" i="4"/>
  <c r="CY188" i="4"/>
  <c r="CY189" i="4"/>
  <c r="CY190" i="4"/>
  <c r="CY191" i="4"/>
  <c r="CY192" i="4"/>
  <c r="CY193" i="4"/>
  <c r="CY194" i="4"/>
  <c r="CY195" i="4"/>
  <c r="CY196" i="4"/>
  <c r="CY197" i="4"/>
  <c r="CY198" i="4"/>
  <c r="CH51" i="4"/>
  <c r="CX124" i="4"/>
  <c r="CP124" i="4"/>
  <c r="CH124" i="4"/>
  <c r="CP80" i="4"/>
  <c r="CQ51" i="4" s="1"/>
  <c r="CP52" i="4"/>
  <c r="CX51" i="4"/>
  <c r="CX275" i="4"/>
  <c r="CP275" i="4"/>
  <c r="CL275" i="4"/>
  <c r="CH275" i="4"/>
  <c r="CI200" i="4"/>
  <c r="CH201" i="4"/>
  <c r="CI164" i="4"/>
  <c r="CI163" i="4"/>
  <c r="CI165" i="4"/>
  <c r="CI166" i="4"/>
  <c r="CI167" i="4"/>
  <c r="CI168" i="4"/>
  <c r="CI169" i="4"/>
  <c r="CI170" i="4"/>
  <c r="CI171" i="4"/>
  <c r="CI172" i="4"/>
  <c r="CI173" i="4"/>
  <c r="CI174" i="4"/>
  <c r="CI175" i="4"/>
  <c r="CI176" i="4"/>
  <c r="CI177" i="4"/>
  <c r="CI178" i="4"/>
  <c r="CI179" i="4"/>
  <c r="CI180" i="4"/>
  <c r="CI181" i="4"/>
  <c r="CI182" i="4"/>
  <c r="CI183" i="4"/>
  <c r="CI184" i="4"/>
  <c r="CI185" i="4"/>
  <c r="CI186" i="4"/>
  <c r="CI187" i="4"/>
  <c r="CI188" i="4"/>
  <c r="CI189" i="4"/>
  <c r="CI190" i="4"/>
  <c r="CI191" i="4"/>
  <c r="CI192" i="4"/>
  <c r="CI193" i="4"/>
  <c r="CI194" i="4"/>
  <c r="CI195" i="4"/>
  <c r="CI196" i="4"/>
  <c r="CI197" i="4"/>
  <c r="CI198" i="4"/>
  <c r="AF50" i="51" l="1"/>
  <c r="O157" i="24" s="1"/>
  <c r="AQ50" i="51"/>
  <c r="AP125" i="51" s="1"/>
  <c r="AF48" i="51"/>
  <c r="O155" i="24" s="1"/>
  <c r="AQ48" i="51"/>
  <c r="AP123" i="51" s="1"/>
  <c r="AF46" i="51"/>
  <c r="O153" i="24" s="1"/>
  <c r="AQ46" i="51"/>
  <c r="AP121" i="51" s="1"/>
  <c r="AF44" i="51"/>
  <c r="O151" i="24" s="1"/>
  <c r="AQ44" i="51"/>
  <c r="AP119" i="51" s="1"/>
  <c r="AF42" i="51"/>
  <c r="O149" i="24" s="1"/>
  <c r="AQ42" i="51"/>
  <c r="AP117" i="51" s="1"/>
  <c r="AF40" i="51"/>
  <c r="O147" i="24" s="1"/>
  <c r="AQ40" i="51"/>
  <c r="AP115" i="51" s="1"/>
  <c r="AF38" i="51"/>
  <c r="O145" i="24" s="1"/>
  <c r="AQ38" i="51"/>
  <c r="AP113" i="51" s="1"/>
  <c r="AF36" i="51"/>
  <c r="O143" i="24" s="1"/>
  <c r="AQ36" i="51"/>
  <c r="AP111" i="51" s="1"/>
  <c r="AF34" i="51"/>
  <c r="AQ34" i="51"/>
  <c r="AP109" i="51" s="1"/>
  <c r="AF32" i="51"/>
  <c r="AQ32" i="51"/>
  <c r="AP107" i="51" s="1"/>
  <c r="AF30" i="51"/>
  <c r="AQ30" i="51"/>
  <c r="AP105" i="51" s="1"/>
  <c r="AF28" i="51"/>
  <c r="AQ28" i="51"/>
  <c r="AP103" i="51" s="1"/>
  <c r="AF26" i="51"/>
  <c r="AQ26" i="51"/>
  <c r="AP101" i="51" s="1"/>
  <c r="AF24" i="51"/>
  <c r="AQ24" i="51"/>
  <c r="AF22" i="51"/>
  <c r="AQ22" i="51"/>
  <c r="AF20" i="51"/>
  <c r="AQ20" i="51"/>
  <c r="AF19" i="51"/>
  <c r="AQ19" i="51"/>
  <c r="AF16" i="51"/>
  <c r="AQ16" i="51"/>
  <c r="AF51" i="51"/>
  <c r="O158" i="24" s="1"/>
  <c r="AQ51" i="51"/>
  <c r="AP126" i="51" s="1"/>
  <c r="AF49" i="51"/>
  <c r="O156" i="24" s="1"/>
  <c r="AQ49" i="51"/>
  <c r="AP124" i="51" s="1"/>
  <c r="AF47" i="51"/>
  <c r="O154" i="24" s="1"/>
  <c r="AQ47" i="51"/>
  <c r="AP122" i="51" s="1"/>
  <c r="AF45" i="51"/>
  <c r="O152" i="24" s="1"/>
  <c r="AQ45" i="51"/>
  <c r="AP120" i="51" s="1"/>
  <c r="AF43" i="51"/>
  <c r="O150" i="24" s="1"/>
  <c r="AQ43" i="51"/>
  <c r="AP118" i="51" s="1"/>
  <c r="AF41" i="51"/>
  <c r="O148" i="24" s="1"/>
  <c r="AQ41" i="51"/>
  <c r="AP116" i="51" s="1"/>
  <c r="AF39" i="51"/>
  <c r="O146" i="24" s="1"/>
  <c r="AQ39" i="51"/>
  <c r="AP114" i="51" s="1"/>
  <c r="AF37" i="51"/>
  <c r="O144" i="24" s="1"/>
  <c r="AQ37" i="51"/>
  <c r="AP112" i="51" s="1"/>
  <c r="AF35" i="51"/>
  <c r="AQ35" i="51"/>
  <c r="AP110" i="51" s="1"/>
  <c r="AF33" i="51"/>
  <c r="AQ33" i="51"/>
  <c r="AP108" i="51" s="1"/>
  <c r="AF31" i="51"/>
  <c r="AQ31" i="51"/>
  <c r="AP106" i="51" s="1"/>
  <c r="AF29" i="51"/>
  <c r="AQ29" i="51"/>
  <c r="AP104" i="51" s="1"/>
  <c r="AF27" i="51"/>
  <c r="AQ27" i="51"/>
  <c r="AP102" i="51" s="1"/>
  <c r="AF25" i="51"/>
  <c r="AQ25" i="51"/>
  <c r="AF23" i="51"/>
  <c r="AQ23" i="51"/>
  <c r="AF21" i="51"/>
  <c r="AQ21" i="51"/>
  <c r="AF18" i="51"/>
  <c r="AQ18" i="51"/>
  <c r="AF17" i="51"/>
  <c r="AQ17" i="51"/>
  <c r="AF15" i="51"/>
  <c r="AQ15" i="51"/>
  <c r="AF52" i="51"/>
  <c r="O159" i="24" s="1"/>
  <c r="AQ52" i="51"/>
  <c r="AP127" i="51" s="1"/>
  <c r="FL48" i="51"/>
  <c r="CY54" i="51"/>
  <c r="CX55" i="51"/>
  <c r="DC54" i="51"/>
  <c r="DB55" i="51"/>
  <c r="DK54" i="51"/>
  <c r="DJ55" i="51"/>
  <c r="CU54" i="51"/>
  <c r="CT55" i="51"/>
  <c r="DG54" i="51"/>
  <c r="DF55" i="51"/>
  <c r="FC53" i="51"/>
  <c r="FB54" i="51"/>
  <c r="CH125" i="4"/>
  <c r="CH154" i="4" s="1"/>
  <c r="CP125" i="4"/>
  <c r="CP154" i="4" s="1"/>
  <c r="CQ124" i="4" s="1"/>
  <c r="CX125" i="4"/>
  <c r="CX154" i="4" s="1"/>
  <c r="CY124" i="4" s="1"/>
  <c r="CH80" i="4"/>
  <c r="CH52" i="4"/>
  <c r="CY201" i="4"/>
  <c r="CX202" i="4"/>
  <c r="CM52" i="4"/>
  <c r="CL53" i="4"/>
  <c r="CM15" i="4"/>
  <c r="CM16" i="4"/>
  <c r="CM18" i="4"/>
  <c r="CM17" i="4"/>
  <c r="CM20" i="4"/>
  <c r="CM19" i="4"/>
  <c r="CM21" i="4"/>
  <c r="CM22" i="4"/>
  <c r="CM23" i="4"/>
  <c r="CM24" i="4"/>
  <c r="CM25" i="4"/>
  <c r="CM26" i="4"/>
  <c r="CM27" i="4"/>
  <c r="CM28" i="4"/>
  <c r="CM29" i="4"/>
  <c r="CM30" i="4"/>
  <c r="CM31" i="4"/>
  <c r="CM32" i="4"/>
  <c r="CM33" i="4"/>
  <c r="CM34" i="4"/>
  <c r="CM35" i="4"/>
  <c r="CM36" i="4"/>
  <c r="CM37" i="4"/>
  <c r="CM38" i="4"/>
  <c r="CM39" i="4"/>
  <c r="CM40" i="4"/>
  <c r="CM41" i="4"/>
  <c r="CM42" i="4"/>
  <c r="CM43" i="4"/>
  <c r="CM44" i="4"/>
  <c r="CM45" i="4"/>
  <c r="CM46" i="4"/>
  <c r="CM47" i="4"/>
  <c r="CM48" i="4"/>
  <c r="CM49" i="4"/>
  <c r="CM50" i="4"/>
  <c r="CM202" i="4"/>
  <c r="CL203" i="4"/>
  <c r="CQ201" i="4"/>
  <c r="CP202" i="4"/>
  <c r="CU202" i="4"/>
  <c r="CT203" i="4"/>
  <c r="CI201" i="4"/>
  <c r="CH202" i="4"/>
  <c r="CH305" i="4"/>
  <c r="CI275" i="4" s="1"/>
  <c r="CH276" i="4"/>
  <c r="CL305" i="4"/>
  <c r="CL276" i="4"/>
  <c r="CP305" i="4"/>
  <c r="CQ275" i="4" s="1"/>
  <c r="CP276" i="4"/>
  <c r="CX305" i="4"/>
  <c r="CX276" i="4"/>
  <c r="CX80" i="4"/>
  <c r="CY51" i="4" s="1"/>
  <c r="CX52" i="4"/>
  <c r="CQ52" i="4"/>
  <c r="CP53" i="4"/>
  <c r="CQ15" i="4"/>
  <c r="CQ16" i="4"/>
  <c r="CQ17" i="4"/>
  <c r="CQ18" i="4"/>
  <c r="CQ20" i="4"/>
  <c r="CQ19" i="4"/>
  <c r="CQ21" i="4"/>
  <c r="CQ22" i="4"/>
  <c r="CQ23" i="4"/>
  <c r="CQ24" i="4"/>
  <c r="CQ25" i="4"/>
  <c r="CQ26" i="4"/>
  <c r="CQ27" i="4"/>
  <c r="CQ28" i="4"/>
  <c r="CQ29" i="4"/>
  <c r="CQ30" i="4"/>
  <c r="CQ31" i="4"/>
  <c r="CQ32" i="4"/>
  <c r="CQ33" i="4"/>
  <c r="CQ34" i="4"/>
  <c r="CQ35" i="4"/>
  <c r="CQ36" i="4"/>
  <c r="CQ37" i="4"/>
  <c r="CQ38" i="4"/>
  <c r="CQ39" i="4"/>
  <c r="CQ40" i="4"/>
  <c r="CQ41" i="4"/>
  <c r="CQ42" i="4"/>
  <c r="CQ43" i="4"/>
  <c r="CQ44" i="4"/>
  <c r="CQ45" i="4"/>
  <c r="CQ46" i="4"/>
  <c r="CQ47" i="4"/>
  <c r="CQ48" i="4"/>
  <c r="CQ49" i="4"/>
  <c r="CQ50" i="4"/>
  <c r="CT125" i="4"/>
  <c r="CT154" i="4" s="1"/>
  <c r="CL125" i="4"/>
  <c r="CL154" i="4" s="1"/>
  <c r="CT305" i="4"/>
  <c r="CT276" i="4"/>
  <c r="CU52" i="4"/>
  <c r="CT53" i="4"/>
  <c r="CU15" i="4"/>
  <c r="CU16" i="4"/>
  <c r="CU18" i="4"/>
  <c r="CU17" i="4"/>
  <c r="CU20" i="4"/>
  <c r="CU19" i="4"/>
  <c r="CU21" i="4"/>
  <c r="CU22" i="4"/>
  <c r="CU23" i="4"/>
  <c r="CU24" i="4"/>
  <c r="CU25" i="4"/>
  <c r="CU26" i="4"/>
  <c r="CU27" i="4"/>
  <c r="CU28" i="4"/>
  <c r="CU29" i="4"/>
  <c r="CU30" i="4"/>
  <c r="CU31" i="4"/>
  <c r="CU32" i="4"/>
  <c r="CU33" i="4"/>
  <c r="CU34" i="4"/>
  <c r="CU35" i="4"/>
  <c r="CU36" i="4"/>
  <c r="CU37" i="4"/>
  <c r="CU38" i="4"/>
  <c r="CU39" i="4"/>
  <c r="CU40" i="4"/>
  <c r="CU41" i="4"/>
  <c r="CU42" i="4"/>
  <c r="CU43" i="4"/>
  <c r="CU44" i="4"/>
  <c r="CU45" i="4"/>
  <c r="CU46" i="4"/>
  <c r="CU47" i="4"/>
  <c r="CU48" i="4"/>
  <c r="CU49" i="4"/>
  <c r="CU50" i="4"/>
  <c r="AF53" i="51" l="1"/>
  <c r="O160" i="24" s="1"/>
  <c r="AQ53" i="51"/>
  <c r="AP128" i="51" s="1"/>
  <c r="FL49" i="51"/>
  <c r="DG55" i="51"/>
  <c r="DF56" i="51"/>
  <c r="CU55" i="51"/>
  <c r="CT56" i="51"/>
  <c r="DK55" i="51"/>
  <c r="DJ56" i="51"/>
  <c r="DC55" i="51"/>
  <c r="DB56" i="51"/>
  <c r="CY55" i="51"/>
  <c r="CX56" i="51"/>
  <c r="FC54" i="51"/>
  <c r="FB55" i="51"/>
  <c r="CU53" i="4"/>
  <c r="CT54" i="4"/>
  <c r="CU276" i="4"/>
  <c r="CT277" i="4"/>
  <c r="CU239" i="4"/>
  <c r="CU240" i="4"/>
  <c r="CU241" i="4"/>
  <c r="CU242" i="4"/>
  <c r="CU243" i="4"/>
  <c r="CU244" i="4"/>
  <c r="CU245" i="4"/>
  <c r="CU246" i="4"/>
  <c r="CU247" i="4"/>
  <c r="CU248" i="4"/>
  <c r="CU249" i="4"/>
  <c r="CU250" i="4"/>
  <c r="CU251" i="4"/>
  <c r="CU252" i="4"/>
  <c r="CU253" i="4"/>
  <c r="CU254" i="4"/>
  <c r="CU255" i="4"/>
  <c r="CU256" i="4"/>
  <c r="CU257" i="4"/>
  <c r="CU258" i="4"/>
  <c r="CU259" i="4"/>
  <c r="CU260" i="4"/>
  <c r="CU261" i="4"/>
  <c r="CU262" i="4"/>
  <c r="CU263" i="4"/>
  <c r="CU264" i="4"/>
  <c r="CU265" i="4"/>
  <c r="CU266" i="4"/>
  <c r="CU267" i="4"/>
  <c r="CU268" i="4"/>
  <c r="CU269" i="4"/>
  <c r="CU270" i="4"/>
  <c r="CU271" i="4"/>
  <c r="CU272" i="4"/>
  <c r="CU273" i="4"/>
  <c r="CU274" i="4"/>
  <c r="CM89" i="4"/>
  <c r="CM90" i="4"/>
  <c r="CM91" i="4"/>
  <c r="CM92" i="4"/>
  <c r="CM93" i="4"/>
  <c r="CM94" i="4"/>
  <c r="CM95" i="4"/>
  <c r="CM96" i="4"/>
  <c r="CM97" i="4"/>
  <c r="CM98" i="4"/>
  <c r="CM99" i="4"/>
  <c r="CM100" i="4"/>
  <c r="CM101" i="4"/>
  <c r="CM102" i="4"/>
  <c r="CM103" i="4"/>
  <c r="CM104" i="4"/>
  <c r="CM105" i="4"/>
  <c r="CM106" i="4"/>
  <c r="CM107" i="4"/>
  <c r="CM108" i="4"/>
  <c r="CM109" i="4"/>
  <c r="CM110" i="4"/>
  <c r="CM111" i="4"/>
  <c r="CM112" i="4"/>
  <c r="CM113" i="4"/>
  <c r="CM114" i="4"/>
  <c r="CM115" i="4"/>
  <c r="CM116" i="4"/>
  <c r="CM117" i="4"/>
  <c r="CM118" i="4"/>
  <c r="CM119" i="4"/>
  <c r="CM120" i="4"/>
  <c r="CM121" i="4"/>
  <c r="CM122" i="4"/>
  <c r="CM123" i="4"/>
  <c r="CU125" i="4"/>
  <c r="CT126" i="4"/>
  <c r="CU89" i="4"/>
  <c r="CU90" i="4"/>
  <c r="CU91" i="4"/>
  <c r="CU92" i="4"/>
  <c r="CU93" i="4"/>
  <c r="CU94" i="4"/>
  <c r="CU95" i="4"/>
  <c r="CU96" i="4"/>
  <c r="CU97" i="4"/>
  <c r="CU98" i="4"/>
  <c r="CU99" i="4"/>
  <c r="CU100" i="4"/>
  <c r="CU101" i="4"/>
  <c r="CU102" i="4"/>
  <c r="CU103" i="4"/>
  <c r="CU104" i="4"/>
  <c r="CU105" i="4"/>
  <c r="CU106" i="4"/>
  <c r="CU107" i="4"/>
  <c r="CU108" i="4"/>
  <c r="CU109" i="4"/>
  <c r="CU110" i="4"/>
  <c r="CU111" i="4"/>
  <c r="CU112" i="4"/>
  <c r="CU113" i="4"/>
  <c r="CU114" i="4"/>
  <c r="CU115" i="4"/>
  <c r="CU116" i="4"/>
  <c r="CU117" i="4"/>
  <c r="CU118" i="4"/>
  <c r="CU119" i="4"/>
  <c r="CU120" i="4"/>
  <c r="CU121" i="4"/>
  <c r="CU122" i="4"/>
  <c r="CU123" i="4"/>
  <c r="CY276" i="4"/>
  <c r="CX277" i="4"/>
  <c r="CY239" i="4"/>
  <c r="CY240" i="4"/>
  <c r="CY241" i="4"/>
  <c r="CY242" i="4"/>
  <c r="CY243" i="4"/>
  <c r="CY244" i="4"/>
  <c r="CY245" i="4"/>
  <c r="CY246" i="4"/>
  <c r="CY247" i="4"/>
  <c r="CY248" i="4"/>
  <c r="CY249" i="4"/>
  <c r="CY250" i="4"/>
  <c r="CY251" i="4"/>
  <c r="CY252" i="4"/>
  <c r="CY253" i="4"/>
  <c r="CY254" i="4"/>
  <c r="CY255" i="4"/>
  <c r="CY256" i="4"/>
  <c r="CY257" i="4"/>
  <c r="CY258" i="4"/>
  <c r="CY259" i="4"/>
  <c r="CY260" i="4"/>
  <c r="CY261" i="4"/>
  <c r="CY262" i="4"/>
  <c r="CY263" i="4"/>
  <c r="CY264" i="4"/>
  <c r="CY265" i="4"/>
  <c r="CY266" i="4"/>
  <c r="CY267" i="4"/>
  <c r="CY268" i="4"/>
  <c r="CY269" i="4"/>
  <c r="CY270" i="4"/>
  <c r="CY271" i="4"/>
  <c r="CY272" i="4"/>
  <c r="CY273" i="4"/>
  <c r="CY274" i="4"/>
  <c r="CM276" i="4"/>
  <c r="CL277" i="4"/>
  <c r="CM239" i="4"/>
  <c r="CM240" i="4"/>
  <c r="CM241" i="4"/>
  <c r="CM242" i="4"/>
  <c r="CM243" i="4"/>
  <c r="CM244" i="4"/>
  <c r="CM245" i="4"/>
  <c r="CM246" i="4"/>
  <c r="CM247" i="4"/>
  <c r="CM248" i="4"/>
  <c r="CM249" i="4"/>
  <c r="CM250" i="4"/>
  <c r="CM251" i="4"/>
  <c r="CM252" i="4"/>
  <c r="CM253" i="4"/>
  <c r="CM254" i="4"/>
  <c r="CM255" i="4"/>
  <c r="CM256" i="4"/>
  <c r="CM257" i="4"/>
  <c r="CM258" i="4"/>
  <c r="CM259" i="4"/>
  <c r="CM260" i="4"/>
  <c r="CM261" i="4"/>
  <c r="CM262" i="4"/>
  <c r="CM263" i="4"/>
  <c r="CM264" i="4"/>
  <c r="CM265" i="4"/>
  <c r="CM266" i="4"/>
  <c r="CM267" i="4"/>
  <c r="CM268" i="4"/>
  <c r="CM269" i="4"/>
  <c r="CM270" i="4"/>
  <c r="CM271" i="4"/>
  <c r="CM272" i="4"/>
  <c r="CM273" i="4"/>
  <c r="CM274" i="4"/>
  <c r="CI202" i="4"/>
  <c r="CH203" i="4"/>
  <c r="CU203" i="4"/>
  <c r="CT204" i="4"/>
  <c r="CQ202" i="4"/>
  <c r="CP203" i="4"/>
  <c r="CM203" i="4"/>
  <c r="CL204" i="4"/>
  <c r="CM53" i="4"/>
  <c r="CL54" i="4"/>
  <c r="CY202" i="4"/>
  <c r="CX203" i="4"/>
  <c r="CI52" i="4"/>
  <c r="CH53" i="4"/>
  <c r="CI15" i="4"/>
  <c r="CI16" i="4"/>
  <c r="CI18" i="4"/>
  <c r="CI17" i="4"/>
  <c r="CI19" i="4"/>
  <c r="CI20" i="4"/>
  <c r="CI21" i="4"/>
  <c r="CI22" i="4"/>
  <c r="CI23" i="4"/>
  <c r="CI24" i="4"/>
  <c r="CI25" i="4"/>
  <c r="CI26" i="4"/>
  <c r="CI27" i="4"/>
  <c r="CI28" i="4"/>
  <c r="CI29" i="4"/>
  <c r="CI30" i="4"/>
  <c r="CI31" i="4"/>
  <c r="CI32" i="4"/>
  <c r="CI33" i="4"/>
  <c r="CI34" i="4"/>
  <c r="CI35" i="4"/>
  <c r="CI36" i="4"/>
  <c r="CI37" i="4"/>
  <c r="CI38" i="4"/>
  <c r="CI39" i="4"/>
  <c r="CI40" i="4"/>
  <c r="CI41" i="4"/>
  <c r="CI42" i="4"/>
  <c r="CI43" i="4"/>
  <c r="CI44" i="4"/>
  <c r="CI45" i="4"/>
  <c r="CI46" i="4"/>
  <c r="CI47" i="4"/>
  <c r="CI48" i="4"/>
  <c r="CI49" i="4"/>
  <c r="CI50" i="4"/>
  <c r="CY89" i="4"/>
  <c r="CY90" i="4"/>
  <c r="CY91" i="4"/>
  <c r="CY92" i="4"/>
  <c r="CY93" i="4"/>
  <c r="CY94" i="4"/>
  <c r="CY95" i="4"/>
  <c r="CY96" i="4"/>
  <c r="CY97" i="4"/>
  <c r="CY98" i="4"/>
  <c r="CY99" i="4"/>
  <c r="CY100" i="4"/>
  <c r="CY101" i="4"/>
  <c r="CY102" i="4"/>
  <c r="CY103" i="4"/>
  <c r="CY104" i="4"/>
  <c r="CY105" i="4"/>
  <c r="CY106" i="4"/>
  <c r="CY107" i="4"/>
  <c r="CY108" i="4"/>
  <c r="CY109" i="4"/>
  <c r="CY110" i="4"/>
  <c r="CY111" i="4"/>
  <c r="CY112" i="4"/>
  <c r="CY113" i="4"/>
  <c r="CY114" i="4"/>
  <c r="CY115" i="4"/>
  <c r="CY116" i="4"/>
  <c r="CY117" i="4"/>
  <c r="CY118" i="4"/>
  <c r="CY119" i="4"/>
  <c r="CY120" i="4"/>
  <c r="CY121" i="4"/>
  <c r="CY122" i="4"/>
  <c r="CY123" i="4"/>
  <c r="CQ125" i="4"/>
  <c r="CP126" i="4"/>
  <c r="CI89" i="4"/>
  <c r="CI90" i="4"/>
  <c r="CI91" i="4"/>
  <c r="CI92" i="4"/>
  <c r="CI93" i="4"/>
  <c r="CI94" i="4"/>
  <c r="CI95" i="4"/>
  <c r="CI96" i="4"/>
  <c r="CI97" i="4"/>
  <c r="CI98" i="4"/>
  <c r="CI99" i="4"/>
  <c r="CI100" i="4"/>
  <c r="CI101" i="4"/>
  <c r="CI102" i="4"/>
  <c r="CI103" i="4"/>
  <c r="CI104" i="4"/>
  <c r="CI105" i="4"/>
  <c r="CI106" i="4"/>
  <c r="CI107" i="4"/>
  <c r="CI108" i="4"/>
  <c r="CI109" i="4"/>
  <c r="CI110" i="4"/>
  <c r="CI111" i="4"/>
  <c r="CI112" i="4"/>
  <c r="CI113" i="4"/>
  <c r="CI114" i="4"/>
  <c r="CI115" i="4"/>
  <c r="CI116" i="4"/>
  <c r="CI117" i="4"/>
  <c r="CI118" i="4"/>
  <c r="CI119" i="4"/>
  <c r="CI120" i="4"/>
  <c r="CI121" i="4"/>
  <c r="CI122" i="4"/>
  <c r="CI123" i="4"/>
  <c r="CU275" i="4"/>
  <c r="CM124" i="4"/>
  <c r="CM125" i="4"/>
  <c r="CL126" i="4"/>
  <c r="CU124" i="4"/>
  <c r="CQ53" i="4"/>
  <c r="CP54" i="4"/>
  <c r="CY52" i="4"/>
  <c r="CX53" i="4"/>
  <c r="CY15" i="4"/>
  <c r="CY16" i="4"/>
  <c r="CY18" i="4"/>
  <c r="CY17" i="4"/>
  <c r="CY19" i="4"/>
  <c r="CY20" i="4"/>
  <c r="CY21" i="4"/>
  <c r="CY22" i="4"/>
  <c r="CY23" i="4"/>
  <c r="CY24" i="4"/>
  <c r="CY25" i="4"/>
  <c r="CY26" i="4"/>
  <c r="CY27" i="4"/>
  <c r="CY28" i="4"/>
  <c r="CY29" i="4"/>
  <c r="CY30" i="4"/>
  <c r="CY31" i="4"/>
  <c r="CY32" i="4"/>
  <c r="CY33" i="4"/>
  <c r="CY34" i="4"/>
  <c r="CY35" i="4"/>
  <c r="CY36" i="4"/>
  <c r="CY37" i="4"/>
  <c r="CY38" i="4"/>
  <c r="CY39" i="4"/>
  <c r="CY40" i="4"/>
  <c r="CY41" i="4"/>
  <c r="CY42" i="4"/>
  <c r="CY43" i="4"/>
  <c r="CY44" i="4"/>
  <c r="CY45" i="4"/>
  <c r="CY46" i="4"/>
  <c r="CY47" i="4"/>
  <c r="CY48" i="4"/>
  <c r="CY49" i="4"/>
  <c r="CY50" i="4"/>
  <c r="CY275" i="4"/>
  <c r="CQ276" i="4"/>
  <c r="CP277" i="4"/>
  <c r="CQ239" i="4"/>
  <c r="CQ240" i="4"/>
  <c r="CQ241" i="4"/>
  <c r="CQ242" i="4"/>
  <c r="CQ243" i="4"/>
  <c r="CQ244" i="4"/>
  <c r="CQ245" i="4"/>
  <c r="CQ246" i="4"/>
  <c r="CQ247" i="4"/>
  <c r="CQ248" i="4"/>
  <c r="CQ249" i="4"/>
  <c r="CQ250" i="4"/>
  <c r="CQ251" i="4"/>
  <c r="CQ252" i="4"/>
  <c r="CQ253" i="4"/>
  <c r="CQ254" i="4"/>
  <c r="CQ255" i="4"/>
  <c r="CQ256" i="4"/>
  <c r="CQ257" i="4"/>
  <c r="CQ258" i="4"/>
  <c r="CQ259" i="4"/>
  <c r="CQ260" i="4"/>
  <c r="CQ261" i="4"/>
  <c r="CQ262" i="4"/>
  <c r="CQ263" i="4"/>
  <c r="CQ264" i="4"/>
  <c r="CQ265" i="4"/>
  <c r="CQ266" i="4"/>
  <c r="CQ267" i="4"/>
  <c r="CQ268" i="4"/>
  <c r="CQ269" i="4"/>
  <c r="CQ270" i="4"/>
  <c r="CQ271" i="4"/>
  <c r="CQ272" i="4"/>
  <c r="CQ273" i="4"/>
  <c r="CQ274" i="4"/>
  <c r="CM275" i="4"/>
  <c r="CI276" i="4"/>
  <c r="CH277" i="4"/>
  <c r="CI239" i="4"/>
  <c r="CI240" i="4"/>
  <c r="CI241" i="4"/>
  <c r="CI242" i="4"/>
  <c r="CI243" i="4"/>
  <c r="CI244" i="4"/>
  <c r="CI245" i="4"/>
  <c r="CI246" i="4"/>
  <c r="CI247" i="4"/>
  <c r="CI248" i="4"/>
  <c r="CI249" i="4"/>
  <c r="CI250" i="4"/>
  <c r="CI251" i="4"/>
  <c r="CI252" i="4"/>
  <c r="CI253" i="4"/>
  <c r="CI254" i="4"/>
  <c r="CI255" i="4"/>
  <c r="CI256" i="4"/>
  <c r="CI257" i="4"/>
  <c r="CI258" i="4"/>
  <c r="CI259" i="4"/>
  <c r="CI260" i="4"/>
  <c r="CI261" i="4"/>
  <c r="CI262" i="4"/>
  <c r="CI263" i="4"/>
  <c r="CI264" i="4"/>
  <c r="CI265" i="4"/>
  <c r="CI266" i="4"/>
  <c r="CI267" i="4"/>
  <c r="CI268" i="4"/>
  <c r="CI269" i="4"/>
  <c r="CI270" i="4"/>
  <c r="CI271" i="4"/>
  <c r="CI272" i="4"/>
  <c r="CI273" i="4"/>
  <c r="CI274" i="4"/>
  <c r="CI51" i="4"/>
  <c r="CY125" i="4"/>
  <c r="CX126" i="4"/>
  <c r="CQ89" i="4"/>
  <c r="CQ90" i="4"/>
  <c r="CQ91" i="4"/>
  <c r="CQ92" i="4"/>
  <c r="CQ93" i="4"/>
  <c r="CQ94" i="4"/>
  <c r="CQ95" i="4"/>
  <c r="CQ96" i="4"/>
  <c r="CQ97" i="4"/>
  <c r="CQ98" i="4"/>
  <c r="CQ99" i="4"/>
  <c r="CQ100" i="4"/>
  <c r="CQ101" i="4"/>
  <c r="CQ102" i="4"/>
  <c r="CQ103" i="4"/>
  <c r="CQ104" i="4"/>
  <c r="CQ105" i="4"/>
  <c r="CQ106" i="4"/>
  <c r="CQ107" i="4"/>
  <c r="CQ108" i="4"/>
  <c r="CQ109" i="4"/>
  <c r="CQ110" i="4"/>
  <c r="CQ111" i="4"/>
  <c r="CQ112" i="4"/>
  <c r="CQ113" i="4"/>
  <c r="CQ114" i="4"/>
  <c r="CQ115" i="4"/>
  <c r="CQ116" i="4"/>
  <c r="CQ117" i="4"/>
  <c r="CQ118" i="4"/>
  <c r="CQ119" i="4"/>
  <c r="CQ120" i="4"/>
  <c r="CQ121" i="4"/>
  <c r="CQ122" i="4"/>
  <c r="CQ123" i="4"/>
  <c r="CI124" i="4"/>
  <c r="CI125" i="4"/>
  <c r="CH126" i="4"/>
  <c r="AF54" i="51" l="1"/>
  <c r="O161" i="24" s="1"/>
  <c r="AQ54" i="51"/>
  <c r="AP129" i="51" s="1"/>
  <c r="FL50" i="51"/>
  <c r="CY56" i="51"/>
  <c r="CX57" i="51"/>
  <c r="DC56" i="51"/>
  <c r="DB57" i="51"/>
  <c r="DK56" i="51"/>
  <c r="DJ57" i="51"/>
  <c r="CU56" i="51"/>
  <c r="CT57" i="51"/>
  <c r="DG56" i="51"/>
  <c r="DF57" i="51"/>
  <c r="FC55" i="51"/>
  <c r="FB56" i="51"/>
  <c r="CY126" i="4"/>
  <c r="CX127" i="4"/>
  <c r="CQ277" i="4"/>
  <c r="CP278" i="4"/>
  <c r="CM126" i="4"/>
  <c r="CL127" i="4"/>
  <c r="CQ126" i="4"/>
  <c r="CP127" i="4"/>
  <c r="CI53" i="4"/>
  <c r="CH54" i="4"/>
  <c r="CY203" i="4"/>
  <c r="CX204" i="4"/>
  <c r="CM54" i="4"/>
  <c r="CL55" i="4"/>
  <c r="CM204" i="4"/>
  <c r="CL205" i="4"/>
  <c r="CQ203" i="4"/>
  <c r="CP204" i="4"/>
  <c r="CU204" i="4"/>
  <c r="CT205" i="4"/>
  <c r="CI203" i="4"/>
  <c r="CH204" i="4"/>
  <c r="CM277" i="4"/>
  <c r="CL278" i="4"/>
  <c r="CY277" i="4"/>
  <c r="CX278" i="4"/>
  <c r="CU126" i="4"/>
  <c r="CT127" i="4"/>
  <c r="CU277" i="4"/>
  <c r="CT278" i="4"/>
  <c r="CU54" i="4"/>
  <c r="CT55" i="4"/>
  <c r="CI126" i="4"/>
  <c r="CH127" i="4"/>
  <c r="CI277" i="4"/>
  <c r="CH278" i="4"/>
  <c r="CY53" i="4"/>
  <c r="CX54" i="4"/>
  <c r="CQ54" i="4"/>
  <c r="CP55" i="4"/>
  <c r="AF55" i="51" l="1"/>
  <c r="O162" i="24" s="1"/>
  <c r="AQ55" i="51"/>
  <c r="AP130" i="51" s="1"/>
  <c r="FL51" i="51"/>
  <c r="DG57" i="51"/>
  <c r="DF58" i="51"/>
  <c r="CU57" i="51"/>
  <c r="CT58" i="51"/>
  <c r="DK57" i="51"/>
  <c r="DJ58" i="51"/>
  <c r="DC57" i="51"/>
  <c r="DB58" i="51"/>
  <c r="CY57" i="51"/>
  <c r="CX58" i="51"/>
  <c r="FC56" i="51"/>
  <c r="FB57" i="51"/>
  <c r="CQ55" i="4"/>
  <c r="CP56" i="4"/>
  <c r="CI278" i="4"/>
  <c r="CH279" i="4"/>
  <c r="CI127" i="4"/>
  <c r="CH128" i="4"/>
  <c r="CU55" i="4"/>
  <c r="CT56" i="4"/>
  <c r="CU278" i="4"/>
  <c r="CT279" i="4"/>
  <c r="CU127" i="4"/>
  <c r="CT128" i="4"/>
  <c r="CY278" i="4"/>
  <c r="CX279" i="4"/>
  <c r="CM278" i="4"/>
  <c r="CL279" i="4"/>
  <c r="CI204" i="4"/>
  <c r="CH205" i="4"/>
  <c r="CU205" i="4"/>
  <c r="CT206" i="4"/>
  <c r="CQ204" i="4"/>
  <c r="CP205" i="4"/>
  <c r="CM205" i="4"/>
  <c r="CL206" i="4"/>
  <c r="CM55" i="4"/>
  <c r="CL56" i="4"/>
  <c r="CY204" i="4"/>
  <c r="CX205" i="4"/>
  <c r="CI54" i="4"/>
  <c r="CH55" i="4"/>
  <c r="CQ127" i="4"/>
  <c r="CP128" i="4"/>
  <c r="CM127" i="4"/>
  <c r="CL128" i="4"/>
  <c r="CQ278" i="4"/>
  <c r="CP279" i="4"/>
  <c r="CY127" i="4"/>
  <c r="CX128" i="4"/>
  <c r="CY54" i="4"/>
  <c r="CX55" i="4"/>
  <c r="AF56" i="51" l="1"/>
  <c r="O163" i="24" s="1"/>
  <c r="AQ56" i="51"/>
  <c r="AP131" i="51" s="1"/>
  <c r="FL80" i="51"/>
  <c r="FL52" i="51"/>
  <c r="CY58" i="51"/>
  <c r="CX59" i="51"/>
  <c r="DC58" i="51"/>
  <c r="DB59" i="51"/>
  <c r="DK58" i="51"/>
  <c r="DJ59" i="51"/>
  <c r="CU58" i="51"/>
  <c r="CT59" i="51"/>
  <c r="DG58" i="51"/>
  <c r="DF59" i="51"/>
  <c r="FC57" i="51"/>
  <c r="FB58" i="51"/>
  <c r="CY128" i="4"/>
  <c r="CX129" i="4"/>
  <c r="CQ279" i="4"/>
  <c r="CP280" i="4"/>
  <c r="CM128" i="4"/>
  <c r="CL129" i="4"/>
  <c r="CQ128" i="4"/>
  <c r="CP129" i="4"/>
  <c r="CI55" i="4"/>
  <c r="CH56" i="4"/>
  <c r="CY205" i="4"/>
  <c r="CX206" i="4"/>
  <c r="CL57" i="4"/>
  <c r="CM56" i="4"/>
  <c r="CM206" i="4"/>
  <c r="CL207" i="4"/>
  <c r="CQ205" i="4"/>
  <c r="CP206" i="4"/>
  <c r="CU206" i="4"/>
  <c r="CT207" i="4"/>
  <c r="CI205" i="4"/>
  <c r="CH206" i="4"/>
  <c r="CM279" i="4"/>
  <c r="CL280" i="4"/>
  <c r="CY279" i="4"/>
  <c r="CX280" i="4"/>
  <c r="CU128" i="4"/>
  <c r="CT129" i="4"/>
  <c r="CU279" i="4"/>
  <c r="CT280" i="4"/>
  <c r="CU56" i="4"/>
  <c r="CT57" i="4"/>
  <c r="CI128" i="4"/>
  <c r="CH129" i="4"/>
  <c r="CI279" i="4"/>
  <c r="CH280" i="4"/>
  <c r="CQ56" i="4"/>
  <c r="CP57" i="4"/>
  <c r="CY55" i="4"/>
  <c r="CX56" i="4"/>
  <c r="AF57" i="51" l="1"/>
  <c r="O164" i="24" s="1"/>
  <c r="AQ57" i="51"/>
  <c r="AP132" i="51" s="1"/>
  <c r="FM52" i="51"/>
  <c r="AP52" i="51" s="1"/>
  <c r="AQ127" i="51" s="1"/>
  <c r="FL53" i="51"/>
  <c r="FM51" i="51"/>
  <c r="AP51" i="51" s="1"/>
  <c r="AQ126" i="51" s="1"/>
  <c r="FM15" i="51"/>
  <c r="AP15" i="51" s="1"/>
  <c r="FM16" i="51"/>
  <c r="AP16" i="51" s="1"/>
  <c r="FM17" i="51"/>
  <c r="AP17" i="51" s="1"/>
  <c r="FM18" i="51"/>
  <c r="AP18" i="51" s="1"/>
  <c r="FM19" i="51"/>
  <c r="AP19" i="51" s="1"/>
  <c r="FM20" i="51"/>
  <c r="AP20" i="51" s="1"/>
  <c r="FM21" i="51"/>
  <c r="AP21" i="51" s="1"/>
  <c r="FM22" i="51"/>
  <c r="AP22" i="51" s="1"/>
  <c r="FM23" i="51"/>
  <c r="AP23" i="51" s="1"/>
  <c r="FM24" i="51"/>
  <c r="AP24" i="51" s="1"/>
  <c r="FM25" i="51"/>
  <c r="AP25" i="51" s="1"/>
  <c r="FM26" i="51"/>
  <c r="AP26" i="51" s="1"/>
  <c r="AQ101" i="51" s="1"/>
  <c r="FM27" i="51"/>
  <c r="AP27" i="51" s="1"/>
  <c r="AQ102" i="51" s="1"/>
  <c r="FM28" i="51"/>
  <c r="AP28" i="51" s="1"/>
  <c r="AQ103" i="51" s="1"/>
  <c r="FM29" i="51"/>
  <c r="AP29" i="51" s="1"/>
  <c r="AQ104" i="51" s="1"/>
  <c r="FM30" i="51"/>
  <c r="AP30" i="51" s="1"/>
  <c r="AQ105" i="51" s="1"/>
  <c r="FM31" i="51"/>
  <c r="AP31" i="51" s="1"/>
  <c r="AQ106" i="51" s="1"/>
  <c r="FM32" i="51"/>
  <c r="AP32" i="51" s="1"/>
  <c r="AQ107" i="51" s="1"/>
  <c r="FM33" i="51"/>
  <c r="AP33" i="51" s="1"/>
  <c r="AQ108" i="51" s="1"/>
  <c r="FM34" i="51"/>
  <c r="AP34" i="51" s="1"/>
  <c r="AQ109" i="51" s="1"/>
  <c r="FM35" i="51"/>
  <c r="AP35" i="51" s="1"/>
  <c r="AQ110" i="51" s="1"/>
  <c r="FM36" i="51"/>
  <c r="AP36" i="51" s="1"/>
  <c r="AQ111" i="51" s="1"/>
  <c r="FM37" i="51"/>
  <c r="AP37" i="51" s="1"/>
  <c r="AQ112" i="51" s="1"/>
  <c r="FM38" i="51"/>
  <c r="AP38" i="51" s="1"/>
  <c r="AQ113" i="51" s="1"/>
  <c r="FM39" i="51"/>
  <c r="AP39" i="51" s="1"/>
  <c r="AQ114" i="51" s="1"/>
  <c r="FM40" i="51"/>
  <c r="AP40" i="51" s="1"/>
  <c r="AQ115" i="51" s="1"/>
  <c r="FM41" i="51"/>
  <c r="AP41" i="51" s="1"/>
  <c r="AQ116" i="51" s="1"/>
  <c r="FM42" i="51"/>
  <c r="AP42" i="51" s="1"/>
  <c r="AQ117" i="51" s="1"/>
  <c r="FM43" i="51"/>
  <c r="AP43" i="51" s="1"/>
  <c r="AQ118" i="51" s="1"/>
  <c r="FM44" i="51"/>
  <c r="AP44" i="51" s="1"/>
  <c r="AQ119" i="51" s="1"/>
  <c r="FM45" i="51"/>
  <c r="AP45" i="51" s="1"/>
  <c r="AQ120" i="51" s="1"/>
  <c r="FM46" i="51"/>
  <c r="AP46" i="51" s="1"/>
  <c r="AQ121" i="51" s="1"/>
  <c r="FM47" i="51"/>
  <c r="AP47" i="51" s="1"/>
  <c r="AQ122" i="51" s="1"/>
  <c r="FM48" i="51"/>
  <c r="AP48" i="51" s="1"/>
  <c r="AQ123" i="51" s="1"/>
  <c r="FM49" i="51"/>
  <c r="AP49" i="51" s="1"/>
  <c r="AQ124" i="51" s="1"/>
  <c r="FM50" i="51"/>
  <c r="AP50" i="51" s="1"/>
  <c r="AQ125" i="51" s="1"/>
  <c r="DG59" i="51"/>
  <c r="DF60" i="51"/>
  <c r="CU59" i="51"/>
  <c r="CT60" i="51"/>
  <c r="DK59" i="51"/>
  <c r="DJ60" i="51"/>
  <c r="DC59" i="51"/>
  <c r="DB60" i="51"/>
  <c r="CY59" i="51"/>
  <c r="CX60" i="51"/>
  <c r="FC58" i="51"/>
  <c r="FB59" i="51"/>
  <c r="CP58" i="4"/>
  <c r="CQ57" i="4"/>
  <c r="CI280" i="4"/>
  <c r="CH281" i="4"/>
  <c r="CI129" i="4"/>
  <c r="CH130" i="4"/>
  <c r="CU57" i="4"/>
  <c r="CT58" i="4"/>
  <c r="CU280" i="4"/>
  <c r="CT281" i="4"/>
  <c r="CU129" i="4"/>
  <c r="CT130" i="4"/>
  <c r="CY280" i="4"/>
  <c r="CX281" i="4"/>
  <c r="CM280" i="4"/>
  <c r="CL281" i="4"/>
  <c r="CI206" i="4"/>
  <c r="CH207" i="4"/>
  <c r="CU207" i="4"/>
  <c r="CT208" i="4"/>
  <c r="CQ206" i="4"/>
  <c r="CP207" i="4"/>
  <c r="CM207" i="4"/>
  <c r="CL208" i="4"/>
  <c r="CY206" i="4"/>
  <c r="CX207" i="4"/>
  <c r="CI56" i="4"/>
  <c r="CH57" i="4"/>
  <c r="CQ129" i="4"/>
  <c r="CP130" i="4"/>
  <c r="CM129" i="4"/>
  <c r="CL130" i="4"/>
  <c r="CQ280" i="4"/>
  <c r="CP281" i="4"/>
  <c r="CY129" i="4"/>
  <c r="CX130" i="4"/>
  <c r="CY56" i="4"/>
  <c r="CX57" i="4"/>
  <c r="CL58" i="4"/>
  <c r="CM57" i="4"/>
  <c r="AF58" i="51" l="1"/>
  <c r="O165" i="24" s="1"/>
  <c r="AQ58" i="51"/>
  <c r="AP133" i="51" s="1"/>
  <c r="FM53" i="51"/>
  <c r="AP53" i="51" s="1"/>
  <c r="AQ128" i="51" s="1"/>
  <c r="FL54" i="51"/>
  <c r="CY60" i="51"/>
  <c r="CX61" i="51"/>
  <c r="DC60" i="51"/>
  <c r="DB61" i="51"/>
  <c r="DK60" i="51"/>
  <c r="DJ61" i="51"/>
  <c r="CU60" i="51"/>
  <c r="CT61" i="51"/>
  <c r="DG60" i="51"/>
  <c r="DF61" i="51"/>
  <c r="FC59" i="51"/>
  <c r="FB60" i="51"/>
  <c r="CX58" i="4"/>
  <c r="CY57" i="4"/>
  <c r="CY130" i="4"/>
  <c r="CX131" i="4"/>
  <c r="CQ281" i="4"/>
  <c r="CP282" i="4"/>
  <c r="CM130" i="4"/>
  <c r="CL131" i="4"/>
  <c r="CQ130" i="4"/>
  <c r="CP131" i="4"/>
  <c r="CH58" i="4"/>
  <c r="CI57" i="4"/>
  <c r="CY207" i="4"/>
  <c r="CX208" i="4"/>
  <c r="CM208" i="4"/>
  <c r="CL209" i="4"/>
  <c r="CQ207" i="4"/>
  <c r="CP208" i="4"/>
  <c r="CU208" i="4"/>
  <c r="CT209" i="4"/>
  <c r="CI207" i="4"/>
  <c r="CH208" i="4"/>
  <c r="CM281" i="4"/>
  <c r="CL282" i="4"/>
  <c r="CY281" i="4"/>
  <c r="CX282" i="4"/>
  <c r="CU130" i="4"/>
  <c r="CT131" i="4"/>
  <c r="CU281" i="4"/>
  <c r="CT282" i="4"/>
  <c r="CU58" i="4"/>
  <c r="CT59" i="4"/>
  <c r="CI130" i="4"/>
  <c r="CH131" i="4"/>
  <c r="CI281" i="4"/>
  <c r="CH282" i="4"/>
  <c r="CM58" i="4"/>
  <c r="CL59" i="4"/>
  <c r="CQ58" i="4"/>
  <c r="CP59" i="4"/>
  <c r="AF59" i="51" l="1"/>
  <c r="O166" i="24" s="1"/>
  <c r="AQ59" i="51"/>
  <c r="AP134" i="51" s="1"/>
  <c r="FM54" i="51"/>
  <c r="AP54" i="51" s="1"/>
  <c r="AQ129" i="51" s="1"/>
  <c r="FL55" i="51"/>
  <c r="DG61" i="51"/>
  <c r="DF62" i="51"/>
  <c r="CU61" i="51"/>
  <c r="CT62" i="51"/>
  <c r="DK61" i="51"/>
  <c r="DJ62" i="51"/>
  <c r="DC61" i="51"/>
  <c r="DB62" i="51"/>
  <c r="CY61" i="51"/>
  <c r="CX62" i="51"/>
  <c r="FC60" i="51"/>
  <c r="FB61" i="51"/>
  <c r="CQ59" i="4"/>
  <c r="CP60" i="4"/>
  <c r="CM59" i="4"/>
  <c r="CL60" i="4"/>
  <c r="CI282" i="4"/>
  <c r="CH283" i="4"/>
  <c r="CI131" i="4"/>
  <c r="CH132" i="4"/>
  <c r="CU59" i="4"/>
  <c r="CT60" i="4"/>
  <c r="CU282" i="4"/>
  <c r="CT283" i="4"/>
  <c r="CU131" i="4"/>
  <c r="CT132" i="4"/>
  <c r="CY282" i="4"/>
  <c r="CX283" i="4"/>
  <c r="CM282" i="4"/>
  <c r="CL283" i="4"/>
  <c r="CI208" i="4"/>
  <c r="CH209" i="4"/>
  <c r="CU209" i="4"/>
  <c r="CT210" i="4"/>
  <c r="CQ208" i="4"/>
  <c r="CP209" i="4"/>
  <c r="CM209" i="4"/>
  <c r="CL210" i="4"/>
  <c r="CY208" i="4"/>
  <c r="CX209" i="4"/>
  <c r="CQ131" i="4"/>
  <c r="CP132" i="4"/>
  <c r="CM131" i="4"/>
  <c r="CL132" i="4"/>
  <c r="CQ282" i="4"/>
  <c r="CP283" i="4"/>
  <c r="CY131" i="4"/>
  <c r="CX132" i="4"/>
  <c r="CI58" i="4"/>
  <c r="CH59" i="4"/>
  <c r="CY58" i="4"/>
  <c r="CX59" i="4"/>
  <c r="AF60" i="51" l="1"/>
  <c r="O167" i="24" s="1"/>
  <c r="AQ60" i="51"/>
  <c r="AP135" i="51" s="1"/>
  <c r="FM55" i="51"/>
  <c r="AP55" i="51" s="1"/>
  <c r="AQ130" i="51" s="1"/>
  <c r="FL56" i="51"/>
  <c r="CY62" i="51"/>
  <c r="CX63" i="51"/>
  <c r="DC62" i="51"/>
  <c r="DB63" i="51"/>
  <c r="DK62" i="51"/>
  <c r="DJ63" i="51"/>
  <c r="CU62" i="51"/>
  <c r="CT63" i="51"/>
  <c r="DG62" i="51"/>
  <c r="DF63" i="51"/>
  <c r="FC61" i="51"/>
  <c r="FB62" i="51"/>
  <c r="CY59" i="4"/>
  <c r="CX60" i="4"/>
  <c r="CX133" i="4"/>
  <c r="CY132" i="4"/>
  <c r="CQ283" i="4"/>
  <c r="CP284" i="4"/>
  <c r="CM132" i="4"/>
  <c r="CL133" i="4"/>
  <c r="CP133" i="4"/>
  <c r="CQ132" i="4"/>
  <c r="CY209" i="4"/>
  <c r="CX210" i="4"/>
  <c r="CM210" i="4"/>
  <c r="CL211" i="4"/>
  <c r="CQ209" i="4"/>
  <c r="CP210" i="4"/>
  <c r="CU210" i="4"/>
  <c r="CT211" i="4"/>
  <c r="CI209" i="4"/>
  <c r="CH210" i="4"/>
  <c r="CM283" i="4"/>
  <c r="CL284" i="4"/>
  <c r="CY283" i="4"/>
  <c r="CX284" i="4"/>
  <c r="CU132" i="4"/>
  <c r="CT133" i="4"/>
  <c r="CU283" i="4"/>
  <c r="CT284" i="4"/>
  <c r="CU60" i="4"/>
  <c r="CT61" i="4"/>
  <c r="CH133" i="4"/>
  <c r="CI132" i="4"/>
  <c r="CI283" i="4"/>
  <c r="CH284" i="4"/>
  <c r="CM60" i="4"/>
  <c r="CL61" i="4"/>
  <c r="CQ60" i="4"/>
  <c r="CP61" i="4"/>
  <c r="CI59" i="4"/>
  <c r="CH60" i="4"/>
  <c r="AF61" i="51" l="1"/>
  <c r="O168" i="24" s="1"/>
  <c r="AQ61" i="51"/>
  <c r="AP136" i="51" s="1"/>
  <c r="FM56" i="51"/>
  <c r="AP56" i="51" s="1"/>
  <c r="AQ131" i="51" s="1"/>
  <c r="FL57" i="51"/>
  <c r="DG63" i="51"/>
  <c r="DF64" i="51"/>
  <c r="CU63" i="51"/>
  <c r="CT64" i="51"/>
  <c r="DK63" i="51"/>
  <c r="DJ64" i="51"/>
  <c r="DC63" i="51"/>
  <c r="DB64" i="51"/>
  <c r="CY63" i="51"/>
  <c r="CX64" i="51"/>
  <c r="FC62" i="51"/>
  <c r="FB63" i="51"/>
  <c r="CI60" i="4"/>
  <c r="CH61" i="4"/>
  <c r="CM61" i="4"/>
  <c r="CL62" i="4"/>
  <c r="CI284" i="4"/>
  <c r="CH285" i="4"/>
  <c r="CU61" i="4"/>
  <c r="CT62" i="4"/>
  <c r="CU284" i="4"/>
  <c r="CT285" i="4"/>
  <c r="CU133" i="4"/>
  <c r="CT134" i="4"/>
  <c r="CY284" i="4"/>
  <c r="CX285" i="4"/>
  <c r="CM284" i="4"/>
  <c r="CL285" i="4"/>
  <c r="CI210" i="4"/>
  <c r="CH211" i="4"/>
  <c r="CU211" i="4"/>
  <c r="CT212" i="4"/>
  <c r="CQ210" i="4"/>
  <c r="CP211" i="4"/>
  <c r="CM211" i="4"/>
  <c r="CL212" i="4"/>
  <c r="CY210" i="4"/>
  <c r="CX211" i="4"/>
  <c r="CM133" i="4"/>
  <c r="CL134" i="4"/>
  <c r="CQ284" i="4"/>
  <c r="CP285" i="4"/>
  <c r="CY60" i="4"/>
  <c r="CX61" i="4"/>
  <c r="CQ61" i="4"/>
  <c r="CP62" i="4"/>
  <c r="CI133" i="4"/>
  <c r="CH134" i="4"/>
  <c r="CQ133" i="4"/>
  <c r="CP134" i="4"/>
  <c r="CY133" i="4"/>
  <c r="CX134" i="4"/>
  <c r="AF62" i="51" l="1"/>
  <c r="O169" i="24" s="1"/>
  <c r="AQ62" i="51"/>
  <c r="AP137" i="51" s="1"/>
  <c r="FM57" i="51"/>
  <c r="AP57" i="51" s="1"/>
  <c r="AQ132" i="51" s="1"/>
  <c r="FL58" i="51"/>
  <c r="CY64" i="51"/>
  <c r="CX65" i="51"/>
  <c r="DC64" i="51"/>
  <c r="DB65" i="51"/>
  <c r="DK64" i="51"/>
  <c r="DJ65" i="51"/>
  <c r="CU64" i="51"/>
  <c r="CT65" i="51"/>
  <c r="DG64" i="51"/>
  <c r="DF65" i="51"/>
  <c r="FC63" i="51"/>
  <c r="FB64" i="51"/>
  <c r="CX135" i="4"/>
  <c r="CY134" i="4"/>
  <c r="CP135" i="4"/>
  <c r="CQ134" i="4"/>
  <c r="CQ62" i="4"/>
  <c r="CP63" i="4"/>
  <c r="CY61" i="4"/>
  <c r="CX62" i="4"/>
  <c r="CQ285" i="4"/>
  <c r="CP286" i="4"/>
  <c r="CM134" i="4"/>
  <c r="CL135" i="4"/>
  <c r="CY211" i="4"/>
  <c r="CX212" i="4"/>
  <c r="CM212" i="4"/>
  <c r="CL213" i="4"/>
  <c r="CQ211" i="4"/>
  <c r="CP212" i="4"/>
  <c r="CU212" i="4"/>
  <c r="CT213" i="4"/>
  <c r="CI211" i="4"/>
  <c r="CH212" i="4"/>
  <c r="CM285" i="4"/>
  <c r="CL286" i="4"/>
  <c r="CY285" i="4"/>
  <c r="CX286" i="4"/>
  <c r="CU134" i="4"/>
  <c r="CT135" i="4"/>
  <c r="CU285" i="4"/>
  <c r="CT286" i="4"/>
  <c r="CU62" i="4"/>
  <c r="CT63" i="4"/>
  <c r="CI285" i="4"/>
  <c r="CH286" i="4"/>
  <c r="CM62" i="4"/>
  <c r="CL63" i="4"/>
  <c r="CI61" i="4"/>
  <c r="CH62" i="4"/>
  <c r="CH135" i="4"/>
  <c r="CI134" i="4"/>
  <c r="AF63" i="51" l="1"/>
  <c r="O170" i="24" s="1"/>
  <c r="AQ63" i="51"/>
  <c r="AP138" i="51" s="1"/>
  <c r="FM58" i="51"/>
  <c r="AP58" i="51" s="1"/>
  <c r="AQ133" i="51" s="1"/>
  <c r="FL59" i="51"/>
  <c r="DG65" i="51"/>
  <c r="DF66" i="51"/>
  <c r="CU65" i="51"/>
  <c r="CT66" i="51"/>
  <c r="DK65" i="51"/>
  <c r="DJ66" i="51"/>
  <c r="DC65" i="51"/>
  <c r="DB66" i="51"/>
  <c r="CY65" i="51"/>
  <c r="CX66" i="51"/>
  <c r="FC64" i="51"/>
  <c r="FB65" i="51"/>
  <c r="CI62" i="4"/>
  <c r="CH63" i="4"/>
  <c r="CM63" i="4"/>
  <c r="CL64" i="4"/>
  <c r="CI286" i="4"/>
  <c r="CH287" i="4"/>
  <c r="CU63" i="4"/>
  <c r="CT64" i="4"/>
  <c r="CU286" i="4"/>
  <c r="CT287" i="4"/>
  <c r="CU135" i="4"/>
  <c r="CT136" i="4"/>
  <c r="CY286" i="4"/>
  <c r="CX287" i="4"/>
  <c r="CM286" i="4"/>
  <c r="CL287" i="4"/>
  <c r="CI212" i="4"/>
  <c r="CH213" i="4"/>
  <c r="CU213" i="4"/>
  <c r="CT214" i="4"/>
  <c r="CQ212" i="4"/>
  <c r="CP213" i="4"/>
  <c r="CM213" i="4"/>
  <c r="CL214" i="4"/>
  <c r="CY212" i="4"/>
  <c r="CX213" i="4"/>
  <c r="CM135" i="4"/>
  <c r="CL136" i="4"/>
  <c r="CQ286" i="4"/>
  <c r="CP287" i="4"/>
  <c r="CY62" i="4"/>
  <c r="CX63" i="4"/>
  <c r="CQ63" i="4"/>
  <c r="CP64" i="4"/>
  <c r="CI135" i="4"/>
  <c r="CH136" i="4"/>
  <c r="CQ135" i="4"/>
  <c r="CP136" i="4"/>
  <c r="CY135" i="4"/>
  <c r="CX136" i="4"/>
  <c r="AF64" i="51" l="1"/>
  <c r="O171" i="24" s="1"/>
  <c r="AQ64" i="51"/>
  <c r="AP139" i="51" s="1"/>
  <c r="FM59" i="51"/>
  <c r="AP59" i="51" s="1"/>
  <c r="AQ134" i="51" s="1"/>
  <c r="FL60" i="51"/>
  <c r="CY66" i="51"/>
  <c r="CX67" i="51"/>
  <c r="CY67" i="51" s="1"/>
  <c r="DC66" i="51"/>
  <c r="DB67" i="51"/>
  <c r="DK66" i="51"/>
  <c r="DJ67" i="51"/>
  <c r="DK67" i="51" s="1"/>
  <c r="CU66" i="51"/>
  <c r="CT67" i="51"/>
  <c r="DG66" i="51"/>
  <c r="DF67" i="51"/>
  <c r="FC65" i="51"/>
  <c r="FB66" i="51"/>
  <c r="CP137" i="4"/>
  <c r="CQ136" i="4"/>
  <c r="CH137" i="4"/>
  <c r="CI136" i="4"/>
  <c r="CQ64" i="4"/>
  <c r="CP65" i="4"/>
  <c r="CY63" i="4"/>
  <c r="CX64" i="4"/>
  <c r="CQ287" i="4"/>
  <c r="CP288" i="4"/>
  <c r="CM136" i="4"/>
  <c r="CL137" i="4"/>
  <c r="CY213" i="4"/>
  <c r="CX214" i="4"/>
  <c r="CM214" i="4"/>
  <c r="CL215" i="4"/>
  <c r="CM215" i="4" s="1"/>
  <c r="CQ213" i="4"/>
  <c r="CP214" i="4"/>
  <c r="CU214" i="4"/>
  <c r="CT215" i="4"/>
  <c r="CU215" i="4" s="1"/>
  <c r="CI213" i="4"/>
  <c r="CH214" i="4"/>
  <c r="CM287" i="4"/>
  <c r="CL288" i="4"/>
  <c r="CY287" i="4"/>
  <c r="CX288" i="4"/>
  <c r="CU136" i="4"/>
  <c r="CT137" i="4"/>
  <c r="CU287" i="4"/>
  <c r="CT288" i="4"/>
  <c r="CU64" i="4"/>
  <c r="CT65" i="4"/>
  <c r="CI287" i="4"/>
  <c r="CH288" i="4"/>
  <c r="CM64" i="4"/>
  <c r="CL65" i="4"/>
  <c r="CI63" i="4"/>
  <c r="CH64" i="4"/>
  <c r="CX137" i="4"/>
  <c r="CY136" i="4"/>
  <c r="AF65" i="51" l="1"/>
  <c r="O172" i="24" s="1"/>
  <c r="AQ65" i="51"/>
  <c r="AP140" i="51" s="1"/>
  <c r="FM60" i="51"/>
  <c r="AP60" i="51" s="1"/>
  <c r="AQ135" i="51" s="1"/>
  <c r="FL61" i="51"/>
  <c r="DG67" i="51"/>
  <c r="DF68" i="51"/>
  <c r="CU67" i="51"/>
  <c r="CT68" i="51"/>
  <c r="DC67" i="51"/>
  <c r="DB68" i="51"/>
  <c r="FC66" i="51"/>
  <c r="FB67" i="51"/>
  <c r="CI64" i="4"/>
  <c r="CH65" i="4"/>
  <c r="CI288" i="4"/>
  <c r="CH289" i="4"/>
  <c r="CU65" i="4"/>
  <c r="CT66" i="4"/>
  <c r="CU288" i="4"/>
  <c r="CT289" i="4"/>
  <c r="CU137" i="4"/>
  <c r="CT138" i="4"/>
  <c r="CY288" i="4"/>
  <c r="CX289" i="4"/>
  <c r="CM288" i="4"/>
  <c r="CL289" i="4"/>
  <c r="CI214" i="4"/>
  <c r="CH215" i="4"/>
  <c r="CI215" i="4" s="1"/>
  <c r="CQ214" i="4"/>
  <c r="CP215" i="4"/>
  <c r="CQ215" i="4" s="1"/>
  <c r="CY214" i="4"/>
  <c r="CX215" i="4"/>
  <c r="CY215" i="4" s="1"/>
  <c r="CM137" i="4"/>
  <c r="CL138" i="4"/>
  <c r="CQ288" i="4"/>
  <c r="CP289" i="4"/>
  <c r="CY64" i="4"/>
  <c r="CX65" i="4"/>
  <c r="CQ65" i="4"/>
  <c r="CP66" i="4"/>
  <c r="CM65" i="4"/>
  <c r="CL66" i="4"/>
  <c r="CY137" i="4"/>
  <c r="CX138" i="4"/>
  <c r="CI137" i="4"/>
  <c r="CH138" i="4"/>
  <c r="CQ137" i="4"/>
  <c r="CP138" i="4"/>
  <c r="AF66" i="51" l="1"/>
  <c r="O173" i="24" s="1"/>
  <c r="AQ66" i="51"/>
  <c r="AP141" i="51" s="1"/>
  <c r="FM61" i="51"/>
  <c r="AP61" i="51" s="1"/>
  <c r="AQ136" i="51" s="1"/>
  <c r="FL62" i="51"/>
  <c r="DC68" i="51"/>
  <c r="DB69" i="51"/>
  <c r="CU68" i="51"/>
  <c r="CT69" i="51"/>
  <c r="DG68" i="51"/>
  <c r="DF69" i="51"/>
  <c r="FC67" i="51"/>
  <c r="FB68" i="51"/>
  <c r="CQ138" i="4"/>
  <c r="CP139" i="4"/>
  <c r="CX139" i="4"/>
  <c r="CY138" i="4"/>
  <c r="CQ66" i="4"/>
  <c r="CP67" i="4"/>
  <c r="CY65" i="4"/>
  <c r="CX66" i="4"/>
  <c r="CQ289" i="4"/>
  <c r="CP290" i="4"/>
  <c r="CM138" i="4"/>
  <c r="CL139" i="4"/>
  <c r="CM289" i="4"/>
  <c r="CL290" i="4"/>
  <c r="CY289" i="4"/>
  <c r="CX290" i="4"/>
  <c r="CU138" i="4"/>
  <c r="CT139" i="4"/>
  <c r="CU289" i="4"/>
  <c r="CT290" i="4"/>
  <c r="CU66" i="4"/>
  <c r="CT67" i="4"/>
  <c r="CI289" i="4"/>
  <c r="CH290" i="4"/>
  <c r="CI65" i="4"/>
  <c r="CH66" i="4"/>
  <c r="CH139" i="4"/>
  <c r="CI138" i="4"/>
  <c r="CM66" i="4"/>
  <c r="CL67" i="4"/>
  <c r="CM67" i="4" s="1"/>
  <c r="AF67" i="51" l="1"/>
  <c r="O174" i="24" s="1"/>
  <c r="AQ67" i="51"/>
  <c r="AP142" i="51" s="1"/>
  <c r="FM62" i="51"/>
  <c r="AP62" i="51" s="1"/>
  <c r="AQ137" i="51" s="1"/>
  <c r="FL63" i="51"/>
  <c r="DG69" i="51"/>
  <c r="DF70" i="51"/>
  <c r="CU69" i="51"/>
  <c r="CT70" i="51"/>
  <c r="DC69" i="51"/>
  <c r="DB70" i="51"/>
  <c r="FC68" i="51"/>
  <c r="FB69" i="51"/>
  <c r="CI66" i="4"/>
  <c r="CH67" i="4"/>
  <c r="CI290" i="4"/>
  <c r="CH291" i="4"/>
  <c r="CI291" i="4" s="1"/>
  <c r="CU67" i="4"/>
  <c r="CT68" i="4"/>
  <c r="CU290" i="4"/>
  <c r="CT291" i="4"/>
  <c r="CU291" i="4" s="1"/>
  <c r="CU139" i="4"/>
  <c r="CT140" i="4"/>
  <c r="CU140" i="4" s="1"/>
  <c r="CY290" i="4"/>
  <c r="CX291" i="4"/>
  <c r="CY291" i="4" s="1"/>
  <c r="CM290" i="4"/>
  <c r="CL291" i="4"/>
  <c r="CM291" i="4" s="1"/>
  <c r="CM139" i="4"/>
  <c r="CL140" i="4"/>
  <c r="CM140" i="4" s="1"/>
  <c r="CQ290" i="4"/>
  <c r="CP291" i="4"/>
  <c r="CQ291" i="4" s="1"/>
  <c r="CY66" i="4"/>
  <c r="CX67" i="4"/>
  <c r="CY67" i="4" s="1"/>
  <c r="CQ67" i="4"/>
  <c r="CP68" i="4"/>
  <c r="CQ139" i="4"/>
  <c r="CP140" i="4"/>
  <c r="CQ140" i="4" s="1"/>
  <c r="CI139" i="4"/>
  <c r="CH140" i="4"/>
  <c r="CI140" i="4" s="1"/>
  <c r="CY139" i="4"/>
  <c r="CX140" i="4"/>
  <c r="CY140" i="4" s="1"/>
  <c r="AF68" i="51" l="1"/>
  <c r="O175" i="24" s="1"/>
  <c r="AQ68" i="51"/>
  <c r="AP143" i="51" s="1"/>
  <c r="FM63" i="51"/>
  <c r="AP63" i="51" s="1"/>
  <c r="AQ138" i="51" s="1"/>
  <c r="FL64" i="51"/>
  <c r="DC70" i="51"/>
  <c r="DB71" i="51"/>
  <c r="CU70" i="51"/>
  <c r="CT71" i="51"/>
  <c r="DG70" i="51"/>
  <c r="DF71" i="51"/>
  <c r="FC69" i="51"/>
  <c r="FB70" i="51"/>
  <c r="CU68" i="4"/>
  <c r="CT69" i="4"/>
  <c r="CI67" i="4"/>
  <c r="CH68" i="4"/>
  <c r="CQ68" i="4"/>
  <c r="CP69" i="4"/>
  <c r="AF69" i="51" l="1"/>
  <c r="O176" i="24" s="1"/>
  <c r="AQ69" i="51"/>
  <c r="AP144" i="51" s="1"/>
  <c r="FM64" i="51"/>
  <c r="AP64" i="51" s="1"/>
  <c r="AQ139" i="51" s="1"/>
  <c r="FL65" i="51"/>
  <c r="DF72" i="51"/>
  <c r="DG71" i="51"/>
  <c r="CT72" i="51"/>
  <c r="CU71" i="51"/>
  <c r="DB72" i="51"/>
  <c r="DC71" i="51"/>
  <c r="FC70" i="51"/>
  <c r="FB71" i="51"/>
  <c r="CQ69" i="4"/>
  <c r="CP70" i="4"/>
  <c r="CI68" i="4"/>
  <c r="CH69" i="4"/>
  <c r="CU69" i="4"/>
  <c r="CT70" i="4"/>
  <c r="AF70" i="51" l="1"/>
  <c r="O177" i="24" s="1"/>
  <c r="AQ70" i="51"/>
  <c r="AP145" i="51" s="1"/>
  <c r="FM65" i="51"/>
  <c r="AP65" i="51" s="1"/>
  <c r="AQ140" i="51" s="1"/>
  <c r="FL66" i="51"/>
  <c r="DB73" i="51"/>
  <c r="DC72" i="51"/>
  <c r="CU72" i="51"/>
  <c r="CT73" i="51"/>
  <c r="DG72" i="51"/>
  <c r="DF73" i="51"/>
  <c r="FC71" i="51"/>
  <c r="FB72" i="51"/>
  <c r="CU70" i="4"/>
  <c r="CT71" i="4"/>
  <c r="CI69" i="4"/>
  <c r="CH70" i="4"/>
  <c r="CQ70" i="4"/>
  <c r="CP71" i="4"/>
  <c r="AF71" i="51" l="1"/>
  <c r="O178" i="24" s="1"/>
  <c r="AQ71" i="51"/>
  <c r="AP146" i="51" s="1"/>
  <c r="FM66" i="51"/>
  <c r="AP66" i="51" s="1"/>
  <c r="AQ141" i="51" s="1"/>
  <c r="FL67" i="51"/>
  <c r="DF74" i="51"/>
  <c r="DG73" i="51"/>
  <c r="CT74" i="51"/>
  <c r="CU73" i="51"/>
  <c r="DB74" i="51"/>
  <c r="DC73" i="51"/>
  <c r="FC72" i="51"/>
  <c r="FB73" i="51"/>
  <c r="CQ71" i="4"/>
  <c r="CP72" i="4"/>
  <c r="CI70" i="4"/>
  <c r="CH71" i="4"/>
  <c r="CU71" i="4"/>
  <c r="CT72" i="4"/>
  <c r="AF72" i="51" l="1"/>
  <c r="O179" i="24" s="1"/>
  <c r="AQ72" i="51"/>
  <c r="AP147" i="51" s="1"/>
  <c r="FM67" i="51"/>
  <c r="AP67" i="51" s="1"/>
  <c r="AQ142" i="51" s="1"/>
  <c r="FL68" i="51"/>
  <c r="DC74" i="51"/>
  <c r="DB75" i="51"/>
  <c r="CT75" i="51"/>
  <c r="CU74" i="51"/>
  <c r="DF75" i="51"/>
  <c r="DG74" i="51"/>
  <c r="FC73" i="51"/>
  <c r="FB74" i="51"/>
  <c r="CU72" i="4"/>
  <c r="CT73" i="4"/>
  <c r="CI71" i="4"/>
  <c r="CH72" i="4"/>
  <c r="CQ72" i="4"/>
  <c r="CP73" i="4"/>
  <c r="AF73" i="51" l="1"/>
  <c r="O180" i="24" s="1"/>
  <c r="AQ73" i="51"/>
  <c r="AP148" i="51" s="1"/>
  <c r="FM68" i="51"/>
  <c r="AP68" i="51" s="1"/>
  <c r="AQ143" i="51" s="1"/>
  <c r="FL69" i="51"/>
  <c r="DC75" i="51"/>
  <c r="DB76" i="51"/>
  <c r="DC76" i="51" s="1"/>
  <c r="DF76" i="51"/>
  <c r="DG76" i="51" s="1"/>
  <c r="DG75" i="51"/>
  <c r="CT76" i="51"/>
  <c r="CU76" i="51" s="1"/>
  <c r="CU75" i="51"/>
  <c r="FC74" i="51"/>
  <c r="FB75" i="51"/>
  <c r="CQ73" i="4"/>
  <c r="CP74" i="4"/>
  <c r="CI72" i="4"/>
  <c r="CH73" i="4"/>
  <c r="CU73" i="4"/>
  <c r="CT74" i="4"/>
  <c r="AF74" i="51" l="1"/>
  <c r="O181" i="24" s="1"/>
  <c r="AQ74" i="51"/>
  <c r="AP149" i="51" s="1"/>
  <c r="FM69" i="51"/>
  <c r="AP69" i="51" s="1"/>
  <c r="AQ144" i="51" s="1"/>
  <c r="FL70" i="51"/>
  <c r="FC75" i="51"/>
  <c r="FB76" i="51"/>
  <c r="CU74" i="4"/>
  <c r="CT75" i="4"/>
  <c r="CI73" i="4"/>
  <c r="CH74" i="4"/>
  <c r="CQ74" i="4"/>
  <c r="CP75" i="4"/>
  <c r="FC76" i="51" l="1"/>
  <c r="AQ76" i="51" s="1"/>
  <c r="AP151" i="51" s="1"/>
  <c r="FB77" i="51"/>
  <c r="AF75" i="51"/>
  <c r="O182" i="24" s="1"/>
  <c r="AQ75" i="51"/>
  <c r="AP150" i="51" s="1"/>
  <c r="FM70" i="51"/>
  <c r="AP70" i="51" s="1"/>
  <c r="AQ145" i="51" s="1"/>
  <c r="FL71" i="51"/>
  <c r="CQ75" i="4"/>
  <c r="CP76" i="4"/>
  <c r="CQ76" i="4" s="1"/>
  <c r="CU75" i="4"/>
  <c r="CT76" i="4"/>
  <c r="CU76" i="4" s="1"/>
  <c r="CI74" i="4"/>
  <c r="CH75" i="4"/>
  <c r="FC77" i="51" l="1"/>
  <c r="AF77" i="51" s="1"/>
  <c r="O184" i="24" s="1"/>
  <c r="FB78" i="51"/>
  <c r="FC78" i="51" s="1"/>
  <c r="AF76" i="51"/>
  <c r="O183" i="24" s="1"/>
  <c r="FM71" i="51"/>
  <c r="AP71" i="51" s="1"/>
  <c r="AQ146" i="51" s="1"/>
  <c r="FL72" i="51"/>
  <c r="CI75" i="4"/>
  <c r="CH76" i="4"/>
  <c r="CI76" i="4" s="1"/>
  <c r="AQ77" i="51" l="1"/>
  <c r="AP152" i="51" s="1"/>
  <c r="AQ78" i="51"/>
  <c r="AF78" i="51"/>
  <c r="FM72" i="51"/>
  <c r="AP72" i="51" s="1"/>
  <c r="AQ147" i="51" s="1"/>
  <c r="FL73" i="51"/>
  <c r="FM73" i="51" l="1"/>
  <c r="AP73" i="51" s="1"/>
  <c r="AQ148" i="51" s="1"/>
  <c r="FL74" i="51"/>
  <c r="FM74" i="51" l="1"/>
  <c r="AP74" i="51" s="1"/>
  <c r="AQ149" i="51" s="1"/>
  <c r="FL75" i="51"/>
  <c r="FM75" i="51" l="1"/>
  <c r="AP75" i="51" s="1"/>
  <c r="AQ150" i="51" s="1"/>
  <c r="FL76" i="51"/>
  <c r="FM76" i="51" l="1"/>
  <c r="AP76" i="51" s="1"/>
  <c r="AQ151" i="51" s="1"/>
  <c r="FL77" i="51"/>
  <c r="FM77" i="51" l="1"/>
  <c r="AP77" i="51" s="1"/>
  <c r="AQ152" i="51" s="1"/>
  <c r="FL78" i="51"/>
  <c r="FM78" i="51" s="1"/>
  <c r="AP78" i="51" s="1"/>
  <c r="EB16" i="51"/>
  <c r="EC16" i="51" s="1"/>
  <c r="FG16" i="51" l="1"/>
  <c r="FH16" i="51" s="1"/>
  <c r="FH17" i="51" s="1"/>
  <c r="FH18" i="51" l="1"/>
  <c r="FH19" i="51" l="1"/>
  <c r="FH20" i="51" l="1"/>
  <c r="FH21" i="51" l="1"/>
  <c r="FH22" i="51" l="1"/>
  <c r="FH23" i="51" l="1"/>
  <c r="FH24" i="51" l="1"/>
  <c r="FH25" i="51" l="1"/>
  <c r="FH26" i="51" l="1"/>
  <c r="FH27" i="51" l="1"/>
  <c r="FH28" i="51" l="1"/>
  <c r="FH29" i="51" l="1"/>
  <c r="FH30" i="51" l="1"/>
  <c r="FH31" i="51" l="1"/>
  <c r="FH32" i="51" l="1"/>
  <c r="FH33" i="51" l="1"/>
  <c r="FH34" i="51" l="1"/>
  <c r="FH35" i="51" l="1"/>
  <c r="FH36" i="51" l="1"/>
  <c r="FH37" i="51" l="1"/>
  <c r="FH38" i="51" l="1"/>
  <c r="FH39" i="51" l="1"/>
  <c r="FH40" i="51" l="1"/>
  <c r="FH41" i="51" l="1"/>
  <c r="FH42" i="51" l="1"/>
  <c r="FH43" i="51" l="1"/>
  <c r="FH44" i="51" l="1"/>
  <c r="FH45" i="51" l="1"/>
  <c r="FH46" i="51" l="1"/>
  <c r="FH47" i="51" l="1"/>
  <c r="FH48" i="51" l="1"/>
  <c r="FH49" i="51" l="1"/>
  <c r="FH50" i="51" l="1"/>
  <c r="FH51" i="51" l="1"/>
  <c r="FH80" i="51" s="1"/>
  <c r="FI51" i="51" l="1"/>
  <c r="FH52" i="51"/>
  <c r="FH53" i="51" l="1"/>
  <c r="FI52" i="51"/>
  <c r="FI15" i="51"/>
  <c r="FI16" i="51"/>
  <c r="FI17" i="51"/>
  <c r="FI18" i="51"/>
  <c r="FI19" i="51"/>
  <c r="FI20" i="51"/>
  <c r="FI21" i="51"/>
  <c r="FI22" i="51"/>
  <c r="FI23" i="51"/>
  <c r="FI24" i="51"/>
  <c r="FI25" i="51"/>
  <c r="FI26" i="51"/>
  <c r="FI27" i="51"/>
  <c r="FI28" i="51"/>
  <c r="FI29" i="51"/>
  <c r="FI30" i="51"/>
  <c r="FI31" i="51"/>
  <c r="FI32" i="51"/>
  <c r="FI33" i="51"/>
  <c r="FI34" i="51"/>
  <c r="FI35" i="51"/>
  <c r="FI36" i="51"/>
  <c r="FI37" i="51"/>
  <c r="FI38" i="51"/>
  <c r="FI39" i="51"/>
  <c r="FI40" i="51"/>
  <c r="FI41" i="51"/>
  <c r="FI42" i="51"/>
  <c r="FI43" i="51"/>
  <c r="FI44" i="51"/>
  <c r="FI45" i="51"/>
  <c r="FI46" i="51"/>
  <c r="FI47" i="51"/>
  <c r="FI48" i="51"/>
  <c r="FI49" i="51"/>
  <c r="FI50" i="51"/>
  <c r="FI53" i="51" l="1"/>
  <c r="FH54" i="51"/>
  <c r="FI54" i="51" l="1"/>
  <c r="FH55" i="51"/>
  <c r="FI55" i="51" l="1"/>
  <c r="FH56" i="51"/>
  <c r="FI56" i="51" l="1"/>
  <c r="FH57" i="51"/>
  <c r="FI57" i="51" l="1"/>
  <c r="FH58" i="51"/>
  <c r="FH59" i="51" l="1"/>
  <c r="FI58" i="51"/>
  <c r="FI59" i="51" l="1"/>
  <c r="FH60" i="51"/>
  <c r="FH61" i="51" l="1"/>
  <c r="FI60" i="51"/>
  <c r="FI61" i="51" l="1"/>
  <c r="FH62" i="51"/>
  <c r="FH63" i="51" l="1"/>
  <c r="FI62" i="51"/>
  <c r="FI63" i="51" l="1"/>
  <c r="FH64" i="51"/>
  <c r="FH65" i="51" l="1"/>
  <c r="FI64" i="51"/>
  <c r="FI65" i="51" l="1"/>
  <c r="FH66" i="51"/>
  <c r="FI66" i="51" l="1"/>
  <c r="FH67" i="51"/>
  <c r="FI67" i="51" l="1"/>
  <c r="FH68" i="51"/>
  <c r="FI68" i="51" l="1"/>
  <c r="FH69" i="51"/>
  <c r="FI69" i="51" l="1"/>
  <c r="FH70" i="51"/>
  <c r="FI70" i="51" l="1"/>
  <c r="FH71" i="51"/>
  <c r="FI71" i="51" l="1"/>
  <c r="FH72" i="51"/>
  <c r="FH73" i="51" l="1"/>
  <c r="FI72" i="51"/>
  <c r="FI73" i="51" l="1"/>
  <c r="FH74" i="51"/>
  <c r="FI74" i="51" l="1"/>
  <c r="FH75" i="51"/>
  <c r="FI75" i="51" l="1"/>
  <c r="FO75" i="51" s="1"/>
  <c r="FH76" i="51"/>
  <c r="FI76" i="51" l="1"/>
  <c r="FH77" i="51"/>
  <c r="FO76" i="51"/>
  <c r="FO80" i="51"/>
  <c r="FI77" i="51" l="1"/>
  <c r="FO77" i="51" s="1"/>
  <c r="FH78" i="51"/>
  <c r="FI78" i="51" s="1"/>
  <c r="FO78" i="51" s="1"/>
  <c r="K29" i="48" l="1"/>
  <c r="M29" i="48" s="1"/>
  <c r="K45" i="48" l="1"/>
  <c r="M45" i="48" s="1"/>
  <c r="AY45" i="48" s="1"/>
  <c r="CX45" i="48"/>
  <c r="EX45" i="48"/>
  <c r="K30" i="48"/>
  <c r="M30" i="48" s="1"/>
  <c r="K32" i="48"/>
  <c r="M32" i="48" s="1"/>
  <c r="K34" i="48"/>
  <c r="M34" i="48" s="1"/>
  <c r="K36" i="48"/>
  <c r="M36" i="48" s="1"/>
  <c r="K38" i="48"/>
  <c r="M38" i="48" s="1"/>
  <c r="K40" i="48"/>
  <c r="M40" i="48" s="1"/>
  <c r="K42" i="48"/>
  <c r="M42" i="48" s="1"/>
  <c r="K46" i="48"/>
  <c r="M46" i="48" s="1"/>
  <c r="AY29" i="48"/>
  <c r="CX29" i="48"/>
  <c r="GV29" i="48"/>
  <c r="EX29" i="48"/>
  <c r="K31" i="48"/>
  <c r="M31" i="48" s="1"/>
  <c r="K33" i="48"/>
  <c r="M33" i="48" s="1"/>
  <c r="K35" i="48"/>
  <c r="M35" i="48" s="1"/>
  <c r="K37" i="48"/>
  <c r="M37" i="48" s="1"/>
  <c r="K39" i="48"/>
  <c r="M39" i="48" s="1"/>
  <c r="K41" i="48"/>
  <c r="M41" i="48" s="1"/>
  <c r="K43" i="48"/>
  <c r="M43" i="48" s="1"/>
  <c r="K44" i="48"/>
  <c r="M44" i="48" s="1"/>
  <c r="GV45" i="48" l="1"/>
  <c r="AY43" i="48"/>
  <c r="GV43" i="48"/>
  <c r="EX43" i="48"/>
  <c r="CX43" i="48"/>
  <c r="AY39" i="48"/>
  <c r="GV39" i="48"/>
  <c r="EX39" i="48"/>
  <c r="CX39" i="48"/>
  <c r="AY35" i="48"/>
  <c r="GV35" i="48"/>
  <c r="EX35" i="48"/>
  <c r="CX35" i="48"/>
  <c r="AY31" i="48"/>
  <c r="GV31" i="48"/>
  <c r="EX31" i="48"/>
  <c r="CX31" i="48"/>
  <c r="AY40" i="48"/>
  <c r="GV40" i="48"/>
  <c r="EX40" i="48"/>
  <c r="CX40" i="48"/>
  <c r="AY36" i="48"/>
  <c r="GV36" i="48"/>
  <c r="EX36" i="48"/>
  <c r="CX36" i="48"/>
  <c r="AY32" i="48"/>
  <c r="GV32" i="48"/>
  <c r="EX32" i="48"/>
  <c r="CX32" i="48"/>
  <c r="K47" i="48"/>
  <c r="M47" i="48" s="1"/>
  <c r="AY44" i="48"/>
  <c r="GV44" i="48"/>
  <c r="EX44" i="48"/>
  <c r="CX44" i="48"/>
  <c r="AY41" i="48"/>
  <c r="CX41" i="48"/>
  <c r="EX41" i="48"/>
  <c r="GV41" i="48"/>
  <c r="AY37" i="48"/>
  <c r="CX37" i="48"/>
  <c r="GV37" i="48"/>
  <c r="EX37" i="48"/>
  <c r="AY33" i="48"/>
  <c r="CX33" i="48"/>
  <c r="EX33" i="48"/>
  <c r="GV33" i="48"/>
  <c r="AY46" i="48"/>
  <c r="CX46" i="48"/>
  <c r="GV46" i="48"/>
  <c r="EX46" i="48"/>
  <c r="AY42" i="48"/>
  <c r="CX42" i="48"/>
  <c r="GV42" i="48"/>
  <c r="EX42" i="48"/>
  <c r="AY38" i="48"/>
  <c r="CX38" i="48"/>
  <c r="GV38" i="48"/>
  <c r="EX38" i="48"/>
  <c r="AY34" i="48"/>
  <c r="CX34" i="48"/>
  <c r="GV34" i="48"/>
  <c r="EX34" i="48"/>
  <c r="AY30" i="48"/>
  <c r="CX30" i="48"/>
  <c r="GV30" i="48"/>
  <c r="EX30" i="48"/>
  <c r="GQ4" i="48" l="1" a="1"/>
  <c r="AT4" i="48" a="1"/>
  <c r="ES4" i="48" a="1"/>
  <c r="EU6" i="48" s="1"/>
  <c r="CS4" i="48" a="1"/>
  <c r="CT7" i="48" s="1"/>
  <c r="EV4" i="48"/>
  <c r="EU11" i="48" s="1"/>
  <c r="EV7" i="48"/>
  <c r="ES4" i="48"/>
  <c r="EX11" i="48" s="1"/>
  <c r="EX7" i="48"/>
  <c r="EV5" i="48"/>
  <c r="EW8" i="48"/>
  <c r="EW7" i="48"/>
  <c r="EW6" i="48"/>
  <c r="EW5" i="48"/>
  <c r="EW4" i="48"/>
  <c r="ET11" i="48" s="1"/>
  <c r="ES7" i="48"/>
  <c r="ES6" i="48"/>
  <c r="ES5" i="48"/>
  <c r="EV6" i="48"/>
  <c r="EV8" i="48"/>
  <c r="CV4" i="48"/>
  <c r="CU11" i="48" s="1"/>
  <c r="CW4" i="48"/>
  <c r="CT11" i="48" s="1"/>
  <c r="CX4" i="48"/>
  <c r="CS11" i="48" s="1"/>
  <c r="CS5" i="48"/>
  <c r="CV6" i="48"/>
  <c r="CW6" i="48"/>
  <c r="CX6" i="48"/>
  <c r="CS7" i="48"/>
  <c r="CX5" i="48"/>
  <c r="CS6" i="48"/>
  <c r="CT6" i="48"/>
  <c r="CU6" i="48"/>
  <c r="CX7" i="48"/>
  <c r="CS8" i="48"/>
  <c r="CT8" i="48"/>
  <c r="GV7" i="48"/>
  <c r="GT6" i="48"/>
  <c r="GR5" i="48"/>
  <c r="GU8" i="48"/>
  <c r="GS7" i="48"/>
  <c r="GQ6" i="48"/>
  <c r="GU4" i="48"/>
  <c r="GR11" i="48" s="1"/>
  <c r="GV8" i="48"/>
  <c r="GT7" i="48"/>
  <c r="GR6" i="48"/>
  <c r="GV4" i="48"/>
  <c r="GQ11" i="48" s="1"/>
  <c r="GS8" i="48"/>
  <c r="GQ7" i="48"/>
  <c r="GU5" i="48"/>
  <c r="GS4" i="48"/>
  <c r="GT11" i="48" s="1"/>
  <c r="GT8" i="48"/>
  <c r="GR7" i="48"/>
  <c r="GV5" i="48"/>
  <c r="GT4" i="48"/>
  <c r="GS11" i="48" s="1"/>
  <c r="GQ8" i="48"/>
  <c r="GU6" i="48"/>
  <c r="GS5" i="48"/>
  <c r="GQ4" i="48"/>
  <c r="GV11" i="48" s="1"/>
  <c r="GR8" i="48"/>
  <c r="GV6" i="48"/>
  <c r="GT5" i="48"/>
  <c r="GR4" i="48"/>
  <c r="GU11" i="48" s="1"/>
  <c r="GU7" i="48"/>
  <c r="GS6" i="48"/>
  <c r="GQ5" i="48"/>
  <c r="AT5" i="48"/>
  <c r="AV6" i="48"/>
  <c r="AV4" i="48"/>
  <c r="AW11" i="48" s="1"/>
  <c r="AY4" i="48"/>
  <c r="AT11" i="48" s="1"/>
  <c r="AT4" i="48"/>
  <c r="AY11" i="48" s="1"/>
  <c r="AX6" i="48"/>
  <c r="AW4" i="48"/>
  <c r="AV11" i="48" s="1"/>
  <c r="AU7" i="48"/>
  <c r="AU8" i="48"/>
  <c r="AX5" i="48"/>
  <c r="AU6" i="48"/>
  <c r="AX4" i="48"/>
  <c r="AU11" i="48" s="1"/>
  <c r="AV7" i="48"/>
  <c r="AU5" i="48"/>
  <c r="AY7" i="48"/>
  <c r="AW8" i="48"/>
  <c r="AW5" i="48"/>
  <c r="AY6" i="48"/>
  <c r="AT7" i="48"/>
  <c r="AW7" i="48"/>
  <c r="AV5" i="48"/>
  <c r="AT8" i="48"/>
  <c r="AY5" i="48"/>
  <c r="AX7" i="48"/>
  <c r="AU4" i="48"/>
  <c r="AX11" i="48" s="1"/>
  <c r="AV8" i="48"/>
  <c r="AY8" i="48"/>
  <c r="AT6" i="48"/>
  <c r="AX8" i="48"/>
  <c r="AW6" i="48"/>
  <c r="K48" i="48"/>
  <c r="M48" i="48" s="1"/>
  <c r="AY47" i="48"/>
  <c r="GV47" i="48"/>
  <c r="EX47" i="48"/>
  <c r="CX47" i="48"/>
  <c r="CW5" i="48" l="1"/>
  <c r="CV5" i="48"/>
  <c r="CU5" i="48"/>
  <c r="CT5" i="48"/>
  <c r="CX8" i="48"/>
  <c r="CW8" i="48"/>
  <c r="CV8" i="48"/>
  <c r="CU8" i="48"/>
  <c r="CU4" i="48"/>
  <c r="CV11" i="48" s="1"/>
  <c r="CT4" i="48"/>
  <c r="CW11" i="48" s="1"/>
  <c r="CS4" i="48"/>
  <c r="CX11" i="48" s="1"/>
  <c r="CW7" i="48"/>
  <c r="CV7" i="48"/>
  <c r="CU7" i="48"/>
  <c r="EU7" i="48"/>
  <c r="EU8" i="48"/>
  <c r="EX4" i="48"/>
  <c r="ES11" i="48" s="1"/>
  <c r="EX6" i="48"/>
  <c r="EX8" i="48"/>
  <c r="ET7" i="48"/>
  <c r="ET6" i="48"/>
  <c r="ET8" i="48"/>
  <c r="EX5" i="48"/>
  <c r="ET5" i="48"/>
  <c r="EU4" i="48"/>
  <c r="EV11" i="48" s="1"/>
  <c r="ES8" i="48"/>
  <c r="ET4" i="48"/>
  <c r="EW11" i="48" s="1"/>
  <c r="EU5" i="48"/>
  <c r="AY48" i="48"/>
  <c r="GV48" i="48"/>
  <c r="EX48" i="48"/>
  <c r="CX48" i="48"/>
  <c r="BB40" i="48"/>
  <c r="BB36" i="48"/>
  <c r="BB33" i="48"/>
  <c r="BB29" i="48"/>
  <c r="BD42" i="48"/>
  <c r="BD40" i="48"/>
  <c r="BD38" i="48"/>
  <c r="BD36" i="48"/>
  <c r="BD34" i="48"/>
  <c r="BD32" i="48"/>
  <c r="BD30" i="48"/>
  <c r="BB42" i="48"/>
  <c r="BB39" i="48"/>
  <c r="BB34" i="48"/>
  <c r="BB30" i="48"/>
  <c r="BE30" i="48" s="1"/>
  <c r="BB43" i="48"/>
  <c r="BB38" i="48"/>
  <c r="BE38" i="48" s="1"/>
  <c r="BB35" i="48"/>
  <c r="BB31" i="48"/>
  <c r="BD43" i="48"/>
  <c r="BD41" i="48"/>
  <c r="BD39" i="48"/>
  <c r="BD37" i="48"/>
  <c r="BD35" i="48"/>
  <c r="BD33" i="48"/>
  <c r="BD31" i="48"/>
  <c r="BD29" i="48"/>
  <c r="BB41" i="48"/>
  <c r="BB37" i="48"/>
  <c r="BE37" i="48" s="1"/>
  <c r="BB32" i="48"/>
  <c r="BE32" i="48" s="1"/>
  <c r="K49" i="48"/>
  <c r="M49" i="48" s="1"/>
  <c r="HA33" i="48"/>
  <c r="HA41" i="48"/>
  <c r="HA34" i="48"/>
  <c r="HA42" i="48"/>
  <c r="HA35" i="48"/>
  <c r="HA43" i="48"/>
  <c r="HA36" i="48"/>
  <c r="HA29" i="48"/>
  <c r="GY39" i="48"/>
  <c r="GY43" i="48"/>
  <c r="HB43" i="48" s="1"/>
  <c r="GY41" i="48"/>
  <c r="GY42" i="48"/>
  <c r="HB42" i="48" s="1"/>
  <c r="GY32" i="48"/>
  <c r="GY29" i="48"/>
  <c r="HB29" i="48" s="1"/>
  <c r="GY30" i="48"/>
  <c r="HA37" i="48"/>
  <c r="HA30" i="48"/>
  <c r="HA38" i="48"/>
  <c r="HA31" i="48"/>
  <c r="HA39" i="48"/>
  <c r="HA32" i="48"/>
  <c r="HA40" i="48"/>
  <c r="GY31" i="48"/>
  <c r="HB31" i="48" s="1"/>
  <c r="GY36" i="48"/>
  <c r="GY33" i="48"/>
  <c r="HB33" i="48" s="1"/>
  <c r="GY34" i="48"/>
  <c r="HB34" i="48" s="1"/>
  <c r="GY35" i="48"/>
  <c r="HB35" i="48" s="1"/>
  <c r="GY40" i="48"/>
  <c r="HB40" i="48" s="1"/>
  <c r="GY37" i="48"/>
  <c r="GY38" i="48"/>
  <c r="HB38" i="48" s="1"/>
  <c r="DA34" i="48"/>
  <c r="DA36" i="48"/>
  <c r="DA33" i="48"/>
  <c r="DA41" i="48"/>
  <c r="DC31" i="48"/>
  <c r="DC35" i="48"/>
  <c r="DC39" i="48"/>
  <c r="DC43" i="48"/>
  <c r="DA38" i="48"/>
  <c r="DA40" i="48"/>
  <c r="DA35" i="48"/>
  <c r="DA43" i="48"/>
  <c r="DD43" i="48" s="1"/>
  <c r="DC32" i="48"/>
  <c r="DC36" i="48"/>
  <c r="DD36" i="48" s="1"/>
  <c r="DC40" i="48"/>
  <c r="DA30" i="48"/>
  <c r="DA29" i="48"/>
  <c r="DA37" i="48"/>
  <c r="DC29" i="48"/>
  <c r="DD29" i="48" s="1"/>
  <c r="DC33" i="48"/>
  <c r="DC37" i="48"/>
  <c r="DC41" i="48"/>
  <c r="DA42" i="48"/>
  <c r="DA32" i="48"/>
  <c r="DA31" i="48"/>
  <c r="DD31" i="48" s="1"/>
  <c r="DA39" i="48"/>
  <c r="DC30" i="48"/>
  <c r="DC34" i="48"/>
  <c r="DC38" i="48"/>
  <c r="DC42" i="48"/>
  <c r="FC42" i="48"/>
  <c r="FC43" i="48"/>
  <c r="FA36" i="48"/>
  <c r="FC32" i="48"/>
  <c r="FC33" i="48"/>
  <c r="FA41" i="48"/>
  <c r="FA33" i="48"/>
  <c r="FD33" i="48" s="1"/>
  <c r="FC30" i="48"/>
  <c r="FC31" i="48"/>
  <c r="FA42" i="48"/>
  <c r="FD42" i="48" s="1"/>
  <c r="FA34" i="48"/>
  <c r="FC36" i="48"/>
  <c r="FC37" i="48"/>
  <c r="FA39" i="48"/>
  <c r="FA31" i="48"/>
  <c r="FD31" i="48" s="1"/>
  <c r="FC34" i="48" l="1"/>
  <c r="FA40" i="48"/>
  <c r="FA35" i="48"/>
  <c r="FA43" i="48"/>
  <c r="FD43" i="48" s="1"/>
  <c r="FC29" i="48"/>
  <c r="FA30" i="48"/>
  <c r="FD30" i="48" s="1"/>
  <c r="FA38" i="48"/>
  <c r="FC39" i="48"/>
  <c r="FC38" i="48"/>
  <c r="FA29" i="48"/>
  <c r="FA37" i="48"/>
  <c r="FC41" i="48"/>
  <c r="FC40" i="48"/>
  <c r="FD40" i="48" s="1"/>
  <c r="FA32" i="48"/>
  <c r="FD32" i="48" s="1"/>
  <c r="FC35" i="48"/>
  <c r="DD37" i="48"/>
  <c r="DD40" i="48"/>
  <c r="JQ40" i="48" s="1"/>
  <c r="DD35" i="48"/>
  <c r="HB37" i="48"/>
  <c r="GZ37" i="48" s="1"/>
  <c r="HB41" i="48"/>
  <c r="FD37" i="48"/>
  <c r="JR37" i="48" s="1"/>
  <c r="DD33" i="48"/>
  <c r="HB39" i="48"/>
  <c r="JS39" i="48" s="1"/>
  <c r="BE31" i="48"/>
  <c r="BE39" i="48"/>
  <c r="JP39" i="48" s="1"/>
  <c r="BE40" i="48"/>
  <c r="FB31" i="48"/>
  <c r="JR31" i="48"/>
  <c r="FD39" i="48"/>
  <c r="FD34" i="48"/>
  <c r="FB42" i="48"/>
  <c r="JR42" i="48"/>
  <c r="JR33" i="48"/>
  <c r="FB33" i="48"/>
  <c r="FD41" i="48"/>
  <c r="FD36" i="48"/>
  <c r="DD42" i="48"/>
  <c r="DD39" i="48"/>
  <c r="DD32" i="48"/>
  <c r="DD30" i="48"/>
  <c r="DB36" i="48"/>
  <c r="JQ36" i="48"/>
  <c r="DB43" i="48"/>
  <c r="JQ43" i="48"/>
  <c r="DD41" i="48"/>
  <c r="JS38" i="48"/>
  <c r="GZ38" i="48"/>
  <c r="JS40" i="48"/>
  <c r="GZ40" i="48"/>
  <c r="JS34" i="48"/>
  <c r="GZ34" i="48"/>
  <c r="HB36" i="48"/>
  <c r="JS29" i="48"/>
  <c r="GZ29" i="48"/>
  <c r="JS42" i="48"/>
  <c r="GZ42" i="48"/>
  <c r="JS43" i="48"/>
  <c r="GZ43" i="48"/>
  <c r="AY49" i="48"/>
  <c r="GV49" i="48"/>
  <c r="CX49" i="48"/>
  <c r="EX49" i="48"/>
  <c r="BC32" i="48"/>
  <c r="JP32" i="48"/>
  <c r="BE41" i="48"/>
  <c r="BE35" i="48"/>
  <c r="BE43" i="48"/>
  <c r="BE34" i="48"/>
  <c r="BE42" i="48"/>
  <c r="BE29" i="48"/>
  <c r="BE36" i="48"/>
  <c r="K50" i="48"/>
  <c r="M50" i="48" s="1"/>
  <c r="JR43" i="48"/>
  <c r="FB43" i="48"/>
  <c r="JR30" i="48"/>
  <c r="FB30" i="48"/>
  <c r="FD29" i="48"/>
  <c r="FB37" i="48"/>
  <c r="FB32" i="48"/>
  <c r="JR32" i="48"/>
  <c r="DB31" i="48"/>
  <c r="JQ31" i="48"/>
  <c r="JQ37" i="48"/>
  <c r="DB37" i="48"/>
  <c r="DB29" i="48"/>
  <c r="JQ29" i="48"/>
  <c r="DB40" i="48"/>
  <c r="DB35" i="48"/>
  <c r="JQ35" i="48"/>
  <c r="DD38" i="48"/>
  <c r="DB33" i="48"/>
  <c r="JQ33" i="48"/>
  <c r="DD34" i="48"/>
  <c r="JS37" i="48"/>
  <c r="GZ35" i="48"/>
  <c r="JS35" i="48"/>
  <c r="GZ33" i="48"/>
  <c r="JS33" i="48"/>
  <c r="JS31" i="48"/>
  <c r="GZ31" i="48"/>
  <c r="HB30" i="48"/>
  <c r="HB32" i="48"/>
  <c r="JS41" i="48"/>
  <c r="GZ41" i="48"/>
  <c r="GZ39" i="48"/>
  <c r="BC37" i="48"/>
  <c r="JP37" i="48"/>
  <c r="JP31" i="48"/>
  <c r="BC31" i="48"/>
  <c r="JP38" i="48"/>
  <c r="BC38" i="48"/>
  <c r="BC30" i="48"/>
  <c r="JP30" i="48"/>
  <c r="BC39" i="48"/>
  <c r="BE33" i="48"/>
  <c r="JP40" i="48"/>
  <c r="BC40" i="48"/>
  <c r="FD38" i="48" l="1"/>
  <c r="FD35" i="48"/>
  <c r="JT37" i="48"/>
  <c r="JZ37" i="48" s="1"/>
  <c r="K51" i="48"/>
  <c r="M51" i="48" s="1"/>
  <c r="JV37" i="48"/>
  <c r="O268" i="4" s="1"/>
  <c r="JS32" i="48"/>
  <c r="GZ32" i="48"/>
  <c r="DB34" i="48"/>
  <c r="JQ34" i="48"/>
  <c r="FB40" i="48"/>
  <c r="JR40" i="48"/>
  <c r="JT40" i="48" s="1"/>
  <c r="AY50" i="48"/>
  <c r="CX50" i="48"/>
  <c r="GV50" i="48"/>
  <c r="EX50" i="48"/>
  <c r="BC36" i="48"/>
  <c r="JP36" i="48"/>
  <c r="JP42" i="48"/>
  <c r="BC42" i="48"/>
  <c r="BC43" i="48"/>
  <c r="JP43" i="48"/>
  <c r="JT43" i="48" s="1"/>
  <c r="BC41" i="48"/>
  <c r="JP41" i="48"/>
  <c r="JQ41" i="48"/>
  <c r="DB41" i="48"/>
  <c r="DB32" i="48"/>
  <c r="JQ32" i="48"/>
  <c r="DB42" i="48"/>
  <c r="JQ42" i="48"/>
  <c r="FB41" i="48"/>
  <c r="JR41" i="48"/>
  <c r="JR39" i="48"/>
  <c r="FB39" i="48"/>
  <c r="JP33" i="48"/>
  <c r="JT33" i="48" s="1"/>
  <c r="BC33" i="48"/>
  <c r="JT31" i="48"/>
  <c r="GZ30" i="48"/>
  <c r="JS30" i="48"/>
  <c r="JQ38" i="48"/>
  <c r="DB38" i="48"/>
  <c r="JR29" i="48"/>
  <c r="FB29" i="48"/>
  <c r="BC29" i="48"/>
  <c r="JP29" i="48"/>
  <c r="BC34" i="48"/>
  <c r="JP34" i="48"/>
  <c r="BC35" i="48"/>
  <c r="JP35" i="48"/>
  <c r="JS36" i="48"/>
  <c r="GZ36" i="48"/>
  <c r="JQ30" i="48"/>
  <c r="DB30" i="48"/>
  <c r="DB39" i="48"/>
  <c r="JQ39" i="48"/>
  <c r="JT39" i="48" s="1"/>
  <c r="JR36" i="48"/>
  <c r="FB36" i="48"/>
  <c r="FB34" i="48"/>
  <c r="JR34" i="48"/>
  <c r="JR38" i="48" l="1"/>
  <c r="FB38" i="48"/>
  <c r="JT38" i="48"/>
  <c r="JT32" i="48"/>
  <c r="JZ32" i="48" s="1"/>
  <c r="JR35" i="48"/>
  <c r="JT35" i="48" s="1"/>
  <c r="FB35" i="48"/>
  <c r="JT34" i="48"/>
  <c r="JZ34" i="48" s="1"/>
  <c r="JT29" i="48"/>
  <c r="JZ29" i="48" s="1"/>
  <c r="JV38" i="48"/>
  <c r="O269" i="4" s="1"/>
  <c r="JZ38" i="48"/>
  <c r="JV32" i="48"/>
  <c r="O263" i="4" s="1"/>
  <c r="JV40" i="48"/>
  <c r="O271" i="4" s="1"/>
  <c r="JZ40" i="48"/>
  <c r="JV34" i="48"/>
  <c r="O265" i="4" s="1"/>
  <c r="JZ39" i="48"/>
  <c r="JV39" i="48"/>
  <c r="O270" i="4" s="1"/>
  <c r="K52" i="48"/>
  <c r="M52" i="48" s="1"/>
  <c r="JV29" i="48"/>
  <c r="O260" i="4" s="1"/>
  <c r="JV31" i="48"/>
  <c r="O262" i="4" s="1"/>
  <c r="JZ31" i="48"/>
  <c r="JV43" i="48"/>
  <c r="O274" i="4" s="1"/>
  <c r="JZ43" i="48"/>
  <c r="JT36" i="48"/>
  <c r="AY51" i="48"/>
  <c r="EX51" i="48"/>
  <c r="GV51" i="48"/>
  <c r="CX51" i="48"/>
  <c r="JT30" i="48"/>
  <c r="JV33" i="48"/>
  <c r="O264" i="4" s="1"/>
  <c r="JZ33" i="48"/>
  <c r="JT41" i="48"/>
  <c r="JT42" i="48"/>
  <c r="K268" i="4"/>
  <c r="L268" i="4"/>
  <c r="JV35" i="48" l="1"/>
  <c r="O266" i="4" s="1"/>
  <c r="JZ35" i="48"/>
  <c r="L260" i="4"/>
  <c r="K260" i="4"/>
  <c r="AY52" i="48"/>
  <c r="GV52" i="48"/>
  <c r="EX52" i="48"/>
  <c r="CX52" i="48"/>
  <c r="K270" i="4"/>
  <c r="L270" i="4"/>
  <c r="K263" i="4"/>
  <c r="L263" i="4"/>
  <c r="K53" i="48"/>
  <c r="M53" i="48" s="1"/>
  <c r="K118" i="4"/>
  <c r="O118" i="4" s="1"/>
  <c r="K343" i="4"/>
  <c r="O343" i="4" s="1"/>
  <c r="K44" i="4"/>
  <c r="O44" i="4" s="1"/>
  <c r="JZ41" i="48"/>
  <c r="JV41" i="48"/>
  <c r="O272" i="4" s="1"/>
  <c r="L264" i="4"/>
  <c r="K264" i="4"/>
  <c r="JV42" i="48"/>
  <c r="O273" i="4" s="1"/>
  <c r="JZ42" i="48"/>
  <c r="JZ30" i="48"/>
  <c r="JV30" i="48"/>
  <c r="O261" i="4" s="1"/>
  <c r="JZ36" i="48"/>
  <c r="JV36" i="48"/>
  <c r="O267" i="4" s="1"/>
  <c r="K274" i="4"/>
  <c r="L274" i="4"/>
  <c r="K262" i="4"/>
  <c r="L262" i="4"/>
  <c r="L266" i="4"/>
  <c r="K266" i="4"/>
  <c r="K265" i="4"/>
  <c r="L265" i="4"/>
  <c r="L271" i="4"/>
  <c r="K271" i="4"/>
  <c r="L269" i="4"/>
  <c r="K269" i="4"/>
  <c r="K121" i="4" l="1"/>
  <c r="O121" i="4" s="1"/>
  <c r="K47" i="4"/>
  <c r="O47" i="4" s="1"/>
  <c r="K346" i="4"/>
  <c r="O346" i="4" s="1"/>
  <c r="K41" i="4"/>
  <c r="O41" i="4" s="1"/>
  <c r="K115" i="4"/>
  <c r="O115" i="4" s="1"/>
  <c r="K340" i="4"/>
  <c r="O340" i="4" s="1"/>
  <c r="K112" i="4"/>
  <c r="O112" i="4" s="1"/>
  <c r="K337" i="4"/>
  <c r="O337" i="4" s="1"/>
  <c r="K38" i="4"/>
  <c r="O38" i="4" s="1"/>
  <c r="K267" i="4"/>
  <c r="L267" i="4"/>
  <c r="L261" i="4"/>
  <c r="K261" i="4"/>
  <c r="K114" i="4"/>
  <c r="O114" i="4" s="1"/>
  <c r="K339" i="4"/>
  <c r="O339" i="4" s="1"/>
  <c r="K40" i="4"/>
  <c r="O40" i="4" s="1"/>
  <c r="L272" i="4"/>
  <c r="K272" i="4"/>
  <c r="L44" i="4"/>
  <c r="L118" i="4"/>
  <c r="K39" i="4"/>
  <c r="O39" i="4" s="1"/>
  <c r="K338" i="4"/>
  <c r="O338" i="4" s="1"/>
  <c r="K113" i="4"/>
  <c r="O113" i="4" s="1"/>
  <c r="K46" i="4"/>
  <c r="O46" i="4" s="1"/>
  <c r="K120" i="4"/>
  <c r="O120" i="4" s="1"/>
  <c r="K345" i="4"/>
  <c r="O345" i="4" s="1"/>
  <c r="K335" i="4"/>
  <c r="O335" i="4" s="1"/>
  <c r="K110" i="4"/>
  <c r="O110" i="4" s="1"/>
  <c r="K36" i="4"/>
  <c r="O36" i="4" s="1"/>
  <c r="K54" i="48"/>
  <c r="M54" i="48" s="1"/>
  <c r="K45" i="4"/>
  <c r="O45" i="4" s="1"/>
  <c r="K119" i="4"/>
  <c r="O119" i="4" s="1"/>
  <c r="K344" i="4"/>
  <c r="O344" i="4" s="1"/>
  <c r="K116" i="4"/>
  <c r="O116" i="4" s="1"/>
  <c r="K341" i="4"/>
  <c r="O341" i="4" s="1"/>
  <c r="K42" i="4"/>
  <c r="O42" i="4" s="1"/>
  <c r="K124" i="4"/>
  <c r="O124" i="4" s="1"/>
  <c r="K349" i="4"/>
  <c r="O349" i="4" s="1"/>
  <c r="K50" i="4"/>
  <c r="O50" i="4" s="1"/>
  <c r="L273" i="4"/>
  <c r="K273" i="4"/>
  <c r="L343" i="4"/>
  <c r="AY53" i="48"/>
  <c r="GV53" i="48"/>
  <c r="CX53" i="48"/>
  <c r="EX53" i="48"/>
  <c r="K348" i="4" l="1"/>
  <c r="O348" i="4" s="1"/>
  <c r="K123" i="4"/>
  <c r="O123" i="4" s="1"/>
  <c r="K49" i="4"/>
  <c r="O49" i="4" s="1"/>
  <c r="L50" i="4"/>
  <c r="L124" i="4"/>
  <c r="CA124" i="4"/>
  <c r="L341" i="4"/>
  <c r="L344" i="4"/>
  <c r="L45" i="4"/>
  <c r="L110" i="4"/>
  <c r="CA110" i="4"/>
  <c r="L345" i="4"/>
  <c r="L46" i="4"/>
  <c r="L338" i="4"/>
  <c r="K122" i="4"/>
  <c r="O122" i="4" s="1"/>
  <c r="K48" i="4"/>
  <c r="O48" i="4" s="1"/>
  <c r="K347" i="4"/>
  <c r="O347" i="4" s="1"/>
  <c r="L40" i="4"/>
  <c r="L114" i="4"/>
  <c r="CA114" i="4"/>
  <c r="K111" i="4"/>
  <c r="O111" i="4" s="1"/>
  <c r="K336" i="4"/>
  <c r="O336" i="4" s="1"/>
  <c r="K37" i="4"/>
  <c r="O37" i="4" s="1"/>
  <c r="K117" i="4"/>
  <c r="O117" i="4" s="1"/>
  <c r="K342" i="4"/>
  <c r="O342" i="4" s="1"/>
  <c r="K43" i="4"/>
  <c r="O43" i="4" s="1"/>
  <c r="L38" i="4"/>
  <c r="L112" i="4"/>
  <c r="CA112" i="4"/>
  <c r="L115" i="4"/>
  <c r="CA115" i="4"/>
  <c r="L346" i="4"/>
  <c r="L121" i="4"/>
  <c r="CA121" i="4"/>
  <c r="K55" i="48"/>
  <c r="M55" i="48" s="1"/>
  <c r="L349" i="4"/>
  <c r="L42" i="4"/>
  <c r="L116" i="4"/>
  <c r="CA116" i="4"/>
  <c r="L119" i="4"/>
  <c r="CA119" i="4"/>
  <c r="AY54" i="48"/>
  <c r="CX54" i="48"/>
  <c r="GV54" i="48"/>
  <c r="EX54" i="48"/>
  <c r="L36" i="4"/>
  <c r="L335" i="4"/>
  <c r="L120" i="4"/>
  <c r="CA120" i="4"/>
  <c r="L113" i="4"/>
  <c r="CA113" i="4"/>
  <c r="L39" i="4"/>
  <c r="L339" i="4"/>
  <c r="L337" i="4"/>
  <c r="L340" i="4"/>
  <c r="L41" i="4"/>
  <c r="L47" i="4"/>
  <c r="K56" i="48" l="1"/>
  <c r="M56" i="48" s="1"/>
  <c r="L43" i="4"/>
  <c r="L117" i="4"/>
  <c r="CA117" i="4"/>
  <c r="CA118" i="4"/>
  <c r="L37" i="4"/>
  <c r="L111" i="4"/>
  <c r="CA111" i="4"/>
  <c r="L347" i="4"/>
  <c r="L122" i="4"/>
  <c r="CA122" i="4"/>
  <c r="L123" i="4"/>
  <c r="CA123" i="4"/>
  <c r="AY55" i="48"/>
  <c r="GV55" i="48"/>
  <c r="EX55" i="48"/>
  <c r="CX55" i="48"/>
  <c r="L342" i="4"/>
  <c r="L336" i="4"/>
  <c r="L48" i="4"/>
  <c r="L49" i="4"/>
  <c r="L348" i="4"/>
  <c r="K57" i="48" l="1"/>
  <c r="M57" i="48" s="1"/>
  <c r="AY56" i="48"/>
  <c r="GV56" i="48"/>
  <c r="EX56" i="48"/>
  <c r="CX56" i="48"/>
  <c r="K58" i="48" l="1"/>
  <c r="M58" i="48" s="1"/>
  <c r="AY57" i="48"/>
  <c r="GV57" i="48"/>
  <c r="CX57" i="48"/>
  <c r="EX57" i="48"/>
  <c r="AY58" i="48" l="1"/>
  <c r="CX58" i="48"/>
  <c r="GV58" i="48"/>
  <c r="EX58" i="48"/>
  <c r="K59" i="48"/>
  <c r="M59" i="48" s="1"/>
  <c r="AY59" i="48" l="1"/>
  <c r="EX59" i="48"/>
  <c r="GV59" i="48"/>
  <c r="CX59" i="48"/>
  <c r="K60" i="48"/>
  <c r="M60" i="48" s="1"/>
  <c r="K61" i="48" l="1"/>
  <c r="M61" i="48" s="1"/>
  <c r="AY60" i="48"/>
  <c r="GV60" i="48"/>
  <c r="EX60" i="48"/>
  <c r="CX60" i="48"/>
  <c r="AY61" i="48" l="1"/>
  <c r="GV61" i="48"/>
  <c r="CX61" i="48"/>
  <c r="EX61" i="48"/>
  <c r="K62" i="48"/>
  <c r="M62" i="48" s="1"/>
  <c r="AY62" i="48" l="1"/>
  <c r="CX62" i="48"/>
  <c r="GV62" i="48"/>
  <c r="EX62" i="48"/>
  <c r="K63" i="48"/>
  <c r="M63" i="48" s="1"/>
  <c r="K64" i="48" l="1"/>
  <c r="M64" i="48" s="1"/>
  <c r="AY63" i="48"/>
  <c r="GV63" i="48"/>
  <c r="EX63" i="48"/>
  <c r="CX63" i="48"/>
  <c r="K65" i="48" l="1"/>
  <c r="M65" i="48" s="1"/>
  <c r="AY64" i="48"/>
  <c r="GV64" i="48"/>
  <c r="EX64" i="48"/>
  <c r="CX64" i="48"/>
  <c r="AY65" i="48" l="1"/>
  <c r="GV65" i="48"/>
  <c r="CX65" i="48"/>
  <c r="EX65" i="48"/>
  <c r="K66" i="48"/>
  <c r="M66" i="48" s="1"/>
  <c r="AY66" i="48" l="1"/>
  <c r="CX66" i="48"/>
  <c r="GV66" i="48"/>
  <c r="EX66" i="48"/>
  <c r="K67" i="48"/>
  <c r="M67" i="48" s="1"/>
  <c r="K68" i="48" l="1"/>
  <c r="M68" i="48" s="1"/>
  <c r="AY67" i="48"/>
  <c r="EX67" i="48"/>
  <c r="GV67" i="48"/>
  <c r="CX67" i="48"/>
  <c r="AY68" i="48" l="1"/>
  <c r="GV68" i="48"/>
  <c r="EX68" i="48"/>
  <c r="CX68" i="48"/>
  <c r="K69" i="48"/>
  <c r="M69" i="48" s="1"/>
  <c r="AY69" i="48" l="1"/>
  <c r="GV69" i="48"/>
  <c r="CX69" i="48"/>
  <c r="EX69" i="48"/>
  <c r="K70" i="48"/>
  <c r="M70" i="48" s="1"/>
  <c r="AY70" i="48" l="1"/>
  <c r="AT16" i="48" s="1" a="1"/>
  <c r="GV70" i="48"/>
  <c r="GQ16" i="48" s="1" a="1"/>
  <c r="CX70" i="48"/>
  <c r="CS16" i="48" s="1" a="1"/>
  <c r="EX70" i="48"/>
  <c r="ES16" i="48" s="1" a="1"/>
  <c r="K71" i="48"/>
  <c r="M71" i="48" s="1"/>
  <c r="ES16" i="48" l="1"/>
  <c r="EX23" i="48" s="1"/>
  <c r="EX19" i="48"/>
  <c r="EV18" i="48"/>
  <c r="ET17" i="48"/>
  <c r="EW20" i="48"/>
  <c r="EU19" i="48"/>
  <c r="ES18" i="48"/>
  <c r="EW16" i="48"/>
  <c r="ET23" i="48" s="1"/>
  <c r="ET20" i="48"/>
  <c r="EX18" i="48"/>
  <c r="EV17" i="48"/>
  <c r="ET16" i="48"/>
  <c r="EW23" i="48" s="1"/>
  <c r="EW19" i="48"/>
  <c r="EU18" i="48"/>
  <c r="ES17" i="48"/>
  <c r="EV20" i="48"/>
  <c r="ET19" i="48"/>
  <c r="EX17" i="48"/>
  <c r="EV16" i="48"/>
  <c r="EU23" i="48" s="1"/>
  <c r="ES20" i="48"/>
  <c r="EW18" i="48"/>
  <c r="EU17" i="48"/>
  <c r="EX20" i="48"/>
  <c r="EV19" i="48"/>
  <c r="ET18" i="48"/>
  <c r="EX16" i="48"/>
  <c r="ES23" i="48" s="1"/>
  <c r="EU20" i="48"/>
  <c r="ES19" i="48"/>
  <c r="EW17" i="48"/>
  <c r="EU16" i="48"/>
  <c r="EV23" i="48" s="1"/>
  <c r="GQ16" i="48"/>
  <c r="GV23" i="48" s="1"/>
  <c r="GR20" i="48"/>
  <c r="GV18" i="48"/>
  <c r="GT17" i="48"/>
  <c r="GR16" i="48"/>
  <c r="GU23" i="48" s="1"/>
  <c r="GU19" i="48"/>
  <c r="GS18" i="48"/>
  <c r="GQ17" i="48"/>
  <c r="GT20" i="48"/>
  <c r="GR19" i="48"/>
  <c r="GV17" i="48"/>
  <c r="GT16" i="48"/>
  <c r="GS23" i="48" s="1"/>
  <c r="GQ20" i="48"/>
  <c r="GU18" i="48"/>
  <c r="GS17" i="48"/>
  <c r="GV20" i="48"/>
  <c r="GT19" i="48"/>
  <c r="GR18" i="48"/>
  <c r="GV16" i="48"/>
  <c r="GQ23" i="48" s="1"/>
  <c r="GS20" i="48"/>
  <c r="GQ19" i="48"/>
  <c r="GU17" i="48"/>
  <c r="GS16" i="48"/>
  <c r="GT23" i="48" s="1"/>
  <c r="GV19" i="48"/>
  <c r="GT18" i="48"/>
  <c r="GR17" i="48"/>
  <c r="GU20" i="48"/>
  <c r="GS19" i="48"/>
  <c r="GQ18" i="48"/>
  <c r="GU16" i="48"/>
  <c r="GR23" i="48" s="1"/>
  <c r="AY71" i="48"/>
  <c r="CX71" i="48"/>
  <c r="GV71" i="48"/>
  <c r="EX71" i="48"/>
  <c r="CV20" i="48"/>
  <c r="CT19" i="48"/>
  <c r="CX17" i="48"/>
  <c r="CV16" i="48"/>
  <c r="CU23" i="48" s="1"/>
  <c r="CS20" i="48"/>
  <c r="CW18" i="48"/>
  <c r="CU17" i="48"/>
  <c r="CX20" i="48"/>
  <c r="CV19" i="48"/>
  <c r="CT18" i="48"/>
  <c r="CX16" i="48"/>
  <c r="CS23" i="48" s="1"/>
  <c r="CU20" i="48"/>
  <c r="CS19" i="48"/>
  <c r="CW17" i="48"/>
  <c r="CU16" i="48"/>
  <c r="CV23" i="48" s="1"/>
  <c r="CS16" i="48"/>
  <c r="CX23" i="48" s="1"/>
  <c r="CX19" i="48"/>
  <c r="CV18" i="48"/>
  <c r="CT17" i="48"/>
  <c r="CW20" i="48"/>
  <c r="CU19" i="48"/>
  <c r="CS18" i="48"/>
  <c r="CW16" i="48"/>
  <c r="CT23" i="48" s="1"/>
  <c r="CT20" i="48"/>
  <c r="CX18" i="48"/>
  <c r="CV17" i="48"/>
  <c r="CT16" i="48"/>
  <c r="CW23" i="48" s="1"/>
  <c r="CW19" i="48"/>
  <c r="CU18" i="48"/>
  <c r="CS17" i="48"/>
  <c r="AW20" i="48"/>
  <c r="AU19" i="48"/>
  <c r="AY17" i="48"/>
  <c r="AW16" i="48"/>
  <c r="AV23" i="48" s="1"/>
  <c r="AT20" i="48"/>
  <c r="AX18" i="48"/>
  <c r="AV17" i="48"/>
  <c r="AY20" i="48"/>
  <c r="AW19" i="48"/>
  <c r="AU18" i="48"/>
  <c r="AY16" i="48"/>
  <c r="AT23" i="48" s="1"/>
  <c r="AV20" i="48"/>
  <c r="AT19" i="48"/>
  <c r="AX17" i="48"/>
  <c r="AV16" i="48"/>
  <c r="AW23" i="48" s="1"/>
  <c r="AT16" i="48"/>
  <c r="AY23" i="48" s="1"/>
  <c r="AY19" i="48"/>
  <c r="AW18" i="48"/>
  <c r="AU17" i="48"/>
  <c r="AX20" i="48"/>
  <c r="AV19" i="48"/>
  <c r="AT18" i="48"/>
  <c r="AX16" i="48"/>
  <c r="AU23" i="48" s="1"/>
  <c r="AU20" i="48"/>
  <c r="AY18" i="48"/>
  <c r="AW17" i="48"/>
  <c r="AU16" i="48"/>
  <c r="AX23" i="48" s="1"/>
  <c r="AX19" i="48"/>
  <c r="AV18" i="48"/>
  <c r="AT17" i="48"/>
  <c r="HA71" i="48" l="1"/>
  <c r="HA70" i="48"/>
  <c r="HA65" i="48"/>
  <c r="HA57" i="48"/>
  <c r="HA49" i="48"/>
  <c r="HA66" i="48"/>
  <c r="HA58" i="48"/>
  <c r="HA50" i="48"/>
  <c r="GY68" i="48"/>
  <c r="GY64" i="48"/>
  <c r="GY60" i="48"/>
  <c r="GY56" i="48"/>
  <c r="GY52" i="48"/>
  <c r="GY48" i="48"/>
  <c r="GY44" i="48"/>
  <c r="HA63" i="48"/>
  <c r="HA55" i="48"/>
  <c r="HA47" i="48"/>
  <c r="HA64" i="48"/>
  <c r="HA56" i="48"/>
  <c r="HA48" i="48"/>
  <c r="GY69" i="48"/>
  <c r="GY65" i="48"/>
  <c r="HB65" i="48" s="1"/>
  <c r="GY61" i="48"/>
  <c r="GY57" i="48"/>
  <c r="GY53" i="48"/>
  <c r="GY49" i="48"/>
  <c r="HB49" i="48" s="1"/>
  <c r="GY45" i="48"/>
  <c r="GY71" i="48"/>
  <c r="HB71" i="48" s="1"/>
  <c r="GY70" i="48"/>
  <c r="HB70" i="48" s="1"/>
  <c r="HA69" i="48"/>
  <c r="HA61" i="48"/>
  <c r="HA53" i="48"/>
  <c r="HA45" i="48"/>
  <c r="HA62" i="48"/>
  <c r="HA54" i="48"/>
  <c r="HA46" i="48"/>
  <c r="GY66" i="48"/>
  <c r="HB66" i="48" s="1"/>
  <c r="GY62" i="48"/>
  <c r="HB62" i="48" s="1"/>
  <c r="GY58" i="48"/>
  <c r="GY54" i="48"/>
  <c r="GY50" i="48"/>
  <c r="HB50" i="48" s="1"/>
  <c r="GY46" i="48"/>
  <c r="HB46" i="48" s="1"/>
  <c r="HA67" i="48"/>
  <c r="HA59" i="48"/>
  <c r="HA51" i="48"/>
  <c r="HA68" i="48"/>
  <c r="HA60" i="48"/>
  <c r="HA52" i="48"/>
  <c r="HA44" i="48"/>
  <c r="GY67" i="48"/>
  <c r="GY63" i="48"/>
  <c r="HB63" i="48" s="1"/>
  <c r="GY59" i="48"/>
  <c r="HB59" i="48" s="1"/>
  <c r="GY55" i="48"/>
  <c r="GY51" i="48"/>
  <c r="GY47" i="48"/>
  <c r="HB47" i="48" s="1"/>
  <c r="FA71" i="48"/>
  <c r="FA70" i="48"/>
  <c r="FC71" i="48"/>
  <c r="FC70" i="48"/>
  <c r="FA69" i="48"/>
  <c r="FA67" i="48"/>
  <c r="FA65" i="48"/>
  <c r="FA63" i="48"/>
  <c r="FA61" i="48"/>
  <c r="FA59" i="48"/>
  <c r="FA57" i="48"/>
  <c r="FA55" i="48"/>
  <c r="FA53" i="48"/>
  <c r="FA51" i="48"/>
  <c r="FA49" i="48"/>
  <c r="FA47" i="48"/>
  <c r="FA45" i="48"/>
  <c r="FC69" i="48"/>
  <c r="FC67" i="48"/>
  <c r="FC65" i="48"/>
  <c r="FC63" i="48"/>
  <c r="FC61" i="48"/>
  <c r="FC59" i="48"/>
  <c r="FC57" i="48"/>
  <c r="FC55" i="48"/>
  <c r="FC53" i="48"/>
  <c r="FC51" i="48"/>
  <c r="FC49" i="48"/>
  <c r="FC47" i="48"/>
  <c r="FC45" i="48"/>
  <c r="FA68" i="48"/>
  <c r="FA66" i="48"/>
  <c r="FA64" i="48"/>
  <c r="FA62" i="48"/>
  <c r="FA60" i="48"/>
  <c r="FA58" i="48"/>
  <c r="FA56" i="48"/>
  <c r="FA54" i="48"/>
  <c r="FA52" i="48"/>
  <c r="FA50" i="48"/>
  <c r="FA48" i="48"/>
  <c r="FA46" i="48"/>
  <c r="FA44" i="48"/>
  <c r="FC68" i="48"/>
  <c r="FC66" i="48"/>
  <c r="FC64" i="48"/>
  <c r="FC62" i="48"/>
  <c r="FC60" i="48"/>
  <c r="FC58" i="48"/>
  <c r="FC56" i="48"/>
  <c r="FC54" i="48"/>
  <c r="FC52" i="48"/>
  <c r="FC50" i="48"/>
  <c r="FC48" i="48"/>
  <c r="FC46" i="48"/>
  <c r="FC44" i="48"/>
  <c r="BD71" i="48"/>
  <c r="BD70" i="48"/>
  <c r="BB71" i="48"/>
  <c r="BE71" i="48" s="1"/>
  <c r="BB70" i="48"/>
  <c r="BE70" i="48" s="1"/>
  <c r="BB69" i="48"/>
  <c r="BB67" i="48"/>
  <c r="BB65" i="48"/>
  <c r="BB63" i="48"/>
  <c r="BB61" i="48"/>
  <c r="BB59" i="48"/>
  <c r="BB57" i="48"/>
  <c r="BB55" i="48"/>
  <c r="BB53" i="48"/>
  <c r="BB50" i="48"/>
  <c r="BB46" i="48"/>
  <c r="BD69" i="48"/>
  <c r="BD67" i="48"/>
  <c r="BD65" i="48"/>
  <c r="BD63" i="48"/>
  <c r="BD61" i="48"/>
  <c r="BD59" i="48"/>
  <c r="BD57" i="48"/>
  <c r="BD55" i="48"/>
  <c r="BD53" i="48"/>
  <c r="BD51" i="48"/>
  <c r="BD49" i="48"/>
  <c r="BD47" i="48"/>
  <c r="BD45" i="48"/>
  <c r="BB51" i="48"/>
  <c r="BE51" i="48" s="1"/>
  <c r="BB47" i="48"/>
  <c r="BB68" i="48"/>
  <c r="BB66" i="48"/>
  <c r="BB64" i="48"/>
  <c r="BB62" i="48"/>
  <c r="BB60" i="48"/>
  <c r="BB58" i="48"/>
  <c r="BB56" i="48"/>
  <c r="BB54" i="48"/>
  <c r="BB52" i="48"/>
  <c r="BB48" i="48"/>
  <c r="BB44" i="48"/>
  <c r="BD68" i="48"/>
  <c r="BD66" i="48"/>
  <c r="BD64" i="48"/>
  <c r="BD62" i="48"/>
  <c r="BD60" i="48"/>
  <c r="BD58" i="48"/>
  <c r="BD56" i="48"/>
  <c r="BD54" i="48"/>
  <c r="BD52" i="48"/>
  <c r="BD50" i="48"/>
  <c r="BD48" i="48"/>
  <c r="BD46" i="48"/>
  <c r="BD44" i="48"/>
  <c r="BB49" i="48"/>
  <c r="BB45" i="48"/>
  <c r="BE45" i="48" s="1"/>
  <c r="DC71" i="48"/>
  <c r="DA71" i="48"/>
  <c r="DA70" i="48"/>
  <c r="DC51" i="48"/>
  <c r="DC59" i="48"/>
  <c r="DC67" i="48"/>
  <c r="DC50" i="48"/>
  <c r="DC58" i="48"/>
  <c r="DC66" i="48"/>
  <c r="DA68" i="48"/>
  <c r="DA64" i="48"/>
  <c r="DA60" i="48"/>
  <c r="DA56" i="48"/>
  <c r="DA52" i="48"/>
  <c r="DA48" i="48"/>
  <c r="DA44" i="48"/>
  <c r="DC49" i="48"/>
  <c r="DC57" i="48"/>
  <c r="DC65" i="48"/>
  <c r="DC48" i="48"/>
  <c r="DC56" i="48"/>
  <c r="DC64" i="48"/>
  <c r="DA69" i="48"/>
  <c r="DA65" i="48"/>
  <c r="DA61" i="48"/>
  <c r="DC70" i="48"/>
  <c r="DC47" i="48"/>
  <c r="DC55" i="48"/>
  <c r="DC63" i="48"/>
  <c r="DC46" i="48"/>
  <c r="DC54" i="48"/>
  <c r="DC62" i="48"/>
  <c r="DC44" i="48"/>
  <c r="DA66" i="48"/>
  <c r="DA62" i="48"/>
  <c r="DA58" i="48"/>
  <c r="DD58" i="48" s="1"/>
  <c r="DA54" i="48"/>
  <c r="DD54" i="48" s="1"/>
  <c r="DA50" i="48"/>
  <c r="DA46" i="48"/>
  <c r="DC45" i="48"/>
  <c r="DC53" i="48"/>
  <c r="DC61" i="48"/>
  <c r="DC69" i="48"/>
  <c r="DC52" i="48"/>
  <c r="DC60" i="48"/>
  <c r="DC68" i="48"/>
  <c r="DA67" i="48"/>
  <c r="DA63" i="48"/>
  <c r="DA59" i="48"/>
  <c r="DD59" i="48" s="1"/>
  <c r="DA55" i="48"/>
  <c r="DD55" i="48" s="1"/>
  <c r="DA53" i="48"/>
  <c r="DD53" i="48" s="1"/>
  <c r="DA49" i="48"/>
  <c r="DA45" i="48"/>
  <c r="DA57" i="48"/>
  <c r="DD57" i="48" s="1"/>
  <c r="DA51" i="48"/>
  <c r="DA47" i="48"/>
  <c r="DD47" i="48" l="1"/>
  <c r="DB47" i="48" s="1"/>
  <c r="DD49" i="48"/>
  <c r="DD63" i="48"/>
  <c r="DB63" i="48" s="1"/>
  <c r="DD50" i="48"/>
  <c r="DD66" i="48"/>
  <c r="DB66" i="48" s="1"/>
  <c r="HB55" i="48"/>
  <c r="HB58" i="48"/>
  <c r="JS58" i="48" s="1"/>
  <c r="DD51" i="48"/>
  <c r="JQ51" i="48" s="1"/>
  <c r="DD45" i="48"/>
  <c r="JQ45" i="48" s="1"/>
  <c r="DD67" i="48"/>
  <c r="JQ67" i="48" s="1"/>
  <c r="DD46" i="48"/>
  <c r="JQ46" i="48" s="1"/>
  <c r="DD62" i="48"/>
  <c r="JQ62" i="48" s="1"/>
  <c r="DD48" i="48"/>
  <c r="DB48" i="48" s="1"/>
  <c r="BE49" i="48"/>
  <c r="JP49" i="48" s="1"/>
  <c r="HB51" i="48"/>
  <c r="JS51" i="48" s="1"/>
  <c r="HB67" i="48"/>
  <c r="GZ67" i="48" s="1"/>
  <c r="HB54" i="48"/>
  <c r="GZ54" i="48" s="1"/>
  <c r="HB57" i="48"/>
  <c r="GZ57" i="48" s="1"/>
  <c r="JQ47" i="48"/>
  <c r="JQ57" i="48"/>
  <c r="DB57" i="48"/>
  <c r="DB49" i="48"/>
  <c r="JQ49" i="48"/>
  <c r="DB55" i="48"/>
  <c r="JQ55" i="48"/>
  <c r="JQ63" i="48"/>
  <c r="JQ50" i="48"/>
  <c r="DB50" i="48"/>
  <c r="DB58" i="48"/>
  <c r="JQ58" i="48"/>
  <c r="JQ66" i="48"/>
  <c r="DD65" i="48"/>
  <c r="DD44" i="48"/>
  <c r="DD52" i="48"/>
  <c r="DD60" i="48"/>
  <c r="DD68" i="48"/>
  <c r="DD71" i="48"/>
  <c r="BC45" i="48"/>
  <c r="JP45" i="48"/>
  <c r="BE48" i="48"/>
  <c r="BE54" i="48"/>
  <c r="BE58" i="48"/>
  <c r="BE62" i="48"/>
  <c r="BE66" i="48"/>
  <c r="BE47" i="48"/>
  <c r="BE50" i="48"/>
  <c r="BE55" i="48"/>
  <c r="BE59" i="48"/>
  <c r="BE63" i="48"/>
  <c r="BE67" i="48"/>
  <c r="BC70" i="48"/>
  <c r="JP70" i="48"/>
  <c r="FD46" i="48"/>
  <c r="FD50" i="48"/>
  <c r="FD54" i="48"/>
  <c r="FD58" i="48"/>
  <c r="FD62" i="48"/>
  <c r="FD66" i="48"/>
  <c r="FD47" i="48"/>
  <c r="FD51" i="48"/>
  <c r="FD55" i="48"/>
  <c r="FD59" i="48"/>
  <c r="FD63" i="48"/>
  <c r="FD67" i="48"/>
  <c r="FD70" i="48"/>
  <c r="GZ47" i="48"/>
  <c r="JS47" i="48"/>
  <c r="JS55" i="48"/>
  <c r="GZ55" i="48"/>
  <c r="JS63" i="48"/>
  <c r="GZ63" i="48"/>
  <c r="JS50" i="48"/>
  <c r="GZ50" i="48"/>
  <c r="GZ58" i="48"/>
  <c r="JS66" i="48"/>
  <c r="GZ66" i="48"/>
  <c r="JS70" i="48"/>
  <c r="GZ70" i="48"/>
  <c r="HB45" i="48"/>
  <c r="HB53" i="48"/>
  <c r="HB61" i="48"/>
  <c r="HB69" i="48"/>
  <c r="HB48" i="48"/>
  <c r="HB56" i="48"/>
  <c r="HB64" i="48"/>
  <c r="DB51" i="48"/>
  <c r="DB45" i="48"/>
  <c r="JQ53" i="48"/>
  <c r="DB53" i="48"/>
  <c r="JQ59" i="48"/>
  <c r="DB59" i="48"/>
  <c r="DB46" i="48"/>
  <c r="JQ54" i="48"/>
  <c r="DB54" i="48"/>
  <c r="DB62" i="48"/>
  <c r="DD61" i="48"/>
  <c r="DD69" i="48"/>
  <c r="JQ48" i="48"/>
  <c r="DD56" i="48"/>
  <c r="DD64" i="48"/>
  <c r="DD70" i="48"/>
  <c r="BC49" i="48"/>
  <c r="BE44" i="48"/>
  <c r="BE52" i="48"/>
  <c r="BE56" i="48"/>
  <c r="BE60" i="48"/>
  <c r="BE64" i="48"/>
  <c r="BE68" i="48"/>
  <c r="BC51" i="48"/>
  <c r="JP51" i="48"/>
  <c r="BE46" i="48"/>
  <c r="BE53" i="48"/>
  <c r="BE57" i="48"/>
  <c r="BE61" i="48"/>
  <c r="BE65" i="48"/>
  <c r="BE69" i="48"/>
  <c r="BC71" i="48"/>
  <c r="JP71" i="48"/>
  <c r="FD44" i="48"/>
  <c r="FD48" i="48"/>
  <c r="FD52" i="48"/>
  <c r="FD56" i="48"/>
  <c r="FD60" i="48"/>
  <c r="FD64" i="48"/>
  <c r="FD68" i="48"/>
  <c r="FD45" i="48"/>
  <c r="FD49" i="48"/>
  <c r="FD53" i="48"/>
  <c r="FD57" i="48"/>
  <c r="FD61" i="48"/>
  <c r="FD65" i="48"/>
  <c r="FD69" i="48"/>
  <c r="FD71" i="48"/>
  <c r="GZ51" i="48"/>
  <c r="JS59" i="48"/>
  <c r="GZ59" i="48"/>
  <c r="JS67" i="48"/>
  <c r="JS46" i="48"/>
  <c r="GZ46" i="48"/>
  <c r="JS54" i="48"/>
  <c r="GZ62" i="48"/>
  <c r="JS62" i="48"/>
  <c r="GZ71" i="48"/>
  <c r="JS71" i="48"/>
  <c r="GZ49" i="48"/>
  <c r="JS49" i="48"/>
  <c r="JS65" i="48"/>
  <c r="GZ65" i="48"/>
  <c r="HB44" i="48"/>
  <c r="HB52" i="48"/>
  <c r="HB60" i="48"/>
  <c r="HB68" i="48"/>
  <c r="JS57" i="48" l="1"/>
  <c r="DB67" i="48"/>
  <c r="JS68" i="48"/>
  <c r="GZ68" i="48"/>
  <c r="JS52" i="48"/>
  <c r="GZ52" i="48"/>
  <c r="FB71" i="48"/>
  <c r="JR71" i="48"/>
  <c r="JR65" i="48"/>
  <c r="FB65" i="48"/>
  <c r="JR57" i="48"/>
  <c r="FB57" i="48"/>
  <c r="JR49" i="48"/>
  <c r="JT49" i="48" s="1"/>
  <c r="FB49" i="48"/>
  <c r="FB68" i="48"/>
  <c r="JR68" i="48"/>
  <c r="FB60" i="48"/>
  <c r="JR60" i="48"/>
  <c r="FB52" i="48"/>
  <c r="JR52" i="48"/>
  <c r="FB44" i="48"/>
  <c r="JR44" i="48"/>
  <c r="KB65" i="48"/>
  <c r="JP65" i="48"/>
  <c r="BC65" i="48"/>
  <c r="JP57" i="48"/>
  <c r="BC57" i="48"/>
  <c r="BC46" i="48"/>
  <c r="JP46" i="48"/>
  <c r="BC64" i="48"/>
  <c r="JP64" i="48"/>
  <c r="BC56" i="48"/>
  <c r="JP56" i="48"/>
  <c r="BC44" i="48"/>
  <c r="JP44" i="48"/>
  <c r="DB64" i="48"/>
  <c r="JQ64" i="48"/>
  <c r="JQ69" i="48"/>
  <c r="DB69" i="48"/>
  <c r="GZ56" i="48"/>
  <c r="JS56" i="48"/>
  <c r="GZ69" i="48"/>
  <c r="JS69" i="48"/>
  <c r="GZ53" i="48"/>
  <c r="JS53" i="48"/>
  <c r="FB70" i="48"/>
  <c r="JR70" i="48"/>
  <c r="FB63" i="48"/>
  <c r="JR63" i="48"/>
  <c r="FB55" i="48"/>
  <c r="JR55" i="48"/>
  <c r="FB47" i="48"/>
  <c r="JR47" i="48"/>
  <c r="JR62" i="48"/>
  <c r="FB62" i="48"/>
  <c r="JR54" i="48"/>
  <c r="FB54" i="48"/>
  <c r="JR46" i="48"/>
  <c r="FB46" i="48"/>
  <c r="BC63" i="48"/>
  <c r="JP63" i="48"/>
  <c r="JT63" i="48" s="1"/>
  <c r="BC55" i="48"/>
  <c r="JP55" i="48"/>
  <c r="JT55" i="48" s="1"/>
  <c r="BC47" i="48"/>
  <c r="JP47" i="48"/>
  <c r="JT47" i="48" s="1"/>
  <c r="JP62" i="48"/>
  <c r="JT62" i="48" s="1"/>
  <c r="BC62" i="48"/>
  <c r="JP54" i="48"/>
  <c r="JT54" i="48" s="1"/>
  <c r="BC54" i="48"/>
  <c r="JQ71" i="48"/>
  <c r="JT71" i="48" s="1"/>
  <c r="JV71" i="48" s="1"/>
  <c r="O302" i="4" s="1"/>
  <c r="DB71" i="48"/>
  <c r="JQ60" i="48"/>
  <c r="DB60" i="48"/>
  <c r="DB44" i="48"/>
  <c r="JQ44" i="48"/>
  <c r="JS60" i="48"/>
  <c r="GZ60" i="48"/>
  <c r="JS44" i="48"/>
  <c r="GZ44" i="48"/>
  <c r="JR69" i="48"/>
  <c r="FB69" i="48"/>
  <c r="JR61" i="48"/>
  <c r="FB61" i="48"/>
  <c r="JR53" i="48"/>
  <c r="FB53" i="48"/>
  <c r="JR45" i="48"/>
  <c r="FB45" i="48"/>
  <c r="FB64" i="48"/>
  <c r="JR64" i="48"/>
  <c r="FB56" i="48"/>
  <c r="JR56" i="48"/>
  <c r="FB48" i="48"/>
  <c r="JR48" i="48"/>
  <c r="BC69" i="48"/>
  <c r="JP69" i="48"/>
  <c r="JP61" i="48"/>
  <c r="BC61" i="48"/>
  <c r="JP53" i="48"/>
  <c r="BC53" i="48"/>
  <c r="BC68" i="48"/>
  <c r="JP68" i="48"/>
  <c r="BC60" i="48"/>
  <c r="JP60" i="48"/>
  <c r="BC52" i="48"/>
  <c r="JP52" i="48"/>
  <c r="DB70" i="48"/>
  <c r="JQ70" i="48"/>
  <c r="JQ56" i="48"/>
  <c r="DB56" i="48"/>
  <c r="JQ61" i="48"/>
  <c r="DB61" i="48"/>
  <c r="GZ64" i="48"/>
  <c r="JS64" i="48"/>
  <c r="GZ48" i="48"/>
  <c r="JS48" i="48"/>
  <c r="JS61" i="48"/>
  <c r="GZ61" i="48"/>
  <c r="GZ45" i="48"/>
  <c r="JS45" i="48"/>
  <c r="FB67" i="48"/>
  <c r="JR67" i="48"/>
  <c r="FB59" i="48"/>
  <c r="JR59" i="48"/>
  <c r="FB51" i="48"/>
  <c r="JR51" i="48"/>
  <c r="JT51" i="48" s="1"/>
  <c r="JR66" i="48"/>
  <c r="FB66" i="48"/>
  <c r="JR58" i="48"/>
  <c r="FB58" i="48"/>
  <c r="JR50" i="48"/>
  <c r="FB50" i="48"/>
  <c r="BC67" i="48"/>
  <c r="JP67" i="48"/>
  <c r="JT67" i="48" s="1"/>
  <c r="BC59" i="48"/>
  <c r="JP59" i="48"/>
  <c r="JT59" i="48" s="1"/>
  <c r="BC50" i="48"/>
  <c r="JP50" i="48"/>
  <c r="JP66" i="48"/>
  <c r="JT66" i="48" s="1"/>
  <c r="BC66" i="48"/>
  <c r="JP58" i="48"/>
  <c r="JT58" i="48" s="1"/>
  <c r="BC58" i="48"/>
  <c r="JP48" i="48"/>
  <c r="BC48" i="48"/>
  <c r="DB68" i="48"/>
  <c r="JQ68" i="48"/>
  <c r="JQ52" i="48"/>
  <c r="DB52" i="48"/>
  <c r="JQ65" i="48"/>
  <c r="DB65" i="48"/>
  <c r="JT48" i="48" l="1"/>
  <c r="JV48" i="48" s="1"/>
  <c r="O279" i="4" s="1"/>
  <c r="JT53" i="48"/>
  <c r="JT46" i="48"/>
  <c r="JV46" i="48" s="1"/>
  <c r="O277" i="4" s="1"/>
  <c r="JT57" i="48"/>
  <c r="JZ57" i="48" s="1"/>
  <c r="JT50" i="48"/>
  <c r="JZ50" i="48" s="1"/>
  <c r="JT69" i="48"/>
  <c r="JV69" i="48" s="1"/>
  <c r="O300" i="4" s="1"/>
  <c r="JT45" i="48"/>
  <c r="JV45" i="48" s="1"/>
  <c r="O276" i="4" s="1"/>
  <c r="K302" i="4"/>
  <c r="L302" i="4"/>
  <c r="JZ51" i="48"/>
  <c r="JV51" i="48"/>
  <c r="O282" i="4" s="1"/>
  <c r="JZ45" i="48"/>
  <c r="JV50" i="48"/>
  <c r="O281" i="4" s="1"/>
  <c r="JZ59" i="48"/>
  <c r="JV59" i="48"/>
  <c r="O290" i="4" s="1"/>
  <c r="JV67" i="48"/>
  <c r="O298" i="4" s="1"/>
  <c r="JZ67" i="48"/>
  <c r="JT68" i="48"/>
  <c r="JZ53" i="48"/>
  <c r="JV53" i="48"/>
  <c r="O284" i="4" s="1"/>
  <c r="JT61" i="48"/>
  <c r="JT44" i="48"/>
  <c r="JT60" i="48"/>
  <c r="JV47" i="48"/>
  <c r="O278" i="4" s="1"/>
  <c r="JZ47" i="48"/>
  <c r="JV55" i="48"/>
  <c r="O286" i="4" s="1"/>
  <c r="JZ55" i="48"/>
  <c r="JV63" i="48"/>
  <c r="O294" i="4" s="1"/>
  <c r="JZ63" i="48"/>
  <c r="JT70" i="48"/>
  <c r="JV49" i="48"/>
  <c r="O280" i="4" s="1"/>
  <c r="JZ49" i="48"/>
  <c r="JV57" i="48"/>
  <c r="O288" i="4" s="1"/>
  <c r="JT65" i="48"/>
  <c r="JZ48" i="48"/>
  <c r="JZ58" i="48"/>
  <c r="JV58" i="48"/>
  <c r="O289" i="4" s="1"/>
  <c r="JZ66" i="48"/>
  <c r="JV66" i="48"/>
  <c r="O297" i="4" s="1"/>
  <c r="JZ69" i="48"/>
  <c r="JZ54" i="48"/>
  <c r="JV54" i="48"/>
  <c r="O285" i="4" s="1"/>
  <c r="JZ62" i="48"/>
  <c r="JV62" i="48"/>
  <c r="O293" i="4" s="1"/>
  <c r="JZ46" i="48"/>
  <c r="JT56" i="48"/>
  <c r="JT64" i="48"/>
  <c r="JT52" i="48"/>
  <c r="K377" i="4" l="1"/>
  <c r="O377" i="4" s="1"/>
  <c r="K78" i="4"/>
  <c r="O78" i="4" s="1"/>
  <c r="K152" i="4"/>
  <c r="O152" i="4" s="1"/>
  <c r="JV64" i="48"/>
  <c r="O295" i="4" s="1"/>
  <c r="JZ64" i="48"/>
  <c r="L293" i="4"/>
  <c r="K293" i="4"/>
  <c r="K285" i="4"/>
  <c r="L285" i="4"/>
  <c r="L300" i="4"/>
  <c r="K300" i="4"/>
  <c r="K297" i="4"/>
  <c r="L297" i="4"/>
  <c r="L289" i="4"/>
  <c r="K289" i="4"/>
  <c r="L279" i="4"/>
  <c r="K279" i="4"/>
  <c r="JZ65" i="48"/>
  <c r="JV65" i="48"/>
  <c r="O296" i="4" s="1"/>
  <c r="K280" i="4"/>
  <c r="L280" i="4"/>
  <c r="JZ60" i="48"/>
  <c r="JV60" i="48"/>
  <c r="O291" i="4" s="1"/>
  <c r="JZ61" i="48"/>
  <c r="JV61" i="48"/>
  <c r="O292" i="4" s="1"/>
  <c r="L290" i="4"/>
  <c r="K290" i="4"/>
  <c r="L281" i="4"/>
  <c r="K281" i="4"/>
  <c r="K282" i="4"/>
  <c r="L282" i="4"/>
  <c r="JZ52" i="48"/>
  <c r="JV52" i="48"/>
  <c r="O283" i="4" s="1"/>
  <c r="JV56" i="48"/>
  <c r="O287" i="4" s="1"/>
  <c r="JZ56" i="48"/>
  <c r="L277" i="4"/>
  <c r="K277" i="4"/>
  <c r="L288" i="4"/>
  <c r="K288" i="4"/>
  <c r="JV70" i="48"/>
  <c r="O301" i="4" s="1"/>
  <c r="JZ70" i="48"/>
  <c r="K294" i="4"/>
  <c r="L294" i="4"/>
  <c r="L286" i="4"/>
  <c r="K286" i="4"/>
  <c r="L278" i="4"/>
  <c r="K278" i="4"/>
  <c r="JZ44" i="48"/>
  <c r="JV44" i="48"/>
  <c r="O275" i="4" s="1"/>
  <c r="L284" i="4"/>
  <c r="K284" i="4"/>
  <c r="JZ68" i="48"/>
  <c r="JV68" i="48"/>
  <c r="O299" i="4" s="1"/>
  <c r="K298" i="4"/>
  <c r="L298" i="4"/>
  <c r="K276" i="4"/>
  <c r="L276" i="4"/>
  <c r="L78" i="4" l="1"/>
  <c r="L152" i="4"/>
  <c r="L377" i="4"/>
  <c r="K351" i="4"/>
  <c r="O351" i="4" s="1"/>
  <c r="K126" i="4"/>
  <c r="O126" i="4" s="1"/>
  <c r="K52" i="4"/>
  <c r="O52" i="4" s="1"/>
  <c r="L299" i="4"/>
  <c r="K299" i="4"/>
  <c r="K60" i="4"/>
  <c r="O60" i="4" s="1"/>
  <c r="K134" i="4"/>
  <c r="O134" i="4" s="1"/>
  <c r="K359" i="4"/>
  <c r="O359" i="4" s="1"/>
  <c r="K353" i="4"/>
  <c r="O353" i="4" s="1"/>
  <c r="K128" i="4"/>
  <c r="O128" i="4" s="1"/>
  <c r="K54" i="4"/>
  <c r="O54" i="4" s="1"/>
  <c r="K127" i="4"/>
  <c r="O127" i="4" s="1"/>
  <c r="K53" i="4"/>
  <c r="O53" i="4" s="1"/>
  <c r="K352" i="4"/>
  <c r="O352" i="4" s="1"/>
  <c r="L283" i="4"/>
  <c r="K283" i="4"/>
  <c r="K132" i="4"/>
  <c r="O132" i="4" s="1"/>
  <c r="K357" i="4"/>
  <c r="O357" i="4" s="1"/>
  <c r="K58" i="4"/>
  <c r="O58" i="4" s="1"/>
  <c r="K57" i="4"/>
  <c r="O57" i="4" s="1"/>
  <c r="K356" i="4"/>
  <c r="O356" i="4" s="1"/>
  <c r="K131" i="4"/>
  <c r="O131" i="4" s="1"/>
  <c r="L296" i="4"/>
  <c r="K296" i="4"/>
  <c r="K65" i="4"/>
  <c r="O65" i="4" s="1"/>
  <c r="K139" i="4"/>
  <c r="O139" i="4" s="1"/>
  <c r="K364" i="4"/>
  <c r="O364" i="4" s="1"/>
  <c r="K147" i="4"/>
  <c r="O147" i="4" s="1"/>
  <c r="K372" i="4"/>
  <c r="O372" i="4" s="1"/>
  <c r="K73" i="4"/>
  <c r="O73" i="4" s="1"/>
  <c r="K135" i="4"/>
  <c r="O135" i="4" s="1"/>
  <c r="K360" i="4"/>
  <c r="O360" i="4" s="1"/>
  <c r="K61" i="4"/>
  <c r="O61" i="4" s="1"/>
  <c r="K368" i="4"/>
  <c r="O368" i="4" s="1"/>
  <c r="K143" i="4"/>
  <c r="O143" i="4" s="1"/>
  <c r="K69" i="4"/>
  <c r="O69" i="4" s="1"/>
  <c r="K148" i="4"/>
  <c r="O148" i="4" s="1"/>
  <c r="K373" i="4"/>
  <c r="O373" i="4" s="1"/>
  <c r="K74" i="4"/>
  <c r="O74" i="4" s="1"/>
  <c r="O305" i="4"/>
  <c r="X302" i="4" s="1"/>
  <c r="K275" i="4"/>
  <c r="L275" i="4"/>
  <c r="K62" i="4"/>
  <c r="O62" i="4" s="1"/>
  <c r="K361" i="4"/>
  <c r="O361" i="4" s="1"/>
  <c r="K136" i="4"/>
  <c r="O136" i="4" s="1"/>
  <c r="K369" i="4"/>
  <c r="O369" i="4" s="1"/>
  <c r="K70" i="4"/>
  <c r="O70" i="4" s="1"/>
  <c r="K144" i="4"/>
  <c r="O144" i="4" s="1"/>
  <c r="K301" i="4"/>
  <c r="L301" i="4"/>
  <c r="K363" i="4"/>
  <c r="O363" i="4" s="1"/>
  <c r="K138" i="4"/>
  <c r="O138" i="4" s="1"/>
  <c r="K64" i="4"/>
  <c r="O64" i="4" s="1"/>
  <c r="L287" i="4"/>
  <c r="K287" i="4"/>
  <c r="K66" i="4"/>
  <c r="O66" i="4" s="1"/>
  <c r="K140" i="4"/>
  <c r="O140" i="4" s="1"/>
  <c r="K365" i="4"/>
  <c r="O365" i="4" s="1"/>
  <c r="L292" i="4"/>
  <c r="K292" i="4"/>
  <c r="K291" i="4"/>
  <c r="L291" i="4"/>
  <c r="K130" i="4"/>
  <c r="O130" i="4" s="1"/>
  <c r="K355" i="4"/>
  <c r="O355" i="4" s="1"/>
  <c r="K56" i="4"/>
  <c r="O56" i="4" s="1"/>
  <c r="K354" i="4"/>
  <c r="O354" i="4" s="1"/>
  <c r="K129" i="4"/>
  <c r="O129" i="4" s="1"/>
  <c r="K55" i="4"/>
  <c r="O55" i="4" s="1"/>
  <c r="K76" i="4"/>
  <c r="O76" i="4" s="1"/>
  <c r="K150" i="4"/>
  <c r="O150" i="4" s="1"/>
  <c r="K375" i="4"/>
  <c r="O375" i="4" s="1"/>
  <c r="L295" i="4"/>
  <c r="K295" i="4"/>
  <c r="X295" i="4" l="1"/>
  <c r="W71" i="51" s="1"/>
  <c r="X291" i="4"/>
  <c r="DH270" i="4" s="1"/>
  <c r="X292" i="4"/>
  <c r="DH271" i="4" s="1"/>
  <c r="X287" i="4"/>
  <c r="AC287" i="4" s="1"/>
  <c r="X301" i="4"/>
  <c r="W77" i="51" s="1"/>
  <c r="W78" i="51"/>
  <c r="X311" i="4"/>
  <c r="K145" i="4"/>
  <c r="O145" i="4" s="1"/>
  <c r="K370" i="4"/>
  <c r="O370" i="4" s="1"/>
  <c r="K71" i="4"/>
  <c r="O71" i="4" s="1"/>
  <c r="L375" i="4"/>
  <c r="L76" i="4"/>
  <c r="L55" i="4"/>
  <c r="L354" i="4"/>
  <c r="L355" i="4"/>
  <c r="W67" i="51"/>
  <c r="AC291" i="4"/>
  <c r="K366" i="4"/>
  <c r="O366" i="4" s="1"/>
  <c r="K141" i="4"/>
  <c r="O141" i="4" s="1"/>
  <c r="K67" i="4"/>
  <c r="O67" i="4" s="1"/>
  <c r="L365" i="4"/>
  <c r="L66" i="4"/>
  <c r="K137" i="4"/>
  <c r="O137" i="4" s="1"/>
  <c r="K362" i="4"/>
  <c r="O362" i="4" s="1"/>
  <c r="K63" i="4"/>
  <c r="O63" i="4" s="1"/>
  <c r="L138" i="4"/>
  <c r="CA138" i="4"/>
  <c r="DH280" i="4"/>
  <c r="K151" i="4"/>
  <c r="O151" i="4" s="1"/>
  <c r="K77" i="4"/>
  <c r="O77" i="4" s="1"/>
  <c r="K376" i="4"/>
  <c r="O376" i="4" s="1"/>
  <c r="L70" i="4"/>
  <c r="L361" i="4"/>
  <c r="K125" i="4"/>
  <c r="O125" i="4" s="1"/>
  <c r="CA126" i="4" s="1"/>
  <c r="K350" i="4"/>
  <c r="O350" i="4" s="1"/>
  <c r="K51" i="4"/>
  <c r="O51" i="4" s="1"/>
  <c r="X257" i="4"/>
  <c r="X258" i="4"/>
  <c r="X253" i="4"/>
  <c r="X245" i="4"/>
  <c r="X244" i="4"/>
  <c r="X240" i="4"/>
  <c r="X239" i="4"/>
  <c r="X242" i="4"/>
  <c r="X246" i="4"/>
  <c r="X259" i="4"/>
  <c r="X252" i="4"/>
  <c r="X241" i="4"/>
  <c r="X247" i="4"/>
  <c r="X243" i="4"/>
  <c r="X251" i="4"/>
  <c r="X255" i="4"/>
  <c r="X254" i="4"/>
  <c r="X250" i="4"/>
  <c r="X248" i="4"/>
  <c r="X256" i="4"/>
  <c r="X249" i="4"/>
  <c r="X268" i="4"/>
  <c r="X260" i="4"/>
  <c r="X263" i="4"/>
  <c r="X264" i="4"/>
  <c r="X274" i="4"/>
  <c r="X271" i="4"/>
  <c r="X270" i="4"/>
  <c r="X262" i="4"/>
  <c r="X266" i="4"/>
  <c r="X265" i="4"/>
  <c r="X269" i="4"/>
  <c r="X267" i="4"/>
  <c r="X261" i="4"/>
  <c r="X272" i="4"/>
  <c r="X273" i="4"/>
  <c r="X293" i="4"/>
  <c r="X297" i="4"/>
  <c r="X289" i="4"/>
  <c r="X280" i="4"/>
  <c r="X281" i="4"/>
  <c r="X277" i="4"/>
  <c r="X278" i="4"/>
  <c r="X284" i="4"/>
  <c r="X285" i="4"/>
  <c r="X300" i="4"/>
  <c r="X279" i="4"/>
  <c r="X290" i="4"/>
  <c r="X282" i="4"/>
  <c r="X288" i="4"/>
  <c r="X294" i="4"/>
  <c r="X286" i="4"/>
  <c r="X298" i="4"/>
  <c r="X276" i="4"/>
  <c r="L373" i="4"/>
  <c r="L69" i="4"/>
  <c r="L368" i="4"/>
  <c r="L360" i="4"/>
  <c r="L73" i="4"/>
  <c r="L147" i="4"/>
  <c r="L364" i="4"/>
  <c r="L65" i="4"/>
  <c r="X296" i="4"/>
  <c r="L356" i="4"/>
  <c r="L58" i="4"/>
  <c r="L132" i="4"/>
  <c r="CA132" i="4"/>
  <c r="K133" i="4"/>
  <c r="O133" i="4" s="1"/>
  <c r="CA134" i="4" s="1"/>
  <c r="K358" i="4"/>
  <c r="O358" i="4" s="1"/>
  <c r="K59" i="4"/>
  <c r="O59" i="4" s="1"/>
  <c r="L352" i="4"/>
  <c r="L127" i="4"/>
  <c r="CA127" i="4"/>
  <c r="L128" i="4"/>
  <c r="CA128" i="4"/>
  <c r="L134" i="4"/>
  <c r="X299" i="4"/>
  <c r="L126" i="4"/>
  <c r="DH274" i="4"/>
  <c r="L150" i="4"/>
  <c r="L129" i="4"/>
  <c r="CA129" i="4"/>
  <c r="L56" i="4"/>
  <c r="L130" i="4"/>
  <c r="CA130" i="4"/>
  <c r="K142" i="4"/>
  <c r="O142" i="4" s="1"/>
  <c r="K68" i="4"/>
  <c r="O68" i="4" s="1"/>
  <c r="K367" i="4"/>
  <c r="O367" i="4" s="1"/>
  <c r="W68" i="51"/>
  <c r="L140" i="4"/>
  <c r="CA140" i="4"/>
  <c r="W63" i="51"/>
  <c r="L64" i="4"/>
  <c r="L363" i="4"/>
  <c r="L144" i="4"/>
  <c r="L369" i="4"/>
  <c r="L136" i="4"/>
  <c r="CA136" i="4"/>
  <c r="L62" i="4"/>
  <c r="L305" i="4"/>
  <c r="R283" i="4" s="1"/>
  <c r="Y283" i="4" s="1"/>
  <c r="X275" i="4"/>
  <c r="L74" i="4"/>
  <c r="L148" i="4"/>
  <c r="L143" i="4"/>
  <c r="L61" i="4"/>
  <c r="L135" i="4"/>
  <c r="CA135" i="4"/>
  <c r="L372" i="4"/>
  <c r="L139" i="4"/>
  <c r="CA139" i="4"/>
  <c r="K146" i="4"/>
  <c r="O146" i="4" s="1"/>
  <c r="K72" i="4"/>
  <c r="O72" i="4" s="1"/>
  <c r="K371" i="4"/>
  <c r="O371" i="4" s="1"/>
  <c r="L131" i="4"/>
  <c r="CA131" i="4"/>
  <c r="L57" i="4"/>
  <c r="L357" i="4"/>
  <c r="X283" i="4"/>
  <c r="L53" i="4"/>
  <c r="L54" i="4"/>
  <c r="L353" i="4"/>
  <c r="L359" i="4"/>
  <c r="L60" i="4"/>
  <c r="K75" i="4"/>
  <c r="O75" i="4" s="1"/>
  <c r="K149" i="4"/>
  <c r="O149" i="4" s="1"/>
  <c r="K374" i="4"/>
  <c r="O374" i="4" s="1"/>
  <c r="L52" i="4"/>
  <c r="L351" i="4"/>
  <c r="DH266" i="4" l="1"/>
  <c r="EK68" i="51"/>
  <c r="EW68" i="51" s="1"/>
  <c r="R295" i="4"/>
  <c r="Y295" i="4" s="1"/>
  <c r="S71" i="51" s="1"/>
  <c r="R302" i="4"/>
  <c r="Y302" i="4" s="1"/>
  <c r="EK78" i="51"/>
  <c r="EW78" i="51" s="1"/>
  <c r="L374" i="4"/>
  <c r="L75" i="4"/>
  <c r="W59" i="51"/>
  <c r="DH262" i="4"/>
  <c r="AC283" i="4"/>
  <c r="Z283" i="4"/>
  <c r="L371" i="4"/>
  <c r="L146" i="4"/>
  <c r="R275" i="4"/>
  <c r="Y275" i="4" s="1"/>
  <c r="R287" i="4"/>
  <c r="Y287" i="4" s="1"/>
  <c r="L68" i="4"/>
  <c r="R291" i="4"/>
  <c r="Y291" i="4" s="1"/>
  <c r="DH278" i="4"/>
  <c r="W75" i="51"/>
  <c r="L59" i="4"/>
  <c r="L133" i="4"/>
  <c r="CA133" i="4"/>
  <c r="R296" i="4"/>
  <c r="Y296" i="4" s="1"/>
  <c r="Z296" i="4" s="1"/>
  <c r="AC276" i="4"/>
  <c r="W52" i="51"/>
  <c r="DH255" i="4"/>
  <c r="DH265" i="4"/>
  <c r="W62" i="51"/>
  <c r="EK63" i="51" s="1"/>
  <c r="EW63" i="51" s="1"/>
  <c r="AC286" i="4"/>
  <c r="W64" i="51"/>
  <c r="EK64" i="51" s="1"/>
  <c r="EW64" i="51" s="1"/>
  <c r="AC288" i="4"/>
  <c r="DH267" i="4"/>
  <c r="W66" i="51"/>
  <c r="EK67" i="51" s="1"/>
  <c r="EW67" i="51" s="1"/>
  <c r="AC290" i="4"/>
  <c r="DH269" i="4"/>
  <c r="W76" i="51"/>
  <c r="EK77" i="51" s="1"/>
  <c r="EW77" i="51" s="1"/>
  <c r="DH279" i="4"/>
  <c r="AC284" i="4"/>
  <c r="W60" i="51"/>
  <c r="DH263" i="4"/>
  <c r="DH256" i="4"/>
  <c r="W53" i="51"/>
  <c r="AC277" i="4"/>
  <c r="W56" i="51"/>
  <c r="AC280" i="4"/>
  <c r="DH259" i="4"/>
  <c r="W73" i="51"/>
  <c r="DH276" i="4"/>
  <c r="DH252" i="4"/>
  <c r="AC273" i="4"/>
  <c r="W49" i="51"/>
  <c r="W37" i="51"/>
  <c r="DH240" i="4"/>
  <c r="AC261" i="4"/>
  <c r="W45" i="51"/>
  <c r="DH248" i="4"/>
  <c r="AC269" i="4"/>
  <c r="AC266" i="4"/>
  <c r="W42" i="51"/>
  <c r="DH245" i="4"/>
  <c r="W46" i="51"/>
  <c r="EK46" i="51" s="1"/>
  <c r="EW46" i="51" s="1"/>
  <c r="AC270" i="4"/>
  <c r="DH249" i="4"/>
  <c r="AC274" i="4"/>
  <c r="W50" i="51"/>
  <c r="DH253" i="4"/>
  <c r="W39" i="51"/>
  <c r="DH242" i="4"/>
  <c r="AC263" i="4"/>
  <c r="AC268" i="4"/>
  <c r="W44" i="51"/>
  <c r="DH247" i="4"/>
  <c r="W32" i="51"/>
  <c r="W26" i="51"/>
  <c r="W31" i="51"/>
  <c r="W19" i="51"/>
  <c r="W17" i="51"/>
  <c r="W35" i="51"/>
  <c r="W18" i="51"/>
  <c r="EK18" i="51" s="1"/>
  <c r="EW18" i="51" s="1"/>
  <c r="W16" i="51"/>
  <c r="W21" i="51"/>
  <c r="W34" i="51"/>
  <c r="L51" i="4"/>
  <c r="O80" i="4"/>
  <c r="X63" i="4" s="1"/>
  <c r="L125" i="4"/>
  <c r="CA125" i="4"/>
  <c r="O154" i="4"/>
  <c r="X142" i="4" s="1"/>
  <c r="L77" i="4"/>
  <c r="L63" i="4"/>
  <c r="L137" i="4"/>
  <c r="CA137" i="4"/>
  <c r="R292" i="4"/>
  <c r="Y292" i="4" s="1"/>
  <c r="L141" i="4"/>
  <c r="L370" i="4"/>
  <c r="L149" i="4"/>
  <c r="M59" i="51"/>
  <c r="DF385" i="4"/>
  <c r="M87" i="25" s="1"/>
  <c r="S59" i="51"/>
  <c r="DG262" i="4"/>
  <c r="L72" i="4"/>
  <c r="AC275" i="4"/>
  <c r="DH254" i="4"/>
  <c r="W51" i="51"/>
  <c r="Z275" i="4"/>
  <c r="R259" i="4"/>
  <c r="Y259" i="4" s="1"/>
  <c r="R257" i="4"/>
  <c r="Y257" i="4" s="1"/>
  <c r="R244" i="4"/>
  <c r="Y244" i="4" s="1"/>
  <c r="Z244" i="4" s="1"/>
  <c r="R245" i="4"/>
  <c r="Y245" i="4" s="1"/>
  <c r="R256" i="4"/>
  <c r="Y256" i="4" s="1"/>
  <c r="R248" i="4"/>
  <c r="Y248" i="4" s="1"/>
  <c r="R242" i="4"/>
  <c r="Y242" i="4" s="1"/>
  <c r="R241" i="4"/>
  <c r="Y241" i="4" s="1"/>
  <c r="R255" i="4"/>
  <c r="Y255" i="4" s="1"/>
  <c r="R249" i="4"/>
  <c r="Y249" i="4" s="1"/>
  <c r="R240" i="4"/>
  <c r="Y240" i="4" s="1"/>
  <c r="R246" i="4"/>
  <c r="Y246" i="4" s="1"/>
  <c r="R258" i="4"/>
  <c r="Y258" i="4" s="1"/>
  <c r="R250" i="4"/>
  <c r="Y250" i="4" s="1"/>
  <c r="R251" i="4"/>
  <c r="Y251" i="4" s="1"/>
  <c r="Z251" i="4" s="1"/>
  <c r="R247" i="4"/>
  <c r="Y247" i="4" s="1"/>
  <c r="R243" i="4"/>
  <c r="Y243" i="4" s="1"/>
  <c r="R252" i="4"/>
  <c r="Y252" i="4" s="1"/>
  <c r="R253" i="4"/>
  <c r="Y253" i="4" s="1"/>
  <c r="Z253" i="4" s="1"/>
  <c r="R239" i="4"/>
  <c r="Y239" i="4" s="1"/>
  <c r="R254" i="4"/>
  <c r="Y254" i="4" s="1"/>
  <c r="Z254" i="4" s="1"/>
  <c r="R268" i="4"/>
  <c r="Y268" i="4" s="1"/>
  <c r="R269" i="4"/>
  <c r="Y269" i="4" s="1"/>
  <c r="R274" i="4"/>
  <c r="Y274" i="4" s="1"/>
  <c r="R271" i="4"/>
  <c r="Y271" i="4" s="1"/>
  <c r="Z271" i="4" s="1"/>
  <c r="R262" i="4"/>
  <c r="Y262" i="4" s="1"/>
  <c r="R263" i="4"/>
  <c r="Y263" i="4" s="1"/>
  <c r="R260" i="4"/>
  <c r="Y260" i="4" s="1"/>
  <c r="R265" i="4"/>
  <c r="Y265" i="4" s="1"/>
  <c r="Z265" i="4" s="1"/>
  <c r="R266" i="4"/>
  <c r="Y266" i="4" s="1"/>
  <c r="R264" i="4"/>
  <c r="Y264" i="4" s="1"/>
  <c r="Z264" i="4" s="1"/>
  <c r="R270" i="4"/>
  <c r="Y270" i="4" s="1"/>
  <c r="R267" i="4"/>
  <c r="Y267" i="4" s="1"/>
  <c r="Z267" i="4" s="1"/>
  <c r="R273" i="4"/>
  <c r="Y273" i="4" s="1"/>
  <c r="R261" i="4"/>
  <c r="Y261" i="4" s="1"/>
  <c r="R272" i="4"/>
  <c r="Y272" i="4" s="1"/>
  <c r="R288" i="4"/>
  <c r="Y288" i="4" s="1"/>
  <c r="R280" i="4"/>
  <c r="Y280" i="4" s="1"/>
  <c r="R279" i="4"/>
  <c r="Y279" i="4" s="1"/>
  <c r="R297" i="4"/>
  <c r="Y297" i="4" s="1"/>
  <c r="R276" i="4"/>
  <c r="Y276" i="4" s="1"/>
  <c r="R281" i="4"/>
  <c r="Y281" i="4" s="1"/>
  <c r="R289" i="4"/>
  <c r="Y289" i="4" s="1"/>
  <c r="R300" i="4"/>
  <c r="Y300" i="4" s="1"/>
  <c r="R293" i="4"/>
  <c r="Y293" i="4" s="1"/>
  <c r="Z293" i="4" s="1"/>
  <c r="R284" i="4"/>
  <c r="Y284" i="4" s="1"/>
  <c r="R286" i="4"/>
  <c r="Y286" i="4" s="1"/>
  <c r="R290" i="4"/>
  <c r="Y290" i="4" s="1"/>
  <c r="R298" i="4"/>
  <c r="Y298" i="4" s="1"/>
  <c r="R278" i="4"/>
  <c r="Y278" i="4" s="1"/>
  <c r="R294" i="4"/>
  <c r="Y294" i="4" s="1"/>
  <c r="R277" i="4"/>
  <c r="Y277" i="4" s="1"/>
  <c r="R282" i="4"/>
  <c r="Y282" i="4" s="1"/>
  <c r="R285" i="4"/>
  <c r="Y285" i="4" s="1"/>
  <c r="R301" i="4"/>
  <c r="Y301" i="4" s="1"/>
  <c r="L367" i="4"/>
  <c r="L142" i="4"/>
  <c r="R299" i="4"/>
  <c r="Y299" i="4" s="1"/>
  <c r="L358" i="4"/>
  <c r="X358" i="4"/>
  <c r="W72" i="51"/>
  <c r="EK72" i="51" s="1"/>
  <c r="EW72" i="51" s="1"/>
  <c r="DH275" i="4"/>
  <c r="W74" i="51"/>
  <c r="DH277" i="4"/>
  <c r="Z298" i="4"/>
  <c r="W70" i="51"/>
  <c r="DH273" i="4"/>
  <c r="DH261" i="4"/>
  <c r="W58" i="51"/>
  <c r="AC282" i="4"/>
  <c r="Z282" i="4"/>
  <c r="W55" i="51"/>
  <c r="AC279" i="4"/>
  <c r="DH258" i="4"/>
  <c r="Z279" i="4"/>
  <c r="DH264" i="4"/>
  <c r="AC285" i="4"/>
  <c r="W61" i="51"/>
  <c r="Z285" i="4"/>
  <c r="DH257" i="4"/>
  <c r="AC278" i="4"/>
  <c r="W54" i="51"/>
  <c r="EK54" i="51" s="1"/>
  <c r="EW54" i="51" s="1"/>
  <c r="Z278" i="4"/>
  <c r="W57" i="51"/>
  <c r="EK57" i="51" s="1"/>
  <c r="EW57" i="51" s="1"/>
  <c r="AC281" i="4"/>
  <c r="DH260" i="4"/>
  <c r="Z281" i="4"/>
  <c r="AC289" i="4"/>
  <c r="DH268" i="4"/>
  <c r="W65" i="51"/>
  <c r="EK65" i="51" s="1"/>
  <c r="EW65" i="51" s="1"/>
  <c r="Z289" i="4"/>
  <c r="DH272" i="4"/>
  <c r="W69" i="51"/>
  <c r="EK69" i="51" s="1"/>
  <c r="EW69" i="51" s="1"/>
  <c r="AC272" i="4"/>
  <c r="DH251" i="4"/>
  <c r="W48" i="51"/>
  <c r="W43" i="51"/>
  <c r="AC267" i="4"/>
  <c r="DH246" i="4"/>
  <c r="AC265" i="4"/>
  <c r="DH244" i="4"/>
  <c r="W41" i="51"/>
  <c r="DH241" i="4"/>
  <c r="AC262" i="4"/>
  <c r="W38" i="51"/>
  <c r="EK38" i="51" s="1"/>
  <c r="EW38" i="51" s="1"/>
  <c r="DH250" i="4"/>
  <c r="AC271" i="4"/>
  <c r="W47" i="51"/>
  <c r="W40" i="51"/>
  <c r="AC264" i="4"/>
  <c r="DH243" i="4"/>
  <c r="DH239" i="4"/>
  <c r="AC260" i="4"/>
  <c r="W36" i="51"/>
  <c r="EK36" i="51" s="1"/>
  <c r="EW36" i="51" s="1"/>
  <c r="W25" i="51"/>
  <c r="W24" i="51"/>
  <c r="Z248" i="4"/>
  <c r="W30" i="51"/>
  <c r="W27" i="51"/>
  <c r="EK27" i="51" s="1"/>
  <c r="EW27" i="51" s="1"/>
  <c r="W23" i="51"/>
  <c r="W28" i="51"/>
  <c r="W22" i="51"/>
  <c r="Z246" i="4"/>
  <c r="W15" i="51"/>
  <c r="W20" i="51"/>
  <c r="EK20" i="51" s="1"/>
  <c r="EW20" i="51" s="1"/>
  <c r="W29" i="51"/>
  <c r="EK29" i="51" s="1"/>
  <c r="EW29" i="51" s="1"/>
  <c r="W33" i="51"/>
  <c r="Z257" i="4"/>
  <c r="O379" i="4"/>
  <c r="L350" i="4"/>
  <c r="X350" i="4"/>
  <c r="L376" i="4"/>
  <c r="X376" i="4"/>
  <c r="L151" i="4"/>
  <c r="L362" i="4"/>
  <c r="X362" i="4"/>
  <c r="L67" i="4"/>
  <c r="X67" i="4"/>
  <c r="L366" i="4"/>
  <c r="X366" i="4"/>
  <c r="L71" i="4"/>
  <c r="X71" i="4"/>
  <c r="L145" i="4"/>
  <c r="X151" i="4" l="1"/>
  <c r="AO77" i="51" s="1"/>
  <c r="AO152" i="51" s="1"/>
  <c r="EK33" i="51"/>
  <c r="EW33" i="51" s="1"/>
  <c r="EK40" i="51"/>
  <c r="EW40" i="51" s="1"/>
  <c r="EK28" i="51"/>
  <c r="EW28" i="51" s="1"/>
  <c r="Z295" i="4"/>
  <c r="DG274" i="4"/>
  <c r="X72" i="4"/>
  <c r="DH49" i="4" s="1"/>
  <c r="N49" i="24" s="1"/>
  <c r="Z239" i="4"/>
  <c r="Z252" i="4"/>
  <c r="Z247" i="4"/>
  <c r="Z249" i="4"/>
  <c r="Z260" i="4"/>
  <c r="Z262" i="4"/>
  <c r="Z272" i="4"/>
  <c r="X367" i="4"/>
  <c r="X370" i="4"/>
  <c r="EK60" i="51"/>
  <c r="EW60" i="51" s="1"/>
  <c r="Z277" i="4"/>
  <c r="Z284" i="4"/>
  <c r="Z280" i="4"/>
  <c r="Z273" i="4"/>
  <c r="Z270" i="4"/>
  <c r="Z266" i="4"/>
  <c r="Z274" i="4"/>
  <c r="Z268" i="4"/>
  <c r="Z250" i="4"/>
  <c r="Z241" i="4"/>
  <c r="Z245" i="4"/>
  <c r="DF397" i="4"/>
  <c r="M99" i="25" s="1"/>
  <c r="DH48" i="4"/>
  <c r="N48" i="24" s="1"/>
  <c r="Z294" i="4"/>
  <c r="M71" i="51"/>
  <c r="X137" i="4"/>
  <c r="AO63" i="51" s="1"/>
  <c r="AO138" i="51" s="1"/>
  <c r="X152" i="4"/>
  <c r="AO78" i="51" s="1"/>
  <c r="Z302" i="4"/>
  <c r="Z311" i="4" s="1"/>
  <c r="S78" i="51"/>
  <c r="M78" i="51"/>
  <c r="Y311" i="4"/>
  <c r="X77" i="4"/>
  <c r="X78" i="4"/>
  <c r="X377" i="4"/>
  <c r="EK47" i="51"/>
  <c r="EW47" i="51" s="1"/>
  <c r="EK61" i="51"/>
  <c r="EW61" i="51" s="1"/>
  <c r="EK74" i="51"/>
  <c r="EW74" i="51" s="1"/>
  <c r="EK76" i="51"/>
  <c r="EW76" i="51" s="1"/>
  <c r="X145" i="4"/>
  <c r="X149" i="4"/>
  <c r="X141" i="4"/>
  <c r="AC366" i="4"/>
  <c r="DH345" i="4"/>
  <c r="AC67" i="4"/>
  <c r="DH44" i="4"/>
  <c r="N44" i="24" s="1"/>
  <c r="AC362" i="4"/>
  <c r="DH341" i="4"/>
  <c r="L379" i="4"/>
  <c r="EK55" i="51"/>
  <c r="EW55" i="51" s="1"/>
  <c r="DF401" i="4"/>
  <c r="M103" i="25" s="1"/>
  <c r="S75" i="51"/>
  <c r="M75" i="51"/>
  <c r="DG278" i="4"/>
  <c r="AO68" i="51"/>
  <c r="AO143" i="51" s="1"/>
  <c r="DH120" i="4"/>
  <c r="N92" i="24" s="1"/>
  <c r="DH346" i="4"/>
  <c r="S58" i="51"/>
  <c r="M58" i="51"/>
  <c r="DY59" i="51" s="1"/>
  <c r="ES59" i="51" s="1"/>
  <c r="DF384" i="4"/>
  <c r="M86" i="25" s="1"/>
  <c r="DG261" i="4"/>
  <c r="S70" i="51"/>
  <c r="M70" i="51"/>
  <c r="DY71" i="51" s="1"/>
  <c r="ES71" i="51" s="1"/>
  <c r="DG273" i="4"/>
  <c r="DF396" i="4"/>
  <c r="M98" i="25" s="1"/>
  <c r="S74" i="51"/>
  <c r="DG277" i="4"/>
  <c r="M74" i="51"/>
  <c r="DF400" i="4"/>
  <c r="M102" i="25" s="1"/>
  <c r="M62" i="51"/>
  <c r="S62" i="51"/>
  <c r="DG265" i="4"/>
  <c r="DF388" i="4"/>
  <c r="M90" i="25" s="1"/>
  <c r="M69" i="51"/>
  <c r="DF395" i="4"/>
  <c r="M97" i="25" s="1"/>
  <c r="S69" i="51"/>
  <c r="DG272" i="4"/>
  <c r="S65" i="51"/>
  <c r="DG268" i="4"/>
  <c r="M65" i="51"/>
  <c r="DF391" i="4"/>
  <c r="M93" i="25" s="1"/>
  <c r="S52" i="51"/>
  <c r="DG255" i="4"/>
  <c r="M52" i="51"/>
  <c r="DF378" i="4"/>
  <c r="M80" i="25" s="1"/>
  <c r="DF381" i="4"/>
  <c r="M83" i="25" s="1"/>
  <c r="S55" i="51"/>
  <c r="M55" i="51"/>
  <c r="BR55" i="51" s="1"/>
  <c r="DG258" i="4"/>
  <c r="M64" i="51"/>
  <c r="S64" i="51"/>
  <c r="DG267" i="4"/>
  <c r="DF390" i="4"/>
  <c r="M92" i="25" s="1"/>
  <c r="DF361" i="4"/>
  <c r="M65" i="25" s="1"/>
  <c r="M37" i="51"/>
  <c r="DG240" i="4"/>
  <c r="S37" i="51"/>
  <c r="DG246" i="4"/>
  <c r="DF367" i="4"/>
  <c r="M71" i="25" s="1"/>
  <c r="S43" i="51"/>
  <c r="M43" i="51"/>
  <c r="DG243" i="4"/>
  <c r="S40" i="51"/>
  <c r="M40" i="51"/>
  <c r="DF364" i="4"/>
  <c r="M68" i="25" s="1"/>
  <c r="M41" i="51"/>
  <c r="DF365" i="4"/>
  <c r="M69" i="25" s="1"/>
  <c r="S41" i="51"/>
  <c r="DG244" i="4"/>
  <c r="DG242" i="4"/>
  <c r="DF363" i="4"/>
  <c r="M67" i="25" s="1"/>
  <c r="S39" i="51"/>
  <c r="M39" i="51"/>
  <c r="S47" i="51"/>
  <c r="M47" i="51"/>
  <c r="DF371" i="4"/>
  <c r="M75" i="25" s="1"/>
  <c r="DG250" i="4"/>
  <c r="S45" i="51"/>
  <c r="DG248" i="4"/>
  <c r="M45" i="51"/>
  <c r="DF369" i="4"/>
  <c r="M73" i="25" s="1"/>
  <c r="S30" i="51"/>
  <c r="M30" i="51"/>
  <c r="S29" i="51"/>
  <c r="M29" i="51"/>
  <c r="S19" i="51"/>
  <c r="M19" i="51"/>
  <c r="S27" i="51"/>
  <c r="M27" i="51"/>
  <c r="S34" i="51"/>
  <c r="M34" i="51"/>
  <c r="S16" i="51"/>
  <c r="M16" i="51"/>
  <c r="S31" i="51"/>
  <c r="M31" i="51"/>
  <c r="S18" i="51"/>
  <c r="M18" i="51"/>
  <c r="S32" i="51"/>
  <c r="M32" i="51"/>
  <c r="S20" i="51"/>
  <c r="M20" i="51"/>
  <c r="S35" i="51"/>
  <c r="M35" i="51"/>
  <c r="W80" i="51"/>
  <c r="EK51" i="51"/>
  <c r="EW51" i="51" s="1"/>
  <c r="AC63" i="4"/>
  <c r="DH40" i="4"/>
  <c r="N40" i="24" s="1"/>
  <c r="X109" i="4"/>
  <c r="X93" i="4"/>
  <c r="X91" i="4"/>
  <c r="X94" i="4"/>
  <c r="X97" i="4"/>
  <c r="X99" i="4"/>
  <c r="X90" i="4"/>
  <c r="X92" i="4"/>
  <c r="X100" i="4"/>
  <c r="X104" i="4"/>
  <c r="X98" i="4"/>
  <c r="X108" i="4"/>
  <c r="X102" i="4"/>
  <c r="X106" i="4"/>
  <c r="X107" i="4"/>
  <c r="X89" i="4"/>
  <c r="X96" i="4"/>
  <c r="X105" i="4"/>
  <c r="X101" i="4"/>
  <c r="X103" i="4"/>
  <c r="X95" i="4"/>
  <c r="X118" i="4"/>
  <c r="X110" i="4"/>
  <c r="X114" i="4"/>
  <c r="X112" i="4"/>
  <c r="X121" i="4"/>
  <c r="X119" i="4"/>
  <c r="X113" i="4"/>
  <c r="X124" i="4"/>
  <c r="X115" i="4"/>
  <c r="X116" i="4"/>
  <c r="X120" i="4"/>
  <c r="X117" i="4"/>
  <c r="X111" i="4"/>
  <c r="X123" i="4"/>
  <c r="X122" i="4"/>
  <c r="X138" i="4"/>
  <c r="X132" i="4"/>
  <c r="X127" i="4"/>
  <c r="X134" i="4"/>
  <c r="X150" i="4"/>
  <c r="X130" i="4"/>
  <c r="X140" i="4"/>
  <c r="X144" i="4"/>
  <c r="X148" i="4"/>
  <c r="X143" i="4"/>
  <c r="X139" i="4"/>
  <c r="X131" i="4"/>
  <c r="X147" i="4"/>
  <c r="X128" i="4"/>
  <c r="X126" i="4"/>
  <c r="X129" i="4"/>
  <c r="X136" i="4"/>
  <c r="X135" i="4"/>
  <c r="L154" i="4"/>
  <c r="R133" i="4" s="1"/>
  <c r="Y133" i="4" s="1"/>
  <c r="X316" i="4"/>
  <c r="X314" i="4"/>
  <c r="X319" i="4"/>
  <c r="X16" i="4"/>
  <c r="X22" i="4"/>
  <c r="X27" i="4"/>
  <c r="X327" i="4"/>
  <c r="X321" i="4"/>
  <c r="X323" i="4"/>
  <c r="X318" i="4"/>
  <c r="X320" i="4"/>
  <c r="X333" i="4"/>
  <c r="X332" i="4"/>
  <c r="X31" i="4"/>
  <c r="X326" i="4"/>
  <c r="X322" i="4"/>
  <c r="X315" i="4"/>
  <c r="X30" i="4"/>
  <c r="X21" i="4"/>
  <c r="X317" i="4"/>
  <c r="X25" i="4"/>
  <c r="X17" i="4"/>
  <c r="X15" i="4"/>
  <c r="X325" i="4"/>
  <c r="X32" i="4"/>
  <c r="X330" i="4"/>
  <c r="X35" i="4"/>
  <c r="X34" i="4"/>
  <c r="X23" i="4"/>
  <c r="X29" i="4"/>
  <c r="X329" i="4"/>
  <c r="X24" i="4"/>
  <c r="X331" i="4"/>
  <c r="X28" i="4"/>
  <c r="X324" i="4"/>
  <c r="X334" i="4"/>
  <c r="X18" i="4"/>
  <c r="X20" i="4"/>
  <c r="X328" i="4"/>
  <c r="X19" i="4"/>
  <c r="X26" i="4"/>
  <c r="X33" i="4"/>
  <c r="X44" i="4"/>
  <c r="X343" i="4"/>
  <c r="X50" i="4"/>
  <c r="X45" i="4"/>
  <c r="X345" i="4"/>
  <c r="X46" i="4"/>
  <c r="X338" i="4"/>
  <c r="X349" i="4"/>
  <c r="X42" i="4"/>
  <c r="X36" i="4"/>
  <c r="X335" i="4"/>
  <c r="X39" i="4"/>
  <c r="X337" i="4"/>
  <c r="X340" i="4"/>
  <c r="X41" i="4"/>
  <c r="X47" i="4"/>
  <c r="X341" i="4"/>
  <c r="X344" i="4"/>
  <c r="X40" i="4"/>
  <c r="X38" i="4"/>
  <c r="X346" i="4"/>
  <c r="X339" i="4"/>
  <c r="X347" i="4"/>
  <c r="X49" i="4"/>
  <c r="X348" i="4"/>
  <c r="X43" i="4"/>
  <c r="X37" i="4"/>
  <c r="X342" i="4"/>
  <c r="X336" i="4"/>
  <c r="X48" i="4"/>
  <c r="X365" i="4"/>
  <c r="X66" i="4"/>
  <c r="X70" i="4"/>
  <c r="X361" i="4"/>
  <c r="X369" i="4"/>
  <c r="X74" i="4"/>
  <c r="X61" i="4"/>
  <c r="X57" i="4"/>
  <c r="X357" i="4"/>
  <c r="X53" i="4"/>
  <c r="X54" i="4"/>
  <c r="X353" i="4"/>
  <c r="X359" i="4"/>
  <c r="X60" i="4"/>
  <c r="X351" i="4"/>
  <c r="X375" i="4"/>
  <c r="X76" i="4"/>
  <c r="X55" i="4"/>
  <c r="X354" i="4"/>
  <c r="X355" i="4"/>
  <c r="X373" i="4"/>
  <c r="X69" i="4"/>
  <c r="X368" i="4"/>
  <c r="X360" i="4"/>
  <c r="X73" i="4"/>
  <c r="X364" i="4"/>
  <c r="X65" i="4"/>
  <c r="X356" i="4"/>
  <c r="X58" i="4"/>
  <c r="X352" i="4"/>
  <c r="X56" i="4"/>
  <c r="X64" i="4"/>
  <c r="X363" i="4"/>
  <c r="X62" i="4"/>
  <c r="X372" i="4"/>
  <c r="X52" i="4"/>
  <c r="Z258" i="4"/>
  <c r="Z240" i="4"/>
  <c r="Z242" i="4"/>
  <c r="Z259" i="4"/>
  <c r="Z243" i="4"/>
  <c r="Z255" i="4"/>
  <c r="Z256" i="4"/>
  <c r="EK42" i="51"/>
  <c r="EW42" i="51" s="1"/>
  <c r="Z269" i="4"/>
  <c r="Z261" i="4"/>
  <c r="EK66" i="51"/>
  <c r="EW66" i="51" s="1"/>
  <c r="X133" i="4"/>
  <c r="Z299" i="4"/>
  <c r="DF393" i="4"/>
  <c r="M95" i="25" s="1"/>
  <c r="S67" i="51"/>
  <c r="M67" i="51"/>
  <c r="DG270" i="4"/>
  <c r="Z291" i="4"/>
  <c r="R146" i="4"/>
  <c r="Y146" i="4" s="1"/>
  <c r="EK59" i="51"/>
  <c r="EW59" i="51" s="1"/>
  <c r="X75" i="4"/>
  <c r="X374" i="4"/>
  <c r="R145" i="4"/>
  <c r="Y145" i="4" s="1"/>
  <c r="DH355" i="4"/>
  <c r="DH329" i="4"/>
  <c r="AC350" i="4"/>
  <c r="EK23" i="51"/>
  <c r="EW23" i="51" s="1"/>
  <c r="EK30" i="51"/>
  <c r="EW30" i="51" s="1"/>
  <c r="EK24" i="51"/>
  <c r="EW24" i="51" s="1"/>
  <c r="EK25" i="51"/>
  <c r="EW25" i="51" s="1"/>
  <c r="EK41" i="51"/>
  <c r="EW41" i="51" s="1"/>
  <c r="EK44" i="51"/>
  <c r="EW44" i="51" s="1"/>
  <c r="EK43" i="51"/>
  <c r="EW43" i="51" s="1"/>
  <c r="EK49" i="51"/>
  <c r="EW49" i="51" s="1"/>
  <c r="EK48" i="51"/>
  <c r="EW48" i="51" s="1"/>
  <c r="EK58" i="51"/>
  <c r="EW58" i="51" s="1"/>
  <c r="EK70" i="51"/>
  <c r="EW70" i="51" s="1"/>
  <c r="DH337" i="4"/>
  <c r="AC358" i="4"/>
  <c r="EK71" i="51"/>
  <c r="EW71" i="51" s="1"/>
  <c r="DG280" i="4"/>
  <c r="M77" i="51"/>
  <c r="DF403" i="4"/>
  <c r="M105" i="25" s="1"/>
  <c r="S77" i="51"/>
  <c r="Z301" i="4"/>
  <c r="M61" i="51"/>
  <c r="BR61" i="51" s="1"/>
  <c r="S61" i="51"/>
  <c r="DF387" i="4"/>
  <c r="M89" i="25" s="1"/>
  <c r="DG264" i="4"/>
  <c r="M53" i="51"/>
  <c r="DG256" i="4"/>
  <c r="S53" i="51"/>
  <c r="DF379" i="4"/>
  <c r="M81" i="25" s="1"/>
  <c r="M54" i="51"/>
  <c r="S54" i="51"/>
  <c r="DF380" i="4"/>
  <c r="M82" i="25" s="1"/>
  <c r="DG257" i="4"/>
  <c r="DG269" i="4"/>
  <c r="S66" i="51"/>
  <c r="M66" i="51"/>
  <c r="DF392" i="4"/>
  <c r="M94" i="25" s="1"/>
  <c r="DF386" i="4"/>
  <c r="M88" i="25" s="1"/>
  <c r="DG263" i="4"/>
  <c r="M60" i="51"/>
  <c r="S60" i="51"/>
  <c r="DG279" i="4"/>
  <c r="S76" i="51"/>
  <c r="M76" i="51"/>
  <c r="DF402" i="4"/>
  <c r="M104" i="25" s="1"/>
  <c r="DF383" i="4"/>
  <c r="M85" i="25" s="1"/>
  <c r="S57" i="51"/>
  <c r="M57" i="51"/>
  <c r="DG260" i="4"/>
  <c r="Z297" i="4"/>
  <c r="DF399" i="4"/>
  <c r="M101" i="25" s="1"/>
  <c r="DG276" i="4"/>
  <c r="S73" i="51"/>
  <c r="M73" i="51"/>
  <c r="M56" i="51"/>
  <c r="S56" i="51"/>
  <c r="DF382" i="4"/>
  <c r="M84" i="25" s="1"/>
  <c r="DG259" i="4"/>
  <c r="S48" i="51"/>
  <c r="M48" i="51"/>
  <c r="DG251" i="4"/>
  <c r="DF372" i="4"/>
  <c r="M76" i="25" s="1"/>
  <c r="S49" i="51"/>
  <c r="M49" i="51"/>
  <c r="DF373" i="4"/>
  <c r="M77" i="25" s="1"/>
  <c r="DG252" i="4"/>
  <c r="DG249" i="4"/>
  <c r="S46" i="51"/>
  <c r="M46" i="51"/>
  <c r="DF370" i="4"/>
  <c r="M74" i="25" s="1"/>
  <c r="DF366" i="4"/>
  <c r="M70" i="25" s="1"/>
  <c r="S42" i="51"/>
  <c r="M42" i="51"/>
  <c r="DG245" i="4"/>
  <c r="DF360" i="4"/>
  <c r="M64" i="25" s="1"/>
  <c r="DG239" i="4"/>
  <c r="S36" i="51"/>
  <c r="M36" i="51"/>
  <c r="S38" i="51"/>
  <c r="DF362" i="4"/>
  <c r="M66" i="25" s="1"/>
  <c r="M38" i="51"/>
  <c r="DG241" i="4"/>
  <c r="S50" i="51"/>
  <c r="M50" i="51"/>
  <c r="DF374" i="4"/>
  <c r="M78" i="25" s="1"/>
  <c r="DG253" i="4"/>
  <c r="S44" i="51"/>
  <c r="M44" i="51"/>
  <c r="DF368" i="4"/>
  <c r="M72" i="25" s="1"/>
  <c r="DG247" i="4"/>
  <c r="S15" i="51"/>
  <c r="M15" i="51"/>
  <c r="BR15" i="51" s="1"/>
  <c r="S28" i="51"/>
  <c r="M28" i="51"/>
  <c r="S23" i="51"/>
  <c r="M23" i="51"/>
  <c r="S26" i="51"/>
  <c r="M26" i="51"/>
  <c r="S22" i="51"/>
  <c r="M22" i="51"/>
  <c r="S25" i="51"/>
  <c r="M25" i="51"/>
  <c r="S17" i="51"/>
  <c r="M17" i="51"/>
  <c r="S24" i="51"/>
  <c r="M24" i="51"/>
  <c r="S21" i="51"/>
  <c r="M21" i="51"/>
  <c r="S33" i="51"/>
  <c r="M33" i="51"/>
  <c r="BR59" i="51"/>
  <c r="DH349" i="4"/>
  <c r="AO67" i="51"/>
  <c r="AO142" i="51" s="1"/>
  <c r="DG271" i="4"/>
  <c r="M68" i="51"/>
  <c r="DF394" i="4"/>
  <c r="M96" i="25" s="1"/>
  <c r="S68" i="51"/>
  <c r="Z292" i="4"/>
  <c r="DH54" i="4"/>
  <c r="N54" i="24" s="1"/>
  <c r="X125" i="4"/>
  <c r="X51" i="4"/>
  <c r="L80" i="4"/>
  <c r="R374" i="4" s="1"/>
  <c r="Y374" i="4" s="1"/>
  <c r="EK34" i="51"/>
  <c r="EW34" i="51" s="1"/>
  <c r="EK22" i="51"/>
  <c r="EW22" i="51" s="1"/>
  <c r="EK21" i="51"/>
  <c r="EW21" i="51" s="1"/>
  <c r="EK16" i="51"/>
  <c r="EW16" i="51" s="1"/>
  <c r="EX16" i="51" s="1"/>
  <c r="EK35" i="51"/>
  <c r="EW35" i="51" s="1"/>
  <c r="EK17" i="51"/>
  <c r="EW17" i="51" s="1"/>
  <c r="EK19" i="51"/>
  <c r="EW19" i="51" s="1"/>
  <c r="EK31" i="51"/>
  <c r="EW31" i="51" s="1"/>
  <c r="EK26" i="51"/>
  <c r="EW26" i="51" s="1"/>
  <c r="EK32" i="51"/>
  <c r="EW32" i="51" s="1"/>
  <c r="Z263" i="4"/>
  <c r="EK39" i="51"/>
  <c r="EW39" i="51" s="1"/>
  <c r="EK45" i="51"/>
  <c r="EW45" i="51" s="1"/>
  <c r="EK37" i="51"/>
  <c r="EW37" i="51" s="1"/>
  <c r="EK50" i="51"/>
  <c r="EW50" i="51" s="1"/>
  <c r="EK73" i="51"/>
  <c r="EW73" i="51" s="1"/>
  <c r="EK56" i="51"/>
  <c r="EW56" i="51" s="1"/>
  <c r="Z300" i="4"/>
  <c r="Z290" i="4"/>
  <c r="Z288" i="4"/>
  <c r="Z286" i="4"/>
  <c r="EK62" i="51"/>
  <c r="EW62" i="51" s="1"/>
  <c r="Z276" i="4"/>
  <c r="EK53" i="51"/>
  <c r="EW53" i="51" s="1"/>
  <c r="EK52" i="51"/>
  <c r="EW52" i="51" s="1"/>
  <c r="M72" i="51"/>
  <c r="S72" i="51"/>
  <c r="DF398" i="4"/>
  <c r="M100" i="25" s="1"/>
  <c r="DG275" i="4"/>
  <c r="X59" i="4"/>
  <c r="EK75" i="51"/>
  <c r="EW75" i="51" s="1"/>
  <c r="X68" i="4"/>
  <c r="DG266" i="4"/>
  <c r="S63" i="51"/>
  <c r="M63" i="51"/>
  <c r="DF389" i="4"/>
  <c r="M91" i="25" s="1"/>
  <c r="Z287" i="4"/>
  <c r="M51" i="51"/>
  <c r="S51" i="51"/>
  <c r="DG254" i="4"/>
  <c r="DF375" i="4"/>
  <c r="M79" i="25" s="1"/>
  <c r="X146" i="4"/>
  <c r="X371" i="4"/>
  <c r="R75" i="4"/>
  <c r="BR71" i="51"/>
  <c r="R137" i="4" l="1"/>
  <c r="Y137" i="4" s="1"/>
  <c r="DG115" i="4" s="1"/>
  <c r="M87" i="24" s="1"/>
  <c r="R149" i="4"/>
  <c r="Y149" i="4" s="1"/>
  <c r="R142" i="4"/>
  <c r="Y142" i="4" s="1"/>
  <c r="AN68" i="51" s="1"/>
  <c r="EX17" i="51"/>
  <c r="AO75" i="51"/>
  <c r="AO150" i="51" s="1"/>
  <c r="DG353" i="4"/>
  <c r="DH115" i="4"/>
  <c r="N87" i="24" s="1"/>
  <c r="AC137" i="4"/>
  <c r="DH127" i="4"/>
  <c r="N99" i="24" s="1"/>
  <c r="DH119" i="4"/>
  <c r="N91" i="24" s="1"/>
  <c r="DH123" i="4"/>
  <c r="N95" i="24" s="1"/>
  <c r="R125" i="4"/>
  <c r="Y125" i="4" s="1"/>
  <c r="R152" i="4"/>
  <c r="Y152" i="4" s="1"/>
  <c r="R377" i="4"/>
  <c r="Y377" i="4" s="1"/>
  <c r="R78" i="4"/>
  <c r="Y78" i="4" s="1"/>
  <c r="Z377" i="4"/>
  <c r="DY78" i="51"/>
  <c r="ES78" i="51" s="1"/>
  <c r="AO71" i="51"/>
  <c r="AO146" i="51" s="1"/>
  <c r="Y75" i="4"/>
  <c r="AO72" i="51"/>
  <c r="AO147" i="51" s="1"/>
  <c r="DH124" i="4"/>
  <c r="N96" i="24" s="1"/>
  <c r="Z146" i="4"/>
  <c r="BR51" i="51"/>
  <c r="M80" i="51"/>
  <c r="DY51" i="51"/>
  <c r="ES51" i="51" s="1"/>
  <c r="DH45" i="4"/>
  <c r="N45" i="24" s="1"/>
  <c r="AC59" i="4"/>
  <c r="DH36" i="4"/>
  <c r="N36" i="24" s="1"/>
  <c r="BR72" i="51"/>
  <c r="BX72" i="51" s="1"/>
  <c r="DY72" i="51"/>
  <c r="ES72" i="51" s="1"/>
  <c r="R365" i="4"/>
  <c r="R29" i="4"/>
  <c r="Y29" i="4" s="1"/>
  <c r="R30" i="4"/>
  <c r="Y30" i="4" s="1"/>
  <c r="R315" i="4"/>
  <c r="Y315" i="4" s="1"/>
  <c r="R20" i="4"/>
  <c r="Y20" i="4" s="1"/>
  <c r="R18" i="4"/>
  <c r="Y18" i="4" s="1"/>
  <c r="R22" i="4"/>
  <c r="Y22" i="4" s="1"/>
  <c r="R332" i="4"/>
  <c r="Y332" i="4" s="1"/>
  <c r="R318" i="4"/>
  <c r="Y318" i="4" s="1"/>
  <c r="R326" i="4"/>
  <c r="Y326" i="4" s="1"/>
  <c r="R33" i="4"/>
  <c r="Y33" i="4" s="1"/>
  <c r="R331" i="4"/>
  <c r="Y331" i="4" s="1"/>
  <c r="R23" i="4"/>
  <c r="Y23" i="4" s="1"/>
  <c r="Z23" i="4" s="1"/>
  <c r="R35" i="4"/>
  <c r="Y35" i="4" s="1"/>
  <c r="R333" i="4"/>
  <c r="Y333" i="4" s="1"/>
  <c r="R320" i="4"/>
  <c r="Y320" i="4" s="1"/>
  <c r="R330" i="4"/>
  <c r="Y330" i="4" s="1"/>
  <c r="R17" i="4"/>
  <c r="Y17" i="4" s="1"/>
  <c r="R325" i="4"/>
  <c r="Y325" i="4" s="1"/>
  <c r="R317" i="4"/>
  <c r="Y317" i="4" s="1"/>
  <c r="R19" i="4"/>
  <c r="Y19" i="4" s="1"/>
  <c r="R31" i="4"/>
  <c r="Y31" i="4" s="1"/>
  <c r="R323" i="4"/>
  <c r="Y323" i="4" s="1"/>
  <c r="R328" i="4"/>
  <c r="Y328" i="4" s="1"/>
  <c r="R321" i="4"/>
  <c r="Y321" i="4" s="1"/>
  <c r="Z321" i="4" s="1"/>
  <c r="R322" i="4"/>
  <c r="Y322" i="4" s="1"/>
  <c r="R27" i="4"/>
  <c r="Y27" i="4" s="1"/>
  <c r="R316" i="4"/>
  <c r="Y316" i="4" s="1"/>
  <c r="R24" i="4"/>
  <c r="Y24" i="4" s="1"/>
  <c r="R319" i="4"/>
  <c r="Y319" i="4" s="1"/>
  <c r="R314" i="4"/>
  <c r="Y314" i="4" s="1"/>
  <c r="R28" i="4"/>
  <c r="Y28" i="4" s="1"/>
  <c r="R16" i="4"/>
  <c r="Y16" i="4" s="1"/>
  <c r="Z16" i="4" s="1"/>
  <c r="R34" i="4"/>
  <c r="Y34" i="4" s="1"/>
  <c r="R324" i="4"/>
  <c r="Y324" i="4" s="1"/>
  <c r="R26" i="4"/>
  <c r="Y26" i="4" s="1"/>
  <c r="R327" i="4"/>
  <c r="Y327" i="4" s="1"/>
  <c r="R334" i="4"/>
  <c r="Y334" i="4" s="1"/>
  <c r="R15" i="4"/>
  <c r="Y15" i="4" s="1"/>
  <c r="Z15" i="4" s="1"/>
  <c r="R25" i="4"/>
  <c r="Y25" i="4" s="1"/>
  <c r="R21" i="4"/>
  <c r="Y21" i="4" s="1"/>
  <c r="Z21" i="4" s="1"/>
  <c r="R329" i="4"/>
  <c r="Y329" i="4" s="1"/>
  <c r="R32" i="4"/>
  <c r="Y32" i="4" s="1"/>
  <c r="R44" i="4"/>
  <c r="Y44" i="4" s="1"/>
  <c r="R343" i="4"/>
  <c r="Y343" i="4" s="1"/>
  <c r="R47" i="4"/>
  <c r="Y47" i="4" s="1"/>
  <c r="R340" i="4"/>
  <c r="Y340" i="4" s="1"/>
  <c r="R39" i="4"/>
  <c r="Y39" i="4" s="1"/>
  <c r="R335" i="4"/>
  <c r="Y335" i="4" s="1"/>
  <c r="R349" i="4"/>
  <c r="Y349" i="4" s="1"/>
  <c r="R338" i="4"/>
  <c r="Y338" i="4" s="1"/>
  <c r="R345" i="4"/>
  <c r="Y345" i="4" s="1"/>
  <c r="R341" i="4"/>
  <c r="Y341" i="4" s="1"/>
  <c r="Z341" i="4" s="1"/>
  <c r="R41" i="4"/>
  <c r="Y41" i="4" s="1"/>
  <c r="R337" i="4"/>
  <c r="Y337" i="4" s="1"/>
  <c r="R36" i="4"/>
  <c r="Y36" i="4" s="1"/>
  <c r="R42" i="4"/>
  <c r="Y42" i="4" s="1"/>
  <c r="R46" i="4"/>
  <c r="Y46" i="4" s="1"/>
  <c r="R45" i="4"/>
  <c r="Y45" i="4" s="1"/>
  <c r="R50" i="4"/>
  <c r="Y50" i="4" s="1"/>
  <c r="R339" i="4"/>
  <c r="Y339" i="4" s="1"/>
  <c r="R346" i="4"/>
  <c r="Y346" i="4" s="1"/>
  <c r="R38" i="4"/>
  <c r="Y38" i="4" s="1"/>
  <c r="R40" i="4"/>
  <c r="Y40" i="4" s="1"/>
  <c r="R344" i="4"/>
  <c r="Y344" i="4" s="1"/>
  <c r="R348" i="4"/>
  <c r="Y348" i="4" s="1"/>
  <c r="R48" i="4"/>
  <c r="Y48" i="4" s="1"/>
  <c r="Z48" i="4" s="1"/>
  <c r="R342" i="4"/>
  <c r="Y342" i="4" s="1"/>
  <c r="Z342" i="4" s="1"/>
  <c r="R49" i="4"/>
  <c r="Y49" i="4" s="1"/>
  <c r="R347" i="4"/>
  <c r="Y347" i="4" s="1"/>
  <c r="R336" i="4"/>
  <c r="Y336" i="4" s="1"/>
  <c r="Z336" i="4" s="1"/>
  <c r="R37" i="4"/>
  <c r="Y37" i="4" s="1"/>
  <c r="R43" i="4"/>
  <c r="Y43" i="4" s="1"/>
  <c r="R60" i="4"/>
  <c r="Y60" i="4" s="1"/>
  <c r="R353" i="4"/>
  <c r="Y353" i="4" s="1"/>
  <c r="Z353" i="4" s="1"/>
  <c r="R53" i="4"/>
  <c r="Y53" i="4" s="1"/>
  <c r="R57" i="4"/>
  <c r="Y57" i="4" s="1"/>
  <c r="Z57" i="4" s="1"/>
  <c r="R61" i="4"/>
  <c r="Y61" i="4" s="1"/>
  <c r="R369" i="4"/>
  <c r="Y369" i="4" s="1"/>
  <c r="R70" i="4"/>
  <c r="R372" i="4"/>
  <c r="Y372" i="4" s="1"/>
  <c r="Z372" i="4" s="1"/>
  <c r="R64" i="4"/>
  <c r="Y64" i="4" s="1"/>
  <c r="R352" i="4"/>
  <c r="Y352" i="4" s="1"/>
  <c r="R58" i="4"/>
  <c r="Y58" i="4" s="1"/>
  <c r="R364" i="4"/>
  <c r="Y364" i="4" s="1"/>
  <c r="R73" i="4"/>
  <c r="R368" i="4"/>
  <c r="Y368" i="4" s="1"/>
  <c r="R373" i="4"/>
  <c r="Y373" i="4" s="1"/>
  <c r="R354" i="4"/>
  <c r="Y354" i="4" s="1"/>
  <c r="Z354" i="4" s="1"/>
  <c r="R76" i="4"/>
  <c r="R351" i="4"/>
  <c r="Y351" i="4" s="1"/>
  <c r="Z351" i="4" s="1"/>
  <c r="R359" i="4"/>
  <c r="Y359" i="4" s="1"/>
  <c r="R54" i="4"/>
  <c r="Y54" i="4" s="1"/>
  <c r="Z54" i="4" s="1"/>
  <c r="R357" i="4"/>
  <c r="Y357" i="4" s="1"/>
  <c r="R74" i="4"/>
  <c r="BA75" i="4" s="1"/>
  <c r="R361" i="4"/>
  <c r="Y361" i="4" s="1"/>
  <c r="Z361" i="4" s="1"/>
  <c r="R66" i="4"/>
  <c r="Y66" i="4" s="1"/>
  <c r="R52" i="4"/>
  <c r="Y52" i="4" s="1"/>
  <c r="R62" i="4"/>
  <c r="Y62" i="4" s="1"/>
  <c r="R363" i="4"/>
  <c r="Y363" i="4" s="1"/>
  <c r="R56" i="4"/>
  <c r="Y56" i="4" s="1"/>
  <c r="R356" i="4"/>
  <c r="Y356" i="4" s="1"/>
  <c r="R65" i="4"/>
  <c r="Y65" i="4" s="1"/>
  <c r="R360" i="4"/>
  <c r="Y360" i="4" s="1"/>
  <c r="Z360" i="4" s="1"/>
  <c r="R69" i="4"/>
  <c r="R355" i="4"/>
  <c r="Y355" i="4" s="1"/>
  <c r="Z355" i="4" s="1"/>
  <c r="R55" i="4"/>
  <c r="Y55" i="4" s="1"/>
  <c r="R375" i="4"/>
  <c r="Y375" i="4" s="1"/>
  <c r="AC125" i="4"/>
  <c r="DH103" i="4"/>
  <c r="N75" i="24" s="1"/>
  <c r="AO51" i="51"/>
  <c r="AO126" i="51" s="1"/>
  <c r="Z125" i="4"/>
  <c r="AN63" i="51"/>
  <c r="DY68" i="51"/>
  <c r="ES68" i="51" s="1"/>
  <c r="BR68" i="51"/>
  <c r="DY33" i="51"/>
  <c r="ES33" i="51" s="1"/>
  <c r="BR33" i="51"/>
  <c r="DY21" i="51"/>
  <c r="ES21" i="51" s="1"/>
  <c r="BR21" i="51"/>
  <c r="BR24" i="51"/>
  <c r="DY24" i="51"/>
  <c r="ES24" i="51" s="1"/>
  <c r="BR17" i="51"/>
  <c r="DY17" i="51"/>
  <c r="ES17" i="51" s="1"/>
  <c r="BR25" i="51"/>
  <c r="BX25" i="51" s="1"/>
  <c r="DY25" i="51"/>
  <c r="ES25" i="51" s="1"/>
  <c r="BR22" i="51"/>
  <c r="DY22" i="51"/>
  <c r="ES22" i="51" s="1"/>
  <c r="BR26" i="51"/>
  <c r="BX26" i="51" s="1"/>
  <c r="DY26" i="51"/>
  <c r="ES26" i="51" s="1"/>
  <c r="BR23" i="51"/>
  <c r="BX23" i="51" s="1"/>
  <c r="DY23" i="51"/>
  <c r="ES23" i="51" s="1"/>
  <c r="BR28" i="51"/>
  <c r="DY28" i="51"/>
  <c r="ES28" i="51" s="1"/>
  <c r="BR44" i="51"/>
  <c r="DY44" i="51"/>
  <c r="ES44" i="51" s="1"/>
  <c r="BR50" i="51"/>
  <c r="DY50" i="51"/>
  <c r="ES50" i="51" s="1"/>
  <c r="BR36" i="51"/>
  <c r="DY36" i="51"/>
  <c r="ES36" i="51" s="1"/>
  <c r="BR49" i="51"/>
  <c r="DY49" i="51"/>
  <c r="ES49" i="51" s="1"/>
  <c r="DY48" i="51"/>
  <c r="ES48" i="51" s="1"/>
  <c r="BR48" i="51"/>
  <c r="DY73" i="51"/>
  <c r="ES73" i="51" s="1"/>
  <c r="BR73" i="51"/>
  <c r="DY57" i="51"/>
  <c r="ES57" i="51" s="1"/>
  <c r="BR57" i="51"/>
  <c r="DY76" i="51"/>
  <c r="ES76" i="51" s="1"/>
  <c r="BR76" i="51"/>
  <c r="DY61" i="51"/>
  <c r="ES61" i="51" s="1"/>
  <c r="DY60" i="51"/>
  <c r="ES60" i="51" s="1"/>
  <c r="BR60" i="51"/>
  <c r="BX60" i="51" s="1"/>
  <c r="BR66" i="51"/>
  <c r="DY66" i="51"/>
  <c r="ES66" i="51" s="1"/>
  <c r="DY55" i="51"/>
  <c r="ES55" i="51" s="1"/>
  <c r="DY54" i="51"/>
  <c r="ES54" i="51" s="1"/>
  <c r="BR54" i="51"/>
  <c r="BX55" i="51" s="1"/>
  <c r="BR53" i="51"/>
  <c r="DY53" i="51"/>
  <c r="ES53" i="51" s="1"/>
  <c r="BX61" i="51"/>
  <c r="DY77" i="51"/>
  <c r="ES77" i="51" s="1"/>
  <c r="R367" i="4"/>
  <c r="Y367" i="4" s="1"/>
  <c r="R67" i="4"/>
  <c r="Y67" i="4" s="1"/>
  <c r="DG123" i="4"/>
  <c r="M95" i="24" s="1"/>
  <c r="AN71" i="51"/>
  <c r="DH52" i="4"/>
  <c r="N52" i="24" s="1"/>
  <c r="R371" i="4"/>
  <c r="Y371" i="4" s="1"/>
  <c r="Z371" i="4" s="1"/>
  <c r="R68" i="4"/>
  <c r="DG111" i="4"/>
  <c r="M83" i="24" s="1"/>
  <c r="AN59" i="51"/>
  <c r="Z52" i="4"/>
  <c r="DH29" i="4"/>
  <c r="N29" i="24" s="1"/>
  <c r="AC52" i="4"/>
  <c r="AC62" i="4"/>
  <c r="DH39" i="4"/>
  <c r="N39" i="24" s="1"/>
  <c r="DH41" i="4"/>
  <c r="N41" i="24" s="1"/>
  <c r="AC64" i="4"/>
  <c r="AC352" i="4"/>
  <c r="DH331" i="4"/>
  <c r="AC356" i="4"/>
  <c r="DH335" i="4"/>
  <c r="AC364" i="4"/>
  <c r="DH343" i="4"/>
  <c r="AC360" i="4"/>
  <c r="DH339" i="4"/>
  <c r="DH46" i="4"/>
  <c r="N46" i="24" s="1"/>
  <c r="AC355" i="4"/>
  <c r="DH334" i="4"/>
  <c r="AC55" i="4"/>
  <c r="DH32" i="4"/>
  <c r="N32" i="24" s="1"/>
  <c r="DH354" i="4"/>
  <c r="AC60" i="4"/>
  <c r="DH37" i="4"/>
  <c r="N37" i="24" s="1"/>
  <c r="Z60" i="4"/>
  <c r="AC353" i="4"/>
  <c r="DH332" i="4"/>
  <c r="AC53" i="4"/>
  <c r="DH30" i="4"/>
  <c r="N30" i="24" s="1"/>
  <c r="Z53" i="4"/>
  <c r="AC57" i="4"/>
  <c r="DH34" i="4"/>
  <c r="N34" i="24" s="1"/>
  <c r="DH51" i="4"/>
  <c r="N51" i="24" s="1"/>
  <c r="DH340" i="4"/>
  <c r="AC361" i="4"/>
  <c r="AC66" i="4"/>
  <c r="DH43" i="4"/>
  <c r="N43" i="24" s="1"/>
  <c r="AC48" i="4"/>
  <c r="DH25" i="4"/>
  <c r="N25" i="24" s="1"/>
  <c r="DH321" i="4"/>
  <c r="DH20" i="4"/>
  <c r="N20" i="24" s="1"/>
  <c r="Z43" i="4"/>
  <c r="DH26" i="4"/>
  <c r="N26" i="24" s="1"/>
  <c r="Z49" i="4"/>
  <c r="AC49" i="4"/>
  <c r="Z339" i="4"/>
  <c r="DH318" i="4"/>
  <c r="Z38" i="4"/>
  <c r="DH15" i="4"/>
  <c r="N15" i="24" s="1"/>
  <c r="AC344" i="4"/>
  <c r="DH323" i="4"/>
  <c r="Z344" i="4"/>
  <c r="DH24" i="4"/>
  <c r="N24" i="24" s="1"/>
  <c r="AC47" i="4"/>
  <c r="Z47" i="4"/>
  <c r="DH319" i="4"/>
  <c r="DH16" i="4"/>
  <c r="N16" i="24" s="1"/>
  <c r="DH13" i="4"/>
  <c r="N13" i="24" s="1"/>
  <c r="DH328" i="4"/>
  <c r="AC349" i="4"/>
  <c r="Z349" i="4"/>
  <c r="DH23" i="4"/>
  <c r="N23" i="24" s="1"/>
  <c r="AC46" i="4"/>
  <c r="AC45" i="4"/>
  <c r="DH22" i="4"/>
  <c r="N22" i="24" s="1"/>
  <c r="AC343" i="4"/>
  <c r="DH322" i="4"/>
  <c r="Z33" i="4"/>
  <c r="Z28" i="4"/>
  <c r="Z29" i="4"/>
  <c r="Z34" i="4"/>
  <c r="Z325" i="4"/>
  <c r="Z17" i="4"/>
  <c r="Z317" i="4"/>
  <c r="Z322" i="4"/>
  <c r="Z31" i="4"/>
  <c r="AC135" i="4"/>
  <c r="AO61" i="51"/>
  <c r="AO136" i="51" s="1"/>
  <c r="DH113" i="4"/>
  <c r="N85" i="24" s="1"/>
  <c r="DH107" i="4"/>
  <c r="N79" i="24" s="1"/>
  <c r="AO55" i="51"/>
  <c r="AO130" i="51" s="1"/>
  <c r="AC129" i="4"/>
  <c r="AC128" i="4"/>
  <c r="DH106" i="4"/>
  <c r="N78" i="24" s="1"/>
  <c r="AO54" i="51"/>
  <c r="AO129" i="51" s="1"/>
  <c r="AC131" i="4"/>
  <c r="DH109" i="4"/>
  <c r="N81" i="24" s="1"/>
  <c r="AO57" i="51"/>
  <c r="AO132" i="51" s="1"/>
  <c r="DH121" i="4"/>
  <c r="N93" i="24" s="1"/>
  <c r="AO69" i="51"/>
  <c r="AO144" i="51" s="1"/>
  <c r="DH122" i="4"/>
  <c r="N94" i="24" s="1"/>
  <c r="AO70" i="51"/>
  <c r="AO145" i="51" s="1"/>
  <c r="DH108" i="4"/>
  <c r="N80" i="24" s="1"/>
  <c r="AC130" i="4"/>
  <c r="AO56" i="51"/>
  <c r="AO131" i="51" s="1"/>
  <c r="DH112" i="4"/>
  <c r="N84" i="24" s="1"/>
  <c r="AO60" i="51"/>
  <c r="AO135" i="51" s="1"/>
  <c r="AC134" i="4"/>
  <c r="AO58" i="51"/>
  <c r="AO133" i="51" s="1"/>
  <c r="AC132" i="4"/>
  <c r="DH110" i="4"/>
  <c r="N82" i="24" s="1"/>
  <c r="AC122" i="4"/>
  <c r="AO48" i="51"/>
  <c r="AO123" i="51" s="1"/>
  <c r="DH100" i="4"/>
  <c r="AO37" i="51"/>
  <c r="AO112" i="51" s="1"/>
  <c r="DH89" i="4"/>
  <c r="AO46" i="51"/>
  <c r="AO121" i="51" s="1"/>
  <c r="AC120" i="4"/>
  <c r="DH98" i="4"/>
  <c r="AO41" i="51"/>
  <c r="AO116" i="51" s="1"/>
  <c r="DH93" i="4"/>
  <c r="DH91" i="4"/>
  <c r="AO39" i="51"/>
  <c r="AO114" i="51" s="1"/>
  <c r="AC121" i="4"/>
  <c r="DH99" i="4"/>
  <c r="AO47" i="51"/>
  <c r="AO122" i="51" s="1"/>
  <c r="AO40" i="51"/>
  <c r="AO115" i="51" s="1"/>
  <c r="DH92" i="4"/>
  <c r="AO44" i="51"/>
  <c r="AO119" i="51" s="1"/>
  <c r="AC118" i="4"/>
  <c r="DH96" i="4"/>
  <c r="AO29" i="51"/>
  <c r="AO104" i="51" s="1"/>
  <c r="AO31" i="51"/>
  <c r="AO106" i="51" s="1"/>
  <c r="AO15" i="51"/>
  <c r="AO32" i="51"/>
  <c r="AO107" i="51" s="1"/>
  <c r="AO34" i="51"/>
  <c r="AO109" i="51" s="1"/>
  <c r="AO30" i="51"/>
  <c r="AO105" i="51" s="1"/>
  <c r="AO18" i="51"/>
  <c r="AO25" i="51"/>
  <c r="AO20" i="51"/>
  <c r="AO19" i="51"/>
  <c r="R77" i="4"/>
  <c r="Y77" i="4" s="1"/>
  <c r="R370" i="4"/>
  <c r="Y370" i="4" s="1"/>
  <c r="R72" i="4"/>
  <c r="DY45" i="51"/>
  <c r="ES45" i="51" s="1"/>
  <c r="BR45" i="51"/>
  <c r="BR41" i="51"/>
  <c r="DY41" i="51"/>
  <c r="ES41" i="51" s="1"/>
  <c r="BR40" i="51"/>
  <c r="DY40" i="51"/>
  <c r="ES40" i="51" s="1"/>
  <c r="BR64" i="51"/>
  <c r="DY64" i="51"/>
  <c r="ES64" i="51" s="1"/>
  <c r="DY52" i="51"/>
  <c r="ES52" i="51" s="1"/>
  <c r="BR52" i="51"/>
  <c r="BR65" i="51"/>
  <c r="DY65" i="51"/>
  <c r="ES65" i="51" s="1"/>
  <c r="DY69" i="51"/>
  <c r="ES69" i="51" s="1"/>
  <c r="BR69" i="51"/>
  <c r="BX69" i="51" s="1"/>
  <c r="BR62" i="51"/>
  <c r="BX62" i="51" s="1"/>
  <c r="DY62" i="51"/>
  <c r="ES62" i="51" s="1"/>
  <c r="BR74" i="51"/>
  <c r="DY74" i="51"/>
  <c r="ES74" i="51" s="1"/>
  <c r="R358" i="4"/>
  <c r="Y358" i="4" s="1"/>
  <c r="R350" i="4"/>
  <c r="Y350" i="4" s="1"/>
  <c r="R376" i="4"/>
  <c r="Y376" i="4" s="1"/>
  <c r="Z145" i="4"/>
  <c r="DH350" i="4"/>
  <c r="DY63" i="51"/>
  <c r="ES63" i="51" s="1"/>
  <c r="BR63" i="51"/>
  <c r="EX18" i="51"/>
  <c r="R51" i="4"/>
  <c r="Y51" i="4" s="1"/>
  <c r="AC51" i="4"/>
  <c r="DH28" i="4"/>
  <c r="N28" i="24" s="1"/>
  <c r="R63" i="4"/>
  <c r="Y63" i="4" s="1"/>
  <c r="AN75" i="51"/>
  <c r="DG127" i="4"/>
  <c r="M99" i="24" s="1"/>
  <c r="DY38" i="51"/>
  <c r="ES38" i="51" s="1"/>
  <c r="BR38" i="51"/>
  <c r="DY42" i="51"/>
  <c r="ES42" i="51" s="1"/>
  <c r="BR42" i="51"/>
  <c r="BR46" i="51"/>
  <c r="DY46" i="51"/>
  <c r="ES46" i="51" s="1"/>
  <c r="BR56" i="51"/>
  <c r="BX56" i="51" s="1"/>
  <c r="DY56" i="51"/>
  <c r="ES56" i="51" s="1"/>
  <c r="R362" i="4"/>
  <c r="Y362" i="4" s="1"/>
  <c r="R366" i="4"/>
  <c r="Y366" i="4" s="1"/>
  <c r="R71" i="4"/>
  <c r="Y71" i="4" s="1"/>
  <c r="DH353" i="4"/>
  <c r="Z374" i="4"/>
  <c r="AN72" i="51"/>
  <c r="DG124" i="4"/>
  <c r="M96" i="24" s="1"/>
  <c r="DY67" i="51"/>
  <c r="ES67" i="51" s="1"/>
  <c r="BR67" i="51"/>
  <c r="R59" i="4"/>
  <c r="Y59" i="4" s="1"/>
  <c r="AC133" i="4"/>
  <c r="DH111" i="4"/>
  <c r="N83" i="24" s="1"/>
  <c r="AO59" i="51"/>
  <c r="AO134" i="51" s="1"/>
  <c r="Z133" i="4"/>
  <c r="DH351" i="4"/>
  <c r="AC363" i="4"/>
  <c r="DH342" i="4"/>
  <c r="Z363" i="4"/>
  <c r="DH33" i="4"/>
  <c r="N33" i="24" s="1"/>
  <c r="AC56" i="4"/>
  <c r="AC58" i="4"/>
  <c r="DH35" i="4"/>
  <c r="N35" i="24" s="1"/>
  <c r="Z58" i="4"/>
  <c r="DH42" i="4"/>
  <c r="N42" i="24" s="1"/>
  <c r="AC65" i="4"/>
  <c r="DH50" i="4"/>
  <c r="N50" i="24" s="1"/>
  <c r="DH347" i="4"/>
  <c r="DH352" i="4"/>
  <c r="Z373" i="4"/>
  <c r="DH333" i="4"/>
  <c r="AC354" i="4"/>
  <c r="DH53" i="4"/>
  <c r="N53" i="24" s="1"/>
  <c r="DH330" i="4"/>
  <c r="AC351" i="4"/>
  <c r="DH338" i="4"/>
  <c r="AC359" i="4"/>
  <c r="AC54" i="4"/>
  <c r="DH31" i="4"/>
  <c r="N31" i="24" s="1"/>
  <c r="AC357" i="4"/>
  <c r="DH336" i="4"/>
  <c r="Z357" i="4"/>
  <c r="DH38" i="4"/>
  <c r="N38" i="24" s="1"/>
  <c r="AC61" i="4"/>
  <c r="Z61" i="4"/>
  <c r="DH348" i="4"/>
  <c r="DH47" i="4"/>
  <c r="N47" i="24" s="1"/>
  <c r="DH344" i="4"/>
  <c r="AC365" i="4"/>
  <c r="DH315" i="4"/>
  <c r="DH14" i="4"/>
  <c r="N14" i="24" s="1"/>
  <c r="Z37" i="4"/>
  <c r="DH327" i="4"/>
  <c r="AC348" i="4"/>
  <c r="Z348" i="4"/>
  <c r="AC347" i="4"/>
  <c r="DH326" i="4"/>
  <c r="Z347" i="4"/>
  <c r="AC346" i="4"/>
  <c r="DH325" i="4"/>
  <c r="Z346" i="4"/>
  <c r="DH17" i="4"/>
  <c r="N17" i="24" s="1"/>
  <c r="Z40" i="4"/>
  <c r="DH320" i="4"/>
  <c r="DH18" i="4"/>
  <c r="N18" i="24" s="1"/>
  <c r="Z41" i="4"/>
  <c r="DH316" i="4"/>
  <c r="DH314" i="4"/>
  <c r="DH19" i="4"/>
  <c r="N19" i="24" s="1"/>
  <c r="DH317" i="4"/>
  <c r="AC345" i="4"/>
  <c r="DH324" i="4"/>
  <c r="AC50" i="4"/>
  <c r="DH27" i="4"/>
  <c r="N27" i="24" s="1"/>
  <c r="Z50" i="4"/>
  <c r="DH21" i="4"/>
  <c r="N21" i="24" s="1"/>
  <c r="AC44" i="4"/>
  <c r="Z44" i="4"/>
  <c r="Z26" i="4"/>
  <c r="Z328" i="4"/>
  <c r="Z18" i="4"/>
  <c r="Z331" i="4"/>
  <c r="Z329" i="4"/>
  <c r="Z35" i="4"/>
  <c r="Z25" i="4"/>
  <c r="Z315" i="4"/>
  <c r="Z326" i="4"/>
  <c r="Z332" i="4"/>
  <c r="Z320" i="4"/>
  <c r="Z319" i="4"/>
  <c r="Z316" i="4"/>
  <c r="R151" i="4"/>
  <c r="Y151" i="4" s="1"/>
  <c r="R91" i="4"/>
  <c r="Y91" i="4" s="1"/>
  <c r="R95" i="4"/>
  <c r="Y95" i="4" s="1"/>
  <c r="R99" i="4"/>
  <c r="Y99" i="4" s="1"/>
  <c r="R103" i="4"/>
  <c r="Y103" i="4" s="1"/>
  <c r="R107" i="4"/>
  <c r="Y107" i="4" s="1"/>
  <c r="R90" i="4"/>
  <c r="Y90" i="4" s="1"/>
  <c r="R94" i="4"/>
  <c r="Y94" i="4" s="1"/>
  <c r="R98" i="4"/>
  <c r="Y98" i="4" s="1"/>
  <c r="R102" i="4"/>
  <c r="Y102" i="4" s="1"/>
  <c r="R106" i="4"/>
  <c r="Y106" i="4" s="1"/>
  <c r="R93" i="4"/>
  <c r="Y93" i="4" s="1"/>
  <c r="R97" i="4"/>
  <c r="Y97" i="4" s="1"/>
  <c r="R101" i="4"/>
  <c r="Y101" i="4" s="1"/>
  <c r="R105" i="4"/>
  <c r="Y105" i="4" s="1"/>
  <c r="R109" i="4"/>
  <c r="Y109" i="4" s="1"/>
  <c r="R92" i="4"/>
  <c r="Y92" i="4" s="1"/>
  <c r="R96" i="4"/>
  <c r="Y96" i="4" s="1"/>
  <c r="R100" i="4"/>
  <c r="Y100" i="4" s="1"/>
  <c r="R104" i="4"/>
  <c r="Y104" i="4" s="1"/>
  <c r="R108" i="4"/>
  <c r="Y108" i="4" s="1"/>
  <c r="R89" i="4"/>
  <c r="Y89" i="4" s="1"/>
  <c r="R118" i="4"/>
  <c r="Y118" i="4" s="1"/>
  <c r="R116" i="4"/>
  <c r="Y116" i="4" s="1"/>
  <c r="R124" i="4"/>
  <c r="Y124" i="4" s="1"/>
  <c r="R113" i="4"/>
  <c r="Y113" i="4" s="1"/>
  <c r="R121" i="4"/>
  <c r="Y121" i="4" s="1"/>
  <c r="R112" i="4"/>
  <c r="Y112" i="4" s="1"/>
  <c r="R114" i="4"/>
  <c r="Y114" i="4" s="1"/>
  <c r="R110" i="4"/>
  <c r="Y110" i="4" s="1"/>
  <c r="R120" i="4"/>
  <c r="Y120" i="4" s="1"/>
  <c r="R115" i="4"/>
  <c r="Y115" i="4" s="1"/>
  <c r="R119" i="4"/>
  <c r="Y119" i="4" s="1"/>
  <c r="R122" i="4"/>
  <c r="Y122" i="4" s="1"/>
  <c r="R111" i="4"/>
  <c r="Y111" i="4" s="1"/>
  <c r="R117" i="4"/>
  <c r="Y117" i="4" s="1"/>
  <c r="R123" i="4"/>
  <c r="Y123" i="4" s="1"/>
  <c r="R148" i="4"/>
  <c r="Y148" i="4" s="1"/>
  <c r="R129" i="4"/>
  <c r="Y129" i="4" s="1"/>
  <c r="R126" i="4"/>
  <c r="Y126" i="4" s="1"/>
  <c r="R128" i="4"/>
  <c r="Y128" i="4" s="1"/>
  <c r="R131" i="4"/>
  <c r="Y131" i="4" s="1"/>
  <c r="R130" i="4"/>
  <c r="Y130" i="4" s="1"/>
  <c r="R134" i="4"/>
  <c r="Y134" i="4" s="1"/>
  <c r="R135" i="4"/>
  <c r="Y135" i="4" s="1"/>
  <c r="R143" i="4"/>
  <c r="Y143" i="4" s="1"/>
  <c r="R136" i="4"/>
  <c r="Y136" i="4" s="1"/>
  <c r="R144" i="4"/>
  <c r="Y144" i="4" s="1"/>
  <c r="R150" i="4"/>
  <c r="Y150" i="4" s="1"/>
  <c r="Z150" i="4" s="1"/>
  <c r="R139" i="4"/>
  <c r="Y139" i="4" s="1"/>
  <c r="R140" i="4"/>
  <c r="Y140" i="4" s="1"/>
  <c r="R127" i="4"/>
  <c r="Y127" i="4" s="1"/>
  <c r="Z127" i="4" s="1"/>
  <c r="R132" i="4"/>
  <c r="Y132" i="4" s="1"/>
  <c r="R147" i="4"/>
  <c r="Y147" i="4" s="1"/>
  <c r="R138" i="4"/>
  <c r="Y138" i="4" s="1"/>
  <c r="AC136" i="4"/>
  <c r="DH114" i="4"/>
  <c r="N86" i="24" s="1"/>
  <c r="AO62" i="51"/>
  <c r="AO137" i="51" s="1"/>
  <c r="Z136" i="4"/>
  <c r="AC126" i="4"/>
  <c r="AO52" i="51"/>
  <c r="AO127" i="51" s="1"/>
  <c r="DH104" i="4"/>
  <c r="N76" i="24" s="1"/>
  <c r="AO73" i="51"/>
  <c r="AO148" i="51" s="1"/>
  <c r="DH125" i="4"/>
  <c r="N97" i="24" s="1"/>
  <c r="DH117" i="4"/>
  <c r="N89" i="24" s="1"/>
  <c r="AC139" i="4"/>
  <c r="AO65" i="51"/>
  <c r="AO140" i="51" s="1"/>
  <c r="Z139" i="4"/>
  <c r="DH126" i="4"/>
  <c r="N98" i="24" s="1"/>
  <c r="AO74" i="51"/>
  <c r="AO149" i="51" s="1"/>
  <c r="DH118" i="4"/>
  <c r="N90" i="24" s="1"/>
  <c r="AO66" i="51"/>
  <c r="AO141" i="51" s="1"/>
  <c r="AC140" i="4"/>
  <c r="DH128" i="4"/>
  <c r="N100" i="24" s="1"/>
  <c r="AO76" i="51"/>
  <c r="AO151" i="51" s="1"/>
  <c r="AO53" i="51"/>
  <c r="AO128" i="51" s="1"/>
  <c r="DH105" i="4"/>
  <c r="N77" i="24" s="1"/>
  <c r="AC127" i="4"/>
  <c r="AO64" i="51"/>
  <c r="AO139" i="51" s="1"/>
  <c r="AC138" i="4"/>
  <c r="DH116" i="4"/>
  <c r="N88" i="24" s="1"/>
  <c r="DH101" i="4"/>
  <c r="AC123" i="4"/>
  <c r="AO49" i="51"/>
  <c r="AO124" i="51" s="1"/>
  <c r="DH95" i="4"/>
  <c r="AO43" i="51"/>
  <c r="AO118" i="51" s="1"/>
  <c r="AC117" i="4"/>
  <c r="Z117" i="4"/>
  <c r="AO42" i="51"/>
  <c r="AO117" i="51" s="1"/>
  <c r="DH94" i="4"/>
  <c r="DH102" i="4"/>
  <c r="N74" i="24" s="1"/>
  <c r="AO50" i="51"/>
  <c r="AO125" i="51" s="1"/>
  <c r="AC124" i="4"/>
  <c r="AO45" i="51"/>
  <c r="AO120" i="51" s="1"/>
  <c r="AC119" i="4"/>
  <c r="DH97" i="4"/>
  <c r="DH90" i="4"/>
  <c r="AO38" i="51"/>
  <c r="AO113" i="51" s="1"/>
  <c r="Z112" i="4"/>
  <c r="DH88" i="4"/>
  <c r="AO36" i="51"/>
  <c r="AO111" i="51" s="1"/>
  <c r="AO21" i="51"/>
  <c r="AO27" i="51"/>
  <c r="AO102" i="51" s="1"/>
  <c r="Z101" i="4"/>
  <c r="AO22" i="51"/>
  <c r="Z96" i="4"/>
  <c r="AO33" i="51"/>
  <c r="AO108" i="51" s="1"/>
  <c r="Z107" i="4"/>
  <c r="AO28" i="51"/>
  <c r="AO103" i="51" s="1"/>
  <c r="Z102" i="4"/>
  <c r="AO24" i="51"/>
  <c r="AO26" i="51"/>
  <c r="AO101" i="51" s="1"/>
  <c r="AO16" i="51"/>
  <c r="AO23" i="51"/>
  <c r="AO17" i="51"/>
  <c r="Z91" i="4"/>
  <c r="DH87" i="4"/>
  <c r="AO35" i="51"/>
  <c r="AO110" i="51" s="1"/>
  <c r="Z137" i="4"/>
  <c r="R141" i="4"/>
  <c r="Y141" i="4" s="1"/>
  <c r="Z149" i="4"/>
  <c r="DY35" i="51"/>
  <c r="ES35" i="51" s="1"/>
  <c r="BR35" i="51"/>
  <c r="DY20" i="51"/>
  <c r="ES20" i="51" s="1"/>
  <c r="BR20" i="51"/>
  <c r="BR32" i="51"/>
  <c r="DY32" i="51"/>
  <c r="ES32" i="51" s="1"/>
  <c r="BR18" i="51"/>
  <c r="DY18" i="51"/>
  <c r="ES18" i="51" s="1"/>
  <c r="BR31" i="51"/>
  <c r="DY31" i="51"/>
  <c r="ES31" i="51" s="1"/>
  <c r="BR16" i="51"/>
  <c r="BX16" i="51" s="1"/>
  <c r="DY16" i="51"/>
  <c r="ES16" i="51" s="1"/>
  <c r="ET16" i="51" s="1"/>
  <c r="BR34" i="51"/>
  <c r="DY34" i="51"/>
  <c r="ES34" i="51" s="1"/>
  <c r="BR27" i="51"/>
  <c r="DY27" i="51"/>
  <c r="ES27" i="51" s="1"/>
  <c r="BR19" i="51"/>
  <c r="BX19" i="51" s="1"/>
  <c r="DY19" i="51"/>
  <c r="ES19" i="51" s="1"/>
  <c r="DY29" i="51"/>
  <c r="ES29" i="51" s="1"/>
  <c r="BR29" i="51"/>
  <c r="BX29" i="51" s="1"/>
  <c r="BR30" i="51"/>
  <c r="DY30" i="51"/>
  <c r="ES30" i="51" s="1"/>
  <c r="BR47" i="51"/>
  <c r="DY47" i="51"/>
  <c r="ES47" i="51" s="1"/>
  <c r="BR39" i="51"/>
  <c r="DY39" i="51"/>
  <c r="ES39" i="51" s="1"/>
  <c r="BR43" i="51"/>
  <c r="DY43" i="51"/>
  <c r="ES43" i="51" s="1"/>
  <c r="BR37" i="51"/>
  <c r="DY37" i="51"/>
  <c r="ES37" i="51" s="1"/>
  <c r="BR70" i="51"/>
  <c r="DY70" i="51"/>
  <c r="ES70" i="51" s="1"/>
  <c r="BR58" i="51"/>
  <c r="DY58" i="51"/>
  <c r="ES58" i="51" s="1"/>
  <c r="BR75" i="51"/>
  <c r="BX75" i="51" s="1"/>
  <c r="DY75" i="51"/>
  <c r="ES75" i="51" s="1"/>
  <c r="BX58" i="51" l="1"/>
  <c r="BX70" i="51"/>
  <c r="BX34" i="51"/>
  <c r="DG120" i="4"/>
  <c r="M92" i="24" s="1"/>
  <c r="Z142" i="4"/>
  <c r="BX47" i="51"/>
  <c r="BX27" i="51"/>
  <c r="BX18" i="51"/>
  <c r="BX52" i="51"/>
  <c r="BX73" i="51"/>
  <c r="Z109" i="4"/>
  <c r="Z110" i="4"/>
  <c r="Z116" i="4"/>
  <c r="Z148" i="4"/>
  <c r="Z334" i="4"/>
  <c r="Z46" i="4"/>
  <c r="Z36" i="4"/>
  <c r="Z39" i="4"/>
  <c r="X382" i="4"/>
  <c r="Z327" i="4"/>
  <c r="Z65" i="4"/>
  <c r="Z56" i="4"/>
  <c r="Z333" i="4"/>
  <c r="Z20" i="4"/>
  <c r="Z45" i="4"/>
  <c r="DG103" i="4"/>
  <c r="M75" i="24" s="1"/>
  <c r="Z147" i="4"/>
  <c r="Z123" i="4"/>
  <c r="Z138" i="4"/>
  <c r="Z126" i="4"/>
  <c r="AN15" i="51"/>
  <c r="AR15" i="51" s="1"/>
  <c r="AN30" i="51"/>
  <c r="AN22" i="51"/>
  <c r="AR22" i="51" s="1"/>
  <c r="AN27" i="51"/>
  <c r="AN19" i="51"/>
  <c r="AR19" i="51" s="1"/>
  <c r="AN28" i="51"/>
  <c r="AN20" i="51"/>
  <c r="AR20" i="51" s="1"/>
  <c r="AN33" i="51"/>
  <c r="AN25" i="51"/>
  <c r="AR25" i="51" s="1"/>
  <c r="AN17" i="51"/>
  <c r="Z59" i="4"/>
  <c r="Z375" i="4"/>
  <c r="Z356" i="4"/>
  <c r="Z55" i="4"/>
  <c r="Z66" i="4"/>
  <c r="DG333" i="4"/>
  <c r="DG347" i="4"/>
  <c r="DG343" i="4"/>
  <c r="DG331" i="4"/>
  <c r="DG351" i="4"/>
  <c r="DG348" i="4"/>
  <c r="DG34" i="4"/>
  <c r="M34" i="24" s="1"/>
  <c r="DG332" i="4"/>
  <c r="DG315" i="4"/>
  <c r="DG323" i="4"/>
  <c r="DG318" i="4"/>
  <c r="Z42" i="4"/>
  <c r="DG316" i="4"/>
  <c r="DG320" i="4"/>
  <c r="DG317" i="4"/>
  <c r="DG314" i="4"/>
  <c r="DG319" i="4"/>
  <c r="DG322" i="4"/>
  <c r="AG320" i="4"/>
  <c r="AG314" i="4"/>
  <c r="Z324" i="4"/>
  <c r="AG315" i="4"/>
  <c r="Z314" i="4"/>
  <c r="AG326" i="4"/>
  <c r="Z323" i="4"/>
  <c r="AG318" i="4"/>
  <c r="Z330" i="4"/>
  <c r="AG332" i="4"/>
  <c r="Z318" i="4"/>
  <c r="Z22" i="4"/>
  <c r="Z30" i="4"/>
  <c r="Z75" i="4"/>
  <c r="AN51" i="51"/>
  <c r="Z140" i="4"/>
  <c r="Y159" i="4"/>
  <c r="Z111" i="4"/>
  <c r="Z119" i="4"/>
  <c r="Z120" i="4"/>
  <c r="Z121" i="4"/>
  <c r="Z124" i="4"/>
  <c r="AN34" i="51"/>
  <c r="AN26" i="51"/>
  <c r="AN101" i="51" s="1"/>
  <c r="AN18" i="51"/>
  <c r="AR18" i="51" s="1"/>
  <c r="AN31" i="51"/>
  <c r="AN106" i="51" s="1"/>
  <c r="AN23" i="51"/>
  <c r="AN32" i="51"/>
  <c r="AR32" i="51" s="1"/>
  <c r="AN24" i="51"/>
  <c r="AN16" i="51"/>
  <c r="AR16" i="51" s="1"/>
  <c r="AN29" i="51"/>
  <c r="AN21" i="51"/>
  <c r="AR21" i="51" s="1"/>
  <c r="Z51" i="4"/>
  <c r="DG350" i="4"/>
  <c r="DG334" i="4"/>
  <c r="DG339" i="4"/>
  <c r="DG342" i="4"/>
  <c r="DG29" i="4"/>
  <c r="M29" i="24" s="1"/>
  <c r="DG340" i="4"/>
  <c r="DG336" i="4"/>
  <c r="DG352" i="4"/>
  <c r="DG326" i="4"/>
  <c r="DG321" i="4"/>
  <c r="DG327" i="4"/>
  <c r="DG325" i="4"/>
  <c r="DG328" i="4"/>
  <c r="Z78" i="4"/>
  <c r="AG377" i="4"/>
  <c r="Z152" i="4"/>
  <c r="AN78" i="51"/>
  <c r="AR78" i="51" s="1"/>
  <c r="BX42" i="51"/>
  <c r="BX74" i="51"/>
  <c r="BX22" i="51"/>
  <c r="BX65" i="51"/>
  <c r="BX54" i="51"/>
  <c r="Z97" i="4"/>
  <c r="Z90" i="4"/>
  <c r="Z100" i="4"/>
  <c r="Z98" i="4"/>
  <c r="Z95" i="4"/>
  <c r="Z338" i="4"/>
  <c r="Z335" i="4"/>
  <c r="Z337" i="4"/>
  <c r="Z369" i="4"/>
  <c r="Z368" i="4"/>
  <c r="Z27" i="4"/>
  <c r="Z19" i="4"/>
  <c r="Z343" i="4"/>
  <c r="Z340" i="4"/>
  <c r="Z364" i="4"/>
  <c r="Z352" i="4"/>
  <c r="AG324" i="4"/>
  <c r="AG325" i="4"/>
  <c r="AG333" i="4"/>
  <c r="AG327" i="4"/>
  <c r="AG330" i="4"/>
  <c r="BX44" i="51"/>
  <c r="BX43" i="51"/>
  <c r="BX40" i="51"/>
  <c r="BX39" i="51"/>
  <c r="BX30" i="51"/>
  <c r="BX31" i="51"/>
  <c r="BX32" i="51"/>
  <c r="AN73" i="51"/>
  <c r="DG125" i="4"/>
  <c r="M97" i="24" s="1"/>
  <c r="AN53" i="51"/>
  <c r="DG105" i="4"/>
  <c r="M77" i="24" s="1"/>
  <c r="AN65" i="51"/>
  <c r="DG117" i="4"/>
  <c r="M89" i="24" s="1"/>
  <c r="AN70" i="51"/>
  <c r="DG122" i="4"/>
  <c r="M94" i="24" s="1"/>
  <c r="AN69" i="51"/>
  <c r="DG121" i="4"/>
  <c r="M93" i="24" s="1"/>
  <c r="DG112" i="4"/>
  <c r="M84" i="24" s="1"/>
  <c r="AN60" i="51"/>
  <c r="AN57" i="51"/>
  <c r="DG109" i="4"/>
  <c r="M81" i="24" s="1"/>
  <c r="AN52" i="51"/>
  <c r="DG104" i="4"/>
  <c r="M76" i="24" s="1"/>
  <c r="DG126" i="4"/>
  <c r="M98" i="24" s="1"/>
  <c r="AN74" i="51"/>
  <c r="AN43" i="51"/>
  <c r="DG95" i="4"/>
  <c r="DG100" i="4"/>
  <c r="AN48" i="51"/>
  <c r="AN41" i="51"/>
  <c r="DG93" i="4"/>
  <c r="AN36" i="51"/>
  <c r="DG88" i="4"/>
  <c r="AN38" i="51"/>
  <c r="DG90" i="4"/>
  <c r="DG91" i="4"/>
  <c r="AN39" i="51"/>
  <c r="AN42" i="51"/>
  <c r="DG94" i="4"/>
  <c r="AN105" i="51"/>
  <c r="AR30" i="51"/>
  <c r="AN35" i="51"/>
  <c r="DG87" i="4"/>
  <c r="AN102" i="51"/>
  <c r="AR27" i="51"/>
  <c r="AN103" i="51"/>
  <c r="AR28" i="51"/>
  <c r="AN108" i="51"/>
  <c r="AR33" i="51"/>
  <c r="AR17" i="51"/>
  <c r="DG345" i="4"/>
  <c r="Z366" i="4"/>
  <c r="DG40" i="4"/>
  <c r="M40" i="24" s="1"/>
  <c r="AG362" i="4"/>
  <c r="DI341" i="4" s="1"/>
  <c r="Z63" i="4"/>
  <c r="AG350" i="4"/>
  <c r="DI329" i="4" s="1"/>
  <c r="DG28" i="4"/>
  <c r="M28" i="24" s="1"/>
  <c r="BX63" i="51"/>
  <c r="DG403" i="4"/>
  <c r="DG355" i="4"/>
  <c r="Z376" i="4"/>
  <c r="BX64" i="51"/>
  <c r="BX41" i="51"/>
  <c r="DG349" i="4"/>
  <c r="Z370" i="4"/>
  <c r="Z93" i="4"/>
  <c r="Z94" i="4"/>
  <c r="Z99" i="4"/>
  <c r="Z92" i="4"/>
  <c r="Z104" i="4"/>
  <c r="Z108" i="4"/>
  <c r="Z106" i="4"/>
  <c r="T89" i="4"/>
  <c r="Z113" i="4"/>
  <c r="Z143" i="4"/>
  <c r="AN134" i="51"/>
  <c r="AR59" i="51"/>
  <c r="Y68" i="4"/>
  <c r="BA68" i="4"/>
  <c r="AN146" i="51"/>
  <c r="AR71" i="51"/>
  <c r="AG366" i="4"/>
  <c r="DI345" i="4" s="1"/>
  <c r="DG44" i="4"/>
  <c r="M44" i="24" s="1"/>
  <c r="Z67" i="4"/>
  <c r="DG346" i="4"/>
  <c r="Z367" i="4"/>
  <c r="BX53" i="51"/>
  <c r="BX49" i="51"/>
  <c r="BX37" i="51"/>
  <c r="BX36" i="51"/>
  <c r="BX51" i="51"/>
  <c r="BX50" i="51"/>
  <c r="BX28" i="51"/>
  <c r="BX17" i="51"/>
  <c r="BX24" i="51"/>
  <c r="BX68" i="51"/>
  <c r="DG354" i="4"/>
  <c r="DG402" i="4"/>
  <c r="AG356" i="4"/>
  <c r="DI335" i="4" s="1"/>
  <c r="DG335" i="4"/>
  <c r="Z359" i="4"/>
  <c r="DG338" i="4"/>
  <c r="Y76" i="4"/>
  <c r="BA76" i="4"/>
  <c r="Y73" i="4"/>
  <c r="BA73" i="4"/>
  <c r="DG35" i="4"/>
  <c r="M35" i="24" s="1"/>
  <c r="AG357" i="4"/>
  <c r="DI336" i="4" s="1"/>
  <c r="Z64" i="4"/>
  <c r="DG41" i="4"/>
  <c r="M41" i="24" s="1"/>
  <c r="AG363" i="4"/>
  <c r="DI342" i="4" s="1"/>
  <c r="BA71" i="4"/>
  <c r="BA70" i="4"/>
  <c r="Y70" i="4"/>
  <c r="AG360" i="4"/>
  <c r="DI339" i="4" s="1"/>
  <c r="DG38" i="4"/>
  <c r="M38" i="24" s="1"/>
  <c r="DG30" i="4"/>
  <c r="M30" i="24" s="1"/>
  <c r="AG352" i="4"/>
  <c r="DI331" i="4" s="1"/>
  <c r="DG37" i="4"/>
  <c r="M37" i="24" s="1"/>
  <c r="AG359" i="4"/>
  <c r="DI338" i="4" s="1"/>
  <c r="DG14" i="4"/>
  <c r="M14" i="24" s="1"/>
  <c r="AG336" i="4"/>
  <c r="DI315" i="4" s="1"/>
  <c r="DG17" i="4"/>
  <c r="M17" i="24" s="1"/>
  <c r="AG339" i="4"/>
  <c r="DI318" i="4" s="1"/>
  <c r="DG27" i="4"/>
  <c r="M27" i="24" s="1"/>
  <c r="AG349" i="4"/>
  <c r="DI328" i="4" s="1"/>
  <c r="DG23" i="4"/>
  <c r="M23" i="24" s="1"/>
  <c r="AG345" i="4"/>
  <c r="DI324" i="4" s="1"/>
  <c r="AG335" i="4"/>
  <c r="DI314" i="4" s="1"/>
  <c r="DG13" i="4"/>
  <c r="M13" i="24" s="1"/>
  <c r="AG340" i="4"/>
  <c r="DI319" i="4" s="1"/>
  <c r="DG18" i="4"/>
  <c r="M18" i="24" s="1"/>
  <c r="Z345" i="4"/>
  <c r="DG324" i="4"/>
  <c r="DG16" i="4"/>
  <c r="M16" i="24" s="1"/>
  <c r="AG338" i="4"/>
  <c r="DI317" i="4" s="1"/>
  <c r="AG346" i="4"/>
  <c r="DI325" i="4" s="1"/>
  <c r="DG24" i="4"/>
  <c r="M24" i="24" s="1"/>
  <c r="DG21" i="4"/>
  <c r="M21" i="24" s="1"/>
  <c r="AG343" i="4"/>
  <c r="DI322" i="4" s="1"/>
  <c r="AG316" i="4"/>
  <c r="AG334" i="4"/>
  <c r="AG317" i="4"/>
  <c r="AG328" i="4"/>
  <c r="BX20" i="51"/>
  <c r="BX35" i="51"/>
  <c r="DG119" i="4"/>
  <c r="M91" i="24" s="1"/>
  <c r="AN67" i="51"/>
  <c r="Z141" i="4"/>
  <c r="DG116" i="4"/>
  <c r="M88" i="24" s="1"/>
  <c r="AN64" i="51"/>
  <c r="AN58" i="51"/>
  <c r="DG110" i="4"/>
  <c r="M82" i="24" s="1"/>
  <c r="DG118" i="4"/>
  <c r="M90" i="24" s="1"/>
  <c r="P96" i="24" s="1"/>
  <c r="AN66" i="51"/>
  <c r="DG128" i="4"/>
  <c r="M100" i="24" s="1"/>
  <c r="AN76" i="51"/>
  <c r="AN62" i="51"/>
  <c r="DG114" i="4"/>
  <c r="M86" i="24" s="1"/>
  <c r="DG113" i="4"/>
  <c r="M85" i="24" s="1"/>
  <c r="AN61" i="51"/>
  <c r="AN56" i="51"/>
  <c r="DG108" i="4"/>
  <c r="M80" i="24" s="1"/>
  <c r="AN54" i="51"/>
  <c r="DG106" i="4"/>
  <c r="M78" i="24" s="1"/>
  <c r="DG107" i="4"/>
  <c r="M79" i="24" s="1"/>
  <c r="AN55" i="51"/>
  <c r="AN49" i="51"/>
  <c r="DG101" i="4"/>
  <c r="DG89" i="4"/>
  <c r="AN37" i="51"/>
  <c r="AN45" i="51"/>
  <c r="DG97" i="4"/>
  <c r="AN46" i="51"/>
  <c r="DG98" i="4"/>
  <c r="DG92" i="4"/>
  <c r="AN40" i="51"/>
  <c r="AN47" i="51"/>
  <c r="DG99" i="4"/>
  <c r="DG102" i="4"/>
  <c r="M74" i="24" s="1"/>
  <c r="AN50" i="51"/>
  <c r="AN44" i="51"/>
  <c r="DG96" i="4"/>
  <c r="AN109" i="51"/>
  <c r="AR34" i="51"/>
  <c r="AR26" i="51"/>
  <c r="AR23" i="51"/>
  <c r="AR24" i="51"/>
  <c r="AN104" i="51"/>
  <c r="AR29" i="51"/>
  <c r="AN77" i="51"/>
  <c r="Z151" i="4"/>
  <c r="DG36" i="4"/>
  <c r="M36" i="24" s="1"/>
  <c r="AG358" i="4"/>
  <c r="DI337" i="4" s="1"/>
  <c r="AN147" i="51"/>
  <c r="AR72" i="51"/>
  <c r="Z71" i="4"/>
  <c r="AG370" i="4"/>
  <c r="DI349" i="4" s="1"/>
  <c r="DG48" i="4"/>
  <c r="M48" i="24" s="1"/>
  <c r="DG341" i="4"/>
  <c r="Z362" i="4"/>
  <c r="AN143" i="51"/>
  <c r="AR68" i="51"/>
  <c r="BX38" i="51"/>
  <c r="AN150" i="51"/>
  <c r="AR75" i="51"/>
  <c r="EX19" i="51"/>
  <c r="DG329" i="4"/>
  <c r="Z350" i="4"/>
  <c r="DG337" i="4"/>
  <c r="Z358" i="4"/>
  <c r="BX46" i="51"/>
  <c r="BX45" i="51"/>
  <c r="BA72" i="4"/>
  <c r="Y72" i="4"/>
  <c r="DG54" i="4"/>
  <c r="M54" i="24" s="1"/>
  <c r="AG376" i="4"/>
  <c r="DI355" i="4" s="1"/>
  <c r="Z77" i="4"/>
  <c r="Z89" i="4"/>
  <c r="Z105" i="4"/>
  <c r="Z103" i="4"/>
  <c r="Z118" i="4"/>
  <c r="Z114" i="4"/>
  <c r="Z115" i="4"/>
  <c r="Z122" i="4"/>
  <c r="Z132" i="4"/>
  <c r="Z134" i="4"/>
  <c r="Z130" i="4"/>
  <c r="Z144" i="4"/>
  <c r="Z131" i="4"/>
  <c r="Z128" i="4"/>
  <c r="Z129" i="4"/>
  <c r="Z135" i="4"/>
  <c r="BX67" i="51"/>
  <c r="BX66" i="51"/>
  <c r="BX76" i="51"/>
  <c r="BX57" i="51"/>
  <c r="BX48" i="51"/>
  <c r="ET17" i="51"/>
  <c r="BX21" i="51"/>
  <c r="BX33" i="51"/>
  <c r="BX59" i="51"/>
  <c r="AN138" i="51"/>
  <c r="AR63" i="51"/>
  <c r="DG32" i="4"/>
  <c r="M32" i="24" s="1"/>
  <c r="AG354" i="4"/>
  <c r="DI333" i="4" s="1"/>
  <c r="Y69" i="4"/>
  <c r="BA69" i="4"/>
  <c r="DG42" i="4"/>
  <c r="M42" i="24" s="1"/>
  <c r="AG364" i="4"/>
  <c r="DI343" i="4" s="1"/>
  <c r="DG33" i="4"/>
  <c r="M33" i="24" s="1"/>
  <c r="AG355" i="4"/>
  <c r="DI334" i="4" s="1"/>
  <c r="Z62" i="4"/>
  <c r="DG39" i="4"/>
  <c r="M39" i="24" s="1"/>
  <c r="AG361" i="4"/>
  <c r="DI340" i="4" s="1"/>
  <c r="DG43" i="4"/>
  <c r="M43" i="24" s="1"/>
  <c r="Y74" i="4"/>
  <c r="BA74" i="4"/>
  <c r="DG31" i="4"/>
  <c r="M31" i="24" s="1"/>
  <c r="AG353" i="4"/>
  <c r="DI332" i="4" s="1"/>
  <c r="AG351" i="4"/>
  <c r="DI330" i="4" s="1"/>
  <c r="DG330" i="4"/>
  <c r="DG20" i="4"/>
  <c r="M20" i="24" s="1"/>
  <c r="AG342" i="4"/>
  <c r="DI321" i="4" s="1"/>
  <c r="DG26" i="4"/>
  <c r="M26" i="24" s="1"/>
  <c r="AG348" i="4"/>
  <c r="DI327" i="4" s="1"/>
  <c r="DG25" i="4"/>
  <c r="M25" i="24" s="1"/>
  <c r="AG347" i="4"/>
  <c r="DI326" i="4" s="1"/>
  <c r="DG15" i="4"/>
  <c r="M15" i="24" s="1"/>
  <c r="AG337" i="4"/>
  <c r="DI316" i="4" s="1"/>
  <c r="DG22" i="4"/>
  <c r="M22" i="24" s="1"/>
  <c r="AG344" i="4"/>
  <c r="DI323" i="4" s="1"/>
  <c r="DG19" i="4"/>
  <c r="M19" i="24" s="1"/>
  <c r="AG341" i="4"/>
  <c r="DI320" i="4" s="1"/>
  <c r="Z32" i="4"/>
  <c r="AG331" i="4"/>
  <c r="Z24" i="4"/>
  <c r="AG323" i="4"/>
  <c r="AG322" i="4"/>
  <c r="AG321" i="4"/>
  <c r="AG319" i="4"/>
  <c r="AG329" i="4"/>
  <c r="Y365" i="4"/>
  <c r="DG52" i="4"/>
  <c r="AG374" i="4"/>
  <c r="DI353" i="4" s="1"/>
  <c r="BX71" i="51"/>
  <c r="AN126" i="51"/>
  <c r="AR51" i="51"/>
  <c r="AN107" i="51" l="1"/>
  <c r="AR31" i="51"/>
  <c r="Q42" i="24"/>
  <c r="M52" i="24"/>
  <c r="DJ37" i="4"/>
  <c r="AG368" i="4"/>
  <c r="DI347" i="4" s="1"/>
  <c r="DG46" i="4"/>
  <c r="M46" i="24" s="1"/>
  <c r="Z69" i="4"/>
  <c r="DG49" i="4"/>
  <c r="M49" i="24" s="1"/>
  <c r="AG371" i="4"/>
  <c r="DI350" i="4" s="1"/>
  <c r="Z72" i="4"/>
  <c r="AN152" i="51"/>
  <c r="AR77" i="51"/>
  <c r="AN119" i="51"/>
  <c r="AR44" i="51"/>
  <c r="AN122" i="51"/>
  <c r="AR47" i="51"/>
  <c r="AN121" i="51"/>
  <c r="AR46" i="51"/>
  <c r="AN120" i="51"/>
  <c r="AR45" i="51"/>
  <c r="AN124" i="51"/>
  <c r="AR49" i="51"/>
  <c r="AN129" i="51"/>
  <c r="AR54" i="51"/>
  <c r="AN131" i="51"/>
  <c r="AR56" i="51"/>
  <c r="AN137" i="51"/>
  <c r="AR62" i="51"/>
  <c r="AN133" i="51"/>
  <c r="AR58" i="51"/>
  <c r="P88" i="24"/>
  <c r="AN142" i="51"/>
  <c r="AR67" i="51"/>
  <c r="DG47" i="4"/>
  <c r="M47" i="24" s="1"/>
  <c r="AG369" i="4"/>
  <c r="DI348" i="4" s="1"/>
  <c r="Z70" i="4"/>
  <c r="DG45" i="4"/>
  <c r="M45" i="24" s="1"/>
  <c r="AG367" i="4"/>
  <c r="DI346" i="4" s="1"/>
  <c r="Z68" i="4"/>
  <c r="AN117" i="51"/>
  <c r="AR42" i="51"/>
  <c r="AN113" i="51"/>
  <c r="AR38" i="51"/>
  <c r="AN111" i="51"/>
  <c r="AR36" i="51"/>
  <c r="AN116" i="51"/>
  <c r="AR41" i="51"/>
  <c r="AN118" i="51"/>
  <c r="AR43" i="51"/>
  <c r="O98" i="24"/>
  <c r="AN127" i="51"/>
  <c r="AR52" i="51"/>
  <c r="AN132" i="51"/>
  <c r="AR57" i="51"/>
  <c r="AN144" i="51"/>
  <c r="AR69" i="51"/>
  <c r="AN145" i="51"/>
  <c r="AR70" i="51"/>
  <c r="AN140" i="51"/>
  <c r="AR65" i="51"/>
  <c r="AN128" i="51"/>
  <c r="AR53" i="51"/>
  <c r="AN148" i="51"/>
  <c r="AR73" i="51"/>
  <c r="DG344" i="4"/>
  <c r="Z365" i="4"/>
  <c r="DG51" i="4"/>
  <c r="M51" i="24" s="1"/>
  <c r="AG373" i="4"/>
  <c r="DI352" i="4" s="1"/>
  <c r="Z74" i="4"/>
  <c r="AG365" i="4"/>
  <c r="DI344" i="4" s="1"/>
  <c r="EX20" i="51"/>
  <c r="AN125" i="51"/>
  <c r="AR50" i="51"/>
  <c r="AN115" i="51"/>
  <c r="AR40" i="51"/>
  <c r="AN112" i="51"/>
  <c r="AR37" i="51"/>
  <c r="AN130" i="51"/>
  <c r="AR55" i="51"/>
  <c r="AN136" i="51"/>
  <c r="AR61" i="51"/>
  <c r="AN151" i="51"/>
  <c r="AN153" i="51" s="1"/>
  <c r="AO153" i="51" s="1"/>
  <c r="AR76" i="51"/>
  <c r="AN141" i="51"/>
  <c r="AR66" i="51"/>
  <c r="AN139" i="51"/>
  <c r="AR64" i="51"/>
  <c r="ET18" i="51"/>
  <c r="AG372" i="4"/>
  <c r="DI351" i="4" s="1"/>
  <c r="DG50" i="4"/>
  <c r="M50" i="24" s="1"/>
  <c r="Q50" i="24" s="1"/>
  <c r="Z73" i="4"/>
  <c r="AG375" i="4"/>
  <c r="DI354" i="4" s="1"/>
  <c r="DG53" i="4"/>
  <c r="M53" i="24" s="1"/>
  <c r="Z76" i="4"/>
  <c r="AN110" i="51"/>
  <c r="AR35" i="51"/>
  <c r="AN114" i="51"/>
  <c r="AR39" i="51"/>
  <c r="AN123" i="51"/>
  <c r="AR48" i="51"/>
  <c r="AN149" i="51"/>
  <c r="AR74" i="51"/>
  <c r="AN135" i="51"/>
  <c r="AR60" i="51"/>
  <c r="ET19" i="51" l="1"/>
  <c r="EX21" i="51"/>
  <c r="S51" i="24"/>
  <c r="Q51" i="24"/>
  <c r="EX22" i="51" l="1"/>
  <c r="ET20" i="51"/>
  <c r="ET21" i="51" l="1"/>
  <c r="EX23" i="51"/>
  <c r="EX24" i="51" l="1"/>
  <c r="ET22" i="51"/>
  <c r="ET23" i="51" l="1"/>
  <c r="EX25" i="51"/>
  <c r="ET24" i="51" l="1"/>
  <c r="EX26" i="51"/>
  <c r="ET25" i="51" l="1"/>
  <c r="EX27" i="51"/>
  <c r="EX28" i="51" l="1"/>
  <c r="ET26" i="51"/>
  <c r="ET27" i="51" l="1"/>
  <c r="EX29" i="51"/>
  <c r="EX30" i="51" l="1"/>
  <c r="ET28" i="51"/>
  <c r="ET29" i="51" l="1"/>
  <c r="EX31" i="51"/>
  <c r="EX32" i="51" l="1"/>
  <c r="ET30" i="51"/>
  <c r="ET31" i="51" l="1"/>
  <c r="EX33" i="51"/>
  <c r="EX34" i="51" l="1"/>
  <c r="ET32" i="51"/>
  <c r="ET33" i="51" l="1"/>
  <c r="EX35" i="51"/>
  <c r="EX36" i="51" l="1"/>
  <c r="ET34" i="51"/>
  <c r="ET35" i="51" l="1"/>
  <c r="EX37" i="51"/>
  <c r="EX38" i="51" l="1"/>
  <c r="ET36" i="51"/>
  <c r="ET37" i="51" l="1"/>
  <c r="EX39" i="51"/>
  <c r="EX40" i="51" l="1"/>
  <c r="ET38" i="51"/>
  <c r="ET39" i="51" l="1"/>
  <c r="EX41" i="51"/>
  <c r="EX42" i="51" l="1"/>
  <c r="ET40" i="51"/>
  <c r="ET41" i="51" l="1"/>
  <c r="EX43" i="51"/>
  <c r="EX44" i="51" l="1"/>
  <c r="ET42" i="51"/>
  <c r="ET43" i="51" l="1"/>
  <c r="EX45" i="51"/>
  <c r="EX46" i="51" l="1"/>
  <c r="ET44" i="51"/>
  <c r="ET45" i="51" l="1"/>
  <c r="EX47" i="51"/>
  <c r="EX48" i="51" l="1"/>
  <c r="ET46" i="51"/>
  <c r="ET47" i="51" l="1"/>
  <c r="EX49" i="51"/>
  <c r="EX50" i="51" l="1"/>
  <c r="ET48" i="51"/>
  <c r="ET49" i="51" l="1"/>
  <c r="EX51" i="51"/>
  <c r="EX80" i="51" l="1"/>
  <c r="EY51" i="51" s="1"/>
  <c r="AE51" i="51" s="1"/>
  <c r="EX52" i="51"/>
  <c r="ET50" i="51"/>
  <c r="N158" i="24" l="1"/>
  <c r="AK51" i="51"/>
  <c r="AL51" i="51"/>
  <c r="ET51" i="51"/>
  <c r="EY52" i="51"/>
  <c r="AE52" i="51" s="1"/>
  <c r="EX53" i="51"/>
  <c r="EY15" i="51"/>
  <c r="AE15" i="51" s="1"/>
  <c r="EY16" i="51"/>
  <c r="AE16" i="51" s="1"/>
  <c r="EY17" i="51"/>
  <c r="AE17" i="51" s="1"/>
  <c r="EY18" i="51"/>
  <c r="AE18" i="51" s="1"/>
  <c r="EY19" i="51"/>
  <c r="AE19" i="51" s="1"/>
  <c r="EY20" i="51"/>
  <c r="AE20" i="51" s="1"/>
  <c r="EY21" i="51"/>
  <c r="AE21" i="51" s="1"/>
  <c r="EY22" i="51"/>
  <c r="AE22" i="51" s="1"/>
  <c r="EY23" i="51"/>
  <c r="AE23" i="51" s="1"/>
  <c r="EY24" i="51"/>
  <c r="AE24" i="51" s="1"/>
  <c r="EY25" i="51"/>
  <c r="AE25" i="51" s="1"/>
  <c r="EY26" i="51"/>
  <c r="AE26" i="51" s="1"/>
  <c r="EY27" i="51"/>
  <c r="AE27" i="51" s="1"/>
  <c r="EY28" i="51"/>
  <c r="AE28" i="51" s="1"/>
  <c r="EY29" i="51"/>
  <c r="AE29" i="51" s="1"/>
  <c r="EY30" i="51"/>
  <c r="AE30" i="51" s="1"/>
  <c r="EY31" i="51"/>
  <c r="AE31" i="51" s="1"/>
  <c r="EY32" i="51"/>
  <c r="AE32" i="51" s="1"/>
  <c r="EY33" i="51"/>
  <c r="AE33" i="51" s="1"/>
  <c r="EY34" i="51"/>
  <c r="AE34" i="51" s="1"/>
  <c r="EY35" i="51"/>
  <c r="AE35" i="51" s="1"/>
  <c r="EY36" i="51"/>
  <c r="AE36" i="51" s="1"/>
  <c r="EY37" i="51"/>
  <c r="AE37" i="51" s="1"/>
  <c r="EY38" i="51"/>
  <c r="AE38" i="51" s="1"/>
  <c r="EY39" i="51"/>
  <c r="AE39" i="51" s="1"/>
  <c r="EY40" i="51"/>
  <c r="AE40" i="51" s="1"/>
  <c r="EY41" i="51"/>
  <c r="AE41" i="51" s="1"/>
  <c r="EY42" i="51"/>
  <c r="AE42" i="51" s="1"/>
  <c r="EY43" i="51"/>
  <c r="AE43" i="51" s="1"/>
  <c r="EY44" i="51"/>
  <c r="AE44" i="51" s="1"/>
  <c r="EY45" i="51"/>
  <c r="AE45" i="51" s="1"/>
  <c r="EY46" i="51"/>
  <c r="AE46" i="51" s="1"/>
  <c r="EY47" i="51"/>
  <c r="AE47" i="51" s="1"/>
  <c r="EY48" i="51"/>
  <c r="AE48" i="51" s="1"/>
  <c r="EY49" i="51"/>
  <c r="AE49" i="51" s="1"/>
  <c r="EY50" i="51"/>
  <c r="AE50" i="51" s="1"/>
  <c r="N157" i="24" l="1"/>
  <c r="AK50" i="51"/>
  <c r="AL50" i="51"/>
  <c r="AL48" i="51"/>
  <c r="N155" i="24"/>
  <c r="AK48" i="51"/>
  <c r="N153" i="24"/>
  <c r="AK46" i="51"/>
  <c r="AL46" i="51"/>
  <c r="AL44" i="51"/>
  <c r="N151" i="24"/>
  <c r="AK44" i="51"/>
  <c r="N149" i="24"/>
  <c r="AL42" i="51"/>
  <c r="AL40" i="51"/>
  <c r="N147" i="24"/>
  <c r="N145" i="24"/>
  <c r="AL38" i="51"/>
  <c r="AL36" i="51"/>
  <c r="N143" i="24"/>
  <c r="AL34" i="51"/>
  <c r="AL32" i="51"/>
  <c r="AL30" i="51"/>
  <c r="AL28" i="51"/>
  <c r="AL26" i="51"/>
  <c r="AL24" i="51"/>
  <c r="AL22" i="51"/>
  <c r="AL20" i="51"/>
  <c r="AL18" i="51"/>
  <c r="AL16" i="51"/>
  <c r="EY53" i="51"/>
  <c r="AE53" i="51" s="1"/>
  <c r="EX54" i="51"/>
  <c r="ET80" i="51"/>
  <c r="EU51" i="51" s="1"/>
  <c r="ET52" i="51"/>
  <c r="N156" i="24"/>
  <c r="AL49" i="51"/>
  <c r="AK49" i="51"/>
  <c r="AK47" i="51"/>
  <c r="N154" i="24"/>
  <c r="AL47" i="51"/>
  <c r="N152" i="24"/>
  <c r="AL45" i="51"/>
  <c r="AK45" i="51"/>
  <c r="N150" i="24"/>
  <c r="AL43" i="51"/>
  <c r="N148" i="24"/>
  <c r="AL41" i="51"/>
  <c r="N146" i="24"/>
  <c r="AL39" i="51"/>
  <c r="N144" i="24"/>
  <c r="AL37" i="51"/>
  <c r="AL35" i="51"/>
  <c r="AL33" i="51"/>
  <c r="AL31" i="51"/>
  <c r="AL29" i="51"/>
  <c r="AL27" i="51"/>
  <c r="AL25" i="51"/>
  <c r="AL23" i="51"/>
  <c r="AL21" i="51"/>
  <c r="AL19" i="51"/>
  <c r="AL17" i="51"/>
  <c r="AL15" i="51"/>
  <c r="AL52" i="51"/>
  <c r="N159" i="24"/>
  <c r="AK52" i="51"/>
  <c r="AG51" i="51" l="1"/>
  <c r="FE51" i="51"/>
  <c r="EY54" i="51"/>
  <c r="AE54" i="51" s="1"/>
  <c r="EX55" i="51"/>
  <c r="EU52" i="51"/>
  <c r="ET53" i="51"/>
  <c r="EU15" i="51"/>
  <c r="AG15" i="51" s="1"/>
  <c r="EU16" i="51"/>
  <c r="EU17" i="51"/>
  <c r="EU18" i="51"/>
  <c r="EU19" i="51"/>
  <c r="EU20" i="51"/>
  <c r="EU21" i="51"/>
  <c r="EU22" i="51"/>
  <c r="EU23" i="51"/>
  <c r="EU24" i="51"/>
  <c r="EU25" i="51"/>
  <c r="EU26" i="51"/>
  <c r="EU27" i="51"/>
  <c r="EU28" i="51"/>
  <c r="EU29" i="51"/>
  <c r="EU30" i="51"/>
  <c r="EU31" i="51"/>
  <c r="EU32" i="51"/>
  <c r="EU33" i="51"/>
  <c r="EU34" i="51"/>
  <c r="EU35" i="51"/>
  <c r="EU36" i="51"/>
  <c r="EU37" i="51"/>
  <c r="EU38" i="51"/>
  <c r="EU39" i="51"/>
  <c r="EU40" i="51"/>
  <c r="EU41" i="51"/>
  <c r="EU42" i="51"/>
  <c r="EU43" i="51"/>
  <c r="EU44" i="51"/>
  <c r="EU45" i="51"/>
  <c r="EU46" i="51"/>
  <c r="EU47" i="51"/>
  <c r="EU48" i="51"/>
  <c r="EU49" i="51"/>
  <c r="EU50" i="51"/>
  <c r="N160" i="24"/>
  <c r="AK53" i="51"/>
  <c r="AL53" i="51"/>
  <c r="AH15" i="51" l="1"/>
  <c r="N79" i="25"/>
  <c r="FE50" i="51"/>
  <c r="AG50" i="51"/>
  <c r="FE48" i="51"/>
  <c r="AG48" i="51"/>
  <c r="FE46" i="51"/>
  <c r="AG46" i="51"/>
  <c r="FE44" i="51"/>
  <c r="AG44" i="51"/>
  <c r="FE42" i="51"/>
  <c r="AG42" i="51"/>
  <c r="FE40" i="51"/>
  <c r="AG40" i="51"/>
  <c r="FE38" i="51"/>
  <c r="AG38" i="51"/>
  <c r="FE36" i="51"/>
  <c r="AG36" i="51"/>
  <c r="FE34" i="51"/>
  <c r="AG34" i="51"/>
  <c r="FE32" i="51"/>
  <c r="AG32" i="51"/>
  <c r="FE30" i="51"/>
  <c r="AG30" i="51"/>
  <c r="FE28" i="51"/>
  <c r="AG28" i="51"/>
  <c r="FE26" i="51"/>
  <c r="AG26" i="51"/>
  <c r="FE24" i="51"/>
  <c r="AG24" i="51"/>
  <c r="FE22" i="51"/>
  <c r="AG22" i="51"/>
  <c r="FE20" i="51"/>
  <c r="AG20" i="51"/>
  <c r="FE18" i="51"/>
  <c r="AG18" i="51"/>
  <c r="AG16" i="51"/>
  <c r="FE16" i="51"/>
  <c r="FF16" i="51"/>
  <c r="EU53" i="51"/>
  <c r="ET54" i="51"/>
  <c r="EY55" i="51"/>
  <c r="AE55" i="51" s="1"/>
  <c r="EX56" i="51"/>
  <c r="FE49" i="51"/>
  <c r="AG49" i="51"/>
  <c r="FE47" i="51"/>
  <c r="AG47" i="51"/>
  <c r="FE45" i="51"/>
  <c r="AG45" i="51"/>
  <c r="AG43" i="51"/>
  <c r="FE43" i="51"/>
  <c r="FE41" i="51"/>
  <c r="AG41" i="51"/>
  <c r="AG39" i="51"/>
  <c r="FE39" i="51"/>
  <c r="FE37" i="51"/>
  <c r="AG37" i="51"/>
  <c r="AG35" i="51"/>
  <c r="FE35" i="51"/>
  <c r="FE33" i="51"/>
  <c r="AG33" i="51"/>
  <c r="AG31" i="51"/>
  <c r="FE31" i="51"/>
  <c r="FE29" i="51"/>
  <c r="AG29" i="51"/>
  <c r="AG27" i="51"/>
  <c r="FE27" i="51"/>
  <c r="FE25" i="51"/>
  <c r="AG25" i="51"/>
  <c r="AG23" i="51"/>
  <c r="FE23" i="51"/>
  <c r="FE21" i="51"/>
  <c r="AG21" i="51"/>
  <c r="AG19" i="51"/>
  <c r="FE19" i="51"/>
  <c r="FE17" i="51"/>
  <c r="AG17" i="51"/>
  <c r="FE52" i="51"/>
  <c r="AG52" i="51"/>
  <c r="N161" i="24"/>
  <c r="AL54" i="51"/>
  <c r="AK54" i="51"/>
  <c r="DG375" i="4"/>
  <c r="M158" i="24"/>
  <c r="AH51" i="51"/>
  <c r="AH25" i="51" l="1"/>
  <c r="N73" i="25"/>
  <c r="N75" i="25"/>
  <c r="N77" i="25"/>
  <c r="AH16" i="51"/>
  <c r="N80" i="25"/>
  <c r="AH17" i="51"/>
  <c r="AH21" i="51"/>
  <c r="AH29" i="51"/>
  <c r="AH33" i="51"/>
  <c r="N65" i="25"/>
  <c r="N69" i="25"/>
  <c r="AH19" i="51"/>
  <c r="AH23" i="51"/>
  <c r="AH27" i="51"/>
  <c r="AH31" i="51"/>
  <c r="AH35" i="51"/>
  <c r="N67" i="25"/>
  <c r="N71" i="25"/>
  <c r="AH18" i="51"/>
  <c r="AH20" i="51"/>
  <c r="AH22" i="51"/>
  <c r="AH24" i="51"/>
  <c r="AH26" i="51"/>
  <c r="AH28" i="51"/>
  <c r="AH30" i="51"/>
  <c r="AH32" i="51"/>
  <c r="AH34" i="51"/>
  <c r="N64" i="25"/>
  <c r="N66" i="25"/>
  <c r="N68" i="25"/>
  <c r="N70" i="25"/>
  <c r="N72" i="25"/>
  <c r="N74" i="25"/>
  <c r="N76" i="25"/>
  <c r="N78" i="25"/>
  <c r="DG363" i="4"/>
  <c r="M146" i="24"/>
  <c r="AH39" i="51"/>
  <c r="DG367" i="4"/>
  <c r="M150" i="24"/>
  <c r="AH43" i="51"/>
  <c r="N162" i="24"/>
  <c r="AK55" i="51"/>
  <c r="AL55" i="51"/>
  <c r="AG53" i="51"/>
  <c r="FE53" i="51"/>
  <c r="DG360" i="4"/>
  <c r="M143" i="24"/>
  <c r="AH36" i="51"/>
  <c r="DG362" i="4"/>
  <c r="M145" i="24"/>
  <c r="AH38" i="51"/>
  <c r="DG364" i="4"/>
  <c r="M147" i="24"/>
  <c r="AH40" i="51"/>
  <c r="DG366" i="4"/>
  <c r="M149" i="24"/>
  <c r="AH42" i="51"/>
  <c r="DG368" i="4"/>
  <c r="M151" i="24"/>
  <c r="AH44" i="51"/>
  <c r="DG370" i="4"/>
  <c r="M153" i="24"/>
  <c r="AH46" i="51"/>
  <c r="DG372" i="4"/>
  <c r="M155" i="24"/>
  <c r="AH48" i="51"/>
  <c r="DG374" i="4"/>
  <c r="M157" i="24"/>
  <c r="AH50" i="51"/>
  <c r="DG376" i="4"/>
  <c r="M159" i="24"/>
  <c r="AH52" i="51"/>
  <c r="DG361" i="4"/>
  <c r="M144" i="24"/>
  <c r="AH37" i="51"/>
  <c r="DG365" i="4"/>
  <c r="M148" i="24"/>
  <c r="AH41" i="51"/>
  <c r="DG369" i="4"/>
  <c r="M152" i="24"/>
  <c r="AH45" i="51"/>
  <c r="DG371" i="4"/>
  <c r="M154" i="24"/>
  <c r="AH47" i="51"/>
  <c r="DG373" i="4"/>
  <c r="M156" i="24"/>
  <c r="AH49" i="51"/>
  <c r="EY56" i="51"/>
  <c r="AE56" i="51" s="1"/>
  <c r="EX57" i="51"/>
  <c r="EU54" i="51"/>
  <c r="ET55" i="51"/>
  <c r="N81" i="25" l="1"/>
  <c r="EU55" i="51"/>
  <c r="ET56" i="51"/>
  <c r="EY57" i="51"/>
  <c r="AE57" i="51" s="1"/>
  <c r="EX58" i="51"/>
  <c r="FE54" i="51"/>
  <c r="AG54" i="51"/>
  <c r="AL56" i="51"/>
  <c r="N163" i="24"/>
  <c r="AK56" i="51"/>
  <c r="DG377" i="4"/>
  <c r="M160" i="24"/>
  <c r="AH53" i="51"/>
  <c r="N82" i="25" l="1"/>
  <c r="DG378" i="4"/>
  <c r="M161" i="24"/>
  <c r="AH54" i="51"/>
  <c r="EY58" i="51"/>
  <c r="AE58" i="51" s="1"/>
  <c r="EX59" i="51"/>
  <c r="EU56" i="51"/>
  <c r="ET57" i="51"/>
  <c r="N164" i="24"/>
  <c r="AK57" i="51"/>
  <c r="AL57" i="51"/>
  <c r="FE55" i="51"/>
  <c r="AG55" i="51"/>
  <c r="N83" i="25" l="1"/>
  <c r="FE56" i="51"/>
  <c r="AG56" i="51"/>
  <c r="N165" i="24"/>
  <c r="AK58" i="51"/>
  <c r="AL58" i="51"/>
  <c r="DG379" i="4"/>
  <c r="M162" i="24"/>
  <c r="AH55" i="51"/>
  <c r="EU57" i="51"/>
  <c r="ET58" i="51"/>
  <c r="EY59" i="51"/>
  <c r="AE59" i="51" s="1"/>
  <c r="EX60" i="51"/>
  <c r="N84" i="25" l="1"/>
  <c r="N166" i="24"/>
  <c r="AK59" i="51"/>
  <c r="AL59" i="51"/>
  <c r="AG57" i="51"/>
  <c r="FE57" i="51"/>
  <c r="DG380" i="4"/>
  <c r="M163" i="24"/>
  <c r="AH56" i="51"/>
  <c r="EY60" i="51"/>
  <c r="AE60" i="51" s="1"/>
  <c r="EX61" i="51"/>
  <c r="EU58" i="51"/>
  <c r="ET59" i="51"/>
  <c r="N85" i="25" l="1"/>
  <c r="AG58" i="51"/>
  <c r="FE58" i="51"/>
  <c r="N167" i="24"/>
  <c r="AL60" i="51"/>
  <c r="AK60" i="51"/>
  <c r="EU59" i="51"/>
  <c r="ET60" i="51"/>
  <c r="EY61" i="51"/>
  <c r="AE61" i="51" s="1"/>
  <c r="EX62" i="51"/>
  <c r="DG381" i="4"/>
  <c r="M164" i="24"/>
  <c r="AH57" i="51"/>
  <c r="N86" i="25" l="1"/>
  <c r="EY62" i="51"/>
  <c r="AE62" i="51" s="1"/>
  <c r="EX63" i="51"/>
  <c r="EU60" i="51"/>
  <c r="ET61" i="51"/>
  <c r="N168" i="24"/>
  <c r="AL61" i="51"/>
  <c r="AK61" i="51"/>
  <c r="FE59" i="51"/>
  <c r="AG59" i="51"/>
  <c r="DG382" i="4"/>
  <c r="M165" i="24"/>
  <c r="AH58" i="51"/>
  <c r="N87" i="25" l="1"/>
  <c r="DG383" i="4"/>
  <c r="M166" i="24"/>
  <c r="AH59" i="51"/>
  <c r="EU61" i="51"/>
  <c r="ET62" i="51"/>
  <c r="EY63" i="51"/>
  <c r="AE63" i="51" s="1"/>
  <c r="EX64" i="51"/>
  <c r="FE60" i="51"/>
  <c r="AG60" i="51"/>
  <c r="N169" i="24"/>
  <c r="AL62" i="51"/>
  <c r="AK62" i="51"/>
  <c r="N88" i="25" l="1"/>
  <c r="N170" i="24"/>
  <c r="AL63" i="51"/>
  <c r="AK63" i="51"/>
  <c r="AG61" i="51"/>
  <c r="FE61" i="51"/>
  <c r="DG384" i="4"/>
  <c r="M167" i="24"/>
  <c r="AH60" i="51"/>
  <c r="EY64" i="51"/>
  <c r="AE64" i="51" s="1"/>
  <c r="EX65" i="51"/>
  <c r="EU62" i="51"/>
  <c r="ET63" i="51"/>
  <c r="N89" i="25" l="1"/>
  <c r="FE62" i="51"/>
  <c r="AG62" i="51"/>
  <c r="N171" i="24"/>
  <c r="AL64" i="51"/>
  <c r="AK64" i="51"/>
  <c r="EU63" i="51"/>
  <c r="ET64" i="51"/>
  <c r="EY65" i="51"/>
  <c r="AE65" i="51" s="1"/>
  <c r="EX66" i="51"/>
  <c r="DG385" i="4"/>
  <c r="M168" i="24"/>
  <c r="AH61" i="51"/>
  <c r="N90" i="25" l="1"/>
  <c r="EY66" i="51"/>
  <c r="AE66" i="51" s="1"/>
  <c r="EX67" i="51"/>
  <c r="EU64" i="51"/>
  <c r="ET65" i="51"/>
  <c r="DG386" i="4"/>
  <c r="M169" i="24"/>
  <c r="AH62" i="51"/>
  <c r="N172" i="24"/>
  <c r="AL65" i="51"/>
  <c r="AK65" i="51"/>
  <c r="AG63" i="51"/>
  <c r="FE63" i="51"/>
  <c r="N91" i="25" l="1"/>
  <c r="DG387" i="4"/>
  <c r="M170" i="24"/>
  <c r="AH63" i="51"/>
  <c r="EU65" i="51"/>
  <c r="ET66" i="51"/>
  <c r="EY67" i="51"/>
  <c r="AE67" i="51" s="1"/>
  <c r="EX68" i="51"/>
  <c r="FE64" i="51"/>
  <c r="AG64" i="51"/>
  <c r="AL66" i="51"/>
  <c r="N173" i="24"/>
  <c r="AK66" i="51"/>
  <c r="N92" i="25" l="1"/>
  <c r="N174" i="24"/>
  <c r="AL67" i="51"/>
  <c r="AK67" i="51"/>
  <c r="FE65" i="51"/>
  <c r="AG65" i="51"/>
  <c r="DG388" i="4"/>
  <c r="M171" i="24"/>
  <c r="AH64" i="51"/>
  <c r="EY68" i="51"/>
  <c r="AE68" i="51" s="1"/>
  <c r="EX69" i="51"/>
  <c r="EU66" i="51"/>
  <c r="ET67" i="51"/>
  <c r="N93" i="25" l="1"/>
  <c r="AG66" i="51"/>
  <c r="FE66" i="51"/>
  <c r="N175" i="24"/>
  <c r="AL68" i="51"/>
  <c r="DG389" i="4"/>
  <c r="M172" i="24"/>
  <c r="AH65" i="51"/>
  <c r="EU67" i="51"/>
  <c r="ET68" i="51"/>
  <c r="EY69" i="51"/>
  <c r="AE69" i="51" s="1"/>
  <c r="EX70" i="51"/>
  <c r="N94" i="25" l="1"/>
  <c r="EY70" i="51"/>
  <c r="AE70" i="51" s="1"/>
  <c r="EX71" i="51"/>
  <c r="EU68" i="51"/>
  <c r="ET69" i="51"/>
  <c r="N176" i="24"/>
  <c r="AL69" i="51"/>
  <c r="FE67" i="51"/>
  <c r="AG67" i="51"/>
  <c r="DG390" i="4"/>
  <c r="M173" i="24"/>
  <c r="I173" i="24" s="1"/>
  <c r="AH66" i="51"/>
  <c r="N95" i="25" l="1"/>
  <c r="EU69" i="51"/>
  <c r="ET70" i="51"/>
  <c r="EY71" i="51"/>
  <c r="AE71" i="51" s="1"/>
  <c r="EX72" i="51"/>
  <c r="DG391" i="4"/>
  <c r="M174" i="24"/>
  <c r="AH67" i="51"/>
  <c r="FE68" i="51"/>
  <c r="AG68" i="51"/>
  <c r="AL70" i="51"/>
  <c r="N177" i="24"/>
  <c r="N96" i="25" l="1"/>
  <c r="EY72" i="51"/>
  <c r="AE72" i="51" s="1"/>
  <c r="EX73" i="51"/>
  <c r="EU70" i="51"/>
  <c r="ET71" i="51"/>
  <c r="DG392" i="4"/>
  <c r="M175" i="24"/>
  <c r="AH68" i="51"/>
  <c r="N178" i="24"/>
  <c r="AL71" i="51"/>
  <c r="AG69" i="51"/>
  <c r="FE69" i="51"/>
  <c r="N97" i="25" l="1"/>
  <c r="EU71" i="51"/>
  <c r="ET72" i="51"/>
  <c r="EY73" i="51"/>
  <c r="AE73" i="51" s="1"/>
  <c r="EX74" i="51"/>
  <c r="DG393" i="4"/>
  <c r="M176" i="24"/>
  <c r="AH69" i="51"/>
  <c r="AG70" i="51"/>
  <c r="FE70" i="51"/>
  <c r="AL72" i="51"/>
  <c r="N179" i="24"/>
  <c r="N98" i="25" l="1"/>
  <c r="DG394" i="4"/>
  <c r="M177" i="24"/>
  <c r="AH70" i="51"/>
  <c r="EY74" i="51"/>
  <c r="AE74" i="51" s="1"/>
  <c r="EX75" i="51"/>
  <c r="EU72" i="51"/>
  <c r="ET73" i="51"/>
  <c r="N180" i="24"/>
  <c r="AL73" i="51"/>
  <c r="FE71" i="51"/>
  <c r="AG71" i="51"/>
  <c r="N99" i="25" l="1"/>
  <c r="DG395" i="4"/>
  <c r="M178" i="24"/>
  <c r="AH71" i="51"/>
  <c r="FE72" i="51"/>
  <c r="AG72" i="51"/>
  <c r="N181" i="24"/>
  <c r="AL74" i="51"/>
  <c r="EU73" i="51"/>
  <c r="ET74" i="51"/>
  <c r="EY75" i="51"/>
  <c r="AE75" i="51" s="1"/>
  <c r="EX76" i="51"/>
  <c r="N100" i="25" l="1"/>
  <c r="EY76" i="51"/>
  <c r="EX77" i="51"/>
  <c r="EU74" i="51"/>
  <c r="ET75" i="51"/>
  <c r="N182" i="24"/>
  <c r="AL75" i="51"/>
  <c r="FE73" i="51"/>
  <c r="AG73" i="51"/>
  <c r="DG396" i="4"/>
  <c r="M179" i="24"/>
  <c r="AH72" i="51"/>
  <c r="N101" i="25" l="1"/>
  <c r="EY77" i="51"/>
  <c r="AE77" i="51" s="1"/>
  <c r="EX78" i="51"/>
  <c r="EY78" i="51" s="1"/>
  <c r="AE78" i="51" s="1"/>
  <c r="EU75" i="51"/>
  <c r="ET76" i="51"/>
  <c r="N184" i="24"/>
  <c r="DG397" i="4"/>
  <c r="M180" i="24"/>
  <c r="AH73" i="51"/>
  <c r="FE74" i="51"/>
  <c r="AG74" i="51"/>
  <c r="AE76" i="51"/>
  <c r="AL77" i="51" l="1"/>
  <c r="N102" i="25"/>
  <c r="AL78" i="51"/>
  <c r="DG398" i="4"/>
  <c r="M181" i="24"/>
  <c r="AH74" i="51"/>
  <c r="ET77" i="51"/>
  <c r="EU76" i="51"/>
  <c r="N183" i="24"/>
  <c r="AL76" i="51"/>
  <c r="AG75" i="51"/>
  <c r="FE75" i="51"/>
  <c r="N103" i="25" l="1"/>
  <c r="EU77" i="51"/>
  <c r="FE77" i="51" s="1"/>
  <c r="ET78" i="51"/>
  <c r="EU78" i="51" s="1"/>
  <c r="AG77" i="51"/>
  <c r="DG399" i="4"/>
  <c r="M182" i="24"/>
  <c r="P182" i="24" s="1"/>
  <c r="AH75" i="51"/>
  <c r="FC80" i="51"/>
  <c r="FC81" i="51" s="1"/>
  <c r="AG76" i="51"/>
  <c r="FE76" i="51"/>
  <c r="EU82" i="51"/>
  <c r="N104" i="25" l="1"/>
  <c r="N105" i="25"/>
  <c r="FE78" i="51"/>
  <c r="AG78" i="51"/>
  <c r="AH78" i="51" s="1"/>
  <c r="DG400" i="4"/>
  <c r="M183" i="24"/>
  <c r="I183" i="24" s="1"/>
  <c r="AH76" i="51"/>
  <c r="DG401" i="4"/>
  <c r="M184" i="24"/>
  <c r="P184" i="24" s="1"/>
  <c r="AH77" i="51"/>
</calcChain>
</file>

<file path=xl/comments1.xml><?xml version="1.0" encoding="utf-8"?>
<comments xmlns="http://schemas.openxmlformats.org/spreadsheetml/2006/main">
  <authors>
    <author>Belzer, David B</author>
  </authors>
  <commentList>
    <comment ref="O184" authorId="0">
      <text>
        <r>
          <rPr>
            <b/>
            <sz val="8"/>
            <color indexed="81"/>
            <rFont val="Tahoma"/>
            <family val="2"/>
          </rPr>
          <t>Belzer, David B:</t>
        </r>
        <r>
          <rPr>
            <sz val="8"/>
            <color indexed="81"/>
            <rFont val="Tahoma"/>
            <family val="2"/>
          </rPr>
          <t xml:space="preserve">
Begin using weather factors based upon regression models</t>
        </r>
      </text>
    </comment>
    <comment ref="O260" authorId="0">
      <text>
        <r>
          <rPr>
            <b/>
            <sz val="8"/>
            <color indexed="81"/>
            <rFont val="Tahoma"/>
            <family val="2"/>
          </rPr>
          <t>Belzer, David B:</t>
        </r>
        <r>
          <rPr>
            <sz val="8"/>
            <color indexed="81"/>
            <rFont val="Tahoma"/>
            <family val="2"/>
          </rPr>
          <t xml:space="preserve">
Begin using weather factors based upon regression models</t>
        </r>
      </text>
    </comment>
  </commentList>
</comments>
</file>

<file path=xl/comments2.xml><?xml version="1.0" encoding="utf-8"?>
<comments xmlns="http://schemas.openxmlformats.org/spreadsheetml/2006/main">
  <authors>
    <author>Belzer, David B</author>
  </authors>
  <commentList>
    <comment ref="D68" authorId="0">
      <text>
        <r>
          <rPr>
            <b/>
            <sz val="8"/>
            <color indexed="81"/>
            <rFont val="Tahoma"/>
            <family val="2"/>
          </rPr>
          <t>Belzer, David B:</t>
        </r>
        <r>
          <rPr>
            <sz val="8"/>
            <color indexed="81"/>
            <rFont val="Tahoma"/>
            <family val="2"/>
          </rPr>
          <t xml:space="preserve">
Values is highlighted cells derived from MER 9/13</t>
        </r>
      </text>
    </comment>
  </commentList>
</comments>
</file>

<file path=xl/sharedStrings.xml><?xml version="1.0" encoding="utf-8"?>
<sst xmlns="http://schemas.openxmlformats.org/spreadsheetml/2006/main" count="5731" uniqueCount="1408">
  <si>
    <t>National</t>
  </si>
  <si>
    <t>Energy Consumption (Trillion Btu)</t>
  </si>
  <si>
    <t>Activity (Households)</t>
  </si>
  <si>
    <t>Weather Factors   (Actual/30-year Normal)</t>
  </si>
  <si>
    <t xml:space="preserve">Energy Intensity, Btu/SF, weather adjusted  (Index)  </t>
  </si>
  <si>
    <t>Final Indexes</t>
  </si>
  <si>
    <t xml:space="preserve"> Energy Shares</t>
  </si>
  <si>
    <t>Log-Mean Divisia Weights</t>
  </si>
  <si>
    <t>Log-Mean Divisia Weights   (normalized)</t>
  </si>
  <si>
    <t>Log Changes - Intensity</t>
  </si>
  <si>
    <t>Log Changes - Activity Shares</t>
  </si>
  <si>
    <t>Log Changes - Housing Type Mix</t>
  </si>
  <si>
    <t>Log Changes - Household Size</t>
  </si>
  <si>
    <t>Log Changes - Weather</t>
  </si>
  <si>
    <t>Compute Intensity Index</t>
  </si>
  <si>
    <t>Compute Structure Index (1)</t>
  </si>
  <si>
    <t>Compute Structure Index (2)</t>
  </si>
  <si>
    <t>Compute Structure Index (3)</t>
  </si>
  <si>
    <t>Compute Structure Index (4)</t>
  </si>
  <si>
    <t>(1)</t>
  </si>
  <si>
    <t>(2)</t>
  </si>
  <si>
    <t>(3)</t>
  </si>
  <si>
    <t>(4)</t>
  </si>
  <si>
    <t>(5)</t>
  </si>
  <si>
    <t>(6)</t>
  </si>
  <si>
    <t>(10)</t>
  </si>
  <si>
    <t xml:space="preserve">         (Geographic Shift)</t>
  </si>
  <si>
    <t xml:space="preserve">  (Household Composition)</t>
  </si>
  <si>
    <t xml:space="preserve">        (Household Size)           </t>
  </si>
  <si>
    <t xml:space="preserve">             (Weather)           </t>
  </si>
  <si>
    <t>Structure:  Weather</t>
  </si>
  <si>
    <t>Product: Activity x Structure x Intensity</t>
  </si>
  <si>
    <t>Actual Energy Use</t>
  </si>
  <si>
    <t>Total Structure</t>
  </si>
  <si>
    <t>Total</t>
  </si>
  <si>
    <t>Single-Family Attached</t>
  </si>
  <si>
    <t>Mobile Home</t>
  </si>
  <si>
    <t>Multi-Family (2-4 units)</t>
  </si>
  <si>
    <t xml:space="preserve">Index chg. </t>
  </si>
  <si>
    <t xml:space="preserve">  Index</t>
  </si>
  <si>
    <t>Energy Type</t>
  </si>
  <si>
    <t xml:space="preserve"> =(1) x (2)</t>
  </si>
  <si>
    <t>=(3) x (4) x(5) x (6)</t>
  </si>
  <si>
    <t>(unnorm.)</t>
  </si>
  <si>
    <t xml:space="preserve">Log-Mean Divisia Weights </t>
  </si>
  <si>
    <t>Compute Structure Index</t>
  </si>
  <si>
    <t xml:space="preserve">        (normalized)</t>
  </si>
  <si>
    <t xml:space="preserve">        (Weather)           </t>
  </si>
  <si>
    <t>Northeast</t>
  </si>
  <si>
    <t>Midwest</t>
  </si>
  <si>
    <t>South</t>
  </si>
  <si>
    <t>West</t>
  </si>
  <si>
    <t>Source</t>
  </si>
  <si>
    <t xml:space="preserve"> (TBtu)</t>
  </si>
  <si>
    <t>Billion SF</t>
  </si>
  <si>
    <t xml:space="preserve"> kBtu/SF</t>
  </si>
  <si>
    <t xml:space="preserve">  Actual/    normal</t>
  </si>
  <si>
    <t>Base Year</t>
  </si>
  <si>
    <t>Base2</t>
  </si>
  <si>
    <t>Energy Consumption (TBtu)</t>
  </si>
  <si>
    <t>Nominal Energy Intensity (kBtu/SF)</t>
  </si>
  <si>
    <t>Component Intensity Index (Btu/SF)</t>
  </si>
  <si>
    <t>Delivered</t>
  </si>
  <si>
    <t>Deliv</t>
  </si>
  <si>
    <t>Elec</t>
  </si>
  <si>
    <t>Activity (Floorspace)</t>
  </si>
  <si>
    <t>Weather Factors</t>
  </si>
  <si>
    <t xml:space="preserve"> Electricity</t>
  </si>
  <si>
    <t>Fuels</t>
  </si>
  <si>
    <t>Year</t>
  </si>
  <si>
    <t>Electrical</t>
  </si>
  <si>
    <t>Electricity</t>
  </si>
  <si>
    <t>System</t>
  </si>
  <si>
    <t>Retail</t>
  </si>
  <si>
    <t>Energy</t>
  </si>
  <si>
    <t>Coal</t>
  </si>
  <si>
    <t>Primary</t>
  </si>
  <si>
    <t>NA</t>
  </si>
  <si>
    <t>[R]</t>
  </si>
  <si>
    <t>General Inputs</t>
  </si>
  <si>
    <t>Base Year for Indexes:</t>
  </si>
  <si>
    <t>Base Row Numbers</t>
  </si>
  <si>
    <t>Labels</t>
  </si>
  <si>
    <t>Index_label</t>
  </si>
  <si>
    <t xml:space="preserve">    Primary</t>
  </si>
  <si>
    <t xml:space="preserve">    Secondary</t>
  </si>
  <si>
    <t>Not Used</t>
  </si>
  <si>
    <t>Fuel Type</t>
  </si>
  <si>
    <t xml:space="preserve">     Total</t>
  </si>
  <si>
    <t xml:space="preserve">     Delivered</t>
  </si>
  <si>
    <t xml:space="preserve">     Electricity</t>
  </si>
  <si>
    <t xml:space="preserve">     Primary </t>
  </si>
  <si>
    <t xml:space="preserve">     Fossil</t>
  </si>
  <si>
    <t xml:space="preserve">     Renewables</t>
  </si>
  <si>
    <t xml:space="preserve">                 </t>
  </si>
  <si>
    <t>Selected:</t>
  </si>
  <si>
    <t>Starting year for charts:</t>
  </si>
  <si>
    <t>Ending year for charts:</t>
  </si>
  <si>
    <t xml:space="preserve">     (a)</t>
  </si>
  <si>
    <t xml:space="preserve">    (b)</t>
  </si>
  <si>
    <t xml:space="preserve">    ©</t>
  </si>
  <si>
    <t xml:space="preserve">    (d)</t>
  </si>
  <si>
    <t>Losses/</t>
  </si>
  <si>
    <t xml:space="preserve"> Conversion</t>
  </si>
  <si>
    <t xml:space="preserve">Sales </t>
  </si>
  <si>
    <t xml:space="preserve">Losses </t>
  </si>
  <si>
    <t xml:space="preserve"> Sales</t>
  </si>
  <si>
    <t xml:space="preserve"> Factor</t>
  </si>
  <si>
    <t xml:space="preserve">  Year</t>
  </si>
  <si>
    <t>Billion Btu</t>
  </si>
  <si>
    <t>Notes:</t>
  </si>
  <si>
    <t xml:space="preserve">     Column</t>
  </si>
  <si>
    <t xml:space="preserve">           (a) </t>
  </si>
  <si>
    <t xml:space="preserve">           (b)</t>
  </si>
  <si>
    <t>Activity Shares</t>
  </si>
  <si>
    <t>Activity        (Floor Space)</t>
  </si>
  <si>
    <t>Residential</t>
  </si>
  <si>
    <t>Industrial</t>
  </si>
  <si>
    <t>Transportation</t>
  </si>
  <si>
    <t>kBtu/SF</t>
  </si>
  <si>
    <t>(Not Weather Adjusted)</t>
  </si>
  <si>
    <t>New</t>
  </si>
  <si>
    <t>Middle</t>
  </si>
  <si>
    <t>Mountain</t>
  </si>
  <si>
    <t>United</t>
  </si>
  <si>
    <t>England</t>
  </si>
  <si>
    <t>Atlantic</t>
  </si>
  <si>
    <t>Central</t>
  </si>
  <si>
    <t xml:space="preserve">      Electricity</t>
  </si>
  <si>
    <t xml:space="preserve">      Fuels</t>
  </si>
  <si>
    <t>Normal Weather Factors for U.S. developed from</t>
  </si>
  <si>
    <t>Heating Degree Days</t>
  </si>
  <si>
    <t>Cooling Degree Days</t>
  </si>
  <si>
    <t xml:space="preserve">  Fuels</t>
  </si>
  <si>
    <t xml:space="preserve">    (a)</t>
  </si>
  <si>
    <t xml:space="preserve"> New England</t>
  </si>
  <si>
    <t>Middle Atlantic</t>
  </si>
  <si>
    <t xml:space="preserve"> Weather Factor</t>
  </si>
  <si>
    <t xml:space="preserve">    Year</t>
  </si>
  <si>
    <t>East North Central</t>
  </si>
  <si>
    <t>West North Central</t>
  </si>
  <si>
    <t>Weather Factor</t>
  </si>
  <si>
    <t>South Atlantic</t>
  </si>
  <si>
    <t>East South Central</t>
  </si>
  <si>
    <t>West South Central</t>
  </si>
  <si>
    <t>Pacific</t>
  </si>
  <si>
    <t>National HDD</t>
  </si>
  <si>
    <t>Census Region</t>
  </si>
  <si>
    <t>Total Elec</t>
  </si>
  <si>
    <t xml:space="preserve"> Heating</t>
  </si>
  <si>
    <t xml:space="preserve"> Cooling</t>
  </si>
  <si>
    <t>Non Space Conditioning</t>
  </si>
  <si>
    <t xml:space="preserve">  Tbtu</t>
  </si>
  <si>
    <t xml:space="preserve">  Weight</t>
  </si>
  <si>
    <t xml:space="preserve">    Northeast</t>
  </si>
  <si>
    <t xml:space="preserve">         Electricity</t>
  </si>
  <si>
    <t xml:space="preserve">        Fuels</t>
  </si>
  <si>
    <t xml:space="preserve">    Midwest</t>
  </si>
  <si>
    <t>Consumption</t>
  </si>
  <si>
    <t xml:space="preserve"> Share</t>
  </si>
  <si>
    <t xml:space="preserve">    South</t>
  </si>
  <si>
    <t xml:space="preserve">  (Tbtu)</t>
  </si>
  <si>
    <t xml:space="preserve"> (fraction)</t>
  </si>
  <si>
    <t xml:space="preserve">    West</t>
  </si>
  <si>
    <t xml:space="preserve">       U.S.</t>
  </si>
  <si>
    <t xml:space="preserve">             Notes</t>
  </si>
  <si>
    <t xml:space="preserve">                    Column</t>
  </si>
  <si>
    <t>(a)</t>
  </si>
  <si>
    <t>(b)</t>
  </si>
  <si>
    <t>©</t>
  </si>
  <si>
    <t>(d)</t>
  </si>
  <si>
    <t>Fraction of consumption not used for heating or cooling</t>
  </si>
  <si>
    <t>(e)</t>
  </si>
  <si>
    <t xml:space="preserve">Fraction of consumption used for heating </t>
  </si>
  <si>
    <t>(f)</t>
  </si>
  <si>
    <t xml:space="preserve">Fraction of consumption used for cooling </t>
  </si>
  <si>
    <t xml:space="preserve">    (e)</t>
  </si>
  <si>
    <t xml:space="preserve">    (f)</t>
  </si>
  <si>
    <t>All Energy</t>
  </si>
  <si>
    <t>Heating: All Energy</t>
  </si>
  <si>
    <t>Heating: Fuels</t>
  </si>
  <si>
    <t>Heating shr of fuels</t>
  </si>
  <si>
    <t xml:space="preserve">    Data for Chart</t>
  </si>
  <si>
    <t>Column (a) minus column (b)</t>
  </si>
  <si>
    <t>Column © minus column (d)</t>
  </si>
  <si>
    <t>Fraction of all fuels used for heating [column (e)/column ©]</t>
  </si>
  <si>
    <t>Heating</t>
  </si>
  <si>
    <t>Cooling</t>
  </si>
  <si>
    <t xml:space="preserve"> Share of Region</t>
  </si>
  <si>
    <t xml:space="preserve">   New England</t>
  </si>
  <si>
    <t xml:space="preserve">   Middle Atlantic</t>
  </si>
  <si>
    <t xml:space="preserve">Midwest </t>
  </si>
  <si>
    <t xml:space="preserve">   East North Central</t>
  </si>
  <si>
    <t xml:space="preserve">   West North Central</t>
  </si>
  <si>
    <t xml:space="preserve">   South Atlantic</t>
  </si>
  <si>
    <t xml:space="preserve">   East South Central</t>
  </si>
  <si>
    <t xml:space="preserve">   West South Central</t>
  </si>
  <si>
    <t xml:space="preserve">West </t>
  </si>
  <si>
    <t xml:space="preserve">  Mountain </t>
  </si>
  <si>
    <t xml:space="preserve">  Pacific</t>
  </si>
  <si>
    <t xml:space="preserve">  </t>
  </si>
  <si>
    <t>Weights</t>
  </si>
  <si>
    <t xml:space="preserve">Fraction of households in census region </t>
  </si>
  <si>
    <t>Number of Households Using Fuels for Main Space Heating  (millions)</t>
  </si>
  <si>
    <t xml:space="preserve"> All Energy</t>
  </si>
  <si>
    <t xml:space="preserve"> Fuels</t>
  </si>
  <si>
    <t>Column (a) - column (b)</t>
  </si>
  <si>
    <t>Total - U.S.</t>
  </si>
  <si>
    <t>(Weather Adjusted)</t>
  </si>
  <si>
    <t xml:space="preserve">Nominal Energy Intensity (kBtu/SF)  </t>
  </si>
  <si>
    <t>Index of  Aggregate Intensity (Btu/SF)</t>
  </si>
  <si>
    <t>Energy/SF (not weather-adjusted)</t>
  </si>
  <si>
    <t xml:space="preserve"> weather-adjusted)</t>
  </si>
  <si>
    <t>Columns to right of vertical blue column are not used pending further disaggregation of commercial sector.</t>
  </si>
  <si>
    <t>Total Commercial Sector</t>
  </si>
  <si>
    <t>changed to renormalize all the time series indexes to a different base year.  As delivered, the base year is 1985.</t>
  </si>
  <si>
    <t>Indicators Hierarchy</t>
  </si>
  <si>
    <t>activity and energy intensity for the economy, including the energy-GDP ratio.   As shown in the green highlighted area below, the next level is defined by the broad</t>
  </si>
  <si>
    <t>end-use sectors covered by the Energy Information Administration energy data.  The total electricity generation sector is also defined at this level;  it</t>
  </si>
  <si>
    <t>is included in the derivation of indicators depending upon the definition of energy (see discussion below).</t>
  </si>
  <si>
    <t xml:space="preserve">   Level:</t>
  </si>
  <si>
    <t>Economy-wide</t>
  </si>
  <si>
    <t>Energy Classification</t>
  </si>
  <si>
    <t>The energy intensity indicators are defined for four energy types:</t>
  </si>
  <si>
    <t xml:space="preserve">Source or total energy includes all energy forms, including electric utility generation and transmission losses </t>
  </si>
  <si>
    <t>Delivered energy includes all energy delivered to the end user, but excludes utility generation and transmission losses</t>
  </si>
  <si>
    <t>Electricity consumption (sales), converted at 3,412 Btu/kWh.</t>
  </si>
  <si>
    <t>All fuels and renewable energy, excluding electricity use</t>
  </si>
  <si>
    <t xml:space="preserve">Layout of Data and Indicators   </t>
  </si>
  <si>
    <t>The derivation of the energy intensity indicators is similar for each energy type.  For each energy type, the layout of the data in</t>
  </si>
  <si>
    <t>the worksheet is the same.  The following schematic show how the data and computed indexes are generally arranged:</t>
  </si>
  <si>
    <t xml:space="preserve">      Primary Data for Each Activity in this Level of the Hierarchy </t>
  </si>
  <si>
    <t>Energy Type (1)</t>
  </si>
  <si>
    <t>Energy Consumption [Trillion Btu, (TBtu)] (2)</t>
  </si>
  <si>
    <t xml:space="preserve"> Activity Levels       (3)</t>
  </si>
  <si>
    <t>Energy Intensity Indexes</t>
  </si>
  <si>
    <t>xx</t>
  </si>
  <si>
    <t>:</t>
  </si>
  <si>
    <t xml:space="preserve">     :</t>
  </si>
  <si>
    <t>In this spreadsheet, the energy type is shown in column A:  source, delivered, electricity, or fuels</t>
  </si>
  <si>
    <t>Energy consumption by type of energy, in trillion Btu</t>
  </si>
  <si>
    <t xml:space="preserve">(3) </t>
  </si>
  <si>
    <t xml:space="preserve">   = (1) x (2)</t>
  </si>
  <si>
    <t>Column numbers are shown in top row.  Some key relationships between the columns are shown in lower part of the tan</t>
  </si>
  <si>
    <t>section.  Ex.  Column (8) is equal to the product of Column (3) times Column (4).</t>
  </si>
  <si>
    <t>Specific notes for each column are:</t>
  </si>
  <si>
    <t>Column</t>
  </si>
  <si>
    <t>Structural change factor accounting for year-to-year variation in weather.   This factor is based upon an weighted degree-days where the</t>
  </si>
  <si>
    <t>Basic Data</t>
  </si>
  <si>
    <t>Conversion_factors</t>
  </si>
  <si>
    <t>Data used to calculate conversion factors from delivered to source electricity</t>
  </si>
  <si>
    <t>Weather_factors</t>
  </si>
  <si>
    <t>Development of weather factors for electricity and fuels, based upon annual HDD and CDD by census division</t>
  </si>
  <si>
    <t>HDD_by_Division</t>
  </si>
  <si>
    <t>CDD_by_Division</t>
  </si>
  <si>
    <r>
      <t xml:space="preserve">Historical cooling degree-days by census division from </t>
    </r>
    <r>
      <rPr>
        <i/>
        <sz val="10"/>
        <rFont val="Arial"/>
        <family val="2"/>
      </rPr>
      <t xml:space="preserve">Annual Energy Review </t>
    </r>
    <r>
      <rPr>
        <sz val="10"/>
        <rFont val="Arial"/>
        <family val="2"/>
      </rPr>
      <t>(Table 1.10)</t>
    </r>
  </si>
  <si>
    <t>Electric Power Sector</t>
  </si>
  <si>
    <t xml:space="preserve">Activity for the commercial sector is in terms of total floorspace (square feet, abbreviated as SF) of all commercial buildings in the U.S.  </t>
  </si>
  <si>
    <t xml:space="preserve"> Intensity Index (not weather adjusted)</t>
  </si>
  <si>
    <t>Intensity Index (weather adjusted)</t>
  </si>
  <si>
    <t>=(1)x(3)x(4)</t>
  </si>
  <si>
    <t>Index of total floorspace, base year of index selected by user (as illustrated = 1985)</t>
  </si>
  <si>
    <t>Table of Final Commercial Indicators</t>
  </si>
  <si>
    <t>This spreadsheet contains energy intensity indicators and underlying basic data for the commercial sector</t>
  </si>
  <si>
    <t xml:space="preserve">  (Final Intensity and Structural Indexes)[4]</t>
  </si>
  <si>
    <t xml:space="preserve">Index of aggregate energy intensity, based upon Btu/square foot, with no adjustment for weather  </t>
  </si>
  <si>
    <t>Nominal Energy Intensities (kBtu/Sq.Ft.)</t>
  </si>
  <si>
    <r>
      <t>Commercial</t>
    </r>
    <r>
      <rPr>
        <sz val="10"/>
        <rFont val="Arial"/>
        <family val="2"/>
      </rPr>
      <t xml:space="preserve"> -   [WS: Commercial_Total]</t>
    </r>
  </si>
  <si>
    <t>Product of the activity, structural (weather adjustment), and component intensity indexes = index of total energy consumption</t>
  </si>
  <si>
    <t xml:space="preserve">    Commercial Electricity Consumption</t>
  </si>
  <si>
    <t xml:space="preserve">Currently, energy intensity indicators are available only for the total commercial sector.   Data for major types of buildings  </t>
  </si>
  <si>
    <t>and regions are available from the Commercial Buildings Energy Consumption Survey (CBECS), conducted on a three to four year</t>
  </si>
  <si>
    <t>may attempt to futher develop this disaggregation on an annual basis.   An alternative strategy may employ a statistical analysis</t>
  </si>
  <si>
    <t>of monthly consumption data at the state or regional level to disaggregate total consumption into weather-sensitive and non-weather sensitive</t>
  </si>
  <si>
    <t>to disaggregate of the commercial sector into eight building types on a national basis.   Future versions of the intensity indicators system</t>
  </si>
  <si>
    <t>The set of intensity indicators shown in worksheet Commercial_Total contain a structural factor that seeks to adjust for year-to-year variation</t>
  </si>
  <si>
    <t xml:space="preserve">The second worksheet (General_inputs) in this spreadsheet is still under development.   Cell F6 (primary base year) can be </t>
  </si>
  <si>
    <t>interval since 1979.   However, there are significant issues related to the consistency of data from these end user surveys with consumption data</t>
  </si>
  <si>
    <t xml:space="preserve">  Activity and Aggregate Intensity in terms of Energy per Square Foot</t>
  </si>
  <si>
    <t xml:space="preserve">  Structure index (weather adjustment) </t>
  </si>
  <si>
    <t>Intensity Index (with weather adjustment)</t>
  </si>
  <si>
    <t>See section below for notes related to table of final commercial sector indicators.</t>
  </si>
  <si>
    <t>(Starts in Column V of Commercial_Total worksheet)</t>
  </si>
  <si>
    <t>weights are based on heating, cooling, and other consumption from the 1992 CBECS.</t>
  </si>
  <si>
    <t>Index of weather-adjusted energy intensity per square foot.</t>
  </si>
  <si>
    <t xml:space="preserve">Product of activity index and the index of aggregate energy intensity (energy per square foot) = index of total energy consumption.  </t>
  </si>
  <si>
    <t>When columns (5) and (6) are the same, we have a test that the weather adjustment has been implemented properly.</t>
  </si>
  <si>
    <r>
      <t xml:space="preserve">Historical heating degree-days by census division from </t>
    </r>
    <r>
      <rPr>
        <i/>
        <sz val="10"/>
        <rFont val="Arial"/>
        <family val="2"/>
      </rPr>
      <t xml:space="preserve">Annual Energy Review </t>
    </r>
    <r>
      <rPr>
        <sz val="10"/>
        <rFont val="Arial"/>
        <family val="2"/>
      </rPr>
      <t>(Table 1.9)</t>
    </r>
  </si>
  <si>
    <r>
      <t>Table EU-3, CBECS 1995 (</t>
    </r>
    <r>
      <rPr>
        <i/>
        <sz val="10"/>
        <rFont val="Times New Roman"/>
        <family val="1"/>
      </rPr>
      <t>A Lookat Commercial Buildings in 1995</t>
    </r>
    <r>
      <rPr>
        <sz val="10"/>
        <rFont val="Times New Roman"/>
        <family val="1"/>
      </rPr>
      <t>)</t>
    </r>
  </si>
  <si>
    <t xml:space="preserve">Table EU-3, CBECS 1995 </t>
  </si>
  <si>
    <t>Table EU-3, CBECS 1995</t>
  </si>
  <si>
    <t>Table EU-1, CBECS 1995; Sum of Major Fuel Consumption, column 1.</t>
  </si>
  <si>
    <t>Table EU-1, CBECS 1995, column 2.</t>
  </si>
  <si>
    <t xml:space="preserve">Table EU-1, CBECS 1995; from electricity table above. </t>
  </si>
  <si>
    <t>Square Feet (million)</t>
  </si>
  <si>
    <t>Total Floorspace Using Electricty for Heating and Cooling</t>
  </si>
  <si>
    <t xml:space="preserve">Table BC-5, CBECS 1995, floorspace using heat pumps </t>
  </si>
  <si>
    <t xml:space="preserve">Fraction of floorspace in census region </t>
  </si>
  <si>
    <t xml:space="preserve">Table BC-5, CBECS 1995 1995, estimate of floorspace cooled </t>
  </si>
  <si>
    <t>Floorspace (million SF)</t>
  </si>
  <si>
    <t xml:space="preserve">Table BC-5, CBECS 1995 </t>
  </si>
  <si>
    <t>from electricity table above</t>
  </si>
  <si>
    <t>Source:  Fuel consumption from Table CE-3, CBECS 1995 (derived</t>
  </si>
  <si>
    <t xml:space="preserve">    as difference between sum of major fuels and electricity)</t>
  </si>
  <si>
    <t>Elec- Not WA</t>
  </si>
  <si>
    <t>Fuels Not WA</t>
  </si>
  <si>
    <t>Elec- Weather Adj</t>
  </si>
  <si>
    <t>Fuels- Weather Adj</t>
  </si>
  <si>
    <t>Actual: Activity x Structure x Intensity</t>
  </si>
  <si>
    <t>=(1) x (2)</t>
  </si>
  <si>
    <t xml:space="preserve"> (weather-adjusted)</t>
  </si>
  <si>
    <t>= (1) x (2)</t>
  </si>
  <si>
    <t>National CDD</t>
  </si>
  <si>
    <t>Intensity Index (weather -adjusted)</t>
  </si>
  <si>
    <t>Energy Consumption</t>
  </si>
  <si>
    <t>Data for Chart 1</t>
  </si>
  <si>
    <t>Data for Chart 2</t>
  </si>
  <si>
    <t xml:space="preserve">   Table 1.  Annual Floorspace </t>
  </si>
  <si>
    <t xml:space="preserve">                Estimates vs. CBECS</t>
  </si>
  <si>
    <t xml:space="preserve">       </t>
  </si>
  <si>
    <t xml:space="preserve">   (Billion Sq. Ft.)</t>
  </si>
  <si>
    <t xml:space="preserve">  Notes:  </t>
  </si>
  <si>
    <t xml:space="preserve">       (1)    Annual estimates based upon inventory model using</t>
  </si>
  <si>
    <t xml:space="preserve">               annual additions (construction) from F.W. Dodge.  Series</t>
  </si>
  <si>
    <t xml:space="preserve">       (2)</t>
  </si>
  <si>
    <t>CBECS floorspace for 1979 through 1992 taken directly</t>
  </si>
  <si>
    <t xml:space="preserve">from EIA web site: </t>
  </si>
  <si>
    <t>http://www.eia.doe.gov/emeu/consumptionbriefs/cbecs/cbecs_trends/buildings_floorspace.html</t>
  </si>
  <si>
    <t xml:space="preserve">       (3)</t>
  </si>
  <si>
    <t>The 1995 and 1999 published estimates of total floorspace</t>
  </si>
  <si>
    <t xml:space="preserve">      </t>
  </si>
  <si>
    <t>are adjusted upward to match the 1989-1992 definition and coverage</t>
  </si>
  <si>
    <t>of the commercial building population.  (Adjustment based upon</t>
  </si>
  <si>
    <t>estimate of 67.876 billion sq. ft. under 1989-1992 definition and</t>
  </si>
  <si>
    <t>From PNNL Spreadsheet</t>
  </si>
  <si>
    <t>Index, 1985 = 1.0</t>
  </si>
  <si>
    <t>Commercial Energy Intensity (Total)</t>
  </si>
  <si>
    <t>Commercial.html</t>
  </si>
  <si>
    <t>Commercial Energy Intensity (Delivered)</t>
  </si>
  <si>
    <t>Chart_C1.png</t>
  </si>
  <si>
    <t>Figure C1</t>
  </si>
  <si>
    <t>Commercial Energy Use, Activity, Weather, and Intensity</t>
  </si>
  <si>
    <t>The Charts on this page are posted on the Intensity Indicators website (intensityindicators.pnl.gov)</t>
  </si>
  <si>
    <t>The name of the image file (.png), html page and figure number are listed as a reference</t>
  </si>
  <si>
    <t>In most cases, the associated data is included to the right of each chart</t>
  </si>
  <si>
    <t>data from 'Commercial Total' tab</t>
  </si>
  <si>
    <t xml:space="preserve">Commercial Energy Use, Activity, Weather, and Intensity </t>
  </si>
  <si>
    <t>Floorspace</t>
  </si>
  <si>
    <t>Index  (1985 = 1.0)</t>
  </si>
  <si>
    <t>Final Indexes chart</t>
  </si>
  <si>
    <t>The Charts on this page may be of interest to analysts, but are not included on the indicators website</t>
  </si>
  <si>
    <t>Normals</t>
  </si>
  <si>
    <t xml:space="preserve">           ©</t>
  </si>
  <si>
    <t xml:space="preserve"> Electricity generation and transmission losses divided by electricity sales for commercial sector </t>
  </si>
  <si>
    <t xml:space="preserve">           (d)</t>
  </si>
  <si>
    <t xml:space="preserve"> Conversion factor:  factor that converts delivered electricity to total electricity (i.e., inclusive of losses)</t>
  </si>
  <si>
    <t>Data for Chart - Begin 1970</t>
  </si>
  <si>
    <t>64.269 billion sq. ft. under new definition and is applied as</t>
  </si>
  <si>
    <t xml:space="preserve"> New Def'n</t>
  </si>
  <si>
    <t xml:space="preserve"> (mill. sq. ft.)</t>
  </si>
  <si>
    <t xml:space="preserve"> </t>
  </si>
  <si>
    <t xml:space="preserve">  Factor</t>
  </si>
  <si>
    <t>(Mill. Sq. Ft.)</t>
  </si>
  <si>
    <t xml:space="preserve"> Old Def'n</t>
  </si>
  <si>
    <t>Estimates for 1949 - 1959 (Same source as for 1960 - 2004 values)</t>
  </si>
  <si>
    <t xml:space="preserve">    </t>
  </si>
  <si>
    <t>(mill. Sq. Ft.)</t>
  </si>
  <si>
    <t>This worksheet adjusts some of commercial energy consumption data</t>
  </si>
  <si>
    <t xml:space="preserve">as reported in the Annual Energy Review.  These adjustments are </t>
  </si>
  <si>
    <t xml:space="preserve">based upon state-by-state analysis of energy consumption in the </t>
  </si>
  <si>
    <t xml:space="preserve">industrial and commercial sectors.  For electricity, there have been </t>
  </si>
  <si>
    <t xml:space="preserve">a number of reclassifications by utilities since 1990 that has moved </t>
  </si>
  <si>
    <t xml:space="preserve">sales from the industrial sector to the commercial sector. </t>
  </si>
  <si>
    <t>Published</t>
  </si>
  <si>
    <t>Adjustment</t>
  </si>
  <si>
    <t xml:space="preserve">Adjusted </t>
  </si>
  <si>
    <t xml:space="preserve"> to Commercial</t>
  </si>
  <si>
    <t xml:space="preserve"> (trillion Btu)</t>
  </si>
  <si>
    <t>The adjustment for electricity consumption is based upon a</t>
  </si>
  <si>
    <t xml:space="preserve">state-by-state examination of commercial and electricity </t>
  </si>
  <si>
    <t>by EIA via Survey EIA-861.  Significant discontinuities</t>
  </si>
  <si>
    <t xml:space="preserve">in the sales data from one year to the next were removed.  </t>
  </si>
  <si>
    <t>In most cases, these adjustments caused industrial consumption</t>
  </si>
  <si>
    <t>to increase and commercial consumption to decrease.  The</t>
  </si>
  <si>
    <t>total_commercial.stm</t>
  </si>
  <si>
    <t>commercial_c1.png</t>
  </si>
  <si>
    <t>delivered_com_c1.png</t>
  </si>
  <si>
    <t>delivered_commercial.stm</t>
  </si>
  <si>
    <t>                        (Billion Btu)</t>
  </si>
  <si>
    <t>Fossil Fuels</t>
  </si>
  <si>
    <t>Hydroelectric</t>
  </si>
  <si>
    <t>Geothermal</t>
  </si>
  <si>
    <t>Biomass</t>
  </si>
  <si>
    <t>energy service providers.</t>
  </si>
  <si>
    <t>energy content of electricity retail sales.  Total losses are allocated to the end-use sectors in proportion to</t>
  </si>
  <si>
    <t>each sector's share of total electricity retail sales.  See Note, "Electrical System Energy Losses," at end of</t>
  </si>
  <si>
    <t>section.</t>
  </si>
  <si>
    <t>electricity-only plants.  See Note 2, "Classification of Power Plants Into Energy-Use Sectors," at end of</t>
  </si>
  <si>
    <t>Sources:  Tables 2.1f, 5.14a, 6.5, 7.3, 8.9, 10.2a, A4, A5, and A6.</t>
  </si>
  <si>
    <r>
      <t>Primary Consumption </t>
    </r>
    <r>
      <rPr>
        <vertAlign val="superscript"/>
        <sz val="5"/>
        <rFont val="Arial"/>
        <family val="2"/>
      </rPr>
      <t>1</t>
    </r>
  </si>
  <si>
    <r>
      <t>Renewable Energy </t>
    </r>
    <r>
      <rPr>
        <vertAlign val="superscript"/>
        <sz val="5"/>
        <rFont val="Arial"/>
        <family val="2"/>
      </rPr>
      <t>2</t>
    </r>
  </si>
  <si>
    <r>
      <t>Sales </t>
    </r>
    <r>
      <rPr>
        <vertAlign val="superscript"/>
        <sz val="5"/>
        <rFont val="Arial"/>
        <family val="2"/>
      </rPr>
      <t>6</t>
    </r>
  </si>
  <si>
    <r>
      <t>Losses </t>
    </r>
    <r>
      <rPr>
        <vertAlign val="superscript"/>
        <sz val="5"/>
        <rFont val="Arial"/>
        <family val="2"/>
      </rPr>
      <t>7</t>
    </r>
  </si>
  <si>
    <r>
      <t>Natural Gas </t>
    </r>
    <r>
      <rPr>
        <vertAlign val="superscript"/>
        <sz val="5"/>
        <rFont val="Arial"/>
        <family val="2"/>
      </rPr>
      <t>3</t>
    </r>
  </si>
  <si>
    <r>
      <t>Petroleum </t>
    </r>
    <r>
      <rPr>
        <vertAlign val="superscript"/>
        <sz val="5"/>
        <rFont val="Arial"/>
        <family val="2"/>
      </rPr>
      <t>4</t>
    </r>
  </si>
  <si>
    <r>
      <t>Power </t>
    </r>
    <r>
      <rPr>
        <vertAlign val="superscript"/>
        <sz val="5"/>
        <rFont val="Arial"/>
        <family val="2"/>
      </rPr>
      <t>5</t>
    </r>
  </si>
  <si>
    <r>
      <t>6</t>
    </r>
    <r>
      <rPr>
        <sz val="7"/>
        <rFont val="Arial"/>
        <family val="2"/>
      </rPr>
      <t>Electricity retail sales to ultimate customers reported by electric utilities and, beginning in 1996, other</t>
    </r>
  </si>
  <si>
    <r>
      <t>7</t>
    </r>
    <r>
      <rPr>
        <sz val="7"/>
        <rFont val="Arial"/>
        <family val="2"/>
      </rPr>
      <t>Total losses are calculated as the primary energy consumed by the electric power sector minus the</t>
    </r>
  </si>
  <si>
    <r>
      <t>5</t>
    </r>
    <r>
      <rPr>
        <sz val="7"/>
        <rFont val="Arial"/>
        <family val="2"/>
      </rPr>
      <t>Conventional hydroelectric power.</t>
    </r>
  </si>
  <si>
    <t>East North</t>
  </si>
  <si>
    <t>West North</t>
  </si>
  <si>
    <t>East South</t>
  </si>
  <si>
    <t>West South</t>
  </si>
  <si>
    <t>      1949</t>
  </si>
  <si>
    <t>      1950</t>
  </si>
  <si>
    <t>      1951</t>
  </si>
  <si>
    <t>      1952</t>
  </si>
  <si>
    <t>      1953</t>
  </si>
  <si>
    <t>      1954</t>
  </si>
  <si>
    <t>      1955</t>
  </si>
  <si>
    <t>      1956</t>
  </si>
  <si>
    <t>      1957</t>
  </si>
  <si>
    <t>      1958</t>
  </si>
  <si>
    <t>      1959</t>
  </si>
  <si>
    <t>      1960</t>
  </si>
  <si>
    <t>      1961</t>
  </si>
  <si>
    <t>      1962</t>
  </si>
  <si>
    <t>      1963</t>
  </si>
  <si>
    <t>      1964</t>
  </si>
  <si>
    <t>      1965</t>
  </si>
  <si>
    <t>      1966</t>
  </si>
  <si>
    <t>      1967</t>
  </si>
  <si>
    <t>      1968</t>
  </si>
  <si>
    <t>      1969</t>
  </si>
  <si>
    <t>      1970</t>
  </si>
  <si>
    <t>      1971</t>
  </si>
  <si>
    <t>      1972</t>
  </si>
  <si>
    <t>      1973</t>
  </si>
  <si>
    <t>      1974</t>
  </si>
  <si>
    <t>      1975</t>
  </si>
  <si>
    <t>      1976</t>
  </si>
  <si>
    <t>      1977</t>
  </si>
  <si>
    <t>      1978</t>
  </si>
  <si>
    <t>      1979</t>
  </si>
  <si>
    <t>      1980</t>
  </si>
  <si>
    <t>      1981</t>
  </si>
  <si>
    <t>      1982</t>
  </si>
  <si>
    <t>      1983</t>
  </si>
  <si>
    <t>      1984</t>
  </si>
  <si>
    <t>      1985</t>
  </si>
  <si>
    <t>      1986</t>
  </si>
  <si>
    <t>      1987</t>
  </si>
  <si>
    <t>      1988</t>
  </si>
  <si>
    <t>      1989</t>
  </si>
  <si>
    <t>      1990</t>
  </si>
  <si>
    <t>      1991</t>
  </si>
  <si>
    <t>      1992</t>
  </si>
  <si>
    <t>      1993</t>
  </si>
  <si>
    <t>      1994</t>
  </si>
  <si>
    <t>      1995</t>
  </si>
  <si>
    <t>      1996</t>
  </si>
  <si>
    <t>      1997</t>
  </si>
  <si>
    <t>      1998</t>
  </si>
  <si>
    <t>      1999</t>
  </si>
  <si>
    <t>      2000</t>
  </si>
  <si>
    <t>      2001</t>
  </si>
  <si>
    <t>      2002</t>
  </si>
  <si>
    <t>      2003</t>
  </si>
  <si>
    <t>      2004</t>
  </si>
  <si>
    <t>      2005</t>
  </si>
  <si>
    <t>weather stations is used to calculate State-wide degree-day averages based on resident State population. </t>
  </si>
  <si>
    <t>Beginning in July 2001, data are weighted by the 2000 population.  The population-weighted State figures</t>
  </si>
  <si>
    <t>Source:  U.S. Department of Commerce, National Oceanic and Atmospheric Administration (NOAA),</t>
  </si>
  <si>
    <t>National Climatic Data Center, Asheville, North Carolina, Historical Climatology Series 5-1.</t>
  </si>
  <si>
    <t>Beginning in 2002, data are weighted by the 2000 population.  The population-weighted State figures are</t>
  </si>
  <si>
    <t>National Climatic Data Center, Asheville, North Carolina, Historical Climatology Series 5-2.</t>
  </si>
  <si>
    <t xml:space="preserve"> regional factors, weighted by regional energy share from 1995 CBECS</t>
  </si>
  <si>
    <t>*</t>
  </si>
  <si>
    <t>a simple multiplicative factor.)  New definition excludes parking garages</t>
  </si>
  <si>
    <t>and commericial building on multi-building manufacturing complexes.</t>
  </si>
  <si>
    <t>Floorspace_estimates</t>
  </si>
  <si>
    <t>The basic activity and energy data used for the commercial sector are arranged in various worksheets:</t>
  </si>
  <si>
    <t>      2006</t>
  </si>
  <si>
    <t>P=Preliminary.  </t>
  </si>
  <si>
    <t>"Supplemental Gaseous Fuels," at end of Section 6.</t>
  </si>
  <si>
    <r>
      <t>2</t>
    </r>
    <r>
      <rPr>
        <sz val="7"/>
        <rFont val="Arial"/>
        <family val="2"/>
      </rPr>
      <t>Most data are estimates.  See Table 10.2a for notes on series components and estimation.</t>
    </r>
  </si>
  <si>
    <r>
      <t>3</t>
    </r>
    <r>
      <rPr>
        <sz val="7"/>
        <rFont val="Arial"/>
        <family val="2"/>
      </rPr>
      <t>Natural gas only; excludes the estimated portion of supplemental gaseous fuels.  See Note 1,</t>
    </r>
  </si>
  <si>
    <t>GR 1985-99</t>
  </si>
  <si>
    <t>GR 2001-07</t>
  </si>
  <si>
    <t>Annual Floorspace (end of year)</t>
  </si>
  <si>
    <r>
      <t>1</t>
    </r>
    <r>
      <rPr>
        <sz val="7"/>
        <rFont val="Arial"/>
        <family val="2"/>
      </rPr>
      <t>See "Primary Energy Consumption" in Glossary.</t>
    </r>
  </si>
  <si>
    <r>
      <t>Notes:  </t>
    </r>
    <r>
      <rPr>
        <sz val="7"/>
        <rFont val="Symbol"/>
        <family val="1"/>
        <charset val="2"/>
      </rPr>
      <t>·</t>
    </r>
    <r>
      <rPr>
        <sz val="7"/>
        <rFont val="Arial"/>
        <family val="2"/>
      </rPr>
      <t>  The commercial sector includes commercial combined-heat-and-power (CHP) and commercial</t>
    </r>
  </si>
  <si>
    <r>
      <t>Section 8.  </t>
    </r>
    <r>
      <rPr>
        <sz val="7"/>
        <rFont val="Symbol"/>
        <family val="1"/>
        <charset val="2"/>
      </rPr>
      <t>·</t>
    </r>
    <r>
      <rPr>
        <sz val="7"/>
        <rFont val="Arial"/>
        <family val="2"/>
      </rPr>
      <t>  Totals may not equal sum of components due to independent rounding.</t>
    </r>
  </si>
  <si>
    <t>      2007</t>
  </si>
  <si>
    <t>divisions.</t>
  </si>
  <si>
    <t>electricity_com_c1.png</t>
  </si>
  <si>
    <t>Commercial Energy Intensity (Electricity)</t>
  </si>
  <si>
    <t>electricity_commercial.stm</t>
  </si>
  <si>
    <t>GR 2001-08</t>
  </si>
  <si>
    <t>GR 2002-08</t>
  </si>
  <si>
    <t>GR = Growth rate (fraction per year)</t>
  </si>
  <si>
    <t>Conversion</t>
  </si>
  <si>
    <t>Factor Index</t>
  </si>
  <si>
    <t>(1985=1)</t>
  </si>
  <si>
    <t>(7)</t>
  </si>
  <si>
    <t>Total Energy Use</t>
  </si>
  <si>
    <t>Adjusted Energy Use</t>
  </si>
  <si>
    <t>Structure: Utility Sector Efficiency</t>
  </si>
  <si>
    <t>=(1)x(3)x(4)x (7)</t>
  </si>
  <si>
    <t>Utility Efficiency Factor'</t>
  </si>
  <si>
    <t>(User Select:  Include electricity utility efficiency in total commercial intensity:  1 = yes, 0 = no) ----------&gt;</t>
  </si>
  <si>
    <t>in total (or primary) energy intensity</t>
  </si>
  <si>
    <t>User selected:  Includes utility sector efficiency</t>
  </si>
  <si>
    <t xml:space="preserve">Utility Efficiency </t>
  </si>
  <si>
    <t>Adjustment Factor</t>
  </si>
  <si>
    <t>Source_Adj</t>
  </si>
  <si>
    <t xml:space="preserve">Factor </t>
  </si>
  <si>
    <t>(constant 1985)</t>
  </si>
  <si>
    <t>Table 2.1c  Commercial Sector Energy Consumption, 1949-2009</t>
  </si>
  <si>
    <t>Solar/PV</t>
  </si>
  <si>
    <t></t>
  </si>
  <si>
    <t>R=Revised.  P=Preliminary.  NA=Not available.  (s)=Less than 0.5 trillion Btu.   = No data reported.  </t>
  </si>
  <si>
    <r>
      <t>2009</t>
    </r>
    <r>
      <rPr>
        <vertAlign val="superscript"/>
        <sz val="5"/>
        <rFont val="Arial"/>
        <family val="2"/>
      </rPr>
      <t>P</t>
    </r>
  </si>
  <si>
    <r>
      <t>4</t>
    </r>
    <r>
      <rPr>
        <sz val="7"/>
        <rFont val="Arial"/>
        <family val="2"/>
      </rPr>
      <t>Does not include biofuels that have been blended with petroleumbiofuels are included in "Biomass." </t>
    </r>
  </si>
  <si>
    <t>      2008</t>
  </si>
  <si>
    <t>(Data Used to Aggregate Census Division09 Degree-Days to Census Regions)</t>
  </si>
  <si>
    <t xml:space="preserve">Commercial Electricity Use, Activity, Weather, and Intensity </t>
  </si>
  <si>
    <t>Commercial Energy Intensity (Source or Total), Adjusted for Utility Efficiency</t>
  </si>
  <si>
    <t>spreadsheet with these adjustments is Sectoral_reclassification4.xls  (1/3/2011).</t>
  </si>
  <si>
    <t/>
  </si>
  <si>
    <t xml:space="preserve">                is benchmarked to the 1989 CBECS.  (Source Historical_floorspace_122811.xls)</t>
  </si>
  <si>
    <t>Table 1.10  Cooling Degree-Days by Census Division, 1949-2010</t>
  </si>
  <si>
    <r>
      <t>Pacific </t>
    </r>
    <r>
      <rPr>
        <vertAlign val="superscript"/>
        <sz val="5"/>
        <color indexed="8"/>
        <rFont val="Arial"/>
        <family val="2"/>
      </rPr>
      <t>1</t>
    </r>
  </si>
  <si>
    <r>
      <t> States </t>
    </r>
    <r>
      <rPr>
        <vertAlign val="superscript"/>
        <sz val="5"/>
        <color indexed="8"/>
        <rFont val="Arial"/>
        <family val="2"/>
      </rPr>
      <t>1</t>
    </r>
  </si>
  <si>
    <t>      2009</t>
  </si>
  <si>
    <r>
      <t>      2010</t>
    </r>
    <r>
      <rPr>
        <vertAlign val="superscript"/>
        <sz val="5"/>
        <color indexed="8"/>
        <rFont val="Arial"/>
        <family val="2"/>
      </rPr>
      <t>P</t>
    </r>
  </si>
  <si>
    <r>
      <t>Normal</t>
    </r>
    <r>
      <rPr>
        <vertAlign val="superscript"/>
        <sz val="5"/>
        <color indexed="8"/>
        <rFont val="Arial"/>
        <family val="2"/>
      </rPr>
      <t>2</t>
    </r>
  </si>
  <si>
    <r>
      <t>1</t>
    </r>
    <r>
      <rPr>
        <sz val="7"/>
        <color indexed="8"/>
        <rFont val="Arial"/>
        <family val="2"/>
      </rPr>
      <t>Excludes Alaska and Hawaii.</t>
    </r>
  </si>
  <si>
    <r>
      <t>Notes: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Degree-days are relative measurements of outdoor air temperature.  Cooling degree-days are</t>
    </r>
  </si>
  <si>
    <r>
      <t>deviations above the mean daily temperature of 65</t>
    </r>
    <r>
      <rPr>
        <sz val="7"/>
        <color indexed="8"/>
        <rFont val="Symbol"/>
        <family val="1"/>
        <charset val="2"/>
      </rPr>
      <t>° </t>
    </r>
    <r>
      <rPr>
        <sz val="7"/>
        <color indexed="8"/>
        <rFont val="Arial"/>
        <family val="2"/>
      </rPr>
      <t>F.  For example, a weather station recording a mean</t>
    </r>
  </si>
  <si>
    <r>
      <t>daily temperature of 78</t>
    </r>
    <r>
      <rPr>
        <sz val="7"/>
        <color indexed="8"/>
        <rFont val="Symbol"/>
        <family val="1"/>
        <charset val="2"/>
      </rPr>
      <t>° </t>
    </r>
    <r>
      <rPr>
        <sz val="7"/>
        <color indexed="8"/>
        <rFont val="Arial"/>
        <family val="2"/>
      </rPr>
      <t>F would report 13 cooling degree-days.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Temperature information recorded by</t>
    </r>
  </si>
  <si>
    <r>
      <t>aggregated into Census divisions and the national average.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See Appendix C for map of Census</t>
    </r>
  </si>
  <si>
    <r>
      <t>2</t>
    </r>
    <r>
      <rPr>
        <sz val="7"/>
        <color indexed="8"/>
        <rFont val="Arial"/>
        <family val="2"/>
      </rPr>
      <t>Based on calculations of data from 1971 through 2000.</t>
    </r>
  </si>
  <si>
    <t>Web Page:  For current data, see http://www.eia.gov/totalenergy/data/monthly/#summary.</t>
  </si>
  <si>
    <t>Table 1.9  Heating Degree-Days by Census Division, 1949-2010</t>
  </si>
  <si>
    <r>
      <t>Notes: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Degree-days are relative measurements of outdoor air temperature.  Heating degree-days are</t>
    </r>
  </si>
  <si>
    <r>
      <t>deviations below the mean daily temperature of 65</t>
    </r>
    <r>
      <rPr>
        <sz val="7"/>
        <color indexed="8"/>
        <rFont val="Symbol"/>
        <family val="1"/>
        <charset val="2"/>
      </rPr>
      <t>° </t>
    </r>
    <r>
      <rPr>
        <sz val="7"/>
        <color indexed="8"/>
        <rFont val="Arial"/>
        <family val="2"/>
      </rPr>
      <t>F.  For example, a weather station recording a mean</t>
    </r>
  </si>
  <si>
    <r>
      <t>daily temperature of 40</t>
    </r>
    <r>
      <rPr>
        <sz val="7"/>
        <color indexed="8"/>
        <rFont val="Symbol"/>
        <family val="1"/>
        <charset val="2"/>
      </rPr>
      <t>° </t>
    </r>
    <r>
      <rPr>
        <sz val="7"/>
        <color indexed="8"/>
        <rFont val="Arial"/>
        <family val="2"/>
      </rPr>
      <t>F would report 25 heating degree-days.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Temperature information recorded by</t>
    </r>
  </si>
  <si>
    <r>
      <t>are aggregated into Census divisions and the national average.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See Appendix C for map of Census</t>
    </r>
  </si>
  <si>
    <t>Table 2.1c  Commercial Sector Energy Consumption Estimates, 1949-2010</t>
  </si>
  <si>
    <r>
      <t>Primary Consumption </t>
    </r>
    <r>
      <rPr>
        <vertAlign val="superscript"/>
        <sz val="5"/>
        <color indexed="8"/>
        <rFont val="Arial"/>
        <family val="2"/>
      </rPr>
      <t>1</t>
    </r>
  </si>
  <si>
    <r>
      <t>Renewable Energy </t>
    </r>
    <r>
      <rPr>
        <vertAlign val="superscript"/>
        <sz val="5"/>
        <color indexed="8"/>
        <rFont val="Arial"/>
        <family val="2"/>
      </rPr>
      <t>2</t>
    </r>
  </si>
  <si>
    <r>
      <t>Sales </t>
    </r>
    <r>
      <rPr>
        <vertAlign val="superscript"/>
        <sz val="5"/>
        <color indexed="8"/>
        <rFont val="Arial"/>
        <family val="2"/>
      </rPr>
      <t>11</t>
    </r>
  </si>
  <si>
    <r>
      <t>Losses </t>
    </r>
    <r>
      <rPr>
        <vertAlign val="superscript"/>
        <sz val="5"/>
        <color indexed="8"/>
        <rFont val="Arial"/>
        <family val="2"/>
      </rPr>
      <t>12</t>
    </r>
  </si>
  <si>
    <r>
      <t>Natural Gas </t>
    </r>
    <r>
      <rPr>
        <vertAlign val="superscript"/>
        <sz val="5"/>
        <color indexed="8"/>
        <rFont val="Arial"/>
        <family val="2"/>
      </rPr>
      <t>3</t>
    </r>
  </si>
  <si>
    <r>
      <t>Petroleum </t>
    </r>
    <r>
      <rPr>
        <vertAlign val="superscript"/>
        <sz val="5"/>
        <color indexed="8"/>
        <rFont val="Arial"/>
        <family val="2"/>
      </rPr>
      <t>4,5</t>
    </r>
  </si>
  <si>
    <r>
      <t>Geothermal </t>
    </r>
    <r>
      <rPr>
        <vertAlign val="superscript"/>
        <sz val="5"/>
        <color indexed="8"/>
        <rFont val="Arial"/>
        <family val="2"/>
      </rPr>
      <t>7</t>
    </r>
  </si>
  <si>
    <r>
      <t>Solar/PV </t>
    </r>
    <r>
      <rPr>
        <vertAlign val="superscript"/>
        <sz val="5"/>
        <color indexed="8"/>
        <rFont val="Arial"/>
        <family val="2"/>
      </rPr>
      <t>8</t>
    </r>
  </si>
  <si>
    <r>
      <t>WInd </t>
    </r>
    <r>
      <rPr>
        <vertAlign val="superscript"/>
        <sz val="5"/>
        <color indexed="8"/>
        <rFont val="Arial"/>
        <family val="2"/>
      </rPr>
      <t>9</t>
    </r>
  </si>
  <si>
    <r>
      <t>Biomass </t>
    </r>
    <r>
      <rPr>
        <vertAlign val="superscript"/>
        <sz val="5"/>
        <color indexed="8"/>
        <rFont val="Arial"/>
        <family val="2"/>
      </rPr>
      <t>10</t>
    </r>
  </si>
  <si>
    <r>
      <t>Power </t>
    </r>
    <r>
      <rPr>
        <vertAlign val="superscript"/>
        <sz val="5"/>
        <color indexed="8"/>
        <rFont val="Arial"/>
        <family val="2"/>
      </rPr>
      <t>6</t>
    </r>
  </si>
  <si>
    <t>-</t>
  </si>
  <si>
    <t>(s)</t>
  </si>
  <si>
    <r>
      <t>2010</t>
    </r>
    <r>
      <rPr>
        <vertAlign val="superscript"/>
        <sz val="5"/>
        <color indexed="8"/>
        <rFont val="Arial"/>
        <family val="2"/>
      </rPr>
      <t>P</t>
    </r>
  </si>
  <si>
    <r>
      <t>1</t>
    </r>
    <r>
      <rPr>
        <sz val="7"/>
        <color indexed="8"/>
        <rFont val="Arial"/>
        <family val="2"/>
      </rPr>
      <t>See "Primary Energy Consumption" in Glossary.</t>
    </r>
  </si>
  <si>
    <r>
      <t>9</t>
    </r>
    <r>
      <rPr>
        <sz val="7"/>
        <color indexed="8"/>
        <rFont val="Arial"/>
        <family val="2"/>
      </rPr>
      <t>Wind electricity net generation (converted to Btu using the fossil-fuels heat ratesee Table A6).</t>
    </r>
  </si>
  <si>
    <r>
      <t>2</t>
    </r>
    <r>
      <rPr>
        <sz val="7"/>
        <color indexed="8"/>
        <rFont val="Arial"/>
        <family val="2"/>
      </rPr>
      <t>Most data are estimates.  See Table 10.2a for notes on series components and estimation.</t>
    </r>
  </si>
  <si>
    <r>
      <t>10</t>
    </r>
    <r>
      <rPr>
        <sz val="7"/>
        <color indexed="8"/>
        <rFont val="Arial"/>
        <family val="2"/>
      </rPr>
      <t>Wood and wood-derived fuels; municipal solid waste from biogenic sources, landfill gas, sludge waste,</t>
    </r>
  </si>
  <si>
    <t>agricultural byproducts, and other biomass.  Through 2000, also includes non-renewable waste (municipal</t>
  </si>
  <si>
    <t>solid waste from non-biogenic sources, and tire-derived fuels); and fuel ethanol (minus denaturant).</t>
  </si>
  <si>
    <r>
      <t>3</t>
    </r>
    <r>
      <rPr>
        <sz val="7"/>
        <color indexed="8"/>
        <rFont val="Arial"/>
        <family val="2"/>
      </rPr>
      <t>Natural gas only; excludes the estimated portion of supplemental gaseous fuels.  See Note 1,</t>
    </r>
  </si>
  <si>
    <r>
      <t>11</t>
    </r>
    <r>
      <rPr>
        <sz val="7"/>
        <color indexed="8"/>
        <rFont val="Arial"/>
        <family val="2"/>
      </rPr>
      <t>Electricity retail sales to ultimate customers reported by electric utilities and, beginning in 1996, other</t>
    </r>
  </si>
  <si>
    <r>
      <t>4</t>
    </r>
    <r>
      <rPr>
        <sz val="7"/>
        <color indexed="8"/>
        <rFont val="Arial"/>
        <family val="2"/>
      </rPr>
      <t>Based on petroleum product supplied.  For petroleum, product supplied is used as an approximation of</t>
    </r>
  </si>
  <si>
    <r>
      <t>12</t>
    </r>
    <r>
      <rPr>
        <sz val="7"/>
        <color indexed="8"/>
        <rFont val="Arial"/>
        <family val="2"/>
      </rPr>
      <t>Total losses are calculated as the primary energy consumed by the electric power sector minus the</t>
    </r>
  </si>
  <si>
    <t>petroleum consumption.  See Note 1, "Petroleum Products Supplied and Petroleum Consumption," at end</t>
  </si>
  <si>
    <t>of Section 5.</t>
  </si>
  <si>
    <r>
      <t>5</t>
    </r>
    <r>
      <rPr>
        <sz val="7"/>
        <color indexed="8"/>
        <rFont val="Arial"/>
        <family val="2"/>
      </rPr>
      <t>Does not include biofuels that have been blended with petroleumbiofuels are included in "Biomass." </t>
    </r>
  </si>
  <si>
    <t>R=Revised.  P=Preliminary.  NA=Not available.  - =No data reported.  (s)=Less than 0.5 trillion Btu.</t>
  </si>
  <si>
    <r>
      <t>6</t>
    </r>
    <r>
      <rPr>
        <sz val="7"/>
        <color indexed="8"/>
        <rFont val="Arial"/>
        <family val="2"/>
      </rPr>
      <t>Conventional hydroelectricity net generation (converted to Btu using the fossil-fuels heat ratesee</t>
    </r>
  </si>
  <si>
    <r>
      <t>Notes: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The commercial sector includes commercial combined-heat-and-power (CHP) and commercial</t>
    </r>
  </si>
  <si>
    <t>Table A6).</t>
  </si>
  <si>
    <r>
      <t>Section 8.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Totals may not equal sum of components due to independent rounding.</t>
    </r>
  </si>
  <si>
    <r>
      <t>7</t>
    </r>
    <r>
      <rPr>
        <sz val="7"/>
        <color indexed="8"/>
        <rFont val="Arial"/>
        <family val="2"/>
      </rPr>
      <t>Geothermal heat pump and direct use energy.</t>
    </r>
  </si>
  <si>
    <r>
      <t>8</t>
    </r>
    <r>
      <rPr>
        <sz val="7"/>
        <color indexed="8"/>
        <rFont val="Arial"/>
        <family val="2"/>
      </rPr>
      <t>Photovoltaic (PV) electricity net generation (converted to Btu using the fossil-fuels heat ratesee</t>
    </r>
  </si>
  <si>
    <t>Table A6) at commercial plants with capacity of 1 megawatt or greater.</t>
  </si>
  <si>
    <t>(=1) for inclusion, (=2) for exclusion</t>
  </si>
  <si>
    <t xml:space="preserve">Selected </t>
  </si>
  <si>
    <t>Site-Source</t>
  </si>
  <si>
    <t>Conversion Factor</t>
  </si>
  <si>
    <t>In 2009, there was significant decline in commercial</t>
  </si>
  <si>
    <t>Assuming that industrial consumption would have</t>
  </si>
  <si>
    <t>fallen by 2% between 2008 and 2009, the adjustment</t>
  </si>
  <si>
    <t>to both the commercial (+) and industrial sectors (-) was</t>
  </si>
  <si>
    <t>estimated to be 7.61 TWh.  (See spreadsheet: Commercial_savings_2008to2010.</t>
  </si>
  <si>
    <t>in 2009 and 2010</t>
  </si>
  <si>
    <t>electricity sales in MA and a corresponding increase in industrial sales</t>
  </si>
  <si>
    <t>The 7.61 TWh is then added to the (negative) 164 TWh</t>
  </si>
  <si>
    <t>Adjusted_Source</t>
  </si>
  <si>
    <t>MHC</t>
  </si>
  <si>
    <t>MHC-Man</t>
  </si>
  <si>
    <t>Other - Private</t>
  </si>
  <si>
    <t>EERE-PNNL</t>
  </si>
  <si>
    <t>Indexes by Type</t>
  </si>
  <si>
    <t>Source (adjusted)</t>
  </si>
  <si>
    <t>Total Fuels</t>
  </si>
  <si>
    <t xml:space="preserve"> (Trillion Btu)</t>
  </si>
  <si>
    <t>CenRgn1</t>
  </si>
  <si>
    <t>CenRgn2</t>
  </si>
  <si>
    <t>CenRgn3</t>
  </si>
  <si>
    <t>CenRgn4</t>
  </si>
  <si>
    <t>US</t>
  </si>
  <si>
    <t xml:space="preserve">South </t>
  </si>
  <si>
    <t>Floor Space by Census Region</t>
  </si>
  <si>
    <t>Regression results  (1970-1984)</t>
  </si>
  <si>
    <t xml:space="preserve">  Time^3</t>
  </si>
  <si>
    <t xml:space="preserve">  Constant</t>
  </si>
  <si>
    <t>Regression results (1985-2010)</t>
  </si>
  <si>
    <t xml:space="preserve">  Time^2</t>
  </si>
  <si>
    <t xml:space="preserve">   HDD</t>
  </si>
  <si>
    <t xml:space="preserve">  HDD</t>
  </si>
  <si>
    <t xml:space="preserve">  Time</t>
  </si>
  <si>
    <t xml:space="preserve">    CDD</t>
  </si>
  <si>
    <t xml:space="preserve">  CDD</t>
  </si>
  <si>
    <t xml:space="preserve"> Constant</t>
  </si>
  <si>
    <t xml:space="preserve">   Time^3</t>
  </si>
  <si>
    <t xml:space="preserve">  Actual</t>
  </si>
  <si>
    <t xml:space="preserve">  Intensity</t>
  </si>
  <si>
    <t xml:space="preserve"> Predicted</t>
  </si>
  <si>
    <t xml:space="preserve"> Intensity</t>
  </si>
  <si>
    <t>Normalized</t>
  </si>
  <si>
    <t>Predicted</t>
  </si>
  <si>
    <t>Intensity2</t>
  </si>
  <si>
    <t xml:space="preserve">Weather </t>
  </si>
  <si>
    <t>Regression results</t>
  </si>
  <si>
    <t>(1970-1984)</t>
  </si>
  <si>
    <t>(1985-2010)</t>
  </si>
  <si>
    <t>HDD * Time</t>
  </si>
  <si>
    <t xml:space="preserve"> HDD*Time</t>
  </si>
  <si>
    <t xml:space="preserve"> Time*CDD</t>
  </si>
  <si>
    <t>(t-value)</t>
  </si>
  <si>
    <t>(1970 - 2010)</t>
  </si>
  <si>
    <t>Use Fixed Weights</t>
  </si>
  <si>
    <t>National (Method 2 - Regression models)</t>
  </si>
  <si>
    <t xml:space="preserve">Actual Consumption </t>
  </si>
  <si>
    <t>Weather-Adjusted Consumption</t>
  </si>
  <si>
    <t xml:space="preserve"> National</t>
  </si>
  <si>
    <t>Actual</t>
  </si>
  <si>
    <t xml:space="preserve">Weather-adjusted </t>
  </si>
  <si>
    <t xml:space="preserve">Select </t>
  </si>
  <si>
    <t>1 = time^3</t>
  </si>
  <si>
    <t>Energy Price Index</t>
  </si>
  <si>
    <t>weights</t>
  </si>
  <si>
    <t>Variable</t>
  </si>
  <si>
    <t>(TBtu)</t>
  </si>
  <si>
    <t>% of delivered</t>
  </si>
  <si>
    <t xml:space="preserve">  Electricity</t>
  </si>
  <si>
    <t>Adj. Source</t>
  </si>
  <si>
    <t xml:space="preserve">  (Billion)</t>
  </si>
  <si>
    <t>Energy Use, Trillion Btu (TBtu)</t>
  </si>
  <si>
    <t>Activity, Square Feet</t>
  </si>
  <si>
    <t>Floor Space</t>
  </si>
  <si>
    <t>EIA-Surveys</t>
  </si>
  <si>
    <t xml:space="preserve">Adjustment </t>
  </si>
  <si>
    <t xml:space="preserve">   (Tbtu)</t>
  </si>
  <si>
    <t>Delivered Electricity</t>
  </si>
  <si>
    <t>Source Electricity</t>
  </si>
  <si>
    <t>Intensity - Fuels</t>
  </si>
  <si>
    <t>Total Source</t>
  </si>
  <si>
    <t>Energy Shares</t>
  </si>
  <si>
    <t>Log Mean Divisia Shares</t>
  </si>
  <si>
    <t xml:space="preserve"> Sum</t>
  </si>
  <si>
    <t>Index</t>
  </si>
  <si>
    <t>Fuel</t>
  </si>
  <si>
    <t xml:space="preserve"> Delivered  Electricity</t>
  </si>
  <si>
    <t>Log Changes -weather</t>
  </si>
  <si>
    <t>Weather Factors   - Fuels</t>
  </si>
  <si>
    <t>Weather Factors   - Electricity</t>
  </si>
  <si>
    <t>Weather Adjustment</t>
  </si>
  <si>
    <t>Log changes - Source-to-site</t>
  </si>
  <si>
    <t>Source/DelivereElectricityRatio</t>
  </si>
  <si>
    <t xml:space="preserve"> Source Intensity</t>
  </si>
  <si>
    <t>Structure:  Electric Generation Efficiency</t>
  </si>
  <si>
    <t>=(1)x(3)x(4)x (5)</t>
  </si>
  <si>
    <t xml:space="preserve"> =(3) x (4)</t>
  </si>
  <si>
    <t>NOT USED</t>
  </si>
  <si>
    <t>Table 2.1c  Commercial Sector Energy Consumption Estimates, 1949-2011</t>
  </si>
  <si>
    <r>
      <t>Primary Consumption </t>
    </r>
    <r>
      <rPr>
        <vertAlign val="superscript"/>
        <sz val="5"/>
        <color theme="1"/>
        <rFont val="Arial"/>
        <family val="2"/>
      </rPr>
      <t>1</t>
    </r>
  </si>
  <si>
    <r>
      <t>Renewable Energy </t>
    </r>
    <r>
      <rPr>
        <vertAlign val="superscript"/>
        <sz val="5"/>
        <color theme="1"/>
        <rFont val="Arial"/>
        <family val="2"/>
      </rPr>
      <t>2</t>
    </r>
  </si>
  <si>
    <r>
      <t>Sales </t>
    </r>
    <r>
      <rPr>
        <vertAlign val="superscript"/>
        <sz val="5"/>
        <color theme="1"/>
        <rFont val="Arial"/>
        <family val="2"/>
      </rPr>
      <t>11</t>
    </r>
  </si>
  <si>
    <r>
      <t>Losses </t>
    </r>
    <r>
      <rPr>
        <vertAlign val="superscript"/>
        <sz val="5"/>
        <color theme="1"/>
        <rFont val="Arial"/>
        <family val="2"/>
      </rPr>
      <t>12</t>
    </r>
  </si>
  <si>
    <r>
      <t>Natural Gas </t>
    </r>
    <r>
      <rPr>
        <vertAlign val="superscript"/>
        <sz val="5"/>
        <color theme="1"/>
        <rFont val="Arial"/>
        <family val="2"/>
      </rPr>
      <t>3</t>
    </r>
  </si>
  <si>
    <r>
      <t>Petroleum </t>
    </r>
    <r>
      <rPr>
        <vertAlign val="superscript"/>
        <sz val="5"/>
        <color theme="1"/>
        <rFont val="Arial"/>
        <family val="2"/>
      </rPr>
      <t>4,5</t>
    </r>
  </si>
  <si>
    <r>
      <t>Geothermal </t>
    </r>
    <r>
      <rPr>
        <vertAlign val="superscript"/>
        <sz val="5"/>
        <color theme="1"/>
        <rFont val="Arial"/>
        <family val="2"/>
      </rPr>
      <t>7</t>
    </r>
  </si>
  <si>
    <r>
      <t>Solar/PV </t>
    </r>
    <r>
      <rPr>
        <vertAlign val="superscript"/>
        <sz val="5"/>
        <color theme="1"/>
        <rFont val="Arial"/>
        <family val="2"/>
      </rPr>
      <t>8</t>
    </r>
  </si>
  <si>
    <r>
      <t>WInd </t>
    </r>
    <r>
      <rPr>
        <vertAlign val="superscript"/>
        <sz val="5"/>
        <color theme="1"/>
        <rFont val="Arial"/>
        <family val="2"/>
      </rPr>
      <t>9</t>
    </r>
  </si>
  <si>
    <r>
      <t>Biomass </t>
    </r>
    <r>
      <rPr>
        <vertAlign val="superscript"/>
        <sz val="5"/>
        <color theme="1"/>
        <rFont val="Arial"/>
        <family val="2"/>
      </rPr>
      <t>10</t>
    </r>
  </si>
  <si>
    <r>
      <t>Power </t>
    </r>
    <r>
      <rPr>
        <vertAlign val="superscript"/>
        <sz val="5"/>
        <color theme="1"/>
        <rFont val="Arial"/>
        <family val="2"/>
      </rPr>
      <t>6</t>
    </r>
  </si>
  <si>
    <r>
      <t>1</t>
    </r>
    <r>
      <rPr>
        <sz val="7"/>
        <color theme="1"/>
        <rFont val="Arial"/>
        <family val="2"/>
      </rPr>
      <t>See "Primary Energy Consumption" in Glossary.</t>
    </r>
  </si>
  <si>
    <r>
      <t>9</t>
    </r>
    <r>
      <rPr>
        <sz val="7"/>
        <color theme="1"/>
        <rFont val="Arial"/>
        <family val="2"/>
      </rPr>
      <t>Wind electricity net generation (converted to Btu using the fossil-fuels heat ratesee Table A6).</t>
    </r>
  </si>
  <si>
    <r>
      <t>2</t>
    </r>
    <r>
      <rPr>
        <sz val="7"/>
        <color theme="1"/>
        <rFont val="Arial"/>
        <family val="2"/>
      </rPr>
      <t>Most data are estimates.  See Table 10.2a for notes on series components and estimation.</t>
    </r>
  </si>
  <si>
    <r>
      <t>10</t>
    </r>
    <r>
      <rPr>
        <sz val="7"/>
        <color theme="1"/>
        <rFont val="Arial"/>
        <family val="2"/>
      </rPr>
      <t>Wood and wood-derived fuels; municipal solid waste from biogenic sources, landfill gas, sludge waste,</t>
    </r>
  </si>
  <si>
    <t>agricultural byproducts, and other biomass; and fuel ethanol (minus denaturant).  Through 2000, also</t>
  </si>
  <si>
    <t>includes non-renewable waste (municipal solid waste from non-biogenic sources, and tire-derived fuels).</t>
  </si>
  <si>
    <r>
      <t>3</t>
    </r>
    <r>
      <rPr>
        <sz val="7"/>
        <color theme="1"/>
        <rFont val="Arial"/>
        <family val="2"/>
      </rPr>
      <t>Natural gas only; excludes the estimated portion of supplemental gaseous fuels.  See Note 1,</t>
    </r>
  </si>
  <si>
    <r>
      <t>11</t>
    </r>
    <r>
      <rPr>
        <sz val="7"/>
        <color theme="1"/>
        <rFont val="Arial"/>
        <family val="2"/>
      </rPr>
      <t>Electricity retail sales to ultimate customers reported by electric utilities and, beginning in 1996, other</t>
    </r>
  </si>
  <si>
    <r>
      <t>4</t>
    </r>
    <r>
      <rPr>
        <sz val="7"/>
        <color theme="1"/>
        <rFont val="Arial"/>
        <family val="2"/>
      </rPr>
      <t>Based on petroleum product supplied.  For petroleum, product supplied is used as an approximation of</t>
    </r>
  </si>
  <si>
    <r>
      <t>12</t>
    </r>
    <r>
      <rPr>
        <sz val="7"/>
        <color theme="1"/>
        <rFont val="Arial"/>
        <family val="2"/>
      </rPr>
      <t>Total losses are calculated as the primary energy consumed by the electric power sector minus the</t>
    </r>
  </si>
  <si>
    <r>
      <t>5</t>
    </r>
    <r>
      <rPr>
        <sz val="7"/>
        <color theme="1"/>
        <rFont val="Arial"/>
        <family val="2"/>
      </rPr>
      <t>Does not include biofuels that have been blended with petroleumbiofuels are included in "Biomass." </t>
    </r>
  </si>
  <si>
    <t>R=Revised.  P=Preliminary.  NA=Not available.   =No data reported.  (s)=Less than 0.5 trillion Btu.  </t>
  </si>
  <si>
    <r>
      <t>6</t>
    </r>
    <r>
      <rPr>
        <sz val="7"/>
        <color theme="1"/>
        <rFont val="Arial"/>
        <family val="2"/>
      </rPr>
      <t>Conventional hydroelectricity net generation (converted to Btu using the fossil-fuels heat ratesee</t>
    </r>
  </si>
  <si>
    <r>
      <t>Notes: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The commercial sector includes commercial combined-heat-and-power (CHP) and commercial</t>
    </r>
  </si>
  <si>
    <r>
      <t>Section 8.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Totals may not equal sum of components due to independent rounding.</t>
    </r>
  </si>
  <si>
    <r>
      <t>7</t>
    </r>
    <r>
      <rPr>
        <sz val="7"/>
        <color theme="1"/>
        <rFont val="Arial"/>
        <family val="2"/>
      </rPr>
      <t>Geothermal heat pump and direct use energy.</t>
    </r>
  </si>
  <si>
    <t>Web Page:    See http://www.eia.gov/totalenergy/data/monthly/#consumption for updated monthly and</t>
  </si>
  <si>
    <t>annual data.</t>
  </si>
  <si>
    <r>
      <t>8</t>
    </r>
    <r>
      <rPr>
        <sz val="7"/>
        <color theme="1"/>
        <rFont val="Arial"/>
        <family val="2"/>
      </rPr>
      <t>Photovoltaic (PV) electricity net generation (converted to Btu using the fossil-fuels heat ratesee</t>
    </r>
  </si>
  <si>
    <t>Energy Share - Delivered</t>
  </si>
  <si>
    <t>Intensity - Delivered Electricity</t>
  </si>
  <si>
    <t>Delivered Intensity</t>
  </si>
  <si>
    <t>Log changes - shares</t>
  </si>
  <si>
    <t>Log Changes - Total Delivered</t>
  </si>
  <si>
    <t>Intensity Index -Fuels</t>
  </si>
  <si>
    <t>Intensity Index - Electricity</t>
  </si>
  <si>
    <t>Electrification Effect</t>
  </si>
  <si>
    <t>Source Intensity</t>
  </si>
  <si>
    <t>Decomposition with Delivered Intensity</t>
  </si>
  <si>
    <t>Structural Factors - Delivered</t>
  </si>
  <si>
    <t>Aggregate Source Energy Intensity</t>
  </si>
  <si>
    <t>Delivered Intensity Index</t>
  </si>
  <si>
    <t>Decompostion of Source Energy</t>
  </si>
  <si>
    <t>Structure Weather - Delivered</t>
  </si>
  <si>
    <t>Total Delivered (check purposes only)</t>
  </si>
  <si>
    <t>(8)</t>
  </si>
  <si>
    <t>from Comm. Total Worksheet</t>
  </si>
  <si>
    <t>same as (4)</t>
  </si>
  <si>
    <t>(9)</t>
  </si>
  <si>
    <t>(11)</t>
  </si>
  <si>
    <t>(12)</t>
  </si>
  <si>
    <t>(13)</t>
  </si>
  <si>
    <t xml:space="preserve">Adjusted Source Energy Intensity Index </t>
  </si>
  <si>
    <t xml:space="preserve">Energy Consumption </t>
  </si>
  <si>
    <t>U.S. Energy Information Administration</t>
  </si>
  <si>
    <t>September 2013 Monthly Energy Review</t>
  </si>
  <si>
    <t>Note: Information about data precision and revisions.</t>
  </si>
  <si>
    <t>Release Date: September 25, 2013</t>
  </si>
  <si>
    <t>Next Update: October 28, 2013</t>
  </si>
  <si>
    <t>Table 2.3. Commercial Sector Energy Consumption</t>
  </si>
  <si>
    <t>Coal Consumed by the Commercial Sector</t>
  </si>
  <si>
    <t>Natural Gas Consumed by the Commercial Sector (Excluding Supplemental Gaseous Fuels)</t>
  </si>
  <si>
    <t>Petroleum Consumed by the Commercial Sector (Excluding Biofuels)</t>
  </si>
  <si>
    <t>Total Fossil Fuels Consumed by the Commercial Sector</t>
  </si>
  <si>
    <t>Hydroelectric Power Consumed by the Commercial Sector</t>
  </si>
  <si>
    <t>Geothermal Energy Consumed by the Commercial Sector</t>
  </si>
  <si>
    <t>Solar/PV Energy Consumed by the Commercial Sector</t>
  </si>
  <si>
    <t>Wind Energy Consumed by the Commercial Sector</t>
  </si>
  <si>
    <t>Biomass Energy Consumed by the Commercial Sector</t>
  </si>
  <si>
    <t>Total Renewable Energy Consumed by the Commercial Sector</t>
  </si>
  <si>
    <t>Total Primary Energy Consumed by the Commercial Sector</t>
  </si>
  <si>
    <t>Electricity Retail Sales to the Commercial Sector</t>
  </si>
  <si>
    <t>Commercial Sector Electrical System Energy Losses</t>
  </si>
  <si>
    <t>Total Energy Consumed by the Commercial Sector</t>
  </si>
  <si>
    <t>(Trillion Btu)</t>
  </si>
  <si>
    <t>1973 January</t>
  </si>
  <si>
    <t>Not Available</t>
  </si>
  <si>
    <t>1973 February</t>
  </si>
  <si>
    <t>1973 March</t>
  </si>
  <si>
    <t>1973 April</t>
  </si>
  <si>
    <t>1973 May</t>
  </si>
  <si>
    <t>1973 June</t>
  </si>
  <si>
    <t>1973 July</t>
  </si>
  <si>
    <t>1973 August</t>
  </si>
  <si>
    <t>1973 September</t>
  </si>
  <si>
    <t>1973 October</t>
  </si>
  <si>
    <t>1973 November</t>
  </si>
  <si>
    <t>1973 December</t>
  </si>
  <si>
    <r>
      <t xml:space="preserve">1973 </t>
    </r>
    <r>
      <rPr>
        <b/>
        <sz val="10"/>
        <color theme="1"/>
        <rFont val="Arial"/>
        <family val="2"/>
      </rPr>
      <t>Total</t>
    </r>
  </si>
  <si>
    <t>1974 January</t>
  </si>
  <si>
    <t>1974 February</t>
  </si>
  <si>
    <t>1974 March</t>
  </si>
  <si>
    <t>1974 April</t>
  </si>
  <si>
    <t>1974 May</t>
  </si>
  <si>
    <t>1974 June</t>
  </si>
  <si>
    <t>1974 July</t>
  </si>
  <si>
    <t>1974 August</t>
  </si>
  <si>
    <t>1974 September</t>
  </si>
  <si>
    <t>1974 October</t>
  </si>
  <si>
    <t>1974 November</t>
  </si>
  <si>
    <t>1974 December</t>
  </si>
  <si>
    <r>
      <t xml:space="preserve">1974 </t>
    </r>
    <r>
      <rPr>
        <b/>
        <sz val="10"/>
        <color theme="1"/>
        <rFont val="Arial"/>
        <family val="2"/>
      </rPr>
      <t>Total</t>
    </r>
  </si>
  <si>
    <t>1975 January</t>
  </si>
  <si>
    <t>1975 February</t>
  </si>
  <si>
    <t>1975 March</t>
  </si>
  <si>
    <t>1975 April</t>
  </si>
  <si>
    <t>1975 May</t>
  </si>
  <si>
    <t>1975 June</t>
  </si>
  <si>
    <t>1975 July</t>
  </si>
  <si>
    <t>1975 August</t>
  </si>
  <si>
    <t>1975 September</t>
  </si>
  <si>
    <t>1975 October</t>
  </si>
  <si>
    <t>1975 November</t>
  </si>
  <si>
    <t>1975 December</t>
  </si>
  <si>
    <r>
      <t xml:space="preserve">1975 </t>
    </r>
    <r>
      <rPr>
        <b/>
        <sz val="10"/>
        <color theme="1"/>
        <rFont val="Arial"/>
        <family val="2"/>
      </rPr>
      <t>Total</t>
    </r>
  </si>
  <si>
    <t>1976 January</t>
  </si>
  <si>
    <t>1976 February</t>
  </si>
  <si>
    <t>1976 March</t>
  </si>
  <si>
    <t>1976 April</t>
  </si>
  <si>
    <t>1976 May</t>
  </si>
  <si>
    <t>1976 June</t>
  </si>
  <si>
    <t>1976 July</t>
  </si>
  <si>
    <t>1976 August</t>
  </si>
  <si>
    <t>1976 September</t>
  </si>
  <si>
    <t>1976 October</t>
  </si>
  <si>
    <t>1976 November</t>
  </si>
  <si>
    <t>1976 December</t>
  </si>
  <si>
    <r>
      <t xml:space="preserve">1976 </t>
    </r>
    <r>
      <rPr>
        <b/>
        <sz val="10"/>
        <color theme="1"/>
        <rFont val="Arial"/>
        <family val="2"/>
      </rPr>
      <t>Total</t>
    </r>
  </si>
  <si>
    <t>1977 January</t>
  </si>
  <si>
    <t>1977 February</t>
  </si>
  <si>
    <t>1977 March</t>
  </si>
  <si>
    <t>1977 April</t>
  </si>
  <si>
    <t>1977 May</t>
  </si>
  <si>
    <t>1977 June</t>
  </si>
  <si>
    <t>1977 July</t>
  </si>
  <si>
    <t>1977 August</t>
  </si>
  <si>
    <t>1977 September</t>
  </si>
  <si>
    <t>1977 October</t>
  </si>
  <si>
    <t>1977 November</t>
  </si>
  <si>
    <t>1977 December</t>
  </si>
  <si>
    <r>
      <t xml:space="preserve">1977 </t>
    </r>
    <r>
      <rPr>
        <b/>
        <sz val="10"/>
        <color theme="1"/>
        <rFont val="Arial"/>
        <family val="2"/>
      </rPr>
      <t>Total</t>
    </r>
  </si>
  <si>
    <t>1978 January</t>
  </si>
  <si>
    <t>1978 February</t>
  </si>
  <si>
    <t>1978 March</t>
  </si>
  <si>
    <t>1978 April</t>
  </si>
  <si>
    <t>1978 May</t>
  </si>
  <si>
    <t>1978 June</t>
  </si>
  <si>
    <t>1978 July</t>
  </si>
  <si>
    <t>1978 August</t>
  </si>
  <si>
    <t>1978 September</t>
  </si>
  <si>
    <t>1978 October</t>
  </si>
  <si>
    <t>1978 November</t>
  </si>
  <si>
    <t>1978 December</t>
  </si>
  <si>
    <r>
      <t xml:space="preserve">1978 </t>
    </r>
    <r>
      <rPr>
        <b/>
        <sz val="10"/>
        <color theme="1"/>
        <rFont val="Arial"/>
        <family val="2"/>
      </rPr>
      <t>Total</t>
    </r>
  </si>
  <si>
    <t>1979 January</t>
  </si>
  <si>
    <t>1979 February</t>
  </si>
  <si>
    <t>1979 March</t>
  </si>
  <si>
    <t>1979 April</t>
  </si>
  <si>
    <t>1979 May</t>
  </si>
  <si>
    <t>1979 June</t>
  </si>
  <si>
    <t>1979 July</t>
  </si>
  <si>
    <t>1979 August</t>
  </si>
  <si>
    <t>1979 September</t>
  </si>
  <si>
    <t>1979 October</t>
  </si>
  <si>
    <t>1979 November</t>
  </si>
  <si>
    <t>1979 December</t>
  </si>
  <si>
    <r>
      <t xml:space="preserve">1979 </t>
    </r>
    <r>
      <rPr>
        <b/>
        <sz val="10"/>
        <color theme="1"/>
        <rFont val="Arial"/>
        <family val="2"/>
      </rPr>
      <t>Total</t>
    </r>
  </si>
  <si>
    <t>1980 January</t>
  </si>
  <si>
    <t>1980 February</t>
  </si>
  <si>
    <t>1980 March</t>
  </si>
  <si>
    <t>1980 April</t>
  </si>
  <si>
    <t>1980 May</t>
  </si>
  <si>
    <t>1980 June</t>
  </si>
  <si>
    <t>1980 July</t>
  </si>
  <si>
    <t>1980 August</t>
  </si>
  <si>
    <t>1980 September</t>
  </si>
  <si>
    <t>1980 October</t>
  </si>
  <si>
    <t>1980 November</t>
  </si>
  <si>
    <t>1980 December</t>
  </si>
  <si>
    <r>
      <t xml:space="preserve">1980 </t>
    </r>
    <r>
      <rPr>
        <b/>
        <sz val="10"/>
        <color theme="1"/>
        <rFont val="Arial"/>
        <family val="2"/>
      </rPr>
      <t>Total</t>
    </r>
  </si>
  <si>
    <t>1981 January</t>
  </si>
  <si>
    <t>1981 February</t>
  </si>
  <si>
    <t>1981 March</t>
  </si>
  <si>
    <t>1981 April</t>
  </si>
  <si>
    <t>1981 May</t>
  </si>
  <si>
    <t>1981 June</t>
  </si>
  <si>
    <t>1981 July</t>
  </si>
  <si>
    <t>1981 August</t>
  </si>
  <si>
    <t>1981 September</t>
  </si>
  <si>
    <t>1981 October</t>
  </si>
  <si>
    <t>1981 November</t>
  </si>
  <si>
    <t>1981 December</t>
  </si>
  <si>
    <r>
      <t xml:space="preserve">1981 </t>
    </r>
    <r>
      <rPr>
        <b/>
        <sz val="10"/>
        <color theme="1"/>
        <rFont val="Arial"/>
        <family val="2"/>
      </rPr>
      <t>Total</t>
    </r>
  </si>
  <si>
    <t>1982 January</t>
  </si>
  <si>
    <t>1982 February</t>
  </si>
  <si>
    <t>1982 March</t>
  </si>
  <si>
    <t>1982 April</t>
  </si>
  <si>
    <t>1982 May</t>
  </si>
  <si>
    <t>1982 June</t>
  </si>
  <si>
    <t>1982 July</t>
  </si>
  <si>
    <t>1982 August</t>
  </si>
  <si>
    <t>1982 September</t>
  </si>
  <si>
    <t>1982 October</t>
  </si>
  <si>
    <t>1982 November</t>
  </si>
  <si>
    <t>1982 December</t>
  </si>
  <si>
    <r>
      <t xml:space="preserve">1982 </t>
    </r>
    <r>
      <rPr>
        <b/>
        <sz val="10"/>
        <color theme="1"/>
        <rFont val="Arial"/>
        <family val="2"/>
      </rPr>
      <t>Total</t>
    </r>
  </si>
  <si>
    <t>1983 January</t>
  </si>
  <si>
    <t>1983 February</t>
  </si>
  <si>
    <t>1983 March</t>
  </si>
  <si>
    <t>1983 April</t>
  </si>
  <si>
    <t>1983 May</t>
  </si>
  <si>
    <t>1983 June</t>
  </si>
  <si>
    <t>1983 July</t>
  </si>
  <si>
    <t>1983 August</t>
  </si>
  <si>
    <t>1983 September</t>
  </si>
  <si>
    <t>1983 October</t>
  </si>
  <si>
    <t>1983 November</t>
  </si>
  <si>
    <t>1983 December</t>
  </si>
  <si>
    <r>
      <t xml:space="preserve">1983 </t>
    </r>
    <r>
      <rPr>
        <b/>
        <sz val="10"/>
        <color theme="1"/>
        <rFont val="Arial"/>
        <family val="2"/>
      </rPr>
      <t>Total</t>
    </r>
  </si>
  <si>
    <t>1984 January</t>
  </si>
  <si>
    <t>1984 February</t>
  </si>
  <si>
    <t>1984 March</t>
  </si>
  <si>
    <t>1984 April</t>
  </si>
  <si>
    <t>1984 May</t>
  </si>
  <si>
    <t>1984 June</t>
  </si>
  <si>
    <t>1984 July</t>
  </si>
  <si>
    <t>1984 August</t>
  </si>
  <si>
    <t>1984 September</t>
  </si>
  <si>
    <t>1984 October</t>
  </si>
  <si>
    <t>1984 November</t>
  </si>
  <si>
    <t>1984 December</t>
  </si>
  <si>
    <r>
      <t xml:space="preserve">1984 </t>
    </r>
    <r>
      <rPr>
        <b/>
        <sz val="10"/>
        <color theme="1"/>
        <rFont val="Arial"/>
        <family val="2"/>
      </rPr>
      <t>Total</t>
    </r>
  </si>
  <si>
    <t>1985 January</t>
  </si>
  <si>
    <t>1985 February</t>
  </si>
  <si>
    <t>1985 March</t>
  </si>
  <si>
    <t>1985 April</t>
  </si>
  <si>
    <t>1985 May</t>
  </si>
  <si>
    <t>1985 June</t>
  </si>
  <si>
    <t>1985 July</t>
  </si>
  <si>
    <t>1985 August</t>
  </si>
  <si>
    <t>1985 September</t>
  </si>
  <si>
    <t>1985 October</t>
  </si>
  <si>
    <t>1985 November</t>
  </si>
  <si>
    <t>1985 December</t>
  </si>
  <si>
    <r>
      <t xml:space="preserve">1985 </t>
    </r>
    <r>
      <rPr>
        <b/>
        <sz val="10"/>
        <color theme="1"/>
        <rFont val="Arial"/>
        <family val="2"/>
      </rPr>
      <t>Total</t>
    </r>
  </si>
  <si>
    <t>1986 January</t>
  </si>
  <si>
    <t>1986 February</t>
  </si>
  <si>
    <t>1986 March</t>
  </si>
  <si>
    <t>1986 April</t>
  </si>
  <si>
    <t>1986 May</t>
  </si>
  <si>
    <t>1986 June</t>
  </si>
  <si>
    <t>1986 July</t>
  </si>
  <si>
    <t>1986 August</t>
  </si>
  <si>
    <t>1986 September</t>
  </si>
  <si>
    <t>1986 October</t>
  </si>
  <si>
    <t>1986 November</t>
  </si>
  <si>
    <t>1986 December</t>
  </si>
  <si>
    <r>
      <t xml:space="preserve">1986 </t>
    </r>
    <r>
      <rPr>
        <b/>
        <sz val="10"/>
        <color theme="1"/>
        <rFont val="Arial"/>
        <family val="2"/>
      </rPr>
      <t>Total</t>
    </r>
  </si>
  <si>
    <t>1987 January</t>
  </si>
  <si>
    <t>1987 February</t>
  </si>
  <si>
    <t>1987 March</t>
  </si>
  <si>
    <t>1987 April</t>
  </si>
  <si>
    <t>1987 May</t>
  </si>
  <si>
    <t>1987 June</t>
  </si>
  <si>
    <t>1987 July</t>
  </si>
  <si>
    <t>1987 August</t>
  </si>
  <si>
    <t>1987 September</t>
  </si>
  <si>
    <t>1987 October</t>
  </si>
  <si>
    <t>1987 November</t>
  </si>
  <si>
    <t>1987 December</t>
  </si>
  <si>
    <r>
      <t xml:space="preserve">1987 </t>
    </r>
    <r>
      <rPr>
        <b/>
        <sz val="10"/>
        <color theme="1"/>
        <rFont val="Arial"/>
        <family val="2"/>
      </rPr>
      <t>Total</t>
    </r>
  </si>
  <si>
    <t>1988 January</t>
  </si>
  <si>
    <t>1988 February</t>
  </si>
  <si>
    <t>1988 March</t>
  </si>
  <si>
    <t>1988 April</t>
  </si>
  <si>
    <t>1988 May</t>
  </si>
  <si>
    <t>1988 June</t>
  </si>
  <si>
    <t>1988 July</t>
  </si>
  <si>
    <t>1988 August</t>
  </si>
  <si>
    <t>1988 September</t>
  </si>
  <si>
    <t>1988 October</t>
  </si>
  <si>
    <t>1988 November</t>
  </si>
  <si>
    <t>1988 December</t>
  </si>
  <si>
    <r>
      <t xml:space="preserve">1988 </t>
    </r>
    <r>
      <rPr>
        <b/>
        <sz val="10"/>
        <color theme="1"/>
        <rFont val="Arial"/>
        <family val="2"/>
      </rPr>
      <t>Total</t>
    </r>
  </si>
  <si>
    <t>1989 January</t>
  </si>
  <si>
    <t>1989 February</t>
  </si>
  <si>
    <t>1989 March</t>
  </si>
  <si>
    <t>1989 April</t>
  </si>
  <si>
    <t>1989 May</t>
  </si>
  <si>
    <t>1989 June</t>
  </si>
  <si>
    <t>1989 July</t>
  </si>
  <si>
    <t>1989 August</t>
  </si>
  <si>
    <t>1989 September</t>
  </si>
  <si>
    <t>1989 October</t>
  </si>
  <si>
    <t>1989 November</t>
  </si>
  <si>
    <t>1989 December</t>
  </si>
  <si>
    <r>
      <t xml:space="preserve">1989 </t>
    </r>
    <r>
      <rPr>
        <b/>
        <sz val="10"/>
        <color theme="1"/>
        <rFont val="Arial"/>
        <family val="2"/>
      </rPr>
      <t>Total</t>
    </r>
  </si>
  <si>
    <t>1990 January</t>
  </si>
  <si>
    <t>1990 February</t>
  </si>
  <si>
    <t>1990 March</t>
  </si>
  <si>
    <t>1990 April</t>
  </si>
  <si>
    <t>1990 May</t>
  </si>
  <si>
    <t>1990 June</t>
  </si>
  <si>
    <t>1990 July</t>
  </si>
  <si>
    <t>1990 August</t>
  </si>
  <si>
    <t>1990 September</t>
  </si>
  <si>
    <t>1990 October</t>
  </si>
  <si>
    <t>1990 November</t>
  </si>
  <si>
    <t>1990 December</t>
  </si>
  <si>
    <r>
      <t xml:space="preserve">1990 </t>
    </r>
    <r>
      <rPr>
        <b/>
        <sz val="10"/>
        <color theme="1"/>
        <rFont val="Arial"/>
        <family val="2"/>
      </rPr>
      <t>Total</t>
    </r>
  </si>
  <si>
    <t>1991 January</t>
  </si>
  <si>
    <t>1991 February</t>
  </si>
  <si>
    <t>1991 March</t>
  </si>
  <si>
    <t>1991 April</t>
  </si>
  <si>
    <t>1991 May</t>
  </si>
  <si>
    <t>1991 June</t>
  </si>
  <si>
    <t>1991 July</t>
  </si>
  <si>
    <t>1991 August</t>
  </si>
  <si>
    <t>1991 September</t>
  </si>
  <si>
    <t>1991 October</t>
  </si>
  <si>
    <t>1991 November</t>
  </si>
  <si>
    <t>1991 December</t>
  </si>
  <si>
    <r>
      <t xml:space="preserve">1991 </t>
    </r>
    <r>
      <rPr>
        <b/>
        <sz val="10"/>
        <color theme="1"/>
        <rFont val="Arial"/>
        <family val="2"/>
      </rPr>
      <t>Total</t>
    </r>
  </si>
  <si>
    <t>1992 January</t>
  </si>
  <si>
    <t>1992 February</t>
  </si>
  <si>
    <t>1992 March</t>
  </si>
  <si>
    <t>1992 April</t>
  </si>
  <si>
    <t>1992 May</t>
  </si>
  <si>
    <t>1992 June</t>
  </si>
  <si>
    <t>1992 July</t>
  </si>
  <si>
    <t>1992 August</t>
  </si>
  <si>
    <t>1992 September</t>
  </si>
  <si>
    <t>1992 October</t>
  </si>
  <si>
    <t>1992 November</t>
  </si>
  <si>
    <t>1992 December</t>
  </si>
  <si>
    <r>
      <t xml:space="preserve">1992 </t>
    </r>
    <r>
      <rPr>
        <b/>
        <sz val="10"/>
        <color theme="1"/>
        <rFont val="Arial"/>
        <family val="2"/>
      </rPr>
      <t>Total</t>
    </r>
  </si>
  <si>
    <t>1993 January</t>
  </si>
  <si>
    <t>1993 February</t>
  </si>
  <si>
    <t>1993 March</t>
  </si>
  <si>
    <t>1993 April</t>
  </si>
  <si>
    <t>1993 May</t>
  </si>
  <si>
    <t>1993 June</t>
  </si>
  <si>
    <t>1993 July</t>
  </si>
  <si>
    <t>1993 August</t>
  </si>
  <si>
    <t>1993 September</t>
  </si>
  <si>
    <t>1993 October</t>
  </si>
  <si>
    <t>1993 November</t>
  </si>
  <si>
    <t>1993 December</t>
  </si>
  <si>
    <r>
      <t xml:space="preserve">1993 </t>
    </r>
    <r>
      <rPr>
        <b/>
        <sz val="10"/>
        <color theme="1"/>
        <rFont val="Arial"/>
        <family val="2"/>
      </rPr>
      <t>Total</t>
    </r>
  </si>
  <si>
    <t>1994 January</t>
  </si>
  <si>
    <t>1994 February</t>
  </si>
  <si>
    <t>1994 March</t>
  </si>
  <si>
    <t>1994 April</t>
  </si>
  <si>
    <t>1994 May</t>
  </si>
  <si>
    <t>1994 June</t>
  </si>
  <si>
    <t>1994 July</t>
  </si>
  <si>
    <t>1994 August</t>
  </si>
  <si>
    <t>1994 September</t>
  </si>
  <si>
    <t>1994 October</t>
  </si>
  <si>
    <t>1994 November</t>
  </si>
  <si>
    <t>1994 December</t>
  </si>
  <si>
    <r>
      <t xml:space="preserve">1994 </t>
    </r>
    <r>
      <rPr>
        <b/>
        <sz val="10"/>
        <color theme="1"/>
        <rFont val="Arial"/>
        <family val="2"/>
      </rPr>
      <t>Total</t>
    </r>
  </si>
  <si>
    <t>1995 January</t>
  </si>
  <si>
    <t>1995 February</t>
  </si>
  <si>
    <t>1995 March</t>
  </si>
  <si>
    <t>1995 April</t>
  </si>
  <si>
    <t>1995 May</t>
  </si>
  <si>
    <t>1995 June</t>
  </si>
  <si>
    <t>1995 July</t>
  </si>
  <si>
    <t>1995 August</t>
  </si>
  <si>
    <t>1995 September</t>
  </si>
  <si>
    <t>1995 October</t>
  </si>
  <si>
    <t>1995 November</t>
  </si>
  <si>
    <t>1995 December</t>
  </si>
  <si>
    <r>
      <t xml:space="preserve">1995 </t>
    </r>
    <r>
      <rPr>
        <b/>
        <sz val="10"/>
        <color theme="1"/>
        <rFont val="Arial"/>
        <family val="2"/>
      </rPr>
      <t>Total</t>
    </r>
  </si>
  <si>
    <t>1996 January</t>
  </si>
  <si>
    <t>1996 February</t>
  </si>
  <si>
    <t>1996 March</t>
  </si>
  <si>
    <t>1996 April</t>
  </si>
  <si>
    <t>1996 May</t>
  </si>
  <si>
    <t>1996 June</t>
  </si>
  <si>
    <t>1996 July</t>
  </si>
  <si>
    <t>1996 August</t>
  </si>
  <si>
    <t>1996 September</t>
  </si>
  <si>
    <t>1996 October</t>
  </si>
  <si>
    <t>1996 November</t>
  </si>
  <si>
    <t>1996 December</t>
  </si>
  <si>
    <r>
      <t xml:space="preserve">1996 </t>
    </r>
    <r>
      <rPr>
        <b/>
        <sz val="10"/>
        <color theme="1"/>
        <rFont val="Arial"/>
        <family val="2"/>
      </rPr>
      <t>Total</t>
    </r>
  </si>
  <si>
    <t>1997 January</t>
  </si>
  <si>
    <t>1997 February</t>
  </si>
  <si>
    <t>1997 March</t>
  </si>
  <si>
    <t>1997 April</t>
  </si>
  <si>
    <t>1997 May</t>
  </si>
  <si>
    <t>1997 June</t>
  </si>
  <si>
    <t>1997 July</t>
  </si>
  <si>
    <t>1997 August</t>
  </si>
  <si>
    <t>1997 September</t>
  </si>
  <si>
    <t>1997 October</t>
  </si>
  <si>
    <t>1997 November</t>
  </si>
  <si>
    <t>1997 December</t>
  </si>
  <si>
    <r>
      <t xml:space="preserve">1997 </t>
    </r>
    <r>
      <rPr>
        <b/>
        <sz val="10"/>
        <color theme="1"/>
        <rFont val="Arial"/>
        <family val="2"/>
      </rPr>
      <t>Total</t>
    </r>
  </si>
  <si>
    <t>1998 January</t>
  </si>
  <si>
    <t>1998 February</t>
  </si>
  <si>
    <t>1998 March</t>
  </si>
  <si>
    <t>1998 April</t>
  </si>
  <si>
    <t>1998 May</t>
  </si>
  <si>
    <t>1998 June</t>
  </si>
  <si>
    <t>1998 July</t>
  </si>
  <si>
    <t>1998 August</t>
  </si>
  <si>
    <t>1998 September</t>
  </si>
  <si>
    <t>1998 October</t>
  </si>
  <si>
    <t>1998 November</t>
  </si>
  <si>
    <t>1998 December</t>
  </si>
  <si>
    <r>
      <t xml:space="preserve">1998 </t>
    </r>
    <r>
      <rPr>
        <b/>
        <sz val="10"/>
        <color theme="1"/>
        <rFont val="Arial"/>
        <family val="2"/>
      </rPr>
      <t>Total</t>
    </r>
  </si>
  <si>
    <t>1999 January</t>
  </si>
  <si>
    <t>1999 February</t>
  </si>
  <si>
    <t>1999 March</t>
  </si>
  <si>
    <t>1999 April</t>
  </si>
  <si>
    <t>1999 May</t>
  </si>
  <si>
    <t>1999 June</t>
  </si>
  <si>
    <t>1999 July</t>
  </si>
  <si>
    <t>1999 August</t>
  </si>
  <si>
    <t>1999 September</t>
  </si>
  <si>
    <t>1999 October</t>
  </si>
  <si>
    <t>1999 November</t>
  </si>
  <si>
    <t>1999 December</t>
  </si>
  <si>
    <r>
      <t xml:space="preserve">1999 </t>
    </r>
    <r>
      <rPr>
        <b/>
        <sz val="10"/>
        <color theme="1"/>
        <rFont val="Arial"/>
        <family val="2"/>
      </rPr>
      <t>Total</t>
    </r>
  </si>
  <si>
    <t>2000 January</t>
  </si>
  <si>
    <t>2000 February</t>
  </si>
  <si>
    <t>2000 March</t>
  </si>
  <si>
    <t>2000 April</t>
  </si>
  <si>
    <t>2000 May</t>
  </si>
  <si>
    <t>2000 June</t>
  </si>
  <si>
    <t>2000 July</t>
  </si>
  <si>
    <t>2000 August</t>
  </si>
  <si>
    <t>2000 September</t>
  </si>
  <si>
    <t>2000 October</t>
  </si>
  <si>
    <t>2000 November</t>
  </si>
  <si>
    <t>2000 December</t>
  </si>
  <si>
    <r>
      <t xml:space="preserve">2000 </t>
    </r>
    <r>
      <rPr>
        <b/>
        <sz val="10"/>
        <color theme="1"/>
        <rFont val="Arial"/>
        <family val="2"/>
      </rPr>
      <t>Total</t>
    </r>
  </si>
  <si>
    <t>2001 January</t>
  </si>
  <si>
    <t>2001 February</t>
  </si>
  <si>
    <t>2001 March</t>
  </si>
  <si>
    <t>2001 April</t>
  </si>
  <si>
    <t>2001 May</t>
  </si>
  <si>
    <t>2001 June</t>
  </si>
  <si>
    <t>2001 July</t>
  </si>
  <si>
    <t>2001 August</t>
  </si>
  <si>
    <t>2001 September</t>
  </si>
  <si>
    <t>2001 October</t>
  </si>
  <si>
    <t>2001 November</t>
  </si>
  <si>
    <t>2001 December</t>
  </si>
  <si>
    <r>
      <t xml:space="preserve">2001 </t>
    </r>
    <r>
      <rPr>
        <b/>
        <sz val="10"/>
        <color theme="1"/>
        <rFont val="Arial"/>
        <family val="2"/>
      </rPr>
      <t>Total</t>
    </r>
  </si>
  <si>
    <t>2002 January</t>
  </si>
  <si>
    <t>2002 February</t>
  </si>
  <si>
    <t>2002 March</t>
  </si>
  <si>
    <t>2002 April</t>
  </si>
  <si>
    <t>2002 May</t>
  </si>
  <si>
    <t>2002 June</t>
  </si>
  <si>
    <t>2002 July</t>
  </si>
  <si>
    <t>2002 August</t>
  </si>
  <si>
    <t>2002 September</t>
  </si>
  <si>
    <t>2002 October</t>
  </si>
  <si>
    <t>2002 November</t>
  </si>
  <si>
    <t>2002 December</t>
  </si>
  <si>
    <r>
      <t xml:space="preserve">2002 </t>
    </r>
    <r>
      <rPr>
        <b/>
        <sz val="10"/>
        <color theme="1"/>
        <rFont val="Arial"/>
        <family val="2"/>
      </rPr>
      <t>Total</t>
    </r>
  </si>
  <si>
    <t>2003 January</t>
  </si>
  <si>
    <t>2003 February</t>
  </si>
  <si>
    <t>2003 March</t>
  </si>
  <si>
    <t>2003 April</t>
  </si>
  <si>
    <t>2003 May</t>
  </si>
  <si>
    <t>2003 June</t>
  </si>
  <si>
    <t>2003 July</t>
  </si>
  <si>
    <t>2003 August</t>
  </si>
  <si>
    <t>2003 September</t>
  </si>
  <si>
    <t>2003 October</t>
  </si>
  <si>
    <t>2003 November</t>
  </si>
  <si>
    <t>2003 December</t>
  </si>
  <si>
    <r>
      <t xml:space="preserve">2003 </t>
    </r>
    <r>
      <rPr>
        <b/>
        <sz val="10"/>
        <color theme="1"/>
        <rFont val="Arial"/>
        <family val="2"/>
      </rPr>
      <t>Total</t>
    </r>
  </si>
  <si>
    <t>2004 January</t>
  </si>
  <si>
    <t>2004 February</t>
  </si>
  <si>
    <t>2004 March</t>
  </si>
  <si>
    <t>2004 April</t>
  </si>
  <si>
    <t>2004 May</t>
  </si>
  <si>
    <t>2004 June</t>
  </si>
  <si>
    <t>2004 July</t>
  </si>
  <si>
    <t>2004 August</t>
  </si>
  <si>
    <t>2004 September</t>
  </si>
  <si>
    <t>2004 October</t>
  </si>
  <si>
    <t>2004 November</t>
  </si>
  <si>
    <t>2004 December</t>
  </si>
  <si>
    <r>
      <t xml:space="preserve">2004 </t>
    </r>
    <r>
      <rPr>
        <b/>
        <sz val="10"/>
        <color theme="1"/>
        <rFont val="Arial"/>
        <family val="2"/>
      </rPr>
      <t>Total</t>
    </r>
  </si>
  <si>
    <t>2005 January</t>
  </si>
  <si>
    <t>2005 February</t>
  </si>
  <si>
    <t>2005 March</t>
  </si>
  <si>
    <t>2005 April</t>
  </si>
  <si>
    <t>2005 May</t>
  </si>
  <si>
    <t>2005 June</t>
  </si>
  <si>
    <t>2005 July</t>
  </si>
  <si>
    <t>2005 August</t>
  </si>
  <si>
    <t>2005 September</t>
  </si>
  <si>
    <t>2005 October</t>
  </si>
  <si>
    <t>2005 November</t>
  </si>
  <si>
    <t>2005 December</t>
  </si>
  <si>
    <r>
      <t xml:space="preserve">2005 </t>
    </r>
    <r>
      <rPr>
        <b/>
        <sz val="10"/>
        <color theme="1"/>
        <rFont val="Arial"/>
        <family val="2"/>
      </rPr>
      <t>Total</t>
    </r>
  </si>
  <si>
    <t>2006 January</t>
  </si>
  <si>
    <t>2006 February</t>
  </si>
  <si>
    <t>2006 March</t>
  </si>
  <si>
    <t>2006 April</t>
  </si>
  <si>
    <t>2006 May</t>
  </si>
  <si>
    <t>2006 June</t>
  </si>
  <si>
    <t>2006 July</t>
  </si>
  <si>
    <t>2006 August</t>
  </si>
  <si>
    <t>2006 September</t>
  </si>
  <si>
    <t>2006 October</t>
  </si>
  <si>
    <t>2006 November</t>
  </si>
  <si>
    <t>2006 December</t>
  </si>
  <si>
    <r>
      <t xml:space="preserve">2006 </t>
    </r>
    <r>
      <rPr>
        <b/>
        <sz val="10"/>
        <color theme="1"/>
        <rFont val="Arial"/>
        <family val="2"/>
      </rPr>
      <t>Total</t>
    </r>
  </si>
  <si>
    <t>2007 January</t>
  </si>
  <si>
    <t>2007 February</t>
  </si>
  <si>
    <t>2007 March</t>
  </si>
  <si>
    <t>2007 April</t>
  </si>
  <si>
    <t>2007 May</t>
  </si>
  <si>
    <t>2007 June</t>
  </si>
  <si>
    <t>2007 July</t>
  </si>
  <si>
    <t>2007 August</t>
  </si>
  <si>
    <t>2007 September</t>
  </si>
  <si>
    <t>2007 October</t>
  </si>
  <si>
    <t>2007 November</t>
  </si>
  <si>
    <t>2007 December</t>
  </si>
  <si>
    <r>
      <t xml:space="preserve">2007 </t>
    </r>
    <r>
      <rPr>
        <b/>
        <sz val="10"/>
        <color theme="1"/>
        <rFont val="Arial"/>
        <family val="2"/>
      </rPr>
      <t>Total</t>
    </r>
  </si>
  <si>
    <t>2008 January</t>
  </si>
  <si>
    <t>2008 February</t>
  </si>
  <si>
    <t>2008 March</t>
  </si>
  <si>
    <t>2008 April</t>
  </si>
  <si>
    <t>2008 May</t>
  </si>
  <si>
    <t>2008 June</t>
  </si>
  <si>
    <t>2008 July</t>
  </si>
  <si>
    <t>2008 August</t>
  </si>
  <si>
    <t>2008 September</t>
  </si>
  <si>
    <t>2008 October</t>
  </si>
  <si>
    <t>2008 November</t>
  </si>
  <si>
    <t>2008 December</t>
  </si>
  <si>
    <r>
      <t xml:space="preserve">2008 </t>
    </r>
    <r>
      <rPr>
        <b/>
        <sz val="10"/>
        <color theme="1"/>
        <rFont val="Arial"/>
        <family val="2"/>
      </rPr>
      <t>Total</t>
    </r>
  </si>
  <si>
    <t>2009 January</t>
  </si>
  <si>
    <t>2009 February</t>
  </si>
  <si>
    <t>2009 March</t>
  </si>
  <si>
    <t>2009 April</t>
  </si>
  <si>
    <t>2009 May</t>
  </si>
  <si>
    <t>2009 June</t>
  </si>
  <si>
    <t>2009 July</t>
  </si>
  <si>
    <t>2009 August</t>
  </si>
  <si>
    <t>2009 September</t>
  </si>
  <si>
    <t>2009 October</t>
  </si>
  <si>
    <t>2009 November</t>
  </si>
  <si>
    <t>2009 December</t>
  </si>
  <si>
    <r>
      <t xml:space="preserve">2009 </t>
    </r>
    <r>
      <rPr>
        <b/>
        <sz val="10"/>
        <color theme="1"/>
        <rFont val="Arial"/>
        <family val="2"/>
      </rPr>
      <t>Total</t>
    </r>
  </si>
  <si>
    <t>2010 January</t>
  </si>
  <si>
    <t>2010 February</t>
  </si>
  <si>
    <t>2010 March</t>
  </si>
  <si>
    <t>2010 April</t>
  </si>
  <si>
    <t>2010 May</t>
  </si>
  <si>
    <t>2010 June</t>
  </si>
  <si>
    <t>2010 July</t>
  </si>
  <si>
    <t>2010 August</t>
  </si>
  <si>
    <t>2010 September</t>
  </si>
  <si>
    <t>2010 October</t>
  </si>
  <si>
    <t>2010 November</t>
  </si>
  <si>
    <t>2010 December</t>
  </si>
  <si>
    <r>
      <t xml:space="preserve">2010 </t>
    </r>
    <r>
      <rPr>
        <b/>
        <sz val="10"/>
        <color theme="1"/>
        <rFont val="Arial"/>
        <family val="2"/>
      </rPr>
      <t>Total</t>
    </r>
  </si>
  <si>
    <t>2011 January</t>
  </si>
  <si>
    <t>2011 February</t>
  </si>
  <si>
    <t>2011 March</t>
  </si>
  <si>
    <t>2011 April</t>
  </si>
  <si>
    <t>2011 May</t>
  </si>
  <si>
    <t>2011 June</t>
  </si>
  <si>
    <t>2011 July</t>
  </si>
  <si>
    <t>2011 August</t>
  </si>
  <si>
    <t>2011 September</t>
  </si>
  <si>
    <t>2011 October</t>
  </si>
  <si>
    <t>2011 November</t>
  </si>
  <si>
    <t>2011 December</t>
  </si>
  <si>
    <r>
      <t xml:space="preserve">2011 </t>
    </r>
    <r>
      <rPr>
        <b/>
        <sz val="10"/>
        <color theme="1"/>
        <rFont val="Arial"/>
        <family val="2"/>
      </rPr>
      <t>Total</t>
    </r>
  </si>
  <si>
    <t>2012 January</t>
  </si>
  <si>
    <t>2012 February</t>
  </si>
  <si>
    <t>2012 March</t>
  </si>
  <si>
    <t>2012 April</t>
  </si>
  <si>
    <t>2012 May</t>
  </si>
  <si>
    <t>2012 June</t>
  </si>
  <si>
    <t>2012 July</t>
  </si>
  <si>
    <t>2012 August</t>
  </si>
  <si>
    <t>2012 September</t>
  </si>
  <si>
    <t>2012 October</t>
  </si>
  <si>
    <t>2012 November</t>
  </si>
  <si>
    <t>2012 December</t>
  </si>
  <si>
    <r>
      <t xml:space="preserve">2012 </t>
    </r>
    <r>
      <rPr>
        <b/>
        <sz val="10"/>
        <color theme="1"/>
        <rFont val="Arial"/>
        <family val="2"/>
      </rPr>
      <t>Total</t>
    </r>
  </si>
  <si>
    <t>2013 January</t>
  </si>
  <si>
    <t>2013 February</t>
  </si>
  <si>
    <t>2013 March</t>
  </si>
  <si>
    <t>2013 April</t>
  </si>
  <si>
    <t>2013 May</t>
  </si>
  <si>
    <t>2013 June</t>
  </si>
  <si>
    <t xml:space="preserve"> Source:  Table 2.1c in AER10 , Monthly Energy Review, 9/2013</t>
  </si>
  <si>
    <t>(Historical_Floorspace_102313.xls, Series C)</t>
  </si>
  <si>
    <t>Table 1.10  Cooling Degree-Days by Census Division, 1949-2011</t>
  </si>
  <si>
    <r>
      <t>Pacific </t>
    </r>
    <r>
      <rPr>
        <vertAlign val="superscript"/>
        <sz val="5"/>
        <color theme="1"/>
        <rFont val="Arial"/>
        <family val="2"/>
      </rPr>
      <t>1</t>
    </r>
  </si>
  <si>
    <r>
      <t> States </t>
    </r>
    <r>
      <rPr>
        <vertAlign val="superscript"/>
        <sz val="5"/>
        <color theme="1"/>
        <rFont val="Arial"/>
        <family val="2"/>
      </rPr>
      <t>1</t>
    </r>
  </si>
  <si>
    <t>      2010</t>
  </si>
  <si>
    <r>
      <t>      2011</t>
    </r>
    <r>
      <rPr>
        <vertAlign val="superscript"/>
        <sz val="5"/>
        <color theme="1"/>
        <rFont val="Arial"/>
        <family val="2"/>
      </rPr>
      <t>P</t>
    </r>
  </si>
  <si>
    <r>
      <t>Normal</t>
    </r>
    <r>
      <rPr>
        <vertAlign val="superscript"/>
        <sz val="5"/>
        <color theme="1"/>
        <rFont val="Arial"/>
        <family val="2"/>
      </rPr>
      <t>2</t>
    </r>
  </si>
  <si>
    <r>
      <t>1</t>
    </r>
    <r>
      <rPr>
        <sz val="7"/>
        <color theme="1"/>
        <rFont val="Arial"/>
        <family val="2"/>
      </rPr>
      <t>Excludes Alaska and Hawaii.</t>
    </r>
  </si>
  <si>
    <r>
      <t>Notes: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Degree-days are relative measurements of outdoor air temperature.  Cooling degree-days are</t>
    </r>
  </si>
  <si>
    <r>
      <t>deviations above the mean daily temperature of 65</t>
    </r>
    <r>
      <rPr>
        <sz val="7"/>
        <color theme="1"/>
        <rFont val="Symbol"/>
        <family val="1"/>
        <charset val="2"/>
      </rPr>
      <t>° </t>
    </r>
    <r>
      <rPr>
        <sz val="7"/>
        <color theme="1"/>
        <rFont val="Arial"/>
        <family val="2"/>
      </rPr>
      <t>F.  For example, a weather station recording a mean</t>
    </r>
  </si>
  <si>
    <r>
      <t>daily temperature of 78</t>
    </r>
    <r>
      <rPr>
        <sz val="7"/>
        <color theme="1"/>
        <rFont val="Symbol"/>
        <family val="1"/>
        <charset val="2"/>
      </rPr>
      <t>° </t>
    </r>
    <r>
      <rPr>
        <sz val="7"/>
        <color theme="1"/>
        <rFont val="Arial"/>
        <family val="2"/>
      </rPr>
      <t>F would report 13 cooling degree-days.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Temperature information recorded by</t>
    </r>
  </si>
  <si>
    <t>weather stations is used to calculate State-wide degree-day averages based on resident State population.</t>
  </si>
  <si>
    <r>
      <t>aggregated into Census divisions and the national average.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See Appendix C for map of Census</t>
    </r>
  </si>
  <si>
    <r>
      <t>2</t>
    </r>
    <r>
      <rPr>
        <sz val="7"/>
        <color theme="1"/>
        <rFont val="Arial"/>
        <family val="2"/>
      </rPr>
      <t>Based on calculations of data from 1971 through 2000.</t>
    </r>
  </si>
  <si>
    <t>R=Revised.  P=Preliminary.  </t>
  </si>
  <si>
    <r>
      <t>Sources: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1949-2010U.S. Department of Commerce, National Oceanic and Atmospheric</t>
    </r>
  </si>
  <si>
    <t>Administration (NOAA), National Climatic Data Center, Asheville, North Carolina, Historical Climatology</t>
  </si>
  <si>
    <r>
      <t>Series 5-2.  Data are compiled from about 8,000 weather stations.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2011 and NormalU.S. Department</t>
    </r>
  </si>
  <si>
    <t>of Commerce, NOAA, National Weather Service Climate Prediction Center, Camp Springs, Maryland,</t>
  </si>
  <si>
    <r>
      <t>Degree Days Statistics.  </t>
    </r>
    <r>
      <rPr>
        <sz val="7"/>
        <color theme="1"/>
        <rFont val="Arial"/>
        <family val="2"/>
      </rPr>
      <t>The data are the sum of monthly values and are based on mean daily</t>
    </r>
  </si>
  <si>
    <t>temperatures recorded at about 200 major weather stations around the country.</t>
  </si>
  <si>
    <t>Table 1.9  Heating Degree-Days by Census Division, 1949-2011</t>
  </si>
  <si>
    <r>
      <t>Notes: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Degree-days are relative measurements of outdoor air temperature.  Heating degree-days are</t>
    </r>
  </si>
  <si>
    <r>
      <t>deviations below the mean daily temperature of 65</t>
    </r>
    <r>
      <rPr>
        <sz val="7"/>
        <color theme="1"/>
        <rFont val="Symbol"/>
        <family val="1"/>
        <charset val="2"/>
      </rPr>
      <t>° </t>
    </r>
    <r>
      <rPr>
        <sz val="7"/>
        <color theme="1"/>
        <rFont val="Arial"/>
        <family val="2"/>
      </rPr>
      <t>F.  For example, a weather station recording a mean</t>
    </r>
  </si>
  <si>
    <r>
      <t>daily temperature of 40</t>
    </r>
    <r>
      <rPr>
        <sz val="7"/>
        <color theme="1"/>
        <rFont val="Symbol"/>
        <family val="1"/>
        <charset val="2"/>
      </rPr>
      <t>° </t>
    </r>
    <r>
      <rPr>
        <sz val="7"/>
        <color theme="1"/>
        <rFont val="Arial"/>
        <family val="2"/>
      </rPr>
      <t>F would report 25 heating degree-days.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Temperature information recorded by</t>
    </r>
  </si>
  <si>
    <r>
      <t>are aggregated into Census divisions and the national average.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See Appendix C for map of Census</t>
    </r>
  </si>
  <si>
    <r>
      <t>Series 5-1.  Data are compiled from about 8,000 weather stations.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2011 and NormalU.S. Department</t>
    </r>
  </si>
  <si>
    <t>EIA (CBECS)</t>
  </si>
  <si>
    <t>Adjusted Source</t>
  </si>
  <si>
    <t>&lt;--- from LMDI adjustment, sheet Commercial_Total_II</t>
  </si>
  <si>
    <t>Table 2.3 Commercial Sector Energy Consumption</t>
  </si>
  <si>
    <t>Annual Total</t>
  </si>
  <si>
    <t>Derived from NOAA Table 6-2</t>
  </si>
  <si>
    <t>From spreadsheet Degree-day_update</t>
  </si>
  <si>
    <r>
      <t>      2012</t>
    </r>
    <r>
      <rPr>
        <vertAlign val="superscript"/>
        <sz val="5"/>
        <color theme="1"/>
        <rFont val="Arial"/>
        <family val="2"/>
      </rPr>
      <t>P</t>
    </r>
  </si>
  <si>
    <t>      2011</t>
  </si>
  <si>
    <t>2011 and 2012 taken from residential_indicators spreadsheet</t>
  </si>
  <si>
    <t xml:space="preserve"> Price</t>
  </si>
  <si>
    <t>Price</t>
  </si>
  <si>
    <t>SEDS (10/13)</t>
  </si>
  <si>
    <t>Ratio</t>
  </si>
  <si>
    <t>Final Est.</t>
  </si>
  <si>
    <t xml:space="preserve"> (Billion Btu)</t>
  </si>
  <si>
    <t>MER/SEDS</t>
  </si>
  <si>
    <t>Total Commercial Sector - LMDI Adjustment for Utility Energy Effciency</t>
  </si>
  <si>
    <t>Source/DeliveredElectricityRatio</t>
  </si>
  <si>
    <t>Data for Report Chart</t>
  </si>
  <si>
    <t>Energy Intensity Using Constant 1985 Utility Efficiency</t>
  </si>
  <si>
    <t>Estimates of regional energy intensities for use in weather adjustment methodology</t>
  </si>
  <si>
    <t xml:space="preserve">  Energy Intensities (kBtu/sq. ft.)</t>
  </si>
  <si>
    <t>Regional Floorspace (Billion Square Feet)</t>
  </si>
  <si>
    <t>sales from 1990 through 2011.  This data is collected</t>
  </si>
  <si>
    <t xml:space="preserve">AER11 &amp; MER 12/13 via National Calibration worksheet </t>
  </si>
  <si>
    <t>Table for Overal Indicators Report</t>
  </si>
  <si>
    <t>% Reduction from published</t>
  </si>
  <si>
    <t>Data from Dec. 2013 MER</t>
  </si>
  <si>
    <t>Values in table below pasted from table at left</t>
  </si>
  <si>
    <t xml:space="preserve">Internal Checks </t>
  </si>
  <si>
    <t xml:space="preserve">Data derived from SEDS spreadsheet: use_all_btu.csv from EIA website </t>
  </si>
  <si>
    <t>http://www.eia.gov/state/seds/seds-data-complete.cfm?sid=US#CompleteDataFile</t>
  </si>
  <si>
    <t>Source:</t>
  </si>
  <si>
    <t>Worksheet to estimate weather adjustment factors by census division</t>
  </si>
  <si>
    <t>Currently used factors are highlighted in yellow</t>
  </si>
  <si>
    <t>variable for regression model</t>
  </si>
  <si>
    <t>2 = energy price</t>
  </si>
  <si>
    <t>Implicit National Weather Factor</t>
  </si>
  <si>
    <t>National (Method 1 - Fixed End-Use Share Weights)</t>
  </si>
  <si>
    <t>Fuels- Weather Adjusted</t>
  </si>
  <si>
    <t>Electricity - Weather Adjusted</t>
  </si>
  <si>
    <t>Graph of Actual and Weather Adjusted Total Fuel Consumption (U.S.)</t>
  </si>
  <si>
    <t>2011</t>
  </si>
  <si>
    <t>AER11_Table2.1C_Update</t>
  </si>
  <si>
    <r>
      <t xml:space="preserve">Table of commercial sector energy consumption by fuel from the </t>
    </r>
    <r>
      <rPr>
        <i/>
        <sz val="10"/>
        <rFont val="Arial"/>
        <family val="2"/>
      </rPr>
      <t xml:space="preserve">Annual Energy Review, </t>
    </r>
    <r>
      <rPr>
        <sz val="10"/>
        <rFont val="Arial"/>
        <family val="2"/>
      </rPr>
      <t xml:space="preserve">with update from the </t>
    </r>
    <r>
      <rPr>
        <i/>
        <sz val="10"/>
        <rFont val="Arial"/>
        <family val="2"/>
      </rPr>
      <t>Monthly Energy Review</t>
    </r>
    <r>
      <rPr>
        <sz val="10"/>
        <rFont val="Arial"/>
        <family val="2"/>
      </rPr>
      <t xml:space="preserve"> (Dec. 2013)</t>
    </r>
    <r>
      <rPr>
        <i/>
        <sz val="10"/>
        <rFont val="Arial"/>
        <family val="2"/>
      </rPr>
      <t>.</t>
    </r>
  </si>
  <si>
    <t>(The most recent degree-day data from NOAA)</t>
  </si>
  <si>
    <t>Shares from State_Dodge.xlsx - see note below</t>
  </si>
  <si>
    <r>
      <rPr>
        <b/>
        <sz val="10"/>
        <rFont val="Arial"/>
        <family val="2"/>
      </rPr>
      <t>Note:</t>
    </r>
    <r>
      <rPr>
        <sz val="10"/>
        <rFont val="Arial"/>
        <family val="2"/>
      </rPr>
      <t xml:space="preserve">  Data for regional shares from spreadsheet on folder (C:\stkfor\[State_Dodge_102212.xlsx]!sheet3.bn11:bn52</t>
    </r>
  </si>
  <si>
    <t>Regional Floorspace</t>
  </si>
  <si>
    <t>Floorspace by census region, based upon estimates for regional shares derived from CBECS (shares come from external spreadsheet)</t>
  </si>
  <si>
    <t>Data that compares annual benchmarked total floorspace estimates to the CBECS, (Annual national floorspace comes from external spreadsheet)</t>
  </si>
  <si>
    <t>Source (Not Adjusted for Utility Efficiency)</t>
  </si>
  <si>
    <t>Source (Not Adjusted for Utility Efficiency, 1970 first year)</t>
  </si>
  <si>
    <t>Electricity Consumption</t>
  </si>
  <si>
    <t>Adjusted_Source (1970 starting year)</t>
  </si>
  <si>
    <t>(1985 starting year)</t>
  </si>
  <si>
    <t>Utility Efficiency Factor</t>
  </si>
  <si>
    <t>same as column W on Commerical_Total</t>
  </si>
  <si>
    <t>Adjusted_Supplier_Data</t>
  </si>
  <si>
    <t>Adjustments to reported electricity consumption to account for redefinitions by utilities between industrial and commercial sales</t>
  </si>
  <si>
    <t>SEDS_CensusDiv</t>
  </si>
  <si>
    <t>Electricity and fuels data from EIA's State Energy Data System (SEDS) database, used to compute regional energy intensities for purpose of regression-based weather adjustment</t>
  </si>
  <si>
    <t xml:space="preserve">Calibration factors to force sum of SEDS estimates to match most recent published national estimates </t>
  </si>
  <si>
    <t>AER 11, w/update</t>
  </si>
  <si>
    <t>National_Calibration</t>
  </si>
  <si>
    <t>in weather.  The weather adjustment factors are based on census region regression models using degree-day, time trends, and fuel prices.</t>
  </si>
  <si>
    <t>Some exploratory work has been been completed</t>
  </si>
  <si>
    <r>
      <t xml:space="preserve">collected from energy suppliers (and published in the </t>
    </r>
    <r>
      <rPr>
        <i/>
        <sz val="12"/>
        <rFont val="Times New Roman"/>
        <family val="1"/>
      </rPr>
      <t>Annual Energy Review</t>
    </r>
    <r>
      <rPr>
        <sz val="12"/>
        <rFont val="Times New Roman"/>
        <family val="1"/>
      </rPr>
      <t xml:space="preserve">).   </t>
    </r>
  </si>
  <si>
    <t>components.  This work has not been included in this spreadsheet</t>
  </si>
  <si>
    <t>The final set of intensity indicators reported on the EERE indicators website is taken from the worksheet Total_Commercial_LMDI_UtilAdj.</t>
  </si>
  <si>
    <t>See PNNL comprehensive report (2014) that documents methodology.</t>
  </si>
  <si>
    <t>The hierarchical structure of the energy intensity indicators system is classified in terms of levels, beginning with Level 0.  Level 0 defines the economy-wide measures of</t>
  </si>
  <si>
    <t xml:space="preserve">Fuels </t>
  </si>
  <si>
    <t>For each sector, delivered energy is the sum of electricity and fuels energy.</t>
  </si>
  <si>
    <t xml:space="preserve">   Commercial Sector Energy Intensity Indicators</t>
  </si>
  <si>
    <t>The energy intensity values have been adjusted for improvements in electricity sector efficiency improvements, using a log mean Divisia index approach</t>
  </si>
  <si>
    <t>for web page</t>
  </si>
  <si>
    <t>Release Date: July 28, 2014</t>
  </si>
  <si>
    <t>Next Update: August 26, 2014</t>
  </si>
  <si>
    <t>July 2014 Monthly Energy Review</t>
  </si>
  <si>
    <t>MER, 07/14</t>
  </si>
  <si>
    <t>MER 07/14</t>
  </si>
  <si>
    <t>C:\SEDS_2013\[use_all_btu_2011_indicators.xlsx]SEDS_CensusDiv_Comm'!C8  (top left cell)</t>
  </si>
  <si>
    <t xml:space="preserve">   Electricity: </t>
  </si>
  <si>
    <t xml:space="preserve">   Total Fuels:</t>
  </si>
  <si>
    <t>Data Sources:  (Internal PNNL Spreadsheets, derived from EIA website shown above in blue)</t>
  </si>
  <si>
    <t>C:\SEDS_2013\[use_all_btu_2011_indicators.xlsx]SEDS_CensusDiv_Comm'!J8  (top left cell)</t>
  </si>
  <si>
    <t>This column from PNNL spreadsheet</t>
  </si>
  <si>
    <t>Price Index - See source below</t>
  </si>
  <si>
    <t>C:\Indicators_recent\EnergyPrices_by_sector_010214]LMDI-Prices:EY34  (for 1968)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</si>
</sst>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(* #,##0.00_);_(* \(#,##0.00\);_(* &quot;-&quot;??_);_(@_)"/>
    <numFmt numFmtId="164" formatCode="0.0000"/>
    <numFmt numFmtId="165" formatCode="0.000"/>
    <numFmt numFmtId="166" formatCode="0.000000"/>
    <numFmt numFmtId="167" formatCode="0.0000000"/>
    <numFmt numFmtId="168" formatCode="0.0"/>
    <numFmt numFmtId="169" formatCode="#,##0.0"/>
    <numFmt numFmtId="170" formatCode="#,##0.000"/>
    <numFmt numFmtId="171" formatCode="#,##0.0000"/>
    <numFmt numFmtId="172" formatCode="#,##0_)"/>
    <numFmt numFmtId="173" formatCode="_(* #,##0_);_(* \(#,##0\);_(* &quot;-&quot;??_);_(@_)"/>
    <numFmt numFmtId="174" formatCode="_(* #,##0_);_(* \(#,##0\);_(* &quot;-&quot;???_);_(@_)"/>
    <numFmt numFmtId="175" formatCode="_(* #,##0.000_);_(* \(#,##0.000\);_(* &quot;-&quot;??_);_(@_)"/>
    <numFmt numFmtId="176" formatCode="0.00_)"/>
    <numFmt numFmtId="177" formatCode="#,##0.00000"/>
    <numFmt numFmtId="178" formatCode="0.00000"/>
    <numFmt numFmtId="179" formatCode="0.0%"/>
    <numFmt numFmtId="180" formatCode="_(* #,##0.0_);_(* \(#,##0.0\);_(* &quot;-&quot;??_);_(@_)"/>
    <numFmt numFmtId="181" formatCode="###0.00_)"/>
    <numFmt numFmtId="182" formatCode="0.0_W"/>
  </numFmts>
  <fonts count="87" x14ac:knownFonts="1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vertAlign val="superscript"/>
      <sz val="5"/>
      <name val="Arial"/>
      <family val="2"/>
    </font>
    <font>
      <sz val="7"/>
      <name val="Arial"/>
      <family val="2"/>
    </font>
    <font>
      <sz val="5"/>
      <name val="Arial"/>
      <family val="2"/>
    </font>
    <font>
      <sz val="7"/>
      <name val="Symbol"/>
      <family val="1"/>
      <charset val="2"/>
    </font>
    <font>
      <b/>
      <i/>
      <sz val="10"/>
      <name val="Arial"/>
      <family val="2"/>
    </font>
    <font>
      <b/>
      <sz val="11"/>
      <name val="Arial"/>
      <family val="2"/>
    </font>
    <font>
      <i/>
      <sz val="10"/>
      <name val="Times New Roman"/>
      <family val="1"/>
    </font>
    <font>
      <sz val="10"/>
      <name val="Times New Roman"/>
      <family val="1"/>
    </font>
    <font>
      <b/>
      <sz val="14"/>
      <name val="Arial"/>
      <family val="2"/>
    </font>
    <font>
      <sz val="14"/>
      <name val="Arial"/>
      <family val="2"/>
    </font>
    <font>
      <sz val="12"/>
      <name val="Times New Roman"/>
      <family val="1"/>
    </font>
    <font>
      <sz val="11"/>
      <name val="Arial"/>
      <family val="2"/>
    </font>
    <font>
      <sz val="11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9"/>
      <name val="Arial"/>
      <family val="2"/>
    </font>
    <font>
      <sz val="10"/>
      <color indexed="53"/>
      <name val="Arial"/>
      <family val="2"/>
    </font>
    <font>
      <i/>
      <sz val="12"/>
      <name val="Times New Roman"/>
      <family val="1"/>
    </font>
    <font>
      <sz val="9"/>
      <name val="Helv"/>
    </font>
    <font>
      <sz val="8"/>
      <name val="Arial"/>
      <family val="2"/>
    </font>
    <font>
      <sz val="10"/>
      <color indexed="13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12"/>
      <color rgb="FF000000"/>
      <name val="Arial"/>
      <family val="2"/>
    </font>
    <font>
      <b/>
      <sz val="7"/>
      <color rgb="FF000000"/>
      <name val="Arial"/>
      <family val="2"/>
    </font>
    <font>
      <vertAlign val="superscript"/>
      <sz val="5"/>
      <color indexed="8"/>
      <name val="Arial"/>
      <family val="2"/>
    </font>
    <font>
      <sz val="7"/>
      <color rgb="FF000000"/>
      <name val="Arial"/>
      <family val="2"/>
    </font>
    <font>
      <vertAlign val="superscript"/>
      <sz val="5"/>
      <color rgb="FF000000"/>
      <name val="Arial"/>
      <family val="2"/>
    </font>
    <font>
      <sz val="7"/>
      <color indexed="8"/>
      <name val="Arial"/>
      <family val="2"/>
    </font>
    <font>
      <sz val="7"/>
      <color indexed="8"/>
      <name val="Symbol"/>
      <family val="1"/>
      <charset val="2"/>
    </font>
    <font>
      <u/>
      <sz val="11"/>
      <color rgb="FF0000FF"/>
      <name val="Calibri"/>
      <family val="2"/>
      <scheme val="minor"/>
    </font>
    <font>
      <sz val="10"/>
      <color rgb="FF000000"/>
      <name val="Arial"/>
      <family val="2"/>
    </font>
    <font>
      <sz val="5"/>
      <color rgb="FF00000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7"/>
      <color theme="1"/>
      <name val="Arial"/>
      <family val="2"/>
    </font>
    <font>
      <vertAlign val="superscript"/>
      <sz val="5"/>
      <color theme="1"/>
      <name val="Arial"/>
      <family val="2"/>
    </font>
    <font>
      <sz val="7"/>
      <color theme="1"/>
      <name val="Arial"/>
      <family val="2"/>
    </font>
    <font>
      <sz val="5"/>
      <color theme="1"/>
      <name val="Arial"/>
      <family val="2"/>
    </font>
    <font>
      <sz val="7"/>
      <color theme="1"/>
      <name val="Symbol"/>
      <family val="1"/>
      <charset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"/>
      <family val="2"/>
    </font>
    <font>
      <i/>
      <sz val="14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12"/>
      <name val="Helv"/>
    </font>
    <font>
      <b/>
      <sz val="12"/>
      <name val="Helv"/>
    </font>
    <font>
      <vertAlign val="superscript"/>
      <sz val="12"/>
      <name val="Helv"/>
    </font>
    <font>
      <sz val="10"/>
      <name val="Helv"/>
    </font>
    <font>
      <u/>
      <sz val="11"/>
      <color rgb="FF800080"/>
      <name val="Calibri"/>
      <family val="2"/>
      <scheme val="minor"/>
    </font>
    <font>
      <b/>
      <sz val="9"/>
      <name val="Helv"/>
    </font>
    <font>
      <sz val="8.5"/>
      <name val="Helv"/>
    </font>
    <font>
      <b/>
      <sz val="10"/>
      <name val="HELV"/>
    </font>
    <font>
      <u/>
      <sz val="10.45"/>
      <color indexed="12"/>
      <name val="Courier New"/>
      <family val="3"/>
    </font>
    <font>
      <u/>
      <sz val="11"/>
      <color theme="10"/>
      <name val="Calibri"/>
      <family val="2"/>
      <scheme val="minor"/>
    </font>
    <font>
      <u/>
      <sz val="10"/>
      <color rgb="FF0000FF"/>
      <name val="Arial"/>
      <family val="2"/>
    </font>
    <font>
      <sz val="8"/>
      <name val="Helv"/>
    </font>
    <font>
      <b/>
      <sz val="14"/>
      <name val="Helv"/>
    </font>
    <font>
      <i/>
      <sz val="7"/>
      <color theme="1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b/>
      <u/>
      <sz val="10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"/>
      <family val="2"/>
    </font>
    <font>
      <i/>
      <sz val="12"/>
      <color theme="1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0F0F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2"/>
        <bgColor indexed="5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hair">
        <color indexed="8"/>
      </bottom>
      <diagonal/>
    </border>
  </borders>
  <cellStyleXfs count="95">
    <xf numFmtId="0" fontId="0" fillId="0" borderId="0"/>
    <xf numFmtId="43" fontId="6" fillId="0" borderId="0" applyFont="0" applyFill="0" applyBorder="0" applyAlignment="0" applyProtection="0"/>
    <xf numFmtId="0" fontId="6" fillId="0" borderId="0"/>
    <xf numFmtId="1" fontId="6" fillId="0" borderId="0"/>
    <xf numFmtId="1" fontId="6" fillId="0" borderId="0"/>
    <xf numFmtId="1" fontId="6" fillId="0" borderId="0"/>
    <xf numFmtId="0" fontId="36" fillId="0" borderId="0"/>
    <xf numFmtId="0" fontId="44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176" fontId="32" fillId="0" borderId="0"/>
    <xf numFmtId="0" fontId="6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" fillId="0" borderId="0"/>
    <xf numFmtId="0" fontId="6" fillId="0" borderId="0"/>
    <xf numFmtId="0" fontId="49" fillId="0" borderId="0" applyNumberFormat="0" applyFill="0" applyBorder="0" applyAlignment="0" applyProtection="0"/>
    <xf numFmtId="0" fontId="3" fillId="0" borderId="0"/>
    <xf numFmtId="0" fontId="3" fillId="0" borderId="0"/>
    <xf numFmtId="0" fontId="49" fillId="0" borderId="0" applyNumberFormat="0" applyFill="0" applyBorder="0" applyAlignment="0" applyProtection="0"/>
    <xf numFmtId="0" fontId="63" fillId="0" borderId="0">
      <alignment horizontal="center" vertical="center" wrapText="1"/>
    </xf>
    <xf numFmtId="43" fontId="2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64" fillId="0" borderId="0">
      <alignment horizontal="left" vertical="center" wrapText="1"/>
    </xf>
    <xf numFmtId="180" fontId="6" fillId="0" borderId="0" applyFont="0" applyFill="0" applyBorder="0" applyAlignment="0" applyProtection="0"/>
    <xf numFmtId="3" fontId="31" fillId="0" borderId="1" applyAlignment="0">
      <alignment horizontal="right" vertical="center"/>
    </xf>
    <xf numFmtId="172" fontId="31" fillId="0" borderId="1">
      <alignment horizontal="right" vertical="center"/>
    </xf>
    <xf numFmtId="49" fontId="65" fillId="0" borderId="1">
      <alignment horizontal="left" vertical="center"/>
    </xf>
    <xf numFmtId="181" fontId="66" fillId="0" borderId="1" applyNumberFormat="0" applyFill="0">
      <alignment horizontal="right"/>
    </xf>
    <xf numFmtId="182" fontId="66" fillId="0" borderId="1">
      <alignment horizontal="right"/>
    </xf>
    <xf numFmtId="0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56" fillId="0" borderId="47" applyNumberFormat="0" applyFill="0" applyAlignment="0" applyProtection="0"/>
    <xf numFmtId="0" fontId="57" fillId="0" borderId="48" applyNumberFormat="0" applyFill="0" applyAlignment="0" applyProtection="0"/>
    <xf numFmtId="0" fontId="68" fillId="0" borderId="1">
      <alignment horizontal="left"/>
    </xf>
    <xf numFmtId="0" fontId="68" fillId="0" borderId="51">
      <alignment horizontal="right" vertical="center"/>
    </xf>
    <xf numFmtId="0" fontId="69" fillId="0" borderId="1">
      <alignment horizontal="left" vertical="center"/>
    </xf>
    <xf numFmtId="0" fontId="66" fillId="0" borderId="1">
      <alignment horizontal="left" vertical="center"/>
    </xf>
    <xf numFmtId="0" fontId="70" fillId="0" borderId="1">
      <alignment horizontal="left"/>
    </xf>
    <xf numFmtId="0" fontId="70" fillId="26" borderId="0">
      <alignment horizontal="centerContinuous" wrapText="1"/>
    </xf>
    <xf numFmtId="49" fontId="70" fillId="26" borderId="2">
      <alignment horizontal="left" vertical="center"/>
    </xf>
    <xf numFmtId="0" fontId="70" fillId="26" borderId="0">
      <alignment horizontal="centerContinuous" vertical="center" wrapText="1"/>
    </xf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6" fillId="0" borderId="0"/>
    <xf numFmtId="0" fontId="2" fillId="0" borderId="0"/>
    <xf numFmtId="0" fontId="3" fillId="0" borderId="0"/>
    <xf numFmtId="0" fontId="3" fillId="0" borderId="0"/>
    <xf numFmtId="0" fontId="45" fillId="0" borderId="0"/>
    <xf numFmtId="1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2" fillId="23" borderId="49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31" fillId="0" borderId="0">
      <alignment horizontal="left" vertical="center"/>
    </xf>
    <xf numFmtId="0" fontId="63" fillId="0" borderId="0">
      <alignment horizontal="left" vertical="center"/>
    </xf>
    <xf numFmtId="0" fontId="74" fillId="0" borderId="0">
      <alignment horizontal="right"/>
    </xf>
    <xf numFmtId="49" fontId="74" fillId="0" borderId="0">
      <alignment horizontal="center"/>
    </xf>
    <xf numFmtId="0" fontId="65" fillId="0" borderId="0">
      <alignment horizontal="right"/>
    </xf>
    <xf numFmtId="0" fontId="74" fillId="0" borderId="0">
      <alignment horizontal="left"/>
    </xf>
    <xf numFmtId="49" fontId="31" fillId="0" borderId="0">
      <alignment horizontal="left" vertical="center"/>
    </xf>
    <xf numFmtId="49" fontId="65" fillId="0" borderId="1">
      <alignment horizontal="left" vertical="center"/>
    </xf>
    <xf numFmtId="49" fontId="63" fillId="0" borderId="1" applyFill="0">
      <alignment horizontal="left" vertical="center"/>
    </xf>
    <xf numFmtId="49" fontId="65" fillId="0" borderId="1">
      <alignment horizontal="left"/>
    </xf>
    <xf numFmtId="181" fontId="31" fillId="0" borderId="0" applyNumberFormat="0">
      <alignment horizontal="right"/>
    </xf>
    <xf numFmtId="0" fontId="68" fillId="27" borderId="0">
      <alignment horizontal="centerContinuous" vertical="center" wrapText="1"/>
    </xf>
    <xf numFmtId="0" fontId="68" fillId="0" borderId="52">
      <alignment horizontal="left" vertical="center"/>
    </xf>
    <xf numFmtId="0" fontId="75" fillId="0" borderId="0">
      <alignment horizontal="left" vertical="top"/>
    </xf>
    <xf numFmtId="0" fontId="70" fillId="0" borderId="0">
      <alignment horizontal="left"/>
    </xf>
    <xf numFmtId="0" fontId="64" fillId="0" borderId="0">
      <alignment horizontal="left"/>
    </xf>
    <xf numFmtId="0" fontId="66" fillId="0" borderId="0">
      <alignment horizontal="left"/>
    </xf>
    <xf numFmtId="0" fontId="75" fillId="0" borderId="0">
      <alignment horizontal="left" vertical="top"/>
    </xf>
    <xf numFmtId="0" fontId="64" fillId="0" borderId="0">
      <alignment horizontal="left"/>
    </xf>
    <xf numFmtId="0" fontId="66" fillId="0" borderId="0">
      <alignment horizontal="left"/>
    </xf>
    <xf numFmtId="0" fontId="58" fillId="0" borderId="50" applyNumberFormat="0" applyFill="0" applyAlignment="0" applyProtection="0"/>
    <xf numFmtId="49" fontId="31" fillId="0" borderId="1">
      <alignment horizontal="left"/>
    </xf>
    <xf numFmtId="0" fontId="68" fillId="0" borderId="51">
      <alignment horizontal="left"/>
    </xf>
    <xf numFmtId="0" fontId="70" fillId="0" borderId="0">
      <alignment horizontal="left" vertical="center"/>
    </xf>
    <xf numFmtId="49" fontId="74" fillId="0" borderId="1">
      <alignment horizontal="left"/>
    </xf>
    <xf numFmtId="0" fontId="82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668">
    <xf numFmtId="0" fontId="0" fillId="0" borderId="0" xfId="0"/>
    <xf numFmtId="1" fontId="6" fillId="2" borderId="0" xfId="4" applyFill="1"/>
    <xf numFmtId="1" fontId="6" fillId="0" borderId="0" xfId="4"/>
    <xf numFmtId="1" fontId="7" fillId="0" borderId="0" xfId="4" applyFont="1"/>
    <xf numFmtId="0" fontId="0" fillId="0" borderId="0" xfId="0" applyAlignment="1">
      <alignment horizontal="center"/>
    </xf>
    <xf numFmtId="1" fontId="6" fillId="3" borderId="0" xfId="4" applyFill="1"/>
    <xf numFmtId="1" fontId="6" fillId="0" borderId="0" xfId="5" applyFill="1"/>
    <xf numFmtId="1" fontId="8" fillId="0" borderId="0" xfId="4" applyFont="1"/>
    <xf numFmtId="1" fontId="6" fillId="0" borderId="0" xfId="4" applyFill="1"/>
    <xf numFmtId="49" fontId="6" fillId="0" borderId="2" xfId="4" applyNumberFormat="1" applyBorder="1" applyAlignment="1">
      <alignment horizontal="center"/>
    </xf>
    <xf numFmtId="49" fontId="6" fillId="0" borderId="2" xfId="4" applyNumberFormat="1" applyFont="1" applyBorder="1" applyAlignment="1">
      <alignment horizontal="center"/>
    </xf>
    <xf numFmtId="1" fontId="6" fillId="0" borderId="0" xfId="4" applyFont="1"/>
    <xf numFmtId="1" fontId="6" fillId="4" borderId="0" xfId="4" applyFont="1" applyFill="1" applyAlignment="1">
      <alignment horizontal="center" wrapText="1"/>
    </xf>
    <xf numFmtId="1" fontId="6" fillId="0" borderId="0" xfId="4" applyFont="1" applyFill="1" applyAlignment="1">
      <alignment horizontal="center" wrapText="1"/>
    </xf>
    <xf numFmtId="1" fontId="6" fillId="4" borderId="0" xfId="4" applyFill="1" applyAlignment="1">
      <alignment horizontal="center" wrapText="1"/>
    </xf>
    <xf numFmtId="1" fontId="6" fillId="5" borderId="3" xfId="4" applyFont="1" applyFill="1" applyBorder="1" applyAlignment="1">
      <alignment wrapText="1"/>
    </xf>
    <xf numFmtId="1" fontId="6" fillId="5" borderId="3" xfId="4" applyFill="1" applyBorder="1" applyAlignment="1">
      <alignment horizontal="center" wrapText="1"/>
    </xf>
    <xf numFmtId="1" fontId="6" fillId="5" borderId="3" xfId="4" applyFont="1" applyFill="1" applyBorder="1" applyAlignment="1">
      <alignment horizontal="center" wrapText="1"/>
    </xf>
    <xf numFmtId="1" fontId="6" fillId="5" borderId="4" xfId="4" applyFill="1" applyBorder="1" applyAlignment="1">
      <alignment horizontal="center" wrapText="1"/>
    </xf>
    <xf numFmtId="1" fontId="6" fillId="5" borderId="4" xfId="4" applyFill="1" applyBorder="1" applyAlignment="1">
      <alignment wrapText="1"/>
    </xf>
    <xf numFmtId="1" fontId="6" fillId="0" borderId="0" xfId="4" applyAlignment="1">
      <alignment horizontal="center" wrapText="1"/>
    </xf>
    <xf numFmtId="1" fontId="6" fillId="0" borderId="0" xfId="4" applyFill="1" applyAlignment="1">
      <alignment horizontal="center" wrapText="1"/>
    </xf>
    <xf numFmtId="1" fontId="6" fillId="0" borderId="0" xfId="4" applyAlignment="1">
      <alignment horizontal="center"/>
    </xf>
    <xf numFmtId="1" fontId="6" fillId="6" borderId="0" xfId="4" applyFill="1"/>
    <xf numFmtId="1" fontId="6" fillId="2" borderId="0" xfId="4" applyFont="1" applyFill="1" applyAlignment="1">
      <alignment wrapText="1"/>
    </xf>
    <xf numFmtId="1" fontId="6" fillId="5" borderId="3" xfId="4" applyFill="1" applyBorder="1"/>
    <xf numFmtId="49" fontId="6" fillId="5" borderId="4" xfId="4" applyNumberFormat="1" applyFont="1" applyFill="1" applyBorder="1" applyAlignment="1">
      <alignment wrapText="1"/>
    </xf>
    <xf numFmtId="49" fontId="6" fillId="5" borderId="3" xfId="4" applyNumberFormat="1" applyFill="1" applyBorder="1"/>
    <xf numFmtId="1" fontId="6" fillId="5" borderId="4" xfId="4" applyFill="1" applyBorder="1"/>
    <xf numFmtId="1" fontId="6" fillId="7" borderId="0" xfId="4" applyFill="1" applyAlignment="1">
      <alignment horizontal="center" wrapText="1"/>
    </xf>
    <xf numFmtId="1" fontId="9" fillId="0" borderId="0" xfId="4" applyFont="1" applyAlignment="1">
      <alignment horizontal="center" wrapText="1"/>
    </xf>
    <xf numFmtId="1" fontId="6" fillId="5" borderId="5" xfId="4" applyFill="1" applyBorder="1"/>
    <xf numFmtId="1" fontId="6" fillId="5" borderId="6" xfId="4" applyFill="1" applyBorder="1"/>
    <xf numFmtId="1" fontId="6" fillId="2" borderId="0" xfId="4" applyFont="1" applyFill="1"/>
    <xf numFmtId="1" fontId="6" fillId="0" borderId="0" xfId="4" applyAlignment="1">
      <alignment wrapText="1"/>
    </xf>
    <xf numFmtId="1" fontId="6" fillId="4" borderId="0" xfId="4" applyFill="1" applyAlignment="1">
      <alignment wrapText="1"/>
    </xf>
    <xf numFmtId="1" fontId="6" fillId="0" borderId="0" xfId="4" applyFill="1" applyAlignment="1">
      <alignment wrapText="1"/>
    </xf>
    <xf numFmtId="1" fontId="6" fillId="6" borderId="0" xfId="4" applyFill="1" applyAlignment="1">
      <alignment horizontal="center"/>
    </xf>
    <xf numFmtId="1" fontId="6" fillId="7" borderId="0" xfId="4" applyFont="1" applyFill="1" applyAlignment="1">
      <alignment horizontal="center" wrapText="1"/>
    </xf>
    <xf numFmtId="1" fontId="6" fillId="7" borderId="0" xfId="4" applyFill="1"/>
    <xf numFmtId="1" fontId="6" fillId="7" borderId="0" xfId="4" applyFont="1" applyFill="1" applyAlignment="1">
      <alignment wrapText="1"/>
    </xf>
    <xf numFmtId="1" fontId="6" fillId="0" borderId="7" xfId="4" applyBorder="1"/>
    <xf numFmtId="1" fontId="6" fillId="0" borderId="0" xfId="4" applyBorder="1"/>
    <xf numFmtId="169" fontId="6" fillId="0" borderId="0" xfId="4" applyNumberFormat="1" applyAlignment="1">
      <alignment horizontal="center"/>
    </xf>
    <xf numFmtId="169" fontId="6" fillId="0" borderId="0" xfId="4" applyNumberFormat="1"/>
    <xf numFmtId="1" fontId="6" fillId="0" borderId="0" xfId="4" applyNumberFormat="1"/>
    <xf numFmtId="164" fontId="6" fillId="0" borderId="0" xfId="4" applyNumberFormat="1"/>
    <xf numFmtId="164" fontId="6" fillId="0" borderId="0" xfId="4" applyNumberFormat="1" applyFill="1"/>
    <xf numFmtId="164" fontId="6" fillId="8" borderId="0" xfId="4" applyNumberFormat="1" applyFill="1"/>
    <xf numFmtId="4" fontId="6" fillId="0" borderId="0" xfId="4" applyNumberFormat="1" applyAlignment="1">
      <alignment horizontal="center"/>
    </xf>
    <xf numFmtId="168" fontId="6" fillId="0" borderId="0" xfId="4" applyNumberFormat="1" applyAlignment="1">
      <alignment horizontal="center"/>
    </xf>
    <xf numFmtId="168" fontId="6" fillId="0" borderId="0" xfId="4" applyNumberFormat="1"/>
    <xf numFmtId="165" fontId="6" fillId="0" borderId="0" xfId="4" applyNumberFormat="1"/>
    <xf numFmtId="0" fontId="0" fillId="9" borderId="0" xfId="0" applyFill="1"/>
    <xf numFmtId="0" fontId="0" fillId="9" borderId="0" xfId="0" applyFill="1" applyAlignment="1">
      <alignment horizontal="center"/>
    </xf>
    <xf numFmtId="1" fontId="8" fillId="0" borderId="0" xfId="4" applyFont="1" applyAlignment="1">
      <alignment horizontal="left"/>
    </xf>
    <xf numFmtId="168" fontId="10" fillId="0" borderId="0" xfId="4" applyNumberFormat="1" applyFont="1" applyFill="1"/>
    <xf numFmtId="1" fontId="10" fillId="0" borderId="0" xfId="4" applyFont="1" applyFill="1"/>
    <xf numFmtId="166" fontId="6" fillId="8" borderId="0" xfId="4" applyNumberFormat="1" applyFill="1"/>
    <xf numFmtId="167" fontId="6" fillId="0" borderId="0" xfId="4" applyNumberFormat="1"/>
    <xf numFmtId="0" fontId="0" fillId="2" borderId="0" xfId="0" applyFill="1"/>
    <xf numFmtId="0" fontId="0" fillId="2" borderId="0" xfId="0" applyFill="1" applyAlignment="1">
      <alignment horizontal="center"/>
    </xf>
    <xf numFmtId="1" fontId="8" fillId="0" borderId="0" xfId="4" applyFont="1" applyAlignment="1"/>
    <xf numFmtId="0" fontId="17" fillId="0" borderId="0" xfId="0" applyFont="1"/>
    <xf numFmtId="0" fontId="8" fillId="0" borderId="0" xfId="0" applyFont="1"/>
    <xf numFmtId="0" fontId="9" fillId="0" borderId="0" xfId="0" applyFont="1"/>
    <xf numFmtId="0" fontId="0" fillId="10" borderId="0" xfId="0" applyFill="1"/>
    <xf numFmtId="0" fontId="0" fillId="0" borderId="0" xfId="0" applyBorder="1"/>
    <xf numFmtId="1" fontId="8" fillId="0" borderId="0" xfId="4" applyFont="1" applyAlignment="1">
      <alignment wrapText="1"/>
    </xf>
    <xf numFmtId="1" fontId="6" fillId="3" borderId="0" xfId="4" applyFill="1" applyAlignment="1">
      <alignment wrapText="1"/>
    </xf>
    <xf numFmtId="1" fontId="8" fillId="0" borderId="0" xfId="4" applyFont="1" applyAlignment="1">
      <alignment horizontal="center" wrapText="1"/>
    </xf>
    <xf numFmtId="1" fontId="6" fillId="3" borderId="0" xfId="4" applyFill="1" applyAlignment="1">
      <alignment horizontal="center" wrapText="1"/>
    </xf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7" xfId="0" applyBorder="1"/>
    <xf numFmtId="3" fontId="0" fillId="0" borderId="0" xfId="0" applyNumberFormat="1"/>
    <xf numFmtId="165" fontId="0" fillId="0" borderId="0" xfId="0" applyNumberFormat="1" applyAlignment="1">
      <alignment horizontal="center"/>
    </xf>
    <xf numFmtId="1" fontId="6" fillId="0" borderId="0" xfId="4" applyAlignment="1"/>
    <xf numFmtId="169" fontId="0" fillId="0" borderId="0" xfId="0" applyNumberFormat="1"/>
    <xf numFmtId="164" fontId="0" fillId="0" borderId="0" xfId="0" applyNumberFormat="1"/>
    <xf numFmtId="165" fontId="0" fillId="0" borderId="0" xfId="0" applyNumberFormat="1"/>
    <xf numFmtId="168" fontId="0" fillId="0" borderId="0" xfId="0" applyNumberFormat="1"/>
    <xf numFmtId="1" fontId="6" fillId="0" borderId="0" xfId="4" applyFont="1" applyAlignment="1">
      <alignment horizontal="center" wrapText="1"/>
    </xf>
    <xf numFmtId="0" fontId="14" fillId="0" borderId="8" xfId="0" applyFont="1" applyBorder="1" applyAlignment="1">
      <alignment horizontal="left" wrapText="1"/>
    </xf>
    <xf numFmtId="0" fontId="14" fillId="0" borderId="8" xfId="0" applyFont="1" applyBorder="1" applyAlignment="1">
      <alignment horizontal="right" wrapText="1"/>
    </xf>
    <xf numFmtId="0" fontId="0" fillId="0" borderId="8" xfId="0" applyBorder="1" applyAlignment="1">
      <alignment horizontal="right" wrapText="1"/>
    </xf>
    <xf numFmtId="3" fontId="14" fillId="0" borderId="8" xfId="0" applyNumberFormat="1" applyFont="1" applyBorder="1" applyAlignment="1">
      <alignment horizontal="right" wrapText="1"/>
    </xf>
    <xf numFmtId="0" fontId="15" fillId="0" borderId="8" xfId="0" applyFont="1" applyBorder="1" applyAlignment="1">
      <alignment horizontal="center" wrapText="1"/>
    </xf>
    <xf numFmtId="0" fontId="7" fillId="0" borderId="0" xfId="0" applyFont="1"/>
    <xf numFmtId="0" fontId="0" fillId="3" borderId="0" xfId="0" applyFill="1"/>
    <xf numFmtId="0" fontId="0" fillId="0" borderId="7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wrapText="1"/>
    </xf>
    <xf numFmtId="0" fontId="0" fillId="0" borderId="4" xfId="0" applyBorder="1"/>
    <xf numFmtId="0" fontId="14" fillId="0" borderId="8" xfId="0" applyFont="1" applyBorder="1" applyAlignment="1">
      <alignment horizontal="center" wrapText="1"/>
    </xf>
    <xf numFmtId="1" fontId="0" fillId="0" borderId="0" xfId="0" applyNumberFormat="1"/>
    <xf numFmtId="164" fontId="0" fillId="5" borderId="0" xfId="0" applyNumberFormat="1" applyFill="1" applyAlignment="1">
      <alignment horizontal="center"/>
    </xf>
    <xf numFmtId="3" fontId="11" fillId="0" borderId="0" xfId="0" applyNumberFormat="1" applyFont="1"/>
    <xf numFmtId="1" fontId="11" fillId="0" borderId="0" xfId="0" applyNumberFormat="1" applyFont="1"/>
    <xf numFmtId="0" fontId="0" fillId="0" borderId="6" xfId="0" applyBorder="1"/>
    <xf numFmtId="165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right"/>
    </xf>
    <xf numFmtId="0" fontId="20" fillId="0" borderId="0" xfId="0" applyFont="1"/>
    <xf numFmtId="0" fontId="0" fillId="0" borderId="0" xfId="0" applyBorder="1" applyAlignment="1">
      <alignment horizontal="center" wrapText="1"/>
    </xf>
    <xf numFmtId="165" fontId="0" fillId="9" borderId="0" xfId="0" applyNumberFormat="1" applyFill="1"/>
    <xf numFmtId="171" fontId="0" fillId="0" borderId="0" xfId="0" applyNumberFormat="1" applyFill="1" applyBorder="1"/>
    <xf numFmtId="0" fontId="20" fillId="0" borderId="9" xfId="0" applyFont="1" applyBorder="1"/>
    <xf numFmtId="0" fontId="0" fillId="0" borderId="9" xfId="0" applyBorder="1"/>
    <xf numFmtId="0" fontId="11" fillId="0" borderId="0" xfId="0" applyFont="1" applyFill="1" applyBorder="1" applyAlignment="1">
      <alignment horizontal="center" wrapText="1"/>
    </xf>
    <xf numFmtId="165" fontId="0" fillId="11" borderId="0" xfId="0" applyNumberFormat="1" applyFill="1"/>
    <xf numFmtId="165" fontId="0" fillId="0" borderId="0" xfId="0" applyNumberFormat="1" applyFill="1"/>
    <xf numFmtId="0" fontId="8" fillId="0" borderId="0" xfId="0" applyFont="1" applyAlignment="1">
      <alignment horizontal="left"/>
    </xf>
    <xf numFmtId="1" fontId="8" fillId="0" borderId="0" xfId="4" applyFont="1" applyAlignment="1">
      <alignment horizontal="left" wrapText="1"/>
    </xf>
    <xf numFmtId="2" fontId="6" fillId="0" borderId="0" xfId="4" applyNumberFormat="1" applyAlignment="1">
      <alignment horizontal="center"/>
    </xf>
    <xf numFmtId="164" fontId="6" fillId="0" borderId="0" xfId="4" applyNumberFormat="1" applyAlignment="1">
      <alignment horizontal="center"/>
    </xf>
    <xf numFmtId="1" fontId="6" fillId="5" borderId="5" xfId="4" applyFont="1" applyFill="1" applyBorder="1" applyAlignment="1">
      <alignment horizontal="center" wrapText="1"/>
    </xf>
    <xf numFmtId="1" fontId="17" fillId="0" borderId="0" xfId="4" applyFont="1"/>
    <xf numFmtId="1" fontId="21" fillId="0" borderId="0" xfId="5" applyFont="1"/>
    <xf numFmtId="1" fontId="22" fillId="0" borderId="0" xfId="5" applyFont="1"/>
    <xf numFmtId="1" fontId="6" fillId="0" borderId="0" xfId="5"/>
    <xf numFmtId="1" fontId="23" fillId="0" borderId="0" xfId="5" applyFont="1"/>
    <xf numFmtId="1" fontId="18" fillId="0" borderId="0" xfId="5" applyFont="1"/>
    <xf numFmtId="1" fontId="24" fillId="0" borderId="0" xfId="5" applyFont="1"/>
    <xf numFmtId="1" fontId="23" fillId="0" borderId="0" xfId="5" applyFont="1" applyFill="1"/>
    <xf numFmtId="1" fontId="11" fillId="0" borderId="0" xfId="5" applyFont="1" applyFill="1"/>
    <xf numFmtId="1" fontId="23" fillId="0" borderId="0" xfId="4" applyFont="1"/>
    <xf numFmtId="1" fontId="11" fillId="10" borderId="2" xfId="5" applyFont="1" applyFill="1" applyBorder="1"/>
    <xf numFmtId="1" fontId="11" fillId="10" borderId="2" xfId="5" applyFont="1" applyFill="1" applyBorder="1" applyAlignment="1">
      <alignment horizontal="left"/>
    </xf>
    <xf numFmtId="1" fontId="11" fillId="10" borderId="0" xfId="5" applyFont="1" applyFill="1"/>
    <xf numFmtId="1" fontId="8" fillId="10" borderId="0" xfId="4" applyFont="1" applyFill="1"/>
    <xf numFmtId="1" fontId="11" fillId="10" borderId="0" xfId="4" applyFont="1" applyFill="1"/>
    <xf numFmtId="1" fontId="6" fillId="10" borderId="0" xfId="5" applyFill="1"/>
    <xf numFmtId="1" fontId="6" fillId="10" borderId="0" xfId="5" applyFont="1" applyFill="1"/>
    <xf numFmtId="1" fontId="6" fillId="0" borderId="0" xfId="5" applyFont="1"/>
    <xf numFmtId="1" fontId="8" fillId="0" borderId="0" xfId="5" applyFont="1"/>
    <xf numFmtId="1" fontId="25" fillId="0" borderId="0" xfId="5" applyFont="1"/>
    <xf numFmtId="1" fontId="26" fillId="0" borderId="0" xfId="5" applyFont="1"/>
    <xf numFmtId="1" fontId="20" fillId="0" borderId="0" xfId="5" applyFont="1"/>
    <xf numFmtId="1" fontId="27" fillId="0" borderId="0" xfId="5" applyFont="1"/>
    <xf numFmtId="1" fontId="6" fillId="0" borderId="2" xfId="5" applyBorder="1"/>
    <xf numFmtId="1" fontId="6" fillId="2" borderId="10" xfId="5" applyFill="1" applyBorder="1"/>
    <xf numFmtId="1" fontId="6" fillId="2" borderId="11" xfId="5" applyFill="1" applyBorder="1"/>
    <xf numFmtId="0" fontId="0" fillId="0" borderId="11" xfId="0" applyBorder="1" applyAlignment="1">
      <alignment horizontal="center" wrapText="1"/>
    </xf>
    <xf numFmtId="1" fontId="6" fillId="2" borderId="7" xfId="5" applyFill="1" applyBorder="1" applyAlignment="1">
      <alignment wrapText="1"/>
    </xf>
    <xf numFmtId="1" fontId="6" fillId="2" borderId="12" xfId="5" applyFill="1" applyBorder="1"/>
    <xf numFmtId="1" fontId="28" fillId="4" borderId="7" xfId="5" applyFont="1" applyFill="1" applyBorder="1" applyAlignment="1">
      <alignment horizontal="center" wrapText="1"/>
    </xf>
    <xf numFmtId="1" fontId="6" fillId="4" borderId="7" xfId="5" applyFont="1" applyFill="1" applyBorder="1" applyAlignment="1">
      <alignment horizontal="center" wrapText="1"/>
    </xf>
    <xf numFmtId="1" fontId="6" fillId="4" borderId="6" xfId="5" applyFill="1" applyBorder="1" applyAlignment="1">
      <alignment horizontal="center" wrapText="1"/>
    </xf>
    <xf numFmtId="1" fontId="6" fillId="2" borderId="0" xfId="5" applyFill="1" applyBorder="1"/>
    <xf numFmtId="1" fontId="6" fillId="2" borderId="9" xfId="5" applyFill="1" applyBorder="1"/>
    <xf numFmtId="1" fontId="6" fillId="0" borderId="0" xfId="5" applyBorder="1"/>
    <xf numFmtId="1" fontId="6" fillId="0" borderId="4" xfId="5" applyBorder="1"/>
    <xf numFmtId="1" fontId="6" fillId="8" borderId="0" xfId="5" applyFill="1" applyBorder="1"/>
    <xf numFmtId="1" fontId="6" fillId="2" borderId="0" xfId="5" applyFill="1" applyBorder="1" applyAlignment="1">
      <alignment horizontal="center"/>
    </xf>
    <xf numFmtId="1" fontId="6" fillId="0" borderId="0" xfId="5" applyBorder="1" applyAlignment="1">
      <alignment horizontal="center"/>
    </xf>
    <xf numFmtId="1" fontId="6" fillId="0" borderId="4" xfId="5" applyBorder="1" applyAlignment="1">
      <alignment horizontal="center"/>
    </xf>
    <xf numFmtId="1" fontId="6" fillId="8" borderId="0" xfId="5" applyFill="1" applyBorder="1" applyAlignment="1">
      <alignment horizontal="center"/>
    </xf>
    <xf numFmtId="1" fontId="6" fillId="2" borderId="9" xfId="5" applyFill="1" applyBorder="1" applyAlignment="1">
      <alignment horizontal="center"/>
    </xf>
    <xf numFmtId="1" fontId="6" fillId="0" borderId="0" xfId="5" applyFill="1" applyBorder="1" applyAlignment="1">
      <alignment horizontal="center"/>
    </xf>
    <xf numFmtId="1" fontId="6" fillId="0" borderId="4" xfId="5" applyFill="1" applyBorder="1" applyAlignment="1">
      <alignment horizontal="center"/>
    </xf>
    <xf numFmtId="1" fontId="6" fillId="2" borderId="2" xfId="5" applyFill="1" applyBorder="1" applyAlignment="1">
      <alignment horizontal="center"/>
    </xf>
    <xf numFmtId="1" fontId="6" fillId="2" borderId="13" xfId="5" applyFill="1" applyBorder="1"/>
    <xf numFmtId="1" fontId="6" fillId="0" borderId="2" xfId="5" applyBorder="1" applyAlignment="1">
      <alignment horizontal="center"/>
    </xf>
    <xf numFmtId="1" fontId="6" fillId="0" borderId="14" xfId="5" applyBorder="1" applyAlignment="1">
      <alignment horizontal="center"/>
    </xf>
    <xf numFmtId="1" fontId="6" fillId="8" borderId="2" xfId="5" applyFill="1" applyBorder="1" applyAlignment="1">
      <alignment horizontal="center"/>
    </xf>
    <xf numFmtId="1" fontId="17" fillId="0" borderId="2" xfId="5" applyFont="1" applyBorder="1"/>
    <xf numFmtId="49" fontId="6" fillId="0" borderId="0" xfId="5" applyNumberFormat="1" applyFont="1" applyAlignment="1">
      <alignment horizontal="center"/>
    </xf>
    <xf numFmtId="1" fontId="11" fillId="0" borderId="0" xfId="5" applyFont="1"/>
    <xf numFmtId="49" fontId="6" fillId="0" borderId="0" xfId="5" applyNumberFormat="1" applyAlignment="1">
      <alignment horizontal="center"/>
    </xf>
    <xf numFmtId="49" fontId="6" fillId="0" borderId="0" xfId="5" applyNumberFormat="1"/>
    <xf numFmtId="49" fontId="11" fillId="12" borderId="4" xfId="0" applyNumberFormat="1" applyFont="1" applyFill="1" applyBorder="1" applyAlignment="1">
      <alignment horizontal="center"/>
    </xf>
    <xf numFmtId="49" fontId="11" fillId="12" borderId="3" xfId="0" applyNumberFormat="1" applyFont="1" applyFill="1" applyBorder="1" applyAlignment="1">
      <alignment horizontal="center"/>
    </xf>
    <xf numFmtId="49" fontId="11" fillId="12" borderId="14" xfId="0" applyNumberFormat="1" applyFont="1" applyFill="1" applyBorder="1" applyAlignment="1">
      <alignment horizontal="center"/>
    </xf>
    <xf numFmtId="49" fontId="11" fillId="12" borderId="15" xfId="0" applyNumberFormat="1" applyFont="1" applyFill="1" applyBorder="1" applyAlignment="1">
      <alignment horizontal="center"/>
    </xf>
    <xf numFmtId="1" fontId="6" fillId="12" borderId="0" xfId="5" applyFill="1"/>
    <xf numFmtId="49" fontId="6" fillId="12" borderId="4" xfId="4" applyNumberFormat="1" applyFont="1" applyFill="1" applyBorder="1" applyAlignment="1">
      <alignment horizontal="center" wrapText="1"/>
    </xf>
    <xf numFmtId="1" fontId="6" fillId="12" borderId="14" xfId="5" applyFont="1" applyFill="1" applyBorder="1"/>
    <xf numFmtId="0" fontId="0" fillId="4" borderId="2" xfId="0" applyFill="1" applyBorder="1" applyAlignment="1">
      <alignment horizontal="center" wrapText="1"/>
    </xf>
    <xf numFmtId="0" fontId="0" fillId="4" borderId="11" xfId="0" applyFill="1" applyBorder="1" applyAlignment="1">
      <alignment horizontal="center" wrapText="1"/>
    </xf>
    <xf numFmtId="0" fontId="0" fillId="4" borderId="10" xfId="0" applyFill="1" applyBorder="1" applyAlignment="1">
      <alignment horizontal="center" wrapText="1"/>
    </xf>
    <xf numFmtId="1" fontId="6" fillId="4" borderId="2" xfId="5" applyFill="1" applyBorder="1"/>
    <xf numFmtId="0" fontId="0" fillId="4" borderId="16" xfId="0" applyFill="1" applyBorder="1" applyAlignment="1">
      <alignment horizontal="center" wrapText="1"/>
    </xf>
    <xf numFmtId="0" fontId="28" fillId="4" borderId="6" xfId="0" applyFont="1" applyFill="1" applyBorder="1" applyAlignment="1">
      <alignment horizontal="center" wrapText="1"/>
    </xf>
    <xf numFmtId="0" fontId="28" fillId="4" borderId="5" xfId="0" applyFont="1" applyFill="1" applyBorder="1" applyAlignment="1">
      <alignment horizontal="center" wrapText="1"/>
    </xf>
    <xf numFmtId="49" fontId="0" fillId="5" borderId="0" xfId="0" applyNumberFormat="1" applyFill="1" applyAlignment="1">
      <alignment horizontal="center"/>
    </xf>
    <xf numFmtId="49" fontId="0" fillId="8" borderId="0" xfId="0" applyNumberFormat="1" applyFill="1"/>
    <xf numFmtId="49" fontId="0" fillId="8" borderId="0" xfId="0" applyNumberFormat="1" applyFill="1" applyAlignment="1">
      <alignment horizontal="center"/>
    </xf>
    <xf numFmtId="49" fontId="8" fillId="0" borderId="0" xfId="5" applyNumberFormat="1" applyFont="1"/>
    <xf numFmtId="49" fontId="6" fillId="0" borderId="0" xfId="5" applyNumberFormat="1" applyFont="1"/>
    <xf numFmtId="1" fontId="6" fillId="0" borderId="2" xfId="5" applyFont="1" applyBorder="1"/>
    <xf numFmtId="1" fontId="29" fillId="0" borderId="0" xfId="5" applyFont="1"/>
    <xf numFmtId="1" fontId="8" fillId="2" borderId="0" xfId="4" applyFont="1" applyFill="1" applyAlignment="1">
      <alignment wrapText="1"/>
    </xf>
    <xf numFmtId="1" fontId="6" fillId="5" borderId="4" xfId="4" applyFont="1" applyFill="1" applyBorder="1" applyAlignment="1">
      <alignment horizontal="center" wrapText="1"/>
    </xf>
    <xf numFmtId="1" fontId="6" fillId="5" borderId="6" xfId="4" quotePrefix="1" applyFont="1" applyFill="1" applyBorder="1"/>
    <xf numFmtId="1" fontId="6" fillId="0" borderId="0" xfId="4" applyFont="1" applyAlignment="1">
      <alignment wrapText="1"/>
    </xf>
    <xf numFmtId="165" fontId="11" fillId="6" borderId="0" xfId="0" applyNumberFormat="1" applyFont="1" applyFill="1"/>
    <xf numFmtId="49" fontId="0" fillId="0" borderId="0" xfId="0" applyNumberFormat="1"/>
    <xf numFmtId="49" fontId="0" fillId="6" borderId="0" xfId="0" applyNumberFormat="1" applyFill="1"/>
    <xf numFmtId="1" fontId="6" fillId="0" borderId="0" xfId="3"/>
    <xf numFmtId="1" fontId="6" fillId="0" borderId="0" xfId="3" applyFont="1"/>
    <xf numFmtId="1" fontId="6" fillId="0" borderId="0" xfId="3" applyBorder="1"/>
    <xf numFmtId="1" fontId="6" fillId="0" borderId="0" xfId="3" applyAlignment="1">
      <alignment wrapText="1"/>
    </xf>
    <xf numFmtId="164" fontId="6" fillId="0" borderId="0" xfId="3" applyNumberFormat="1"/>
    <xf numFmtId="0" fontId="6" fillId="0" borderId="0" xfId="2"/>
    <xf numFmtId="0" fontId="6" fillId="0" borderId="0" xfId="2" applyBorder="1"/>
    <xf numFmtId="1" fontId="6" fillId="5" borderId="0" xfId="3" applyFont="1" applyFill="1"/>
    <xf numFmtId="1" fontId="6" fillId="5" borderId="0" xfId="3" applyFill="1"/>
    <xf numFmtId="1" fontId="6" fillId="0" borderId="0" xfId="3" applyFill="1"/>
    <xf numFmtId="1" fontId="6" fillId="0" borderId="0" xfId="3" applyFont="1" applyFill="1"/>
    <xf numFmtId="0" fontId="8" fillId="0" borderId="0" xfId="0" applyFont="1" applyFill="1"/>
    <xf numFmtId="0" fontId="0" fillId="0" borderId="0" xfId="0" applyFill="1"/>
    <xf numFmtId="0" fontId="14" fillId="0" borderId="17" xfId="0" applyFont="1" applyFill="1" applyBorder="1" applyAlignment="1">
      <alignment horizontal="center" wrapText="1"/>
    </xf>
    <xf numFmtId="3" fontId="0" fillId="13" borderId="0" xfId="0" applyNumberFormat="1" applyFill="1"/>
    <xf numFmtId="1" fontId="0" fillId="13" borderId="0" xfId="0" applyNumberFormat="1" applyFill="1"/>
    <xf numFmtId="3" fontId="11" fillId="13" borderId="0" xfId="0" applyNumberFormat="1" applyFont="1" applyFill="1"/>
    <xf numFmtId="1" fontId="11" fillId="13" borderId="0" xfId="0" applyNumberFormat="1" applyFont="1" applyFill="1"/>
    <xf numFmtId="173" fontId="0" fillId="0" borderId="0" xfId="1" applyNumberFormat="1" applyFont="1" applyAlignment="1">
      <alignment horizontal="center"/>
    </xf>
    <xf numFmtId="17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175" fontId="0" fillId="6" borderId="0" xfId="0" applyNumberFormat="1" applyFill="1"/>
    <xf numFmtId="0" fontId="0" fillId="6" borderId="0" xfId="0" applyFill="1"/>
    <xf numFmtId="169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" fontId="8" fillId="0" borderId="0" xfId="4" applyFont="1" applyAlignment="1">
      <alignment horizontal="center"/>
    </xf>
    <xf numFmtId="3" fontId="11" fillId="0" borderId="0" xfId="0" applyNumberFormat="1" applyFont="1" applyFill="1"/>
    <xf numFmtId="1" fontId="11" fillId="0" borderId="0" xfId="0" applyNumberFormat="1" applyFont="1" applyFill="1"/>
    <xf numFmtId="1" fontId="0" fillId="0" borderId="0" xfId="0" applyNumberFormat="1" applyFill="1"/>
    <xf numFmtId="3" fontId="0" fillId="0" borderId="0" xfId="0" applyNumberFormat="1" applyFill="1"/>
    <xf numFmtId="0" fontId="14" fillId="14" borderId="8" xfId="0" applyFont="1" applyFill="1" applyBorder="1" applyAlignment="1">
      <alignment horizontal="left" wrapText="1"/>
    </xf>
    <xf numFmtId="3" fontId="14" fillId="14" borderId="8" xfId="0" applyNumberFormat="1" applyFont="1" applyFill="1" applyBorder="1" applyAlignment="1">
      <alignment horizontal="right" wrapText="1"/>
    </xf>
    <xf numFmtId="0" fontId="0" fillId="14" borderId="8" xfId="0" applyFill="1" applyBorder="1" applyAlignment="1">
      <alignment horizontal="right" wrapText="1"/>
    </xf>
    <xf numFmtId="0" fontId="14" fillId="14" borderId="8" xfId="0" applyFont="1" applyFill="1" applyBorder="1" applyAlignment="1">
      <alignment horizontal="right" wrapText="1"/>
    </xf>
    <xf numFmtId="0" fontId="15" fillId="14" borderId="8" xfId="0" applyFont="1" applyFill="1" applyBorder="1" applyAlignment="1">
      <alignment horizontal="center" wrapText="1"/>
    </xf>
    <xf numFmtId="49" fontId="6" fillId="0" borderId="0" xfId="4" applyNumberFormat="1" applyFont="1" applyBorder="1" applyAlignment="1">
      <alignment horizontal="center"/>
    </xf>
    <xf numFmtId="49" fontId="6" fillId="5" borderId="0" xfId="4" applyNumberFormat="1" applyFont="1" applyFill="1" applyBorder="1" applyAlignment="1">
      <alignment wrapText="1"/>
    </xf>
    <xf numFmtId="170" fontId="6" fillId="0" borderId="0" xfId="4" applyNumberFormat="1" applyAlignment="1">
      <alignment horizontal="center"/>
    </xf>
    <xf numFmtId="1" fontId="6" fillId="5" borderId="0" xfId="4" applyFont="1" applyFill="1" applyAlignment="1">
      <alignment wrapText="1"/>
    </xf>
    <xf numFmtId="165" fontId="6" fillId="0" borderId="0" xfId="3" applyNumberFormat="1"/>
    <xf numFmtId="1" fontId="6" fillId="10" borderId="0" xfId="4" applyFill="1"/>
    <xf numFmtId="1" fontId="34" fillId="0" borderId="0" xfId="4" applyFont="1"/>
    <xf numFmtId="1" fontId="35" fillId="0" borderId="0" xfId="4" applyFont="1"/>
    <xf numFmtId="1" fontId="34" fillId="0" borderId="0" xfId="4" applyFont="1" applyFill="1"/>
    <xf numFmtId="1" fontId="35" fillId="0" borderId="0" xfId="4" applyFont="1" applyFill="1"/>
    <xf numFmtId="1" fontId="6" fillId="0" borderId="0" xfId="4" quotePrefix="1" applyFont="1"/>
    <xf numFmtId="49" fontId="6" fillId="0" borderId="0" xfId="0" applyNumberFormat="1" applyFont="1"/>
    <xf numFmtId="0" fontId="6" fillId="0" borderId="0" xfId="0" applyFont="1"/>
    <xf numFmtId="0" fontId="36" fillId="0" borderId="0" xfId="6" applyFont="1"/>
    <xf numFmtId="0" fontId="38" fillId="0" borderId="33" xfId="6" applyFont="1" applyBorder="1" applyAlignment="1">
      <alignment horizontal="center" wrapText="1"/>
    </xf>
    <xf numFmtId="0" fontId="38" fillId="0" borderId="35" xfId="6" applyFont="1" applyBorder="1" applyAlignment="1">
      <alignment horizontal="center" wrapText="1"/>
    </xf>
    <xf numFmtId="0" fontId="40" fillId="0" borderId="34" xfId="6" applyFont="1" applyBorder="1" applyAlignment="1">
      <alignment horizontal="left"/>
    </xf>
    <xf numFmtId="0" fontId="40" fillId="0" borderId="35" xfId="6" applyFont="1" applyBorder="1" applyAlignment="1">
      <alignment horizontal="right" wrapText="1"/>
    </xf>
    <xf numFmtId="3" fontId="40" fillId="0" borderId="35" xfId="6" applyNumberFormat="1" applyFont="1" applyBorder="1" applyAlignment="1">
      <alignment horizontal="right" wrapText="1"/>
    </xf>
    <xf numFmtId="0" fontId="40" fillId="15" borderId="34" xfId="6" applyFont="1" applyFill="1" applyBorder="1" applyAlignment="1">
      <alignment horizontal="left"/>
    </xf>
    <xf numFmtId="0" fontId="40" fillId="15" borderId="35" xfId="6" applyFont="1" applyFill="1" applyBorder="1" applyAlignment="1">
      <alignment horizontal="right" wrapText="1"/>
    </xf>
    <xf numFmtId="3" fontId="40" fillId="15" borderId="35" xfId="6" applyNumberFormat="1" applyFont="1" applyFill="1" applyBorder="1" applyAlignment="1">
      <alignment horizontal="right" wrapText="1"/>
    </xf>
    <xf numFmtId="0" fontId="36" fillId="15" borderId="36" xfId="6" applyFont="1" applyFill="1" applyBorder="1" applyAlignment="1">
      <alignment horizontal="left"/>
    </xf>
    <xf numFmtId="3" fontId="0" fillId="16" borderId="0" xfId="0" applyNumberFormat="1" applyFill="1"/>
    <xf numFmtId="0" fontId="0" fillId="16" borderId="0" xfId="0" applyFill="1"/>
    <xf numFmtId="0" fontId="36" fillId="0" borderId="35" xfId="6" applyFont="1" applyBorder="1" applyAlignment="1">
      <alignment horizontal="right" wrapText="1"/>
    </xf>
    <xf numFmtId="0" fontId="46" fillId="0" borderId="35" xfId="6" applyFont="1" applyBorder="1" applyAlignment="1">
      <alignment horizontal="center" wrapText="1"/>
    </xf>
    <xf numFmtId="0" fontId="36" fillId="15" borderId="35" xfId="6" applyFont="1" applyFill="1" applyBorder="1" applyAlignment="1">
      <alignment horizontal="right" wrapText="1"/>
    </xf>
    <xf numFmtId="0" fontId="46" fillId="15" borderId="35" xfId="6" applyFont="1" applyFill="1" applyBorder="1" applyAlignment="1">
      <alignment horizontal="center" wrapText="1"/>
    </xf>
    <xf numFmtId="0" fontId="40" fillId="0" borderId="35" xfId="6" quotePrefix="1" applyFont="1" applyBorder="1" applyAlignment="1">
      <alignment horizontal="center" wrapText="1"/>
    </xf>
    <xf numFmtId="165" fontId="0" fillId="17" borderId="0" xfId="0" applyNumberFormat="1" applyFill="1"/>
    <xf numFmtId="1" fontId="17" fillId="0" borderId="0" xfId="3" applyFont="1"/>
    <xf numFmtId="1" fontId="6" fillId="0" borderId="7" xfId="3" applyBorder="1"/>
    <xf numFmtId="164" fontId="6" fillId="0" borderId="7" xfId="3" applyNumberFormat="1" applyFont="1" applyBorder="1" applyAlignment="1">
      <alignment wrapText="1"/>
    </xf>
    <xf numFmtId="164" fontId="6" fillId="0" borderId="7" xfId="3" applyNumberFormat="1" applyBorder="1" applyAlignment="1">
      <alignment wrapText="1"/>
    </xf>
    <xf numFmtId="1" fontId="6" fillId="0" borderId="7" xfId="3" applyBorder="1" applyAlignment="1">
      <alignment wrapText="1"/>
    </xf>
    <xf numFmtId="1" fontId="6" fillId="0" borderId="7" xfId="3" applyFont="1" applyBorder="1" applyAlignment="1">
      <alignment wrapText="1"/>
    </xf>
    <xf numFmtId="4" fontId="0" fillId="0" borderId="0" xfId="0" applyNumberFormat="1"/>
    <xf numFmtId="0" fontId="0" fillId="0" borderId="0" xfId="0" applyAlignment="1">
      <alignment horizontal="center"/>
    </xf>
    <xf numFmtId="1" fontId="6" fillId="0" borderId="2" xfId="4" applyBorder="1"/>
    <xf numFmtId="0" fontId="4" fillId="0" borderId="0" xfId="18"/>
    <xf numFmtId="0" fontId="4" fillId="0" borderId="7" xfId="18" applyBorder="1"/>
    <xf numFmtId="0" fontId="4" fillId="0" borderId="7" xfId="18" applyBorder="1" applyAlignment="1">
      <alignment horizontal="center"/>
    </xf>
    <xf numFmtId="169" fontId="4" fillId="0" borderId="0" xfId="18" applyNumberFormat="1"/>
    <xf numFmtId="0" fontId="6" fillId="0" borderId="0" xfId="12"/>
    <xf numFmtId="4" fontId="6" fillId="0" borderId="0" xfId="12" applyNumberFormat="1"/>
    <xf numFmtId="164" fontId="0" fillId="0" borderId="0" xfId="0" applyNumberFormat="1" applyFill="1" applyAlignment="1">
      <alignment horizontal="center"/>
    </xf>
    <xf numFmtId="0" fontId="6" fillId="0" borderId="7" xfId="0" applyFont="1" applyBorder="1"/>
    <xf numFmtId="2" fontId="0" fillId="0" borderId="0" xfId="0" applyNumberFormat="1"/>
    <xf numFmtId="164" fontId="0" fillId="18" borderId="0" xfId="0" applyNumberFormat="1" applyFill="1"/>
    <xf numFmtId="0" fontId="0" fillId="0" borderId="0" xfId="0" applyFill="1" applyBorder="1" applyAlignment="1">
      <alignment horizontal="center" wrapText="1"/>
    </xf>
    <xf numFmtId="166" fontId="0" fillId="0" borderId="0" xfId="0" applyNumberFormat="1"/>
    <xf numFmtId="165" fontId="0" fillId="0" borderId="2" xfId="0" applyNumberFormat="1" applyBorder="1"/>
    <xf numFmtId="2" fontId="0" fillId="0" borderId="2" xfId="0" applyNumberFormat="1" applyBorder="1"/>
    <xf numFmtId="177" fontId="0" fillId="0" borderId="0" xfId="0" applyNumberFormat="1"/>
    <xf numFmtId="164" fontId="6" fillId="0" borderId="0" xfId="0" applyNumberFormat="1" applyFont="1" applyFill="1" applyAlignment="1">
      <alignment horizontal="center"/>
    </xf>
    <xf numFmtId="0" fontId="0" fillId="19" borderId="0" xfId="0" applyFill="1"/>
    <xf numFmtId="0" fontId="6" fillId="0" borderId="2" xfId="0" applyFont="1" applyBorder="1"/>
    <xf numFmtId="165" fontId="0" fillId="18" borderId="0" xfId="0" applyNumberFormat="1" applyFill="1"/>
    <xf numFmtId="0" fontId="20" fillId="0" borderId="0" xfId="0" applyFont="1" applyBorder="1"/>
    <xf numFmtId="0" fontId="6" fillId="0" borderId="0" xfId="0" applyFont="1" applyBorder="1"/>
    <xf numFmtId="0" fontId="0" fillId="0" borderId="0" xfId="0" applyFont="1" applyFill="1" applyBorder="1"/>
    <xf numFmtId="164" fontId="6" fillId="0" borderId="0" xfId="0" applyNumberFormat="1" applyFont="1"/>
    <xf numFmtId="165" fontId="0" fillId="0" borderId="0" xfId="0" applyNumberFormat="1" applyBorder="1" applyAlignment="1">
      <alignment horizontal="center" wrapText="1"/>
    </xf>
    <xf numFmtId="165" fontId="0" fillId="0" borderId="0" xfId="0" applyNumberFormat="1" applyBorder="1" applyAlignment="1">
      <alignment horizontal="center"/>
    </xf>
    <xf numFmtId="165" fontId="0" fillId="0" borderId="0" xfId="17" applyNumberFormat="1" applyFont="1" applyAlignment="1">
      <alignment horizontal="center"/>
    </xf>
    <xf numFmtId="165" fontId="0" fillId="0" borderId="0" xfId="0" applyNumberFormat="1" applyFill="1" applyAlignment="1">
      <alignment horizontal="center"/>
    </xf>
    <xf numFmtId="165" fontId="20" fillId="0" borderId="0" xfId="0" applyNumberFormat="1" applyFont="1" applyBorder="1" applyAlignment="1">
      <alignment horizontal="center"/>
    </xf>
    <xf numFmtId="178" fontId="0" fillId="0" borderId="0" xfId="0" applyNumberFormat="1"/>
    <xf numFmtId="0" fontId="6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164" fontId="6" fillId="20" borderId="0" xfId="4" applyNumberFormat="1" applyFill="1"/>
    <xf numFmtId="3" fontId="0" fillId="0" borderId="0" xfId="0" applyNumberFormat="1" applyAlignment="1">
      <alignment horizontal="right" indent="1"/>
    </xf>
    <xf numFmtId="3" fontId="6" fillId="0" borderId="7" xfId="0" applyNumberFormat="1" applyFont="1" applyBorder="1" applyAlignment="1">
      <alignment horizontal="right" indent="1"/>
    </xf>
    <xf numFmtId="169" fontId="0" fillId="0" borderId="0" xfId="0" applyNumberFormat="1" applyAlignment="1">
      <alignment horizontal="right" indent="1"/>
    </xf>
    <xf numFmtId="179" fontId="0" fillId="0" borderId="0" xfId="0" applyNumberFormat="1" applyAlignment="1">
      <alignment horizontal="center"/>
    </xf>
    <xf numFmtId="3" fontId="9" fillId="0" borderId="0" xfId="0" applyNumberFormat="1" applyFont="1" applyAlignment="1">
      <alignment horizontal="right" indent="1"/>
    </xf>
    <xf numFmtId="0" fontId="6" fillId="0" borderId="0" xfId="19"/>
    <xf numFmtId="3" fontId="6" fillId="0" borderId="0" xfId="19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right" indent="1"/>
    </xf>
    <xf numFmtId="49" fontId="6" fillId="0" borderId="0" xfId="4" applyNumberFormat="1" applyFont="1" applyFill="1" applyBorder="1" applyAlignment="1">
      <alignment wrapText="1"/>
    </xf>
    <xf numFmtId="2" fontId="6" fillId="0" borderId="0" xfId="4" applyNumberFormat="1"/>
    <xf numFmtId="1" fontId="6" fillId="5" borderId="7" xfId="4" applyFill="1" applyBorder="1"/>
    <xf numFmtId="49" fontId="6" fillId="5" borderId="0" xfId="4" applyNumberFormat="1" applyFill="1" applyBorder="1"/>
    <xf numFmtId="1" fontId="6" fillId="5" borderId="43" xfId="4" applyFill="1" applyBorder="1" applyAlignment="1">
      <alignment horizontal="center" wrapText="1"/>
    </xf>
    <xf numFmtId="1" fontId="6" fillId="5" borderId="44" xfId="4" applyFill="1" applyBorder="1" applyAlignment="1">
      <alignment wrapText="1"/>
    </xf>
    <xf numFmtId="1" fontId="6" fillId="5" borderId="44" xfId="4" applyFill="1" applyBorder="1" applyAlignment="1">
      <alignment horizontal="center" wrapText="1"/>
    </xf>
    <xf numFmtId="1" fontId="6" fillId="5" borderId="45" xfId="4" applyFill="1" applyBorder="1" applyAlignment="1">
      <alignment horizontal="center" wrapText="1"/>
    </xf>
    <xf numFmtId="1" fontId="6" fillId="5" borderId="43" xfId="4" applyFont="1" applyFill="1" applyBorder="1" applyAlignment="1">
      <alignment horizontal="center" wrapText="1"/>
    </xf>
    <xf numFmtId="1" fontId="48" fillId="0" borderId="0" xfId="4" applyFont="1"/>
    <xf numFmtId="1" fontId="8" fillId="0" borderId="0" xfId="4" applyFont="1" applyFill="1" applyAlignment="1">
      <alignment horizontal="left" wrapText="1"/>
    </xf>
    <xf numFmtId="1" fontId="8" fillId="0" borderId="0" xfId="4" applyFont="1" applyFill="1" applyAlignment="1">
      <alignment horizontal="center" wrapText="1"/>
    </xf>
    <xf numFmtId="1" fontId="6" fillId="0" borderId="0" xfId="4" applyFill="1" applyAlignment="1">
      <alignment horizontal="center"/>
    </xf>
    <xf numFmtId="169" fontId="6" fillId="0" borderId="0" xfId="4" applyNumberFormat="1" applyFill="1" applyAlignment="1">
      <alignment horizontal="center"/>
    </xf>
    <xf numFmtId="168" fontId="6" fillId="0" borderId="0" xfId="4" applyNumberFormat="1" applyFill="1" applyAlignment="1">
      <alignment horizontal="center"/>
    </xf>
    <xf numFmtId="165" fontId="6" fillId="0" borderId="0" xfId="4" applyNumberFormat="1" applyFill="1"/>
    <xf numFmtId="166" fontId="6" fillId="0" borderId="0" xfId="4" applyNumberFormat="1" applyFill="1"/>
    <xf numFmtId="169" fontId="6" fillId="0" borderId="0" xfId="4" applyNumberFormat="1" applyFill="1"/>
    <xf numFmtId="1" fontId="6" fillId="0" borderId="0" xfId="4" applyNumberFormat="1" applyFill="1"/>
    <xf numFmtId="168" fontId="6" fillId="0" borderId="0" xfId="4" applyNumberFormat="1" applyFill="1"/>
    <xf numFmtId="4" fontId="6" fillId="0" borderId="0" xfId="4" applyNumberFormat="1" applyFill="1" applyAlignment="1">
      <alignment horizontal="center"/>
    </xf>
    <xf numFmtId="1" fontId="8" fillId="0" borderId="0" xfId="4" applyFont="1" applyFill="1" applyAlignment="1">
      <alignment wrapText="1"/>
    </xf>
    <xf numFmtId="1" fontId="6" fillId="0" borderId="0" xfId="4" quotePrefix="1" applyFont="1" applyFill="1"/>
    <xf numFmtId="1" fontId="6" fillId="0" borderId="0" xfId="4" applyFont="1" applyFill="1" applyAlignment="1">
      <alignment wrapText="1"/>
    </xf>
    <xf numFmtId="2" fontId="6" fillId="0" borderId="0" xfId="4" applyNumberFormat="1" applyFill="1" applyAlignment="1">
      <alignment horizontal="center"/>
    </xf>
    <xf numFmtId="1" fontId="8" fillId="0" borderId="0" xfId="4" applyFont="1" applyFill="1"/>
    <xf numFmtId="49" fontId="6" fillId="0" borderId="2" xfId="4" applyNumberFormat="1" applyFill="1" applyBorder="1" applyAlignment="1">
      <alignment horizontal="center"/>
    </xf>
    <xf numFmtId="49" fontId="6" fillId="0" borderId="2" xfId="4" applyNumberFormat="1" applyFont="1" applyFill="1" applyBorder="1" applyAlignment="1">
      <alignment horizontal="center"/>
    </xf>
    <xf numFmtId="49" fontId="6" fillId="0" borderId="0" xfId="4" applyNumberFormat="1" applyFont="1" applyFill="1" applyBorder="1" applyAlignment="1">
      <alignment horizontal="center"/>
    </xf>
    <xf numFmtId="1" fontId="6" fillId="0" borderId="3" xfId="4" applyFont="1" applyFill="1" applyBorder="1" applyAlignment="1">
      <alignment horizontal="center" wrapText="1"/>
    </xf>
    <xf numFmtId="1" fontId="6" fillId="0" borderId="3" xfId="4" applyFill="1" applyBorder="1"/>
    <xf numFmtId="1" fontId="6" fillId="0" borderId="3" xfId="4" applyFont="1" applyFill="1" applyBorder="1" applyAlignment="1">
      <alignment wrapText="1"/>
    </xf>
    <xf numFmtId="49" fontId="6" fillId="0" borderId="4" xfId="4" applyNumberFormat="1" applyFont="1" applyFill="1" applyBorder="1" applyAlignment="1">
      <alignment wrapText="1"/>
    </xf>
    <xf numFmtId="49" fontId="6" fillId="0" borderId="3" xfId="4" applyNumberFormat="1" applyFill="1" applyBorder="1"/>
    <xf numFmtId="1" fontId="6" fillId="0" borderId="4" xfId="4" applyFill="1" applyBorder="1"/>
    <xf numFmtId="1" fontId="33" fillId="0" borderId="0" xfId="4" applyFont="1" applyFill="1"/>
    <xf numFmtId="1" fontId="6" fillId="0" borderId="5" xfId="4" applyFill="1" applyBorder="1"/>
    <xf numFmtId="1" fontId="6" fillId="0" borderId="5" xfId="4" applyFont="1" applyFill="1" applyBorder="1" applyAlignment="1">
      <alignment horizontal="center" wrapText="1"/>
    </xf>
    <xf numFmtId="1" fontId="6" fillId="0" borderId="6" xfId="4" quotePrefix="1" applyFont="1" applyFill="1" applyBorder="1"/>
    <xf numFmtId="1" fontId="6" fillId="0" borderId="6" xfId="4" applyFill="1" applyBorder="1"/>
    <xf numFmtId="1" fontId="6" fillId="0" borderId="0" xfId="4" applyFill="1" applyBorder="1"/>
    <xf numFmtId="164" fontId="6" fillId="0" borderId="0" xfId="4" applyNumberFormat="1" applyFill="1" applyAlignment="1">
      <alignment horizontal="center"/>
    </xf>
    <xf numFmtId="1" fontId="6" fillId="0" borderId="0" xfId="4" applyFont="1" applyFill="1"/>
    <xf numFmtId="0" fontId="0" fillId="0" borderId="0" xfId="0" applyFill="1" applyAlignment="1">
      <alignment horizontal="center"/>
    </xf>
    <xf numFmtId="164" fontId="6" fillId="21" borderId="0" xfId="4" applyNumberFormat="1" applyFill="1"/>
    <xf numFmtId="0" fontId="3" fillId="0" borderId="0" xfId="21"/>
    <xf numFmtId="0" fontId="53" fillId="0" borderId="46" xfId="21" applyFont="1" applyBorder="1" applyAlignment="1">
      <alignment horizontal="left"/>
    </xf>
    <xf numFmtId="3" fontId="53" fillId="0" borderId="46" xfId="21" applyNumberFormat="1" applyFont="1" applyBorder="1" applyAlignment="1">
      <alignment horizontal="right" wrapText="1"/>
    </xf>
    <xf numFmtId="0" fontId="3" fillId="0" borderId="46" xfId="21" applyBorder="1" applyAlignment="1">
      <alignment horizontal="right" wrapText="1"/>
    </xf>
    <xf numFmtId="0" fontId="53" fillId="0" borderId="46" xfId="21" applyFont="1" applyBorder="1" applyAlignment="1">
      <alignment horizontal="right" wrapText="1"/>
    </xf>
    <xf numFmtId="0" fontId="53" fillId="22" borderId="46" xfId="21" applyFont="1" applyFill="1" applyBorder="1" applyAlignment="1">
      <alignment horizontal="left"/>
    </xf>
    <xf numFmtId="3" fontId="53" fillId="22" borderId="46" xfId="21" applyNumberFormat="1" applyFont="1" applyFill="1" applyBorder="1" applyAlignment="1">
      <alignment horizontal="right" wrapText="1"/>
    </xf>
    <xf numFmtId="0" fontId="3" fillId="22" borderId="46" xfId="21" applyFill="1" applyBorder="1" applyAlignment="1">
      <alignment horizontal="right" wrapText="1"/>
    </xf>
    <xf numFmtId="0" fontId="53" fillId="22" borderId="46" xfId="21" applyFont="1" applyFill="1" applyBorder="1" applyAlignment="1">
      <alignment horizontal="right" wrapText="1"/>
    </xf>
    <xf numFmtId="0" fontId="54" fillId="0" borderId="46" xfId="21" applyFont="1" applyBorder="1" applyAlignment="1">
      <alignment horizontal="center" wrapText="1"/>
    </xf>
    <xf numFmtId="0" fontId="54" fillId="22" borderId="46" xfId="21" applyFont="1" applyFill="1" applyBorder="1" applyAlignment="1">
      <alignment horizontal="center" wrapText="1"/>
    </xf>
    <xf numFmtId="171" fontId="6" fillId="0" borderId="0" xfId="4" applyNumberFormat="1"/>
    <xf numFmtId="1" fontId="6" fillId="5" borderId="0" xfId="4" applyFill="1" applyBorder="1" applyAlignment="1">
      <alignment horizontal="center" wrapText="1"/>
    </xf>
    <xf numFmtId="1" fontId="6" fillId="5" borderId="0" xfId="4" applyFill="1" applyBorder="1"/>
    <xf numFmtId="1" fontId="6" fillId="0" borderId="0" xfId="4" applyFill="1" applyBorder="1" applyAlignment="1">
      <alignment horizontal="center" wrapText="1"/>
    </xf>
    <xf numFmtId="49" fontId="6" fillId="0" borderId="0" xfId="4" applyNumberFormat="1" applyFill="1" applyBorder="1"/>
    <xf numFmtId="1" fontId="6" fillId="5" borderId="0" xfId="4" applyFont="1" applyFill="1" applyBorder="1" applyAlignment="1">
      <alignment horizontal="center" wrapText="1"/>
    </xf>
    <xf numFmtId="49" fontId="32" fillId="5" borderId="0" xfId="4" applyNumberFormat="1" applyFont="1" applyFill="1" applyBorder="1" applyAlignment="1">
      <alignment wrapText="1"/>
    </xf>
    <xf numFmtId="0" fontId="59" fillId="24" borderId="0" xfId="22" applyFont="1" applyFill="1"/>
    <xf numFmtId="0" fontId="3" fillId="24" borderId="0" xfId="22" applyFill="1"/>
    <xf numFmtId="0" fontId="60" fillId="24" borderId="0" xfId="22" applyFont="1" applyFill="1"/>
    <xf numFmtId="0" fontId="49" fillId="24" borderId="0" xfId="23" applyFill="1"/>
    <xf numFmtId="0" fontId="61" fillId="24" borderId="0" xfId="22" applyFont="1" applyFill="1"/>
    <xf numFmtId="0" fontId="62" fillId="24" borderId="32" xfId="22" applyFont="1" applyFill="1" applyBorder="1" applyAlignment="1">
      <alignment vertical="top" wrapText="1"/>
    </xf>
    <xf numFmtId="0" fontId="62" fillId="24" borderId="34" xfId="22" applyFont="1" applyFill="1" applyBorder="1" applyAlignment="1">
      <alignment vertical="top" wrapText="1"/>
    </xf>
    <xf numFmtId="0" fontId="3" fillId="24" borderId="46" xfId="22" applyFill="1" applyBorder="1" applyAlignment="1">
      <alignment wrapText="1"/>
    </xf>
    <xf numFmtId="0" fontId="3" fillId="25" borderId="0" xfId="22" applyFill="1"/>
    <xf numFmtId="169" fontId="0" fillId="28" borderId="0" xfId="0" applyNumberFormat="1" applyFill="1" applyAlignment="1">
      <alignment horizontal="center"/>
    </xf>
    <xf numFmtId="169" fontId="6" fillId="29" borderId="0" xfId="4" applyNumberFormat="1" applyFill="1" applyAlignment="1">
      <alignment horizontal="center"/>
    </xf>
    <xf numFmtId="169" fontId="0" fillId="29" borderId="0" xfId="0" applyNumberFormat="1" applyFill="1"/>
    <xf numFmtId="3" fontId="0" fillId="29" borderId="0" xfId="0" applyNumberFormat="1" applyFill="1"/>
    <xf numFmtId="169" fontId="6" fillId="20" borderId="0" xfId="4" applyNumberFormat="1" applyFill="1" applyAlignment="1">
      <alignment horizontal="center"/>
    </xf>
    <xf numFmtId="0" fontId="2" fillId="0" borderId="0" xfId="53"/>
    <xf numFmtId="0" fontId="53" fillId="0" borderId="46" xfId="53" applyFont="1" applyBorder="1" applyAlignment="1">
      <alignment horizontal="left"/>
    </xf>
    <xf numFmtId="0" fontId="53" fillId="0" borderId="46" xfId="53" applyFont="1" applyBorder="1" applyAlignment="1">
      <alignment horizontal="right" wrapText="1"/>
    </xf>
    <xf numFmtId="0" fontId="2" fillId="0" borderId="46" xfId="53" applyBorder="1" applyAlignment="1">
      <alignment horizontal="right" wrapText="1"/>
    </xf>
    <xf numFmtId="3" fontId="53" fillId="0" borderId="46" xfId="53" applyNumberFormat="1" applyFont="1" applyBorder="1" applyAlignment="1">
      <alignment horizontal="right" wrapText="1"/>
    </xf>
    <xf numFmtId="0" fontId="53" fillId="22" borderId="46" xfId="53" applyFont="1" applyFill="1" applyBorder="1" applyAlignment="1">
      <alignment horizontal="left"/>
    </xf>
    <xf numFmtId="0" fontId="53" fillId="22" borderId="46" xfId="53" applyFont="1" applyFill="1" applyBorder="1" applyAlignment="1">
      <alignment horizontal="right" wrapText="1"/>
    </xf>
    <xf numFmtId="0" fontId="2" fillId="22" borderId="46" xfId="53" applyFill="1" applyBorder="1" applyAlignment="1">
      <alignment horizontal="right" wrapText="1"/>
    </xf>
    <xf numFmtId="3" fontId="53" fillId="22" borderId="46" xfId="53" applyNumberFormat="1" applyFont="1" applyFill="1" applyBorder="1" applyAlignment="1">
      <alignment horizontal="right" wrapText="1"/>
    </xf>
    <xf numFmtId="0" fontId="2" fillId="0" borderId="32" xfId="53" applyBorder="1" applyAlignment="1">
      <alignment horizontal="left"/>
    </xf>
    <xf numFmtId="0" fontId="53" fillId="0" borderId="34" xfId="53" applyFont="1" applyBorder="1" applyAlignment="1">
      <alignment horizontal="left"/>
    </xf>
    <xf numFmtId="0" fontId="51" fillId="0" borderId="32" xfId="53" applyFont="1" applyBorder="1" applyAlignment="1">
      <alignment horizontal="center" wrapText="1"/>
    </xf>
    <xf numFmtId="0" fontId="51" fillId="0" borderId="34" xfId="53" applyFont="1" applyBorder="1" applyAlignment="1">
      <alignment horizontal="center" wrapText="1"/>
    </xf>
    <xf numFmtId="164" fontId="0" fillId="31" borderId="0" xfId="0" applyNumberFormat="1" applyFill="1" applyAlignment="1">
      <alignment horizontal="center"/>
    </xf>
    <xf numFmtId="49" fontId="6" fillId="28" borderId="0" xfId="0" applyNumberFormat="1" applyFont="1" applyFill="1" applyAlignment="1">
      <alignment horizontal="left"/>
    </xf>
    <xf numFmtId="178" fontId="6" fillId="8" borderId="0" xfId="4" applyNumberFormat="1" applyFill="1"/>
    <xf numFmtId="0" fontId="6" fillId="0" borderId="7" xfId="0" applyFont="1" applyBorder="1" applyAlignment="1">
      <alignment horizontal="center" wrapText="1"/>
    </xf>
    <xf numFmtId="0" fontId="51" fillId="0" borderId="32" xfId="53" applyFont="1" applyBorder="1" applyAlignment="1">
      <alignment horizontal="center" wrapText="1"/>
    </xf>
    <xf numFmtId="0" fontId="51" fillId="0" borderId="34" xfId="53" applyFont="1" applyBorder="1" applyAlignment="1">
      <alignment horizontal="center" wrapText="1"/>
    </xf>
    <xf numFmtId="0" fontId="77" fillId="0" borderId="0" xfId="0" applyFont="1"/>
    <xf numFmtId="0" fontId="78" fillId="0" borderId="0" xfId="0" applyFont="1"/>
    <xf numFmtId="0" fontId="79" fillId="0" borderId="0" xfId="0" applyFont="1"/>
    <xf numFmtId="0" fontId="80" fillId="0" borderId="0" xfId="0" applyFont="1"/>
    <xf numFmtId="0" fontId="81" fillId="0" borderId="0" xfId="0" applyFont="1"/>
    <xf numFmtId="0" fontId="0" fillId="0" borderId="0" xfId="0" applyFont="1" applyAlignment="1">
      <alignment horizontal="left"/>
    </xf>
    <xf numFmtId="3" fontId="53" fillId="32" borderId="46" xfId="21" applyNumberFormat="1" applyFont="1" applyFill="1" applyBorder="1" applyAlignment="1">
      <alignment horizontal="right" wrapText="1"/>
    </xf>
    <xf numFmtId="0" fontId="53" fillId="22" borderId="32" xfId="53" applyFont="1" applyFill="1" applyBorder="1" applyAlignment="1">
      <alignment horizontal="center"/>
    </xf>
    <xf numFmtId="0" fontId="53" fillId="22" borderId="46" xfId="53" applyFont="1" applyFill="1" applyBorder="1" applyAlignment="1">
      <alignment horizontal="center"/>
    </xf>
    <xf numFmtId="0" fontId="53" fillId="16" borderId="46" xfId="53" applyFont="1" applyFill="1" applyBorder="1" applyAlignment="1">
      <alignment horizontal="right" wrapText="1"/>
    </xf>
    <xf numFmtId="0" fontId="2" fillId="16" borderId="46" xfId="53" applyFill="1" applyBorder="1" applyAlignment="1">
      <alignment horizontal="right" wrapText="1"/>
    </xf>
    <xf numFmtId="3" fontId="53" fillId="16" borderId="46" xfId="53" applyNumberFormat="1" applyFont="1" applyFill="1" applyBorder="1" applyAlignment="1">
      <alignment horizontal="right" wrapText="1"/>
    </xf>
    <xf numFmtId="0" fontId="2" fillId="16" borderId="0" xfId="53" applyFill="1"/>
    <xf numFmtId="0" fontId="53" fillId="16" borderId="32" xfId="53" applyFont="1" applyFill="1" applyBorder="1" applyAlignment="1">
      <alignment horizontal="right" wrapText="1"/>
    </xf>
    <xf numFmtId="0" fontId="2" fillId="16" borderId="32" xfId="53" applyFill="1" applyBorder="1" applyAlignment="1">
      <alignment horizontal="right" wrapText="1"/>
    </xf>
    <xf numFmtId="3" fontId="53" fillId="16" borderId="32" xfId="53" applyNumberFormat="1" applyFont="1" applyFill="1" applyBorder="1" applyAlignment="1">
      <alignment horizontal="right" wrapText="1"/>
    </xf>
    <xf numFmtId="1" fontId="0" fillId="16" borderId="0" xfId="0" applyNumberFormat="1" applyFill="1"/>
    <xf numFmtId="164" fontId="0" fillId="28" borderId="0" xfId="0" applyNumberFormat="1" applyFill="1" applyAlignment="1">
      <alignment horizontal="center"/>
    </xf>
    <xf numFmtId="1" fontId="0" fillId="30" borderId="0" xfId="0" applyNumberFormat="1" applyFill="1"/>
    <xf numFmtId="164" fontId="0" fillId="33" borderId="0" xfId="0" applyNumberFormat="1" applyFill="1" applyAlignment="1">
      <alignment horizontal="center"/>
    </xf>
    <xf numFmtId="0" fontId="21" fillId="0" borderId="0" xfId="0" applyFont="1"/>
    <xf numFmtId="4" fontId="6" fillId="30" borderId="0" xfId="4" applyNumberFormat="1" applyFill="1" applyAlignment="1">
      <alignment horizontal="center"/>
    </xf>
    <xf numFmtId="0" fontId="6" fillId="0" borderId="0" xfId="52"/>
    <xf numFmtId="0" fontId="8" fillId="0" borderId="0" xfId="52" applyFont="1"/>
    <xf numFmtId="0" fontId="6" fillId="0" borderId="0" xfId="52" applyFill="1"/>
    <xf numFmtId="0" fontId="6" fillId="0" borderId="0" xfId="52" applyFill="1" applyAlignment="1">
      <alignment horizontal="center"/>
    </xf>
    <xf numFmtId="0" fontId="6" fillId="0" borderId="0" xfId="52" applyFont="1" applyAlignment="1">
      <alignment horizontal="center"/>
    </xf>
    <xf numFmtId="0" fontId="6" fillId="0" borderId="0" xfId="52" applyAlignment="1">
      <alignment horizontal="center"/>
    </xf>
    <xf numFmtId="0" fontId="6" fillId="0" borderId="7" xfId="52" applyBorder="1"/>
    <xf numFmtId="0" fontId="6" fillId="0" borderId="7" xfId="52" applyFont="1" applyBorder="1"/>
    <xf numFmtId="0" fontId="6" fillId="0" borderId="7" xfId="52" applyFill="1" applyBorder="1"/>
    <xf numFmtId="0" fontId="6" fillId="0" borderId="0" xfId="52" applyBorder="1" applyAlignment="1">
      <alignment horizontal="center"/>
    </xf>
    <xf numFmtId="3" fontId="6" fillId="0" borderId="0" xfId="52" applyNumberFormat="1"/>
    <xf numFmtId="169" fontId="6" fillId="0" borderId="0" xfId="52" applyNumberFormat="1"/>
    <xf numFmtId="170" fontId="6" fillId="0" borderId="0" xfId="52" applyNumberFormat="1"/>
    <xf numFmtId="0" fontId="6" fillId="0" borderId="0" xfId="52" applyFill="1" applyBorder="1"/>
    <xf numFmtId="164" fontId="6" fillId="0" borderId="0" xfId="52" applyNumberFormat="1" applyFill="1"/>
    <xf numFmtId="168" fontId="6" fillId="0" borderId="0" xfId="52" applyNumberFormat="1" applyFill="1"/>
    <xf numFmtId="2" fontId="6" fillId="0" borderId="0" xfId="52" applyNumberFormat="1"/>
    <xf numFmtId="2" fontId="6" fillId="0" borderId="0" xfId="52" applyNumberFormat="1" applyFill="1"/>
    <xf numFmtId="171" fontId="6" fillId="0" borderId="0" xfId="52" applyNumberFormat="1"/>
    <xf numFmtId="165" fontId="6" fillId="0" borderId="0" xfId="52" applyNumberFormat="1" applyFill="1"/>
    <xf numFmtId="0" fontId="6" fillId="0" borderId="0" xfId="52" applyAlignment="1"/>
    <xf numFmtId="169" fontId="4" fillId="30" borderId="0" xfId="18" applyNumberFormat="1" applyFill="1"/>
    <xf numFmtId="169" fontId="0" fillId="0" borderId="7" xfId="0" applyNumberFormat="1" applyBorder="1" applyAlignment="1">
      <alignment horizontal="center"/>
    </xf>
    <xf numFmtId="169" fontId="6" fillId="0" borderId="7" xfId="4" applyNumberFormat="1" applyBorder="1" applyAlignment="1">
      <alignment horizontal="center"/>
    </xf>
    <xf numFmtId="4" fontId="6" fillId="0" borderId="0" xfId="52" applyNumberFormat="1" applyFill="1"/>
    <xf numFmtId="0" fontId="6" fillId="0" borderId="0" xfId="52" quotePrefix="1" applyFill="1"/>
    <xf numFmtId="169" fontId="6" fillId="30" borderId="0" xfId="52" applyNumberFormat="1" applyFill="1"/>
    <xf numFmtId="164" fontId="21" fillId="0" borderId="0" xfId="4" applyNumberFormat="1" applyFont="1" applyFill="1"/>
    <xf numFmtId="164" fontId="6" fillId="0" borderId="2" xfId="4" applyNumberFormat="1" applyFill="1" applyBorder="1" applyAlignment="1">
      <alignment horizontal="center" wrapText="1"/>
    </xf>
    <xf numFmtId="0" fontId="6" fillId="0" borderId="2" xfId="12" applyBorder="1" applyAlignment="1">
      <alignment horizontal="center"/>
    </xf>
    <xf numFmtId="0" fontId="6" fillId="0" borderId="2" xfId="12" applyFont="1" applyBorder="1"/>
    <xf numFmtId="0" fontId="6" fillId="0" borderId="2" xfId="12" applyFont="1" applyBorder="1" applyAlignment="1">
      <alignment horizontal="center"/>
    </xf>
    <xf numFmtId="165" fontId="6" fillId="0" borderId="0" xfId="12" applyNumberFormat="1"/>
    <xf numFmtId="165" fontId="6" fillId="30" borderId="0" xfId="12" applyNumberFormat="1" applyFill="1"/>
    <xf numFmtId="0" fontId="83" fillId="0" borderId="0" xfId="12" applyFont="1"/>
    <xf numFmtId="0" fontId="8" fillId="0" borderId="0" xfId="12" applyFont="1"/>
    <xf numFmtId="10" fontId="0" fillId="0" borderId="0" xfId="17" applyNumberFormat="1" applyFont="1"/>
    <xf numFmtId="0" fontId="1" fillId="0" borderId="0" xfId="18" applyFont="1"/>
    <xf numFmtId="0" fontId="84" fillId="0" borderId="0" xfId="18" applyFont="1"/>
    <xf numFmtId="0" fontId="62" fillId="0" borderId="0" xfId="18" applyFont="1"/>
    <xf numFmtId="0" fontId="49" fillId="0" borderId="0" xfId="20"/>
    <xf numFmtId="0" fontId="6" fillId="18" borderId="0" xfId="0" applyFont="1" applyFill="1"/>
    <xf numFmtId="0" fontId="0" fillId="18" borderId="0" xfId="0" applyFill="1"/>
    <xf numFmtId="0" fontId="83" fillId="0" borderId="0" xfId="0" applyFont="1"/>
    <xf numFmtId="0" fontId="0" fillId="0" borderId="2" xfId="0" applyBorder="1" applyAlignment="1">
      <alignment wrapText="1"/>
    </xf>
    <xf numFmtId="0" fontId="0" fillId="0" borderId="0" xfId="0" applyBorder="1" applyAlignment="1">
      <alignment wrapText="1"/>
    </xf>
    <xf numFmtId="169" fontId="0" fillId="30" borderId="0" xfId="0" applyNumberFormat="1" applyFill="1"/>
    <xf numFmtId="0" fontId="0" fillId="0" borderId="2" xfId="0" applyBorder="1" applyAlignment="1">
      <alignment horizontal="center" wrapText="1"/>
    </xf>
    <xf numFmtId="0" fontId="6" fillId="0" borderId="2" xfId="0" applyFont="1" applyBorder="1" applyAlignment="1">
      <alignment wrapText="1"/>
    </xf>
    <xf numFmtId="164" fontId="6" fillId="0" borderId="2" xfId="4" applyNumberFormat="1" applyBorder="1"/>
    <xf numFmtId="49" fontId="6" fillId="5" borderId="0" xfId="0" applyNumberFormat="1" applyFont="1" applyFill="1" applyAlignment="1">
      <alignment horizontal="center"/>
    </xf>
    <xf numFmtId="1" fontId="48" fillId="0" borderId="0" xfId="5" applyFont="1"/>
    <xf numFmtId="1" fontId="8" fillId="0" borderId="0" xfId="3" applyFont="1"/>
    <xf numFmtId="171" fontId="6" fillId="0" borderId="0" xfId="4" applyNumberFormat="1" applyAlignment="1">
      <alignment horizontal="center"/>
    </xf>
    <xf numFmtId="0" fontId="0" fillId="20" borderId="0" xfId="0" applyFill="1"/>
    <xf numFmtId="0" fontId="6" fillId="20" borderId="7" xfId="0" applyFont="1" applyFill="1" applyBorder="1" applyAlignment="1">
      <alignment horizontal="center"/>
    </xf>
    <xf numFmtId="0" fontId="6" fillId="20" borderId="0" xfId="0" applyFont="1" applyFill="1"/>
    <xf numFmtId="3" fontId="0" fillId="20" borderId="0" xfId="0" applyNumberFormat="1" applyFill="1" applyAlignment="1">
      <alignment horizontal="right" indent="1"/>
    </xf>
    <xf numFmtId="0" fontId="6" fillId="20" borderId="0" xfId="0" applyFont="1" applyFill="1" applyAlignment="1">
      <alignment horizontal="center"/>
    </xf>
    <xf numFmtId="179" fontId="0" fillId="20" borderId="0" xfId="0" applyNumberFormat="1" applyFill="1" applyAlignment="1">
      <alignment horizontal="center"/>
    </xf>
    <xf numFmtId="0" fontId="9" fillId="20" borderId="0" xfId="0" applyFont="1" applyFill="1"/>
    <xf numFmtId="3" fontId="9" fillId="20" borderId="0" xfId="0" applyNumberFormat="1" applyFont="1" applyFill="1" applyAlignment="1">
      <alignment horizontal="right" indent="1"/>
    </xf>
    <xf numFmtId="3" fontId="6" fillId="20" borderId="7" xfId="0" applyNumberFormat="1" applyFont="1" applyFill="1" applyBorder="1" applyAlignment="1">
      <alignment horizontal="right" indent="1"/>
    </xf>
    <xf numFmtId="0" fontId="0" fillId="20" borderId="7" xfId="0" applyFill="1" applyBorder="1"/>
    <xf numFmtId="169" fontId="0" fillId="20" borderId="0" xfId="0" applyNumberFormat="1" applyFill="1" applyAlignment="1">
      <alignment horizontal="right" indent="1"/>
    </xf>
    <xf numFmtId="169" fontId="0" fillId="20" borderId="0" xfId="0" applyNumberFormat="1" applyFill="1" applyAlignment="1">
      <alignment horizontal="center"/>
    </xf>
    <xf numFmtId="0" fontId="1" fillId="0" borderId="0" xfId="18" quotePrefix="1" applyFont="1"/>
    <xf numFmtId="1" fontId="6" fillId="0" borderId="11" xfId="5" applyFont="1" applyBorder="1" applyAlignment="1">
      <alignment horizontal="center" wrapText="1"/>
    </xf>
    <xf numFmtId="1" fontId="6" fillId="0" borderId="11" xfId="5" applyBorder="1" applyAlignment="1">
      <alignment horizontal="center" wrapText="1"/>
    </xf>
    <xf numFmtId="1" fontId="6" fillId="0" borderId="22" xfId="5" applyBorder="1" applyAlignment="1">
      <alignment horizontal="center" wrapText="1"/>
    </xf>
    <xf numFmtId="1" fontId="6" fillId="12" borderId="10" xfId="5" applyFont="1" applyFill="1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1" fontId="0" fillId="20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0" fontId="12" fillId="0" borderId="23" xfId="0" applyFont="1" applyBorder="1" applyAlignment="1">
      <alignment horizontal="center" wrapText="1"/>
    </xf>
    <xf numFmtId="0" fontId="12" fillId="0" borderId="24" xfId="0" applyFont="1" applyBorder="1" applyAlignment="1">
      <alignment horizontal="center" wrapText="1"/>
    </xf>
    <xf numFmtId="0" fontId="12" fillId="0" borderId="27" xfId="0" applyFont="1" applyBorder="1" applyAlignment="1">
      <alignment horizontal="center" wrapText="1"/>
    </xf>
    <xf numFmtId="0" fontId="12" fillId="0" borderId="20" xfId="0" applyFont="1" applyBorder="1" applyAlignment="1">
      <alignment horizontal="center" wrapText="1"/>
    </xf>
    <xf numFmtId="0" fontId="12" fillId="0" borderId="25" xfId="0" applyFont="1" applyBorder="1" applyAlignment="1">
      <alignment horizontal="center" wrapText="1"/>
    </xf>
    <xf numFmtId="0" fontId="12" fillId="0" borderId="26" xfId="0" applyFont="1" applyBorder="1" applyAlignment="1">
      <alignment horizontal="center" wrapText="1"/>
    </xf>
    <xf numFmtId="0" fontId="12" fillId="0" borderId="21" xfId="0" applyFont="1" applyBorder="1" applyAlignment="1">
      <alignment horizontal="center" wrapText="1"/>
    </xf>
    <xf numFmtId="0" fontId="12" fillId="0" borderId="0" xfId="0" applyFont="1" applyBorder="1" applyAlignment="1">
      <alignment horizontal="center" wrapText="1"/>
    </xf>
    <xf numFmtId="0" fontId="12" fillId="0" borderId="28" xfId="0" applyFont="1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12" fillId="0" borderId="18" xfId="0" applyFont="1" applyBorder="1" applyAlignment="1">
      <alignment horizontal="center" wrapText="1"/>
    </xf>
    <xf numFmtId="0" fontId="12" fillId="0" borderId="19" xfId="0" applyFont="1" applyBorder="1" applyAlignment="1">
      <alignment horizontal="center" wrapText="1"/>
    </xf>
    <xf numFmtId="0" fontId="13" fillId="0" borderId="25" xfId="0" applyFont="1" applyBorder="1" applyAlignment="1">
      <alignment vertical="top" wrapText="1"/>
    </xf>
    <xf numFmtId="0" fontId="13" fillId="0" borderId="28" xfId="0" applyFont="1" applyBorder="1" applyAlignment="1">
      <alignment vertical="top" wrapText="1"/>
    </xf>
    <xf numFmtId="0" fontId="14" fillId="0" borderId="28" xfId="0" applyFont="1" applyBorder="1" applyAlignment="1">
      <alignment vertical="top" wrapText="1"/>
    </xf>
    <xf numFmtId="0" fontId="14" fillId="0" borderId="26" xfId="0" applyFont="1" applyBorder="1" applyAlignment="1">
      <alignment vertical="top" wrapText="1"/>
    </xf>
    <xf numFmtId="0" fontId="13" fillId="0" borderId="27" xfId="0" applyFont="1" applyBorder="1" applyAlignment="1">
      <alignment vertical="top" wrapText="1"/>
    </xf>
    <xf numFmtId="0" fontId="13" fillId="0" borderId="0" xfId="0" applyFont="1" applyAlignment="1">
      <alignment vertical="top" wrapText="1"/>
    </xf>
    <xf numFmtId="0" fontId="14" fillId="0" borderId="27" xfId="0" applyFont="1" applyBorder="1" applyAlignment="1">
      <alignment vertical="top" wrapText="1"/>
    </xf>
    <xf numFmtId="0" fontId="14" fillId="0" borderId="0" xfId="0" applyFont="1" applyAlignment="1">
      <alignment vertical="top" wrapText="1"/>
    </xf>
    <xf numFmtId="0" fontId="14" fillId="0" borderId="20" xfId="0" applyFont="1" applyBorder="1" applyAlignment="1">
      <alignment vertical="top" wrapText="1"/>
    </xf>
    <xf numFmtId="0" fontId="7" fillId="0" borderId="23" xfId="0" applyFont="1" applyBorder="1" applyAlignment="1">
      <alignment horizontal="left" wrapText="1"/>
    </xf>
    <xf numFmtId="0" fontId="7" fillId="0" borderId="21" xfId="0" applyFont="1" applyBorder="1" applyAlignment="1">
      <alignment horizontal="left" wrapText="1"/>
    </xf>
    <xf numFmtId="0" fontId="7" fillId="0" borderId="24" xfId="0" applyFont="1" applyBorder="1" applyAlignment="1">
      <alignment horizontal="left" wrapText="1"/>
    </xf>
    <xf numFmtId="0" fontId="11" fillId="0" borderId="25" xfId="0" applyFont="1" applyBorder="1" applyAlignment="1">
      <alignment horizontal="left" wrapText="1"/>
    </xf>
    <xf numFmtId="0" fontId="11" fillId="0" borderId="28" xfId="0" applyFont="1" applyBorder="1" applyAlignment="1">
      <alignment horizontal="left" wrapText="1"/>
    </xf>
    <xf numFmtId="0" fontId="11" fillId="0" borderId="26" xfId="0" applyFont="1" applyBorder="1" applyAlignment="1">
      <alignment horizontal="left" wrapText="1"/>
    </xf>
    <xf numFmtId="0" fontId="12" fillId="0" borderId="17" xfId="0" applyFont="1" applyBorder="1" applyAlignment="1">
      <alignment horizontal="center" wrapText="1"/>
    </xf>
    <xf numFmtId="0" fontId="13" fillId="0" borderId="23" xfId="0" applyFont="1" applyBorder="1" applyAlignment="1">
      <alignment vertical="top" wrapText="1"/>
    </xf>
    <xf numFmtId="0" fontId="13" fillId="0" borderId="21" xfId="0" applyFont="1" applyBorder="1" applyAlignment="1">
      <alignment vertical="top" wrapText="1"/>
    </xf>
    <xf numFmtId="0" fontId="13" fillId="0" borderId="24" xfId="0" applyFont="1" applyBorder="1" applyAlignment="1">
      <alignment vertical="top" wrapText="1"/>
    </xf>
    <xf numFmtId="0" fontId="13" fillId="0" borderId="20" xfId="0" applyFont="1" applyBorder="1" applyAlignment="1">
      <alignment vertical="top" wrapText="1"/>
    </xf>
    <xf numFmtId="0" fontId="41" fillId="0" borderId="40" xfId="6" applyFont="1" applyBorder="1" applyAlignment="1">
      <alignment vertical="top" wrapText="1"/>
    </xf>
    <xf numFmtId="0" fontId="41" fillId="0" borderId="0" xfId="6" applyFont="1" applyBorder="1" applyAlignment="1">
      <alignment vertical="top" wrapText="1"/>
    </xf>
    <xf numFmtId="0" fontId="40" fillId="0" borderId="0" xfId="6" applyFont="1" applyAlignment="1">
      <alignment vertical="top" wrapText="1"/>
    </xf>
    <xf numFmtId="0" fontId="40" fillId="0" borderId="33" xfId="6" applyFont="1" applyBorder="1" applyAlignment="1">
      <alignment vertical="top" wrapText="1"/>
    </xf>
    <xf numFmtId="0" fontId="36" fillId="0" borderId="0" xfId="6" applyFont="1" applyAlignment="1">
      <alignment wrapText="1"/>
    </xf>
    <xf numFmtId="0" fontId="36" fillId="0" borderId="33" xfId="6" applyFont="1" applyBorder="1" applyAlignment="1">
      <alignment wrapText="1"/>
    </xf>
    <xf numFmtId="0" fontId="36" fillId="0" borderId="42" xfId="6" applyFont="1" applyBorder="1" applyAlignment="1">
      <alignment wrapText="1"/>
    </xf>
    <xf numFmtId="0" fontId="36" fillId="0" borderId="35" xfId="6" applyFont="1" applyBorder="1" applyAlignment="1">
      <alignment wrapText="1"/>
    </xf>
    <xf numFmtId="0" fontId="40" fillId="0" borderId="41" xfId="6" applyFont="1" applyBorder="1" applyAlignment="1">
      <alignment vertical="top" wrapText="1"/>
    </xf>
    <xf numFmtId="0" fontId="40" fillId="0" borderId="42" xfId="6" applyFont="1" applyBorder="1" applyAlignment="1">
      <alignment vertical="top" wrapText="1"/>
    </xf>
    <xf numFmtId="0" fontId="40" fillId="0" borderId="40" xfId="6" applyFont="1" applyBorder="1" applyAlignment="1">
      <alignment vertical="top" wrapText="1"/>
    </xf>
    <xf numFmtId="0" fontId="40" fillId="0" borderId="0" xfId="6" applyFont="1" applyBorder="1" applyAlignment="1">
      <alignment vertical="top" wrapText="1"/>
    </xf>
    <xf numFmtId="0" fontId="41" fillId="0" borderId="0" xfId="6" applyFont="1" applyAlignment="1">
      <alignment vertical="top" wrapText="1"/>
    </xf>
    <xf numFmtId="0" fontId="41" fillId="0" borderId="33" xfId="6" applyFont="1" applyBorder="1" applyAlignment="1">
      <alignment vertical="top" wrapText="1"/>
    </xf>
    <xf numFmtId="0" fontId="41" fillId="0" borderId="37" xfId="6" applyFont="1" applyBorder="1" applyAlignment="1">
      <alignment vertical="top" wrapText="1"/>
    </xf>
    <xf numFmtId="0" fontId="41" fillId="0" borderId="38" xfId="6" applyFont="1" applyBorder="1" applyAlignment="1">
      <alignment vertical="top" wrapText="1"/>
    </xf>
    <xf numFmtId="0" fontId="41" fillId="0" borderId="39" xfId="6" applyFont="1" applyBorder="1" applyAlignment="1">
      <alignment vertical="top" wrapText="1"/>
    </xf>
    <xf numFmtId="0" fontId="38" fillId="0" borderId="32" xfId="6" applyFont="1" applyBorder="1" applyAlignment="1">
      <alignment horizontal="center" wrapText="1"/>
    </xf>
    <xf numFmtId="0" fontId="38" fillId="0" borderId="34" xfId="6" applyFont="1" applyBorder="1" applyAlignment="1">
      <alignment horizontal="center" wrapText="1"/>
    </xf>
    <xf numFmtId="0" fontId="38" fillId="0" borderId="37" xfId="6" applyFont="1" applyBorder="1" applyAlignment="1">
      <alignment horizontal="center" wrapText="1"/>
    </xf>
    <xf numFmtId="0" fontId="38" fillId="0" borderId="39" xfId="6" applyFont="1" applyBorder="1" applyAlignment="1">
      <alignment horizontal="center" wrapText="1"/>
    </xf>
    <xf numFmtId="0" fontId="38" fillId="0" borderId="41" xfId="6" applyFont="1" applyBorder="1" applyAlignment="1">
      <alignment horizontal="center" wrapText="1"/>
    </xf>
    <xf numFmtId="0" fontId="38" fillId="0" borderId="35" xfId="6" applyFont="1" applyBorder="1" applyAlignment="1">
      <alignment horizontal="center" wrapText="1"/>
    </xf>
    <xf numFmtId="0" fontId="38" fillId="0" borderId="40" xfId="6" applyFont="1" applyBorder="1" applyAlignment="1">
      <alignment horizontal="center" wrapText="1"/>
    </xf>
    <xf numFmtId="0" fontId="38" fillId="0" borderId="33" xfId="6" applyFont="1" applyBorder="1" applyAlignment="1">
      <alignment horizontal="center" wrapText="1"/>
    </xf>
    <xf numFmtId="0" fontId="36" fillId="0" borderId="40" xfId="6" applyFont="1" applyBorder="1" applyAlignment="1">
      <alignment horizontal="center" wrapText="1"/>
    </xf>
    <xf numFmtId="0" fontId="36" fillId="0" borderId="33" xfId="6" applyFont="1" applyBorder="1" applyAlignment="1">
      <alignment horizontal="center" wrapText="1"/>
    </xf>
    <xf numFmtId="0" fontId="37" fillId="0" borderId="37" xfId="6" applyFont="1" applyBorder="1" applyAlignment="1">
      <alignment horizontal="left" wrapText="1"/>
    </xf>
    <xf numFmtId="0" fontId="37" fillId="0" borderId="38" xfId="6" applyFont="1" applyBorder="1" applyAlignment="1">
      <alignment horizontal="left" wrapText="1"/>
    </xf>
    <xf numFmtId="0" fontId="37" fillId="0" borderId="39" xfId="6" applyFont="1" applyBorder="1" applyAlignment="1">
      <alignment horizontal="left" wrapText="1"/>
    </xf>
    <xf numFmtId="0" fontId="45" fillId="0" borderId="41" xfId="6" applyFont="1" applyBorder="1" applyAlignment="1">
      <alignment horizontal="left" wrapText="1"/>
    </xf>
    <xf numFmtId="0" fontId="45" fillId="0" borderId="42" xfId="6" applyFont="1" applyBorder="1" applyAlignment="1">
      <alignment horizontal="left" wrapText="1"/>
    </xf>
    <xf numFmtId="0" fontId="45" fillId="0" borderId="35" xfId="6" applyFont="1" applyBorder="1" applyAlignment="1">
      <alignment horizontal="left" wrapText="1"/>
    </xf>
    <xf numFmtId="0" fontId="38" fillId="0" borderId="36" xfId="6" applyFont="1" applyBorder="1" applyAlignment="1">
      <alignment horizontal="center" wrapText="1"/>
    </xf>
    <xf numFmtId="0" fontId="38" fillId="0" borderId="38" xfId="6" applyFont="1" applyBorder="1" applyAlignment="1">
      <alignment horizontal="center" wrapText="1"/>
    </xf>
    <xf numFmtId="0" fontId="38" fillId="0" borderId="0" xfId="6" applyFont="1" applyBorder="1" applyAlignment="1">
      <alignment horizontal="center" wrapText="1"/>
    </xf>
    <xf numFmtId="0" fontId="38" fillId="0" borderId="42" xfId="6" applyFont="1" applyBorder="1" applyAlignment="1">
      <alignment horizontal="center" wrapText="1"/>
    </xf>
    <xf numFmtId="0" fontId="36" fillId="0" borderId="37" xfId="6" applyFont="1" applyBorder="1" applyAlignment="1">
      <alignment horizontal="center" wrapText="1"/>
    </xf>
    <xf numFmtId="0" fontId="36" fillId="0" borderId="39" xfId="6" applyFont="1" applyBorder="1" applyAlignment="1">
      <alignment horizontal="center" wrapText="1"/>
    </xf>
    <xf numFmtId="0" fontId="50" fillId="0" borderId="37" xfId="21" applyFont="1" applyBorder="1" applyAlignment="1">
      <alignment horizontal="left" wrapText="1"/>
    </xf>
    <xf numFmtId="0" fontId="50" fillId="0" borderId="38" xfId="21" applyFont="1" applyBorder="1" applyAlignment="1">
      <alignment horizontal="left" wrapText="1"/>
    </xf>
    <xf numFmtId="0" fontId="50" fillId="0" borderId="39" xfId="21" applyFont="1" applyBorder="1" applyAlignment="1">
      <alignment horizontal="left" wrapText="1"/>
    </xf>
    <xf numFmtId="0" fontId="3" fillId="0" borderId="41" xfId="21" applyBorder="1" applyAlignment="1">
      <alignment horizontal="left" wrapText="1"/>
    </xf>
    <xf numFmtId="0" fontId="3" fillId="0" borderId="42" xfId="21" applyBorder="1" applyAlignment="1">
      <alignment horizontal="left" wrapText="1"/>
    </xf>
    <xf numFmtId="0" fontId="3" fillId="0" borderId="35" xfId="21" applyBorder="1" applyAlignment="1">
      <alignment horizontal="left" wrapText="1"/>
    </xf>
    <xf numFmtId="0" fontId="51" fillId="0" borderId="32" xfId="21" applyFont="1" applyBorder="1" applyAlignment="1">
      <alignment horizontal="center" wrapText="1"/>
    </xf>
    <xf numFmtId="0" fontId="51" fillId="0" borderId="36" xfId="21" applyFont="1" applyBorder="1" applyAlignment="1">
      <alignment horizontal="center" wrapText="1"/>
    </xf>
    <xf numFmtId="0" fontId="51" fillId="0" borderId="34" xfId="21" applyFont="1" applyBorder="1" applyAlignment="1">
      <alignment horizontal="center" wrapText="1"/>
    </xf>
    <xf numFmtId="0" fontId="51" fillId="0" borderId="37" xfId="21" applyFont="1" applyBorder="1" applyAlignment="1">
      <alignment horizontal="center" wrapText="1"/>
    </xf>
    <xf numFmtId="0" fontId="51" fillId="0" borderId="38" xfId="21" applyFont="1" applyBorder="1" applyAlignment="1">
      <alignment horizontal="center" wrapText="1"/>
    </xf>
    <xf numFmtId="0" fontId="51" fillId="0" borderId="39" xfId="21" applyFont="1" applyBorder="1" applyAlignment="1">
      <alignment horizontal="center" wrapText="1"/>
    </xf>
    <xf numFmtId="0" fontId="51" fillId="0" borderId="40" xfId="21" applyFont="1" applyBorder="1" applyAlignment="1">
      <alignment horizontal="center" wrapText="1"/>
    </xf>
    <xf numFmtId="0" fontId="51" fillId="0" borderId="0" xfId="21" applyFont="1" applyBorder="1" applyAlignment="1">
      <alignment horizontal="center" wrapText="1"/>
    </xf>
    <xf numFmtId="0" fontId="51" fillId="0" borderId="33" xfId="21" applyFont="1" applyBorder="1" applyAlignment="1">
      <alignment horizontal="center" wrapText="1"/>
    </xf>
    <xf numFmtId="0" fontId="51" fillId="0" borderId="41" xfId="21" applyFont="1" applyBorder="1" applyAlignment="1">
      <alignment horizontal="center" wrapText="1"/>
    </xf>
    <xf numFmtId="0" fontId="51" fillId="0" borderId="42" xfId="21" applyFont="1" applyBorder="1" applyAlignment="1">
      <alignment horizontal="center" wrapText="1"/>
    </xf>
    <xf numFmtId="0" fontId="51" fillId="0" borderId="35" xfId="21" applyFont="1" applyBorder="1" applyAlignment="1">
      <alignment horizontal="center" wrapText="1"/>
    </xf>
    <xf numFmtId="0" fontId="3" fillId="0" borderId="37" xfId="21" applyBorder="1" applyAlignment="1">
      <alignment horizontal="center" wrapText="1"/>
    </xf>
    <xf numFmtId="0" fontId="3" fillId="0" borderId="39" xfId="21" applyBorder="1" applyAlignment="1">
      <alignment horizontal="center" wrapText="1"/>
    </xf>
    <xf numFmtId="0" fontId="3" fillId="0" borderId="40" xfId="21" applyBorder="1" applyAlignment="1">
      <alignment horizontal="center" wrapText="1"/>
    </xf>
    <xf numFmtId="0" fontId="3" fillId="0" borderId="33" xfId="21" applyBorder="1" applyAlignment="1">
      <alignment horizontal="center" wrapText="1"/>
    </xf>
    <xf numFmtId="0" fontId="52" fillId="0" borderId="37" xfId="21" applyFont="1" applyBorder="1" applyAlignment="1">
      <alignment vertical="top" wrapText="1"/>
    </xf>
    <xf numFmtId="0" fontId="52" fillId="0" borderId="38" xfId="21" applyFont="1" applyBorder="1" applyAlignment="1">
      <alignment vertical="top" wrapText="1"/>
    </xf>
    <xf numFmtId="0" fontId="52" fillId="0" borderId="39" xfId="21" applyFont="1" applyBorder="1" applyAlignment="1">
      <alignment vertical="top" wrapText="1"/>
    </xf>
    <xf numFmtId="0" fontId="52" fillId="0" borderId="40" xfId="21" applyFont="1" applyBorder="1" applyAlignment="1">
      <alignment vertical="top" wrapText="1"/>
    </xf>
    <xf numFmtId="0" fontId="52" fillId="0" borderId="0" xfId="21" applyFont="1" applyAlignment="1">
      <alignment vertical="top" wrapText="1"/>
    </xf>
    <xf numFmtId="0" fontId="52" fillId="0" borderId="33" xfId="21" applyFont="1" applyBorder="1" applyAlignment="1">
      <alignment vertical="top" wrapText="1"/>
    </xf>
    <xf numFmtId="0" fontId="53" fillId="0" borderId="0" xfId="21" applyFont="1" applyAlignment="1">
      <alignment vertical="top" wrapText="1"/>
    </xf>
    <xf numFmtId="0" fontId="53" fillId="0" borderId="33" xfId="21" applyFont="1" applyBorder="1" applyAlignment="1">
      <alignment vertical="top" wrapText="1"/>
    </xf>
    <xf numFmtId="0" fontId="53" fillId="0" borderId="40" xfId="21" applyFont="1" applyBorder="1" applyAlignment="1">
      <alignment vertical="top" wrapText="1"/>
    </xf>
    <xf numFmtId="0" fontId="49" fillId="0" borderId="0" xfId="20" applyAlignment="1">
      <alignment vertical="top" wrapText="1"/>
    </xf>
    <xf numFmtId="0" fontId="49" fillId="0" borderId="33" xfId="20" applyBorder="1" applyAlignment="1">
      <alignment vertical="top" wrapText="1"/>
    </xf>
    <xf numFmtId="0" fontId="53" fillId="0" borderId="42" xfId="21" applyFont="1" applyBorder="1" applyAlignment="1">
      <alignment vertical="top" wrapText="1"/>
    </xf>
    <xf numFmtId="0" fontId="53" fillId="0" borderId="35" xfId="21" applyFont="1" applyBorder="1" applyAlignment="1">
      <alignment vertical="top" wrapText="1"/>
    </xf>
    <xf numFmtId="0" fontId="53" fillId="0" borderId="41" xfId="21" applyFont="1" applyBorder="1" applyAlignment="1">
      <alignment vertical="top" wrapText="1"/>
    </xf>
    <xf numFmtId="0" fontId="62" fillId="24" borderId="32" xfId="22" applyFont="1" applyFill="1" applyBorder="1" applyAlignment="1">
      <alignment vertical="top" wrapText="1"/>
    </xf>
    <xf numFmtId="0" fontId="62" fillId="24" borderId="34" xfId="22" applyFont="1" applyFill="1" applyBorder="1" applyAlignment="1">
      <alignment vertical="top" wrapText="1"/>
    </xf>
    <xf numFmtId="0" fontId="0" fillId="0" borderId="0" xfId="0" applyAlignment="1">
      <alignment horizontal="center"/>
    </xf>
    <xf numFmtId="0" fontId="44" fillId="0" borderId="0" xfId="7" applyBorder="1" applyAlignment="1">
      <alignment vertical="top" wrapText="1"/>
    </xf>
    <xf numFmtId="0" fontId="44" fillId="0" borderId="33" xfId="7" applyBorder="1" applyAlignment="1">
      <alignment vertical="top" wrapText="1"/>
    </xf>
    <xf numFmtId="0" fontId="40" fillId="0" borderId="35" xfId="6" applyFont="1" applyBorder="1" applyAlignment="1">
      <alignment vertical="top" wrapText="1"/>
    </xf>
    <xf numFmtId="0" fontId="40" fillId="0" borderId="38" xfId="6" applyFont="1" applyBorder="1" applyAlignment="1">
      <alignment vertical="top" wrapText="1"/>
    </xf>
    <xf numFmtId="0" fontId="40" fillId="0" borderId="39" xfId="6" applyFont="1" applyBorder="1" applyAlignment="1">
      <alignment vertical="top" wrapText="1"/>
    </xf>
    <xf numFmtId="0" fontId="37" fillId="0" borderId="29" xfId="6" applyFont="1" applyBorder="1" applyAlignment="1">
      <alignment horizontal="left" wrapText="1"/>
    </xf>
    <xf numFmtId="0" fontId="37" fillId="0" borderId="30" xfId="6" applyFont="1" applyBorder="1" applyAlignment="1">
      <alignment horizontal="left" wrapText="1"/>
    </xf>
    <xf numFmtId="0" fontId="37" fillId="0" borderId="31" xfId="6" applyFont="1" applyBorder="1" applyAlignment="1">
      <alignment horizontal="left" wrapText="1"/>
    </xf>
    <xf numFmtId="0" fontId="40" fillId="15" borderId="32" xfId="6" applyFont="1" applyFill="1" applyBorder="1" applyAlignment="1">
      <alignment horizontal="right" wrapText="1"/>
    </xf>
    <xf numFmtId="0" fontId="40" fillId="15" borderId="34" xfId="6" applyFont="1" applyFill="1" applyBorder="1" applyAlignment="1">
      <alignment horizontal="right" wrapText="1"/>
    </xf>
    <xf numFmtId="3" fontId="40" fillId="15" borderId="32" xfId="6" applyNumberFormat="1" applyFont="1" applyFill="1" applyBorder="1" applyAlignment="1">
      <alignment horizontal="right" wrapText="1"/>
    </xf>
    <xf numFmtId="3" fontId="40" fillId="15" borderId="34" xfId="6" applyNumberFormat="1" applyFont="1" applyFill="1" applyBorder="1" applyAlignment="1">
      <alignment horizontal="right" wrapText="1"/>
    </xf>
    <xf numFmtId="0" fontId="50" fillId="0" borderId="29" xfId="53" applyFont="1" applyBorder="1" applyAlignment="1">
      <alignment horizontal="left" wrapText="1"/>
    </xf>
    <xf numFmtId="0" fontId="50" fillId="0" borderId="30" xfId="53" applyFont="1" applyBorder="1" applyAlignment="1">
      <alignment horizontal="left" wrapText="1"/>
    </xf>
    <xf numFmtId="0" fontId="50" fillId="0" borderId="31" xfId="53" applyFont="1" applyBorder="1" applyAlignment="1">
      <alignment horizontal="left" wrapText="1"/>
    </xf>
    <xf numFmtId="0" fontId="51" fillId="0" borderId="32" xfId="53" applyFont="1" applyBorder="1" applyAlignment="1">
      <alignment horizontal="center" wrapText="1"/>
    </xf>
    <xf numFmtId="0" fontId="51" fillId="0" borderId="34" xfId="53" applyFont="1" applyBorder="1" applyAlignment="1">
      <alignment horizontal="center" wrapText="1"/>
    </xf>
    <xf numFmtId="0" fontId="51" fillId="0" borderId="37" xfId="53" applyFont="1" applyBorder="1" applyAlignment="1">
      <alignment horizontal="center" wrapText="1"/>
    </xf>
    <xf numFmtId="0" fontId="51" fillId="0" borderId="39" xfId="53" applyFont="1" applyBorder="1" applyAlignment="1">
      <alignment horizontal="center" wrapText="1"/>
    </xf>
    <xf numFmtId="0" fontId="51" fillId="0" borderId="41" xfId="53" applyFont="1" applyBorder="1" applyAlignment="1">
      <alignment horizontal="center" wrapText="1"/>
    </xf>
    <xf numFmtId="0" fontId="51" fillId="0" borderId="35" xfId="53" applyFont="1" applyBorder="1" applyAlignment="1">
      <alignment horizontal="center" wrapText="1"/>
    </xf>
    <xf numFmtId="0" fontId="54" fillId="0" borderId="32" xfId="53" applyFont="1" applyBorder="1" applyAlignment="1">
      <alignment horizontal="center" wrapText="1"/>
    </xf>
    <xf numFmtId="0" fontId="54" fillId="0" borderId="34" xfId="53" applyFont="1" applyBorder="1" applyAlignment="1">
      <alignment horizontal="center" wrapText="1"/>
    </xf>
    <xf numFmtId="3" fontId="53" fillId="0" borderId="32" xfId="53" applyNumberFormat="1" applyFont="1" applyBorder="1" applyAlignment="1">
      <alignment horizontal="right" wrapText="1"/>
    </xf>
    <xf numFmtId="3" fontId="53" fillId="0" borderId="34" xfId="53" applyNumberFormat="1" applyFont="1" applyBorder="1" applyAlignment="1">
      <alignment horizontal="right" wrapText="1"/>
    </xf>
    <xf numFmtId="0" fontId="53" fillId="0" borderId="32" xfId="53" applyFont="1" applyBorder="1" applyAlignment="1">
      <alignment horizontal="right" wrapText="1"/>
    </xf>
    <xf numFmtId="0" fontId="53" fillId="0" borderId="34" xfId="53" applyFont="1" applyBorder="1" applyAlignment="1">
      <alignment horizontal="right" wrapText="1"/>
    </xf>
    <xf numFmtId="0" fontId="52" fillId="0" borderId="37" xfId="53" applyFont="1" applyBorder="1" applyAlignment="1">
      <alignment vertical="top" wrapText="1"/>
    </xf>
    <xf numFmtId="0" fontId="52" fillId="0" borderId="38" xfId="53" applyFont="1" applyBorder="1" applyAlignment="1">
      <alignment vertical="top" wrapText="1"/>
    </xf>
    <xf numFmtId="0" fontId="52" fillId="0" borderId="40" xfId="53" applyFont="1" applyBorder="1" applyAlignment="1">
      <alignment vertical="top" wrapText="1"/>
    </xf>
    <xf numFmtId="0" fontId="52" fillId="0" borderId="0" xfId="53" applyFont="1" applyAlignment="1">
      <alignment vertical="top" wrapText="1"/>
    </xf>
    <xf numFmtId="0" fontId="53" fillId="0" borderId="38" xfId="53" applyFont="1" applyBorder="1" applyAlignment="1">
      <alignment vertical="top" wrapText="1"/>
    </xf>
    <xf numFmtId="0" fontId="53" fillId="0" borderId="39" xfId="53" applyFont="1" applyBorder="1" applyAlignment="1">
      <alignment vertical="top" wrapText="1"/>
    </xf>
    <xf numFmtId="0" fontId="53" fillId="0" borderId="0" xfId="53" applyFont="1" applyAlignment="1">
      <alignment vertical="top" wrapText="1"/>
    </xf>
    <xf numFmtId="0" fontId="53" fillId="0" borderId="33" xfId="53" applyFont="1" applyBorder="1" applyAlignment="1">
      <alignment vertical="top" wrapText="1"/>
    </xf>
    <xf numFmtId="0" fontId="72" fillId="0" borderId="0" xfId="48" applyAlignment="1">
      <alignment vertical="top" wrapText="1"/>
    </xf>
    <xf numFmtId="0" fontId="72" fillId="0" borderId="33" xfId="48" applyBorder="1" applyAlignment="1">
      <alignment vertical="top" wrapText="1"/>
    </xf>
    <xf numFmtId="0" fontId="53" fillId="0" borderId="40" xfId="53" applyFont="1" applyBorder="1" applyAlignment="1">
      <alignment vertical="top" wrapText="1"/>
    </xf>
    <xf numFmtId="0" fontId="53" fillId="0" borderId="41" xfId="53" applyFont="1" applyBorder="1" applyAlignment="1">
      <alignment vertical="top" wrapText="1"/>
    </xf>
    <xf numFmtId="0" fontId="53" fillId="0" borderId="42" xfId="53" applyFont="1" applyBorder="1" applyAlignment="1">
      <alignment vertical="top" wrapText="1"/>
    </xf>
    <xf numFmtId="0" fontId="76" fillId="0" borderId="0" xfId="53" applyFont="1" applyAlignment="1">
      <alignment vertical="top" wrapText="1"/>
    </xf>
    <xf numFmtId="0" fontId="76" fillId="0" borderId="33" xfId="53" applyFont="1" applyBorder="1" applyAlignment="1">
      <alignment vertical="top" wrapText="1"/>
    </xf>
    <xf numFmtId="0" fontId="53" fillId="0" borderId="35" xfId="53" applyFont="1" applyBorder="1" applyAlignment="1">
      <alignment vertical="top" wrapText="1"/>
    </xf>
    <xf numFmtId="0" fontId="0" fillId="0" borderId="0" xfId="0" quotePrefix="1"/>
    <xf numFmtId="0" fontId="0" fillId="0" borderId="0" xfId="0" applyBorder="1" applyAlignment="1">
      <alignment horizontal="right" wrapText="1"/>
    </xf>
    <xf numFmtId="0" fontId="0" fillId="30" borderId="0" xfId="0" applyFill="1"/>
  </cellXfs>
  <cellStyles count="95">
    <cellStyle name="Column heading" xfId="24"/>
    <cellStyle name="Comma" xfId="1" builtinId="3"/>
    <cellStyle name="Comma 2" xfId="8"/>
    <cellStyle name="Comma 2 2" xfId="25"/>
    <cellStyle name="Comma 3" xfId="9"/>
    <cellStyle name="Comma0" xfId="26"/>
    <cellStyle name="Corner heading" xfId="27"/>
    <cellStyle name="Currency0" xfId="28"/>
    <cellStyle name="Data" xfId="29"/>
    <cellStyle name="Data no deci" xfId="30"/>
    <cellStyle name="Data Superscript" xfId="31"/>
    <cellStyle name="Data_1-1A-Regular" xfId="32"/>
    <cellStyle name="Data-one deci" xfId="33"/>
    <cellStyle name="Date" xfId="34"/>
    <cellStyle name="Fixed" xfId="35"/>
    <cellStyle name="Followed Hyperlink 2" xfId="36"/>
    <cellStyle name="Heading 1 2" xfId="37"/>
    <cellStyle name="Heading 2 2" xfId="38"/>
    <cellStyle name="Hed Side" xfId="39"/>
    <cellStyle name="Hed Side bold" xfId="40"/>
    <cellStyle name="Hed Side Indent" xfId="41"/>
    <cellStyle name="Hed Side Regular" xfId="42"/>
    <cellStyle name="Hed Side_1-1A-Regular" xfId="43"/>
    <cellStyle name="Hed Top" xfId="44"/>
    <cellStyle name="Hed Top - SECTION" xfId="45"/>
    <cellStyle name="Hed Top_3-new4" xfId="46"/>
    <cellStyle name="Hyperlink" xfId="20" builtinId="8"/>
    <cellStyle name="Hyperlink 2" xfId="7"/>
    <cellStyle name="Hyperlink 2 2" xfId="23"/>
    <cellStyle name="Hyperlink 3" xfId="47"/>
    <cellStyle name="Hyperlink 3 2" xfId="48"/>
    <cellStyle name="Hyperlink 3 3" xfId="49"/>
    <cellStyle name="Hyperlink 4" xfId="50"/>
    <cellStyle name="Hyperlink 5" xfId="51"/>
    <cellStyle name="Hyperlink 6" xfId="93"/>
    <cellStyle name="Normal" xfId="0" builtinId="0"/>
    <cellStyle name="Normal 10" xfId="21"/>
    <cellStyle name="Normal 10 2" xfId="52"/>
    <cellStyle name="Normal 11" xfId="53"/>
    <cellStyle name="Normal 11 2" xfId="54"/>
    <cellStyle name="Normal 11 3" xfId="55"/>
    <cellStyle name="Normal 12" xfId="56"/>
    <cellStyle name="Normal 13" xfId="22"/>
    <cellStyle name="Normal 14" xfId="94"/>
    <cellStyle name="Normal 2" xfId="6"/>
    <cellStyle name="Normal 3" xfId="10"/>
    <cellStyle name="Normal 3 2" xfId="57"/>
    <cellStyle name="Normal 4" xfId="11"/>
    <cellStyle name="Normal 4 2" xfId="58"/>
    <cellStyle name="Normal 4 3" xfId="59"/>
    <cellStyle name="Normal 5" xfId="12"/>
    <cellStyle name="Normal 6" xfId="13"/>
    <cellStyle name="Normal 6 2" xfId="60"/>
    <cellStyle name="Normal 7" xfId="14"/>
    <cellStyle name="Normal 7 2" xfId="61"/>
    <cellStyle name="Normal 8" xfId="18"/>
    <cellStyle name="Normal 8 2" xfId="62"/>
    <cellStyle name="Normal 9" xfId="19"/>
    <cellStyle name="Normal 9 2" xfId="63"/>
    <cellStyle name="Normal_Chart_data" xfId="2"/>
    <cellStyle name="Normal_transportation_indicators" xfId="3"/>
    <cellStyle name="Normal_transportation_indicators_1204" xfId="4"/>
    <cellStyle name="Normal_TransportationIndicators_092002" xfId="5"/>
    <cellStyle name="Note 2" xfId="64"/>
    <cellStyle name="Percent" xfId="17" builtinId="5"/>
    <cellStyle name="Percent 2" xfId="15"/>
    <cellStyle name="Percent 2 2" xfId="65"/>
    <cellStyle name="Percent 3" xfId="16"/>
    <cellStyle name="Percent 3 2" xfId="66"/>
    <cellStyle name="Percent 4" xfId="67"/>
    <cellStyle name="Reference" xfId="68"/>
    <cellStyle name="Row heading" xfId="69"/>
    <cellStyle name="Source Hed" xfId="70"/>
    <cellStyle name="Source Letter" xfId="71"/>
    <cellStyle name="Source Superscript" xfId="72"/>
    <cellStyle name="Source Text" xfId="73"/>
    <cellStyle name="State" xfId="74"/>
    <cellStyle name="Superscript" xfId="75"/>
    <cellStyle name="Superscript- regular" xfId="76"/>
    <cellStyle name="Superscript_1-1A-Regular" xfId="77"/>
    <cellStyle name="Table Data" xfId="78"/>
    <cellStyle name="Table Head Top" xfId="79"/>
    <cellStyle name="Table Hed Side" xfId="80"/>
    <cellStyle name="Table Title" xfId="81"/>
    <cellStyle name="Title Text" xfId="82"/>
    <cellStyle name="Title Text 1" xfId="83"/>
    <cellStyle name="Title Text 2" xfId="84"/>
    <cellStyle name="Title-1" xfId="85"/>
    <cellStyle name="Title-2" xfId="86"/>
    <cellStyle name="Title-3" xfId="87"/>
    <cellStyle name="Total 2" xfId="88"/>
    <cellStyle name="Wrap" xfId="89"/>
    <cellStyle name="Wrap Bold" xfId="90"/>
    <cellStyle name="Wrap Title" xfId="91"/>
    <cellStyle name="Wrap_NTS99-~11" xfId="92"/>
  </cellStyles>
  <dxfs count="0"/>
  <tableStyles count="0" defaultTableStyle="TableStyleMedium9" defaultPivotStyle="PivotStyleLight16"/>
  <colors>
    <mruColors>
      <color rgb="FFFFFF66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25240594925635"/>
          <c:y val="5.1400554097404488E-2"/>
          <c:w val="0.83148228346456687"/>
          <c:h val="0.79523549139690874"/>
        </c:manualLayout>
      </c:layout>
      <c:lineChart>
        <c:grouping val="standard"/>
        <c:varyColors val="0"/>
        <c:ser>
          <c:idx val="0"/>
          <c:order val="0"/>
          <c:tx>
            <c:strRef>
              <c:f>Total_Commercial_LMDI_UtilAdj!$AN$100</c:f>
              <c:strCache>
                <c:ptCount val="1"/>
                <c:pt idx="0">
                  <c:v>Delivered Intensity Index</c:v>
                </c:pt>
              </c:strCache>
            </c:strRef>
          </c:tx>
          <c:cat>
            <c:numRef>
              <c:f>Total_Commercial_LMDI_UtilAdj!$AM$101:$AM$152</c:f>
              <c:numCache>
                <c:formatCode>0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Total_Commercial_LMDI_UtilAdj!$AN$101:$AN$152</c:f>
              <c:numCache>
                <c:formatCode>0.0000</c:formatCode>
                <c:ptCount val="52"/>
                <c:pt idx="0">
                  <c:v>0.88119984990568556</c:v>
                </c:pt>
                <c:pt idx="1">
                  <c:v>0.90231131645691187</c:v>
                </c:pt>
                <c:pt idx="2">
                  <c:v>0.92713036289743167</c:v>
                </c:pt>
                <c:pt idx="3">
                  <c:v>0.92132077131909329</c:v>
                </c:pt>
                <c:pt idx="4">
                  <c:v>0.95148282392280903</c:v>
                </c:pt>
                <c:pt idx="5">
                  <c:v>0.99020241361809824</c:v>
                </c:pt>
                <c:pt idx="6">
                  <c:v>1.0222453532904814</c:v>
                </c:pt>
                <c:pt idx="7">
                  <c:v>1.1137732048498206</c:v>
                </c:pt>
                <c:pt idx="8">
                  <c:v>1.1275280399948948</c:v>
                </c:pt>
                <c:pt idx="9">
                  <c:v>1.153316670675457</c:v>
                </c:pt>
                <c:pt idx="10">
                  <c:v>1.1892626353145621</c:v>
                </c:pt>
                <c:pt idx="11">
                  <c:v>1.2065815667001702</c:v>
                </c:pt>
                <c:pt idx="12">
                  <c:v>1.2151745138508121</c:v>
                </c:pt>
                <c:pt idx="13">
                  <c:v>1.2318299430398454</c:v>
                </c:pt>
                <c:pt idx="14">
                  <c:v>1.1671753393006601</c:v>
                </c:pt>
                <c:pt idx="15">
                  <c:v>1.1187865049033727</c:v>
                </c:pt>
                <c:pt idx="16">
                  <c:v>1.1535319629087051</c:v>
                </c:pt>
                <c:pt idx="17">
                  <c:v>1.1381627792543112</c:v>
                </c:pt>
                <c:pt idx="18">
                  <c:v>1.104632310834843</c:v>
                </c:pt>
                <c:pt idx="19">
                  <c:v>1.1220726666617273</c:v>
                </c:pt>
                <c:pt idx="20">
                  <c:v>1.0510273021049217</c:v>
                </c:pt>
                <c:pt idx="21">
                  <c:v>1.0206941480767813</c:v>
                </c:pt>
                <c:pt idx="22">
                  <c:v>1.033971962307876</c:v>
                </c:pt>
                <c:pt idx="23">
                  <c:v>1.0077819611039294</c:v>
                </c:pt>
                <c:pt idx="24">
                  <c:v>1.0618254191341792</c:v>
                </c:pt>
                <c:pt idx="25">
                  <c:v>1</c:v>
                </c:pt>
                <c:pt idx="26">
                  <c:v>0.99021883845404113</c:v>
                </c:pt>
                <c:pt idx="27">
                  <c:v>0.99625131711903003</c:v>
                </c:pt>
                <c:pt idx="28">
                  <c:v>1.0156751111837685</c:v>
                </c:pt>
                <c:pt idx="29">
                  <c:v>1.0184719478385897</c:v>
                </c:pt>
                <c:pt idx="30">
                  <c:v>1.0228664184699314</c:v>
                </c:pt>
                <c:pt idx="31">
                  <c:v>1.0152348565302074</c:v>
                </c:pt>
                <c:pt idx="32">
                  <c:v>1.0142212873530441</c:v>
                </c:pt>
                <c:pt idx="33">
                  <c:v>0.99634325456695361</c:v>
                </c:pt>
                <c:pt idx="34">
                  <c:v>1.0170755464357739</c:v>
                </c:pt>
                <c:pt idx="35">
                  <c:v>1.0254824574403332</c:v>
                </c:pt>
                <c:pt idx="36">
                  <c:v>1.0433585177088258</c:v>
                </c:pt>
                <c:pt idx="37">
                  <c:v>1.0523661473997599</c:v>
                </c:pt>
                <c:pt idx="38">
                  <c:v>1.0422622475854204</c:v>
                </c:pt>
                <c:pt idx="39">
                  <c:v>1.0317065441815463</c:v>
                </c:pt>
                <c:pt idx="40">
                  <c:v>1.051176163804205</c:v>
                </c:pt>
                <c:pt idx="41">
                  <c:v>1.0269671448508266</c:v>
                </c:pt>
                <c:pt idx="42">
                  <c:v>1.0107876827132098</c:v>
                </c:pt>
                <c:pt idx="43">
                  <c:v>1.0151923937680067</c:v>
                </c:pt>
                <c:pt idx="44">
                  <c:v>1.0154206470078762</c:v>
                </c:pt>
                <c:pt idx="45">
                  <c:v>0.99094455149894312</c:v>
                </c:pt>
                <c:pt idx="46">
                  <c:v>0.96971569265247726</c:v>
                </c:pt>
                <c:pt idx="47">
                  <c:v>0.96400219990235969</c:v>
                </c:pt>
                <c:pt idx="48">
                  <c:v>0.95957134048013937</c:v>
                </c:pt>
                <c:pt idx="49">
                  <c:v>0.9424277025574912</c:v>
                </c:pt>
                <c:pt idx="50">
                  <c:v>0.94139699920036546</c:v>
                </c:pt>
                <c:pt idx="51">
                  <c:v>0.94452815033193538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Total_Commercial_LMDI_UtilAdj!$AQ$100</c:f>
              <c:strCache>
                <c:ptCount val="1"/>
                <c:pt idx="0">
                  <c:v>Electrification Effect</c:v>
                </c:pt>
              </c:strCache>
            </c:strRef>
          </c:tx>
          <c:marker>
            <c:symbol val="triangle"/>
            <c:size val="5"/>
          </c:marker>
          <c:cat>
            <c:numRef>
              <c:f>Total_Commercial_LMDI_UtilAdj!$AM$101:$AM$152</c:f>
              <c:numCache>
                <c:formatCode>0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Total_Commercial_LMDI_UtilAdj!$AQ$101:$AQ$152</c:f>
              <c:numCache>
                <c:formatCode>0.0000</c:formatCode>
                <c:ptCount val="52"/>
                <c:pt idx="0">
                  <c:v>0.72602157356445451</c:v>
                </c:pt>
                <c:pt idx="1">
                  <c:v>0.7325260855418162</c:v>
                </c:pt>
                <c:pt idx="2">
                  <c:v>0.73719272310356321</c:v>
                </c:pt>
                <c:pt idx="3">
                  <c:v>0.75631938582223113</c:v>
                </c:pt>
                <c:pt idx="4">
                  <c:v>0.76631668230419192</c:v>
                </c:pt>
                <c:pt idx="5">
                  <c:v>0.76664879125848406</c:v>
                </c:pt>
                <c:pt idx="6">
                  <c:v>0.76968433811118087</c:v>
                </c:pt>
                <c:pt idx="7">
                  <c:v>0.76451202622738668</c:v>
                </c:pt>
                <c:pt idx="8">
                  <c:v>0.77594197020774447</c:v>
                </c:pt>
                <c:pt idx="9">
                  <c:v>0.78455259520413778</c:v>
                </c:pt>
                <c:pt idx="10">
                  <c:v>0.79399600676858006</c:v>
                </c:pt>
                <c:pt idx="11">
                  <c:v>0.80479432866468215</c:v>
                </c:pt>
                <c:pt idx="12">
                  <c:v>0.82018341075145518</c:v>
                </c:pt>
                <c:pt idx="13">
                  <c:v>0.83690029846701652</c:v>
                </c:pt>
                <c:pt idx="14">
                  <c:v>0.84346795490992299</c:v>
                </c:pt>
                <c:pt idx="15">
                  <c:v>0.87071309869869451</c:v>
                </c:pt>
                <c:pt idx="16">
                  <c:v>0.8643951435550703</c:v>
                </c:pt>
                <c:pt idx="17">
                  <c:v>0.88358422919898472</c:v>
                </c:pt>
                <c:pt idx="18">
                  <c:v>0.88910524651944112</c:v>
                </c:pt>
                <c:pt idx="19">
                  <c:v>0.89146601767171263</c:v>
                </c:pt>
                <c:pt idx="20">
                  <c:v>0.91509797001362958</c:v>
                </c:pt>
                <c:pt idx="21">
                  <c:v>0.95121641955837721</c:v>
                </c:pt>
                <c:pt idx="22">
                  <c:v>0.95519169624599898</c:v>
                </c:pt>
                <c:pt idx="23">
                  <c:v>0.96220181304575236</c:v>
                </c:pt>
                <c:pt idx="24">
                  <c:v>0.96962534594186878</c:v>
                </c:pt>
                <c:pt idx="25">
                  <c:v>1</c:v>
                </c:pt>
                <c:pt idx="26">
                  <c:v>1.0135087956507163</c:v>
                </c:pt>
                <c:pt idx="27">
                  <c:v>1.018767479302763</c:v>
                </c:pt>
                <c:pt idx="28">
                  <c:v>1.017485851182985</c:v>
                </c:pt>
                <c:pt idx="29">
                  <c:v>1.0236699809923291</c:v>
                </c:pt>
                <c:pt idx="30">
                  <c:v>1.0444054224509929</c:v>
                </c:pt>
                <c:pt idx="31">
                  <c:v>1.046588745454935</c:v>
                </c:pt>
                <c:pt idx="32">
                  <c:v>1.0434957534165916</c:v>
                </c:pt>
                <c:pt idx="33">
                  <c:v>1.0546179971705547</c:v>
                </c:pt>
                <c:pt idx="34">
                  <c:v>1.0598714437105865</c:v>
                </c:pt>
                <c:pt idx="35">
                  <c:v>1.062548780960765</c:v>
                </c:pt>
                <c:pt idx="36">
                  <c:v>1.0586727999415582</c:v>
                </c:pt>
                <c:pt idx="37">
                  <c:v>1.0643985282060788</c:v>
                </c:pt>
                <c:pt idx="38">
                  <c:v>1.1003414572109969</c:v>
                </c:pt>
                <c:pt idx="39">
                  <c:v>1.1040763107520466</c:v>
                </c:pt>
                <c:pt idx="40">
                  <c:v>1.1030740836618473</c:v>
                </c:pt>
                <c:pt idx="41">
                  <c:v>1.1216982462709215</c:v>
                </c:pt>
                <c:pt idx="42">
                  <c:v>1.123880673285973</c:v>
                </c:pt>
                <c:pt idx="43">
                  <c:v>1.1127120003466635</c:v>
                </c:pt>
                <c:pt idx="44">
                  <c:v>1.1240346195146604</c:v>
                </c:pt>
                <c:pt idx="45">
                  <c:v>1.1478440074336316</c:v>
                </c:pt>
                <c:pt idx="46">
                  <c:v>1.1740452443559435</c:v>
                </c:pt>
                <c:pt idx="47">
                  <c:v>1.1690527799031012</c:v>
                </c:pt>
                <c:pt idx="48">
                  <c:v>1.1561465189296534</c:v>
                </c:pt>
                <c:pt idx="49">
                  <c:v>1.1545826904164103</c:v>
                </c:pt>
                <c:pt idx="50">
                  <c:v>1.1624122006854485</c:v>
                </c:pt>
                <c:pt idx="51">
                  <c:v>1.1591742507147702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Total_Commercial_LMDI_UtilAdj!$AP$100</c:f>
              <c:strCache>
                <c:ptCount val="1"/>
                <c:pt idx="0">
                  <c:v>Structure:  Electric Generation Efficiency</c:v>
                </c:pt>
              </c:strCache>
            </c:strRef>
          </c:tx>
          <c:marker>
            <c:symbol val="x"/>
            <c:size val="2"/>
          </c:marker>
          <c:cat>
            <c:numRef>
              <c:f>Total_Commercial_LMDI_UtilAdj!$AM$101:$AM$152</c:f>
              <c:numCache>
                <c:formatCode>0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Total_Commercial_LMDI_UtilAdj!$AP$101:$AP$152</c:f>
              <c:numCache>
                <c:formatCode>0.0000</c:formatCode>
                <c:ptCount val="52"/>
                <c:pt idx="0">
                  <c:v>1.031680602134301</c:v>
                </c:pt>
                <c:pt idx="1">
                  <c:v>1.0262946493736109</c:v>
                </c:pt>
                <c:pt idx="2">
                  <c:v>1.0227337109666192</c:v>
                </c:pt>
                <c:pt idx="3">
                  <c:v>1.0208455759573898</c:v>
                </c:pt>
                <c:pt idx="4">
                  <c:v>1.0188521664067953</c:v>
                </c:pt>
                <c:pt idx="5">
                  <c:v>1.0203060724197535</c:v>
                </c:pt>
                <c:pt idx="6">
                  <c:v>1.0215238648314477</c:v>
                </c:pt>
                <c:pt idx="7">
                  <c:v>1.0204332717208058</c:v>
                </c:pt>
                <c:pt idx="8">
                  <c:v>1.0200982753008598</c:v>
                </c:pt>
                <c:pt idx="9">
                  <c:v>1.0202518193888268</c:v>
                </c:pt>
                <c:pt idx="10">
                  <c:v>1.0257897728637211</c:v>
                </c:pt>
                <c:pt idx="11">
                  <c:v>1.0246800799906515</c:v>
                </c:pt>
                <c:pt idx="12">
                  <c:v>1.0209726030207953</c:v>
                </c:pt>
                <c:pt idx="13">
                  <c:v>1.0187598123687933</c:v>
                </c:pt>
                <c:pt idx="14">
                  <c:v>1.0259003282449477</c:v>
                </c:pt>
                <c:pt idx="15">
                  <c:v>1.0226484428156633</c:v>
                </c:pt>
                <c:pt idx="16">
                  <c:v>1.0212331505718988</c:v>
                </c:pt>
                <c:pt idx="17">
                  <c:v>1.0212368420319318</c:v>
                </c:pt>
                <c:pt idx="18">
                  <c:v>1.0263004942303167</c:v>
                </c:pt>
                <c:pt idx="19">
                  <c:v>1.0205007490063633</c:v>
                </c:pt>
                <c:pt idx="20">
                  <c:v>1.0219287622556184</c:v>
                </c:pt>
                <c:pt idx="21">
                  <c:v>1.010186888536047</c:v>
                </c:pt>
                <c:pt idx="22">
                  <c:v>1.016865456625772</c:v>
                </c:pt>
                <c:pt idx="23">
                  <c:v>1.0140074720749934</c:v>
                </c:pt>
                <c:pt idx="24">
                  <c:v>1.0008041257422768</c:v>
                </c:pt>
                <c:pt idx="25">
                  <c:v>1</c:v>
                </c:pt>
                <c:pt idx="26">
                  <c:v>0.99214589884627369</c:v>
                </c:pt>
                <c:pt idx="27">
                  <c:v>0.98667229888192598</c:v>
                </c:pt>
                <c:pt idx="28">
                  <c:v>0.98458629953087196</c:v>
                </c:pt>
                <c:pt idx="29">
                  <c:v>1.005306991400946</c:v>
                </c:pt>
                <c:pt idx="30">
                  <c:v>1.0026346397119237</c:v>
                </c:pt>
                <c:pt idx="31">
                  <c:v>0.99817226669962611</c:v>
                </c:pt>
                <c:pt idx="32">
                  <c:v>0.99477630842764719</c:v>
                </c:pt>
                <c:pt idx="33">
                  <c:v>0.9955230804815477</c:v>
                </c:pt>
                <c:pt idx="34">
                  <c:v>0.98981651626012224</c:v>
                </c:pt>
                <c:pt idx="35">
                  <c:v>0.9943112815189199</c:v>
                </c:pt>
                <c:pt idx="36">
                  <c:v>0.99494514156607605</c:v>
                </c:pt>
                <c:pt idx="37">
                  <c:v>0.99303057725554511</c:v>
                </c:pt>
                <c:pt idx="38">
                  <c:v>0.99349809928941701</c:v>
                </c:pt>
                <c:pt idx="39">
                  <c:v>0.99791072144693982</c:v>
                </c:pt>
                <c:pt idx="40">
                  <c:v>0.99529387779817824</c:v>
                </c:pt>
                <c:pt idx="41">
                  <c:v>0.98446989343729474</c:v>
                </c:pt>
                <c:pt idx="42">
                  <c:v>0.984908324761681</c:v>
                </c:pt>
                <c:pt idx="43">
                  <c:v>0.97980267827857559</c:v>
                </c:pt>
                <c:pt idx="44">
                  <c:v>0.98105271262783444</c:v>
                </c:pt>
                <c:pt idx="45">
                  <c:v>0.97517805781236733</c:v>
                </c:pt>
                <c:pt idx="46">
                  <c:v>0.96934409146123857</c:v>
                </c:pt>
                <c:pt idx="47">
                  <c:v>0.96806062616652766</c:v>
                </c:pt>
                <c:pt idx="48">
                  <c:v>0.96694913700761576</c:v>
                </c:pt>
                <c:pt idx="49">
                  <c:v>0.95836540872342491</c:v>
                </c:pt>
                <c:pt idx="50">
                  <c:v>0.95615565310008388</c:v>
                </c:pt>
                <c:pt idx="51">
                  <c:v>0.95099194502934314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23392"/>
        <c:axId val="68924928"/>
      </c:lineChart>
      <c:catAx>
        <c:axId val="689233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6892492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68924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US" sz="1100"/>
                  <a:t> Index, 1985 = 1.0</a:t>
                </a:r>
              </a:p>
            </c:rich>
          </c:tx>
          <c:layout/>
          <c:overlay val="0"/>
        </c:title>
        <c:numFmt formatCode="0.00" sourceLinked="0"/>
        <c:majorTickMark val="out"/>
        <c:minorTickMark val="none"/>
        <c:tickLblPos val="nextTo"/>
        <c:crossAx val="68923392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r"/>
      <c:layout>
        <c:manualLayout>
          <c:xMode val="edge"/>
          <c:yMode val="edge"/>
          <c:x val="0.4005514217475018"/>
          <c:y val="0.43750106351589846"/>
          <c:w val="0.52924503893527541"/>
          <c:h val="0.26821148571485443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16907261592301"/>
          <c:y val="5.1400554097404488E-2"/>
          <c:w val="0.84360739282589692"/>
          <c:h val="0.79523549139690874"/>
        </c:manualLayout>
      </c:layout>
      <c:lineChart>
        <c:grouping val="standard"/>
        <c:varyColors val="0"/>
        <c:ser>
          <c:idx val="0"/>
          <c:order val="0"/>
          <c:tx>
            <c:strRef>
              <c:f>Weather_factors!$EZ$27:$EZ$28</c:f>
              <c:strCache>
                <c:ptCount val="1"/>
                <c:pt idx="0">
                  <c:v>  Actual   Intensity</c:v>
                </c:pt>
              </c:strCache>
            </c:strRef>
          </c:tx>
          <c:cat>
            <c:numRef>
              <c:f>Weather_factors!$EY$29:$EY$70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 formatCode="General">
                  <c:v>1985</c:v>
                </c:pt>
                <c:pt idx="16" formatCode="General">
                  <c:v>1986</c:v>
                </c:pt>
                <c:pt idx="17" formatCode="General">
                  <c:v>1987</c:v>
                </c:pt>
                <c:pt idx="18" formatCode="General">
                  <c:v>1988</c:v>
                </c:pt>
                <c:pt idx="19" formatCode="General">
                  <c:v>1989</c:v>
                </c:pt>
                <c:pt idx="20" formatCode="General">
                  <c:v>1990</c:v>
                </c:pt>
                <c:pt idx="21" formatCode="General">
                  <c:v>1991</c:v>
                </c:pt>
                <c:pt idx="22" formatCode="General">
                  <c:v>1992</c:v>
                </c:pt>
                <c:pt idx="23" formatCode="General">
                  <c:v>1993</c:v>
                </c:pt>
                <c:pt idx="24" formatCode="General">
                  <c:v>1994</c:v>
                </c:pt>
                <c:pt idx="25" formatCode="General">
                  <c:v>1995</c:v>
                </c:pt>
                <c:pt idx="26" formatCode="General">
                  <c:v>1996</c:v>
                </c:pt>
                <c:pt idx="27" formatCode="General">
                  <c:v>1997</c:v>
                </c:pt>
                <c:pt idx="28" formatCode="General">
                  <c:v>1998</c:v>
                </c:pt>
                <c:pt idx="29" formatCode="General">
                  <c:v>1999</c:v>
                </c:pt>
                <c:pt idx="30" formatCode="General">
                  <c:v>2000</c:v>
                </c:pt>
                <c:pt idx="31" formatCode="General">
                  <c:v>2001</c:v>
                </c:pt>
                <c:pt idx="32" formatCode="General">
                  <c:v>2002</c:v>
                </c:pt>
                <c:pt idx="33" formatCode="General">
                  <c:v>2003</c:v>
                </c:pt>
                <c:pt idx="34" formatCode="General">
                  <c:v>2004</c:v>
                </c:pt>
                <c:pt idx="35" formatCode="General">
                  <c:v>2005</c:v>
                </c:pt>
                <c:pt idx="36" formatCode="General">
                  <c:v>2006</c:v>
                </c:pt>
                <c:pt idx="37" formatCode="General">
                  <c:v>2007</c:v>
                </c:pt>
                <c:pt idx="38" formatCode="General">
                  <c:v>2008</c:v>
                </c:pt>
                <c:pt idx="39" formatCode="General">
                  <c:v>2009</c:v>
                </c:pt>
                <c:pt idx="40" formatCode="General">
                  <c:v>2010</c:v>
                </c:pt>
                <c:pt idx="41" formatCode="General">
                  <c:v>2011</c:v>
                </c:pt>
              </c:numCache>
            </c:numRef>
          </c:cat>
          <c:val>
            <c:numRef>
              <c:f>Weather_factors!$EZ$29:$EZ$70</c:f>
              <c:numCache>
                <c:formatCode>0.00</c:formatCode>
                <c:ptCount val="42"/>
                <c:pt idx="0">
                  <c:v>84.03473665967536</c:v>
                </c:pt>
                <c:pt idx="1">
                  <c:v>80.621214935544444</c:v>
                </c:pt>
                <c:pt idx="2">
                  <c:v>78.494037806923401</c:v>
                </c:pt>
                <c:pt idx="3">
                  <c:v>77.950188660856114</c:v>
                </c:pt>
                <c:pt idx="4">
                  <c:v>69.951485655740797</c:v>
                </c:pt>
                <c:pt idx="5">
                  <c:v>65.046867913779906</c:v>
                </c:pt>
                <c:pt idx="6">
                  <c:v>68.764603781858966</c:v>
                </c:pt>
                <c:pt idx="7">
                  <c:v>70.600398107514138</c:v>
                </c:pt>
                <c:pt idx="8">
                  <c:v>68.984429213165029</c:v>
                </c:pt>
                <c:pt idx="9">
                  <c:v>82.724527342251378</c:v>
                </c:pt>
                <c:pt idx="10">
                  <c:v>65.902220474515573</c:v>
                </c:pt>
                <c:pt idx="11">
                  <c:v>61.839567911159271</c:v>
                </c:pt>
                <c:pt idx="12">
                  <c:v>57.248007210620024</c:v>
                </c:pt>
                <c:pt idx="13">
                  <c:v>60.454446974953754</c:v>
                </c:pt>
                <c:pt idx="14">
                  <c:v>55.24630622735711</c:v>
                </c:pt>
                <c:pt idx="15">
                  <c:v>50.28173231779077</c:v>
                </c:pt>
                <c:pt idx="16">
                  <c:v>46.614437197885522</c:v>
                </c:pt>
                <c:pt idx="17">
                  <c:v>46.538675290764921</c:v>
                </c:pt>
                <c:pt idx="18">
                  <c:v>47.200311903163154</c:v>
                </c:pt>
                <c:pt idx="19">
                  <c:v>45.54519640205524</c:v>
                </c:pt>
                <c:pt idx="20">
                  <c:v>42.516036434331532</c:v>
                </c:pt>
                <c:pt idx="21">
                  <c:v>42.252709914915606</c:v>
                </c:pt>
                <c:pt idx="22">
                  <c:v>43.217212003832159</c:v>
                </c:pt>
                <c:pt idx="23">
                  <c:v>41.896995398397657</c:v>
                </c:pt>
                <c:pt idx="24">
                  <c:v>41.399899740295254</c:v>
                </c:pt>
                <c:pt idx="25">
                  <c:v>42.758005496224307</c:v>
                </c:pt>
                <c:pt idx="26">
                  <c:v>43.092390218577577</c:v>
                </c:pt>
                <c:pt idx="27">
                  <c:v>43.386561953498322</c:v>
                </c:pt>
                <c:pt idx="28">
                  <c:v>39.04483191531164</c:v>
                </c:pt>
                <c:pt idx="29">
                  <c:v>38.066529862958745</c:v>
                </c:pt>
                <c:pt idx="30">
                  <c:v>41.136537189354343</c:v>
                </c:pt>
                <c:pt idx="31">
                  <c:v>37.322539611746038</c:v>
                </c:pt>
                <c:pt idx="32">
                  <c:v>37.436067322003474</c:v>
                </c:pt>
                <c:pt idx="33">
                  <c:v>38.279120129145632</c:v>
                </c:pt>
                <c:pt idx="34">
                  <c:v>36.272202575878488</c:v>
                </c:pt>
                <c:pt idx="35">
                  <c:v>34.06417073428311</c:v>
                </c:pt>
                <c:pt idx="36">
                  <c:v>30.553606073865836</c:v>
                </c:pt>
                <c:pt idx="37">
                  <c:v>30.817739049258012</c:v>
                </c:pt>
                <c:pt idx="38">
                  <c:v>30.797047013681244</c:v>
                </c:pt>
                <c:pt idx="39">
                  <c:v>30.903321376801721</c:v>
                </c:pt>
                <c:pt idx="40">
                  <c:v>32.36133340551681</c:v>
                </c:pt>
                <c:pt idx="41">
                  <c:v>31.011815597932461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Weather_factors!$FA$27:$FA$28</c:f>
              <c:strCache>
                <c:ptCount val="1"/>
                <c:pt idx="0">
                  <c:v> Predicted  Intensity</c:v>
                </c:pt>
              </c:strCache>
            </c:strRef>
          </c:tx>
          <c:marker>
            <c:symbol val="square"/>
            <c:size val="4"/>
          </c:marker>
          <c:cat>
            <c:numRef>
              <c:f>Weather_factors!$EY$29:$EY$70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 formatCode="General">
                  <c:v>1985</c:v>
                </c:pt>
                <c:pt idx="16" formatCode="General">
                  <c:v>1986</c:v>
                </c:pt>
                <c:pt idx="17" formatCode="General">
                  <c:v>1987</c:v>
                </c:pt>
                <c:pt idx="18" formatCode="General">
                  <c:v>1988</c:v>
                </c:pt>
                <c:pt idx="19" formatCode="General">
                  <c:v>1989</c:v>
                </c:pt>
                <c:pt idx="20" formatCode="General">
                  <c:v>1990</c:v>
                </c:pt>
                <c:pt idx="21" formatCode="General">
                  <c:v>1991</c:v>
                </c:pt>
                <c:pt idx="22" formatCode="General">
                  <c:v>1992</c:v>
                </c:pt>
                <c:pt idx="23" formatCode="General">
                  <c:v>1993</c:v>
                </c:pt>
                <c:pt idx="24" formatCode="General">
                  <c:v>1994</c:v>
                </c:pt>
                <c:pt idx="25" formatCode="General">
                  <c:v>1995</c:v>
                </c:pt>
                <c:pt idx="26" formatCode="General">
                  <c:v>1996</c:v>
                </c:pt>
                <c:pt idx="27" formatCode="General">
                  <c:v>1997</c:v>
                </c:pt>
                <c:pt idx="28" formatCode="General">
                  <c:v>1998</c:v>
                </c:pt>
                <c:pt idx="29" formatCode="General">
                  <c:v>1999</c:v>
                </c:pt>
                <c:pt idx="30" formatCode="General">
                  <c:v>2000</c:v>
                </c:pt>
                <c:pt idx="31" formatCode="General">
                  <c:v>2001</c:v>
                </c:pt>
                <c:pt idx="32" formatCode="General">
                  <c:v>2002</c:v>
                </c:pt>
                <c:pt idx="33" formatCode="General">
                  <c:v>2003</c:v>
                </c:pt>
                <c:pt idx="34" formatCode="General">
                  <c:v>2004</c:v>
                </c:pt>
                <c:pt idx="35" formatCode="General">
                  <c:v>2005</c:v>
                </c:pt>
                <c:pt idx="36" formatCode="General">
                  <c:v>2006</c:v>
                </c:pt>
                <c:pt idx="37" formatCode="General">
                  <c:v>2007</c:v>
                </c:pt>
                <c:pt idx="38" formatCode="General">
                  <c:v>2008</c:v>
                </c:pt>
                <c:pt idx="39" formatCode="General">
                  <c:v>2009</c:v>
                </c:pt>
                <c:pt idx="40" formatCode="General">
                  <c:v>2010</c:v>
                </c:pt>
                <c:pt idx="41" formatCode="General">
                  <c:v>2011</c:v>
                </c:pt>
              </c:numCache>
            </c:numRef>
          </c:cat>
          <c:val>
            <c:numRef>
              <c:f>Weather_factors!$FA$29:$FA$70</c:f>
              <c:numCache>
                <c:formatCode>0.00</c:formatCode>
                <c:ptCount val="42"/>
                <c:pt idx="0">
                  <c:v>83.830278890601122</c:v>
                </c:pt>
                <c:pt idx="1">
                  <c:v>79.022905086093175</c:v>
                </c:pt>
                <c:pt idx="2">
                  <c:v>78.260257765562812</c:v>
                </c:pt>
                <c:pt idx="3">
                  <c:v>75.990548969682209</c:v>
                </c:pt>
                <c:pt idx="4">
                  <c:v>70.823970030179751</c:v>
                </c:pt>
                <c:pt idx="5">
                  <c:v>69.563192399235746</c:v>
                </c:pt>
                <c:pt idx="6">
                  <c:v>73.147617037653248</c:v>
                </c:pt>
                <c:pt idx="7">
                  <c:v>70.746889820626151</c:v>
                </c:pt>
                <c:pt idx="8">
                  <c:v>73.954348936618516</c:v>
                </c:pt>
                <c:pt idx="9">
                  <c:v>69.404458744839232</c:v>
                </c:pt>
                <c:pt idx="10">
                  <c:v>65.678799990934806</c:v>
                </c:pt>
                <c:pt idx="11">
                  <c:v>62.045621952463037</c:v>
                </c:pt>
                <c:pt idx="12">
                  <c:v>55.455573634080174</c:v>
                </c:pt>
                <c:pt idx="13">
                  <c:v>63.636180342301756</c:v>
                </c:pt>
                <c:pt idx="14">
                  <c:v>56.302395275043779</c:v>
                </c:pt>
                <c:pt idx="15">
                  <c:v>47.39355871579675</c:v>
                </c:pt>
                <c:pt idx="16">
                  <c:v>46.137992473684847</c:v>
                </c:pt>
                <c:pt idx="17">
                  <c:v>47.114034501488781</c:v>
                </c:pt>
                <c:pt idx="18">
                  <c:v>47.672144735650257</c:v>
                </c:pt>
                <c:pt idx="19">
                  <c:v>46.725044827059037</c:v>
                </c:pt>
                <c:pt idx="20">
                  <c:v>42.690111819692191</c:v>
                </c:pt>
                <c:pt idx="21">
                  <c:v>43.460225929014726</c:v>
                </c:pt>
                <c:pt idx="22">
                  <c:v>44.002121642960809</c:v>
                </c:pt>
                <c:pt idx="23">
                  <c:v>44.557746373552696</c:v>
                </c:pt>
                <c:pt idx="24">
                  <c:v>42.307945434027914</c:v>
                </c:pt>
                <c:pt idx="25">
                  <c:v>42.647979935524368</c:v>
                </c:pt>
                <c:pt idx="26">
                  <c:v>42.689828155928659</c:v>
                </c:pt>
                <c:pt idx="27">
                  <c:v>41.483203617521568</c:v>
                </c:pt>
                <c:pt idx="28">
                  <c:v>38.786960232232119</c:v>
                </c:pt>
                <c:pt idx="29">
                  <c:v>38.631618084670478</c:v>
                </c:pt>
                <c:pt idx="30">
                  <c:v>39.267011288500839</c:v>
                </c:pt>
                <c:pt idx="31">
                  <c:v>37.091859750028661</c:v>
                </c:pt>
                <c:pt idx="32">
                  <c:v>37.004736074790657</c:v>
                </c:pt>
                <c:pt idx="33">
                  <c:v>36.666675753175284</c:v>
                </c:pt>
                <c:pt idx="34">
                  <c:v>34.980833077827199</c:v>
                </c:pt>
                <c:pt idx="35">
                  <c:v>33.805623182667887</c:v>
                </c:pt>
                <c:pt idx="36">
                  <c:v>31.584711338635714</c:v>
                </c:pt>
                <c:pt idx="37">
                  <c:v>31.415654883525995</c:v>
                </c:pt>
                <c:pt idx="38">
                  <c:v>31.384080931083755</c:v>
                </c:pt>
                <c:pt idx="39">
                  <c:v>31.696859050309079</c:v>
                </c:pt>
                <c:pt idx="40">
                  <c:v>33.063797372718881</c:v>
                </c:pt>
                <c:pt idx="41">
                  <c:v>30.504666947400374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Weather_factors!$FB$27:$FB$28</c:f>
              <c:strCache>
                <c:ptCount val="1"/>
                <c:pt idx="0">
                  <c:v>Normalized  Intensity</c:v>
                </c:pt>
              </c:strCache>
            </c:strRef>
          </c:tx>
          <c:marker>
            <c:symbol val="triangle"/>
            <c:size val="5"/>
            <c:spPr>
              <a:solidFill>
                <a:schemeClr val="bg1"/>
              </a:solidFill>
            </c:spPr>
          </c:marker>
          <c:cat>
            <c:numRef>
              <c:f>Weather_factors!$EY$29:$EY$70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 formatCode="General">
                  <c:v>1985</c:v>
                </c:pt>
                <c:pt idx="16" formatCode="General">
                  <c:v>1986</c:v>
                </c:pt>
                <c:pt idx="17" formatCode="General">
                  <c:v>1987</c:v>
                </c:pt>
                <c:pt idx="18" formatCode="General">
                  <c:v>1988</c:v>
                </c:pt>
                <c:pt idx="19" formatCode="General">
                  <c:v>1989</c:v>
                </c:pt>
                <c:pt idx="20" formatCode="General">
                  <c:v>1990</c:v>
                </c:pt>
                <c:pt idx="21" formatCode="General">
                  <c:v>1991</c:v>
                </c:pt>
                <c:pt idx="22" formatCode="General">
                  <c:v>1992</c:v>
                </c:pt>
                <c:pt idx="23" formatCode="General">
                  <c:v>1993</c:v>
                </c:pt>
                <c:pt idx="24" formatCode="General">
                  <c:v>1994</c:v>
                </c:pt>
                <c:pt idx="25" formatCode="General">
                  <c:v>1995</c:v>
                </c:pt>
                <c:pt idx="26" formatCode="General">
                  <c:v>1996</c:v>
                </c:pt>
                <c:pt idx="27" formatCode="General">
                  <c:v>1997</c:v>
                </c:pt>
                <c:pt idx="28" formatCode="General">
                  <c:v>1998</c:v>
                </c:pt>
                <c:pt idx="29" formatCode="General">
                  <c:v>1999</c:v>
                </c:pt>
                <c:pt idx="30" formatCode="General">
                  <c:v>2000</c:v>
                </c:pt>
                <c:pt idx="31" formatCode="General">
                  <c:v>2001</c:v>
                </c:pt>
                <c:pt idx="32" formatCode="General">
                  <c:v>2002</c:v>
                </c:pt>
                <c:pt idx="33" formatCode="General">
                  <c:v>2003</c:v>
                </c:pt>
                <c:pt idx="34" formatCode="General">
                  <c:v>2004</c:v>
                </c:pt>
                <c:pt idx="35" formatCode="General">
                  <c:v>2005</c:v>
                </c:pt>
                <c:pt idx="36" formatCode="General">
                  <c:v>2006</c:v>
                </c:pt>
                <c:pt idx="37" formatCode="General">
                  <c:v>2007</c:v>
                </c:pt>
                <c:pt idx="38" formatCode="General">
                  <c:v>2008</c:v>
                </c:pt>
                <c:pt idx="39" formatCode="General">
                  <c:v>2009</c:v>
                </c:pt>
                <c:pt idx="40" formatCode="General">
                  <c:v>2010</c:v>
                </c:pt>
                <c:pt idx="41" formatCode="General">
                  <c:v>2011</c:v>
                </c:pt>
              </c:numCache>
            </c:numRef>
          </c:cat>
          <c:val>
            <c:numRef>
              <c:f>Weather_factors!$FB$29:$FB$70</c:f>
              <c:numCache>
                <c:formatCode>0.00</c:formatCode>
                <c:ptCount val="42"/>
                <c:pt idx="0">
                  <c:v>82.936739169716859</c:v>
                </c:pt>
                <c:pt idx="1">
                  <c:v>82.509688447211119</c:v>
                </c:pt>
                <c:pt idx="2">
                  <c:v>79.44224017649266</c:v>
                </c:pt>
                <c:pt idx="3">
                  <c:v>79.566577712637567</c:v>
                </c:pt>
                <c:pt idx="4">
                  <c:v>73.710933966194403</c:v>
                </c:pt>
                <c:pt idx="5">
                  <c:v>67.44215972925123</c:v>
                </c:pt>
                <c:pt idx="6">
                  <c:v>66.049104170845297</c:v>
                </c:pt>
                <c:pt idx="7">
                  <c:v>68.305473264947679</c:v>
                </c:pt>
                <c:pt idx="8">
                  <c:v>62.69158482102285</c:v>
                </c:pt>
                <c:pt idx="9">
                  <c:v>77.43581863959767</c:v>
                </c:pt>
                <c:pt idx="10">
                  <c:v>62.279718324311908</c:v>
                </c:pt>
                <c:pt idx="11">
                  <c:v>59.131707662216023</c:v>
                </c:pt>
                <c:pt idx="12">
                  <c:v>59.987494890985246</c:v>
                </c:pt>
                <c:pt idx="13">
                  <c:v>54.7741023836614</c:v>
                </c:pt>
                <c:pt idx="14">
                  <c:v>57.207346868680965</c:v>
                </c:pt>
                <c:pt idx="15">
                  <c:v>50.251283634182109</c:v>
                </c:pt>
                <c:pt idx="16">
                  <c:v>47.764671307261231</c:v>
                </c:pt>
                <c:pt idx="17">
                  <c:v>46.470491581846026</c:v>
                </c:pt>
                <c:pt idx="18">
                  <c:v>46.251655518009834</c:v>
                </c:pt>
                <c:pt idx="19">
                  <c:v>44.966275017441824</c:v>
                </c:pt>
                <c:pt idx="20">
                  <c:v>45.258023642710363</c:v>
                </c:pt>
                <c:pt idx="21">
                  <c:v>43.619692282425873</c:v>
                </c:pt>
                <c:pt idx="22">
                  <c:v>43.555724749786911</c:v>
                </c:pt>
                <c:pt idx="23">
                  <c:v>41.146341116631191</c:v>
                </c:pt>
                <c:pt idx="24">
                  <c:v>42.179656689696053</c:v>
                </c:pt>
                <c:pt idx="25">
                  <c:v>42.705789627566098</c:v>
                </c:pt>
                <c:pt idx="26">
                  <c:v>42.341374570444621</c:v>
                </c:pt>
                <c:pt idx="27">
                  <c:v>43.122080362113969</c:v>
                </c:pt>
                <c:pt idx="28">
                  <c:v>40.974682545956782</c:v>
                </c:pt>
                <c:pt idx="29">
                  <c:v>39.634885873576621</c:v>
                </c:pt>
                <c:pt idx="30">
                  <c:v>41.100111628632689</c:v>
                </c:pt>
                <c:pt idx="31">
                  <c:v>38.211442593329657</c:v>
                </c:pt>
                <c:pt idx="32">
                  <c:v>37.969208223744928</c:v>
                </c:pt>
                <c:pt idx="33">
                  <c:v>38.380353466480258</c:v>
                </c:pt>
                <c:pt idx="34">
                  <c:v>37.10700338855392</c:v>
                </c:pt>
                <c:pt idx="35">
                  <c:v>34.619267794641601</c:v>
                </c:pt>
                <c:pt idx="36">
                  <c:v>32.106214803104429</c:v>
                </c:pt>
                <c:pt idx="37">
                  <c:v>31.882168924331243</c:v>
                </c:pt>
                <c:pt idx="38">
                  <c:v>31.058115651417339</c:v>
                </c:pt>
                <c:pt idx="39">
                  <c:v>30.968823700846514</c:v>
                </c:pt>
                <c:pt idx="40">
                  <c:v>30.99515318445588</c:v>
                </c:pt>
                <c:pt idx="41">
                  <c:v>31.84321813705445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337920"/>
        <c:axId val="102340864"/>
      </c:lineChart>
      <c:catAx>
        <c:axId val="1023379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02340864"/>
        <c:crosses val="autoZero"/>
        <c:auto val="1"/>
        <c:lblAlgn val="ctr"/>
        <c:lblOffset val="100"/>
        <c:tickLblSkip val="5"/>
        <c:noMultiLvlLbl val="0"/>
      </c:catAx>
      <c:valAx>
        <c:axId val="102340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23379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410979877515308"/>
          <c:y val="0.54109069699620882"/>
          <c:w val="0.3242235345581802"/>
          <c:h val="0.2511515748031495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16907261592301"/>
          <c:y val="5.1400554097404488E-2"/>
          <c:w val="0.83527405949256328"/>
          <c:h val="0.79523549139690874"/>
        </c:manualLayout>
      </c:layout>
      <c:lineChart>
        <c:grouping val="standard"/>
        <c:varyColors val="0"/>
        <c:ser>
          <c:idx val="0"/>
          <c:order val="0"/>
          <c:tx>
            <c:strRef>
              <c:f>Weather_factors!$GB$27:$GB$28</c:f>
              <c:strCache>
                <c:ptCount val="1"/>
                <c:pt idx="0">
                  <c:v>  Actual   Intensity</c:v>
                </c:pt>
              </c:strCache>
            </c:strRef>
          </c:tx>
          <c:cat>
            <c:numRef>
              <c:f>Weather_factors!$GA$29:$GA$69</c:f>
              <c:numCache>
                <c:formatCode>0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Weather_factors!$GB$29:$GB$69</c:f>
              <c:numCache>
                <c:formatCode>0.00</c:formatCode>
                <c:ptCount val="41"/>
                <c:pt idx="0">
                  <c:v>40.091717679148566</c:v>
                </c:pt>
                <c:pt idx="1">
                  <c:v>41.145706151657635</c:v>
                </c:pt>
                <c:pt idx="2">
                  <c:v>44.494755308190101</c:v>
                </c:pt>
                <c:pt idx="3">
                  <c:v>45.957131536173911</c:v>
                </c:pt>
                <c:pt idx="4">
                  <c:v>43.068562573633393</c:v>
                </c:pt>
                <c:pt idx="5">
                  <c:v>47.947733632355245</c:v>
                </c:pt>
                <c:pt idx="6">
                  <c:v>48.177371850076398</c:v>
                </c:pt>
                <c:pt idx="7">
                  <c:v>47.693310700916385</c:v>
                </c:pt>
                <c:pt idx="8">
                  <c:v>47.132726983427894</c:v>
                </c:pt>
                <c:pt idx="9">
                  <c:v>47.706646199472793</c:v>
                </c:pt>
                <c:pt idx="10">
                  <c:v>47.102857368010788</c:v>
                </c:pt>
                <c:pt idx="11">
                  <c:v>49.8272878982729</c:v>
                </c:pt>
                <c:pt idx="12">
                  <c:v>49.001145689770013</c:v>
                </c:pt>
                <c:pt idx="13">
                  <c:v>46.753004497950457</c:v>
                </c:pt>
                <c:pt idx="14">
                  <c:v>51.708681722924808</c:v>
                </c:pt>
                <c:pt idx="15">
                  <c:v>51.846037025564641</c:v>
                </c:pt>
                <c:pt idx="16">
                  <c:v>50.542333108558864</c:v>
                </c:pt>
                <c:pt idx="17">
                  <c:v>50.205343274242232</c:v>
                </c:pt>
                <c:pt idx="18">
                  <c:v>51.367293456534981</c:v>
                </c:pt>
                <c:pt idx="19">
                  <c:v>52.080597519353567</c:v>
                </c:pt>
                <c:pt idx="20">
                  <c:v>52.34309805391328</c:v>
                </c:pt>
                <c:pt idx="21">
                  <c:v>50.382353076601156</c:v>
                </c:pt>
                <c:pt idx="22">
                  <c:v>51.146264764551418</c:v>
                </c:pt>
                <c:pt idx="23">
                  <c:v>50.796810800927389</c:v>
                </c:pt>
                <c:pt idx="24">
                  <c:v>50.440278289338387</c:v>
                </c:pt>
                <c:pt idx="25">
                  <c:v>50.517641665561136</c:v>
                </c:pt>
                <c:pt idx="26">
                  <c:v>51.310878996431157</c:v>
                </c:pt>
                <c:pt idx="27">
                  <c:v>51.43855624595664</c:v>
                </c:pt>
                <c:pt idx="28">
                  <c:v>53.042271100995357</c:v>
                </c:pt>
                <c:pt idx="29">
                  <c:v>52.097738003253077</c:v>
                </c:pt>
                <c:pt idx="30">
                  <c:v>53.295056035459126</c:v>
                </c:pt>
                <c:pt idx="31">
                  <c:v>53.358279340995857</c:v>
                </c:pt>
                <c:pt idx="32">
                  <c:v>53.504344811615283</c:v>
                </c:pt>
                <c:pt idx="33">
                  <c:v>52.518102310469359</c:v>
                </c:pt>
                <c:pt idx="34">
                  <c:v>54.15559000010424</c:v>
                </c:pt>
                <c:pt idx="35">
                  <c:v>53.565599752433613</c:v>
                </c:pt>
                <c:pt idx="36">
                  <c:v>54.229939593632089</c:v>
                </c:pt>
                <c:pt idx="37">
                  <c:v>54.636945047289061</c:v>
                </c:pt>
                <c:pt idx="38">
                  <c:v>54.67320919139199</c:v>
                </c:pt>
                <c:pt idx="39">
                  <c:v>53.446845965173708</c:v>
                </c:pt>
                <c:pt idx="40">
                  <c:v>52.838796935337278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Weather_factors!$GC$27:$GC$28</c:f>
              <c:strCache>
                <c:ptCount val="1"/>
                <c:pt idx="0">
                  <c:v> Predicted  Intensity</c:v>
                </c:pt>
              </c:strCache>
            </c:strRef>
          </c:tx>
          <c:cat>
            <c:numRef>
              <c:f>Weather_factors!$GA$29:$GA$69</c:f>
              <c:numCache>
                <c:formatCode>0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Weather_factors!$GC$29:$GC$69</c:f>
              <c:numCache>
                <c:formatCode>0.00</c:formatCode>
                <c:ptCount val="41"/>
                <c:pt idx="0">
                  <c:v>41.099865950675763</c:v>
                </c:pt>
                <c:pt idx="1">
                  <c:v>42.741519564421395</c:v>
                </c:pt>
                <c:pt idx="2">
                  <c:v>43.219449191335713</c:v>
                </c:pt>
                <c:pt idx="3">
                  <c:v>44.468083834316822</c:v>
                </c:pt>
                <c:pt idx="4">
                  <c:v>44.840778488094529</c:v>
                </c:pt>
                <c:pt idx="5">
                  <c:v>46.614498726478502</c:v>
                </c:pt>
                <c:pt idx="6">
                  <c:v>46.563881305185248</c:v>
                </c:pt>
                <c:pt idx="7">
                  <c:v>46.678813366899988</c:v>
                </c:pt>
                <c:pt idx="8">
                  <c:v>47.517106474526742</c:v>
                </c:pt>
                <c:pt idx="9">
                  <c:v>48.153007442305508</c:v>
                </c:pt>
                <c:pt idx="10">
                  <c:v>48.395837776995862</c:v>
                </c:pt>
                <c:pt idx="11">
                  <c:v>48.242689379994189</c:v>
                </c:pt>
                <c:pt idx="12">
                  <c:v>49.880504449866621</c:v>
                </c:pt>
                <c:pt idx="13">
                  <c:v>49.738424137983266</c:v>
                </c:pt>
                <c:pt idx="14">
                  <c:v>50.144037526272712</c:v>
                </c:pt>
                <c:pt idx="15">
                  <c:v>52.53215829830647</c:v>
                </c:pt>
                <c:pt idx="16">
                  <c:v>50.516963597507491</c:v>
                </c:pt>
                <c:pt idx="17">
                  <c:v>50.836692521788351</c:v>
                </c:pt>
                <c:pt idx="18">
                  <c:v>50.882636530160539</c:v>
                </c:pt>
                <c:pt idx="19">
                  <c:v>50.797281728134642</c:v>
                </c:pt>
                <c:pt idx="20">
                  <c:v>51.142672084596882</c:v>
                </c:pt>
                <c:pt idx="21">
                  <c:v>50.665104238368471</c:v>
                </c:pt>
                <c:pt idx="22">
                  <c:v>50.763063202645327</c:v>
                </c:pt>
                <c:pt idx="23">
                  <c:v>51.040067093800332</c:v>
                </c:pt>
                <c:pt idx="24">
                  <c:v>51.610519395509129</c:v>
                </c:pt>
                <c:pt idx="25">
                  <c:v>50.984633778068158</c:v>
                </c:pt>
                <c:pt idx="26">
                  <c:v>51.739827872171105</c:v>
                </c:pt>
                <c:pt idx="27">
                  <c:v>52.05740491741301</c:v>
                </c:pt>
                <c:pt idx="28">
                  <c:v>52.450937877195521</c:v>
                </c:pt>
                <c:pt idx="29">
                  <c:v>52.224110553302523</c:v>
                </c:pt>
                <c:pt idx="30">
                  <c:v>52.821870931801215</c:v>
                </c:pt>
                <c:pt idx="31">
                  <c:v>53.286010508841379</c:v>
                </c:pt>
                <c:pt idx="32">
                  <c:v>53.5621249719429</c:v>
                </c:pt>
                <c:pt idx="33">
                  <c:v>53.467157417591039</c:v>
                </c:pt>
                <c:pt idx="34">
                  <c:v>53.492337339774686</c:v>
                </c:pt>
                <c:pt idx="35">
                  <c:v>53.536618026260555</c:v>
                </c:pt>
                <c:pt idx="36">
                  <c:v>53.99939816885805</c:v>
                </c:pt>
                <c:pt idx="37">
                  <c:v>53.956355822237086</c:v>
                </c:pt>
                <c:pt idx="38">
                  <c:v>54.121609015210382</c:v>
                </c:pt>
                <c:pt idx="39">
                  <c:v>53.823159978979106</c:v>
                </c:pt>
                <c:pt idx="40">
                  <c:v>53.433626750973261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Weather_factors!$GD$27:$GD$28</c:f>
              <c:strCache>
                <c:ptCount val="1"/>
                <c:pt idx="0">
                  <c:v>Normalized  Intensity</c:v>
                </c:pt>
              </c:strCache>
            </c:strRef>
          </c:tx>
          <c:cat>
            <c:numRef>
              <c:f>Weather_factors!$GA$29:$GA$69</c:f>
              <c:numCache>
                <c:formatCode>0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Weather_factors!$GD$29:$GD$69</c:f>
              <c:numCache>
                <c:formatCode>0.00</c:formatCode>
                <c:ptCount val="41"/>
                <c:pt idx="0">
                  <c:v>39.752875694502684</c:v>
                </c:pt>
                <c:pt idx="1">
                  <c:v>40.269207593725653</c:v>
                </c:pt>
                <c:pt idx="2">
                  <c:v>44.099694479992984</c:v>
                </c:pt>
                <c:pt idx="3">
                  <c:v>45.234950889568985</c:v>
                </c:pt>
                <c:pt idx="4">
                  <c:v>42.87047779511061</c:v>
                </c:pt>
                <c:pt idx="5">
                  <c:v>46.733652566944087</c:v>
                </c:pt>
                <c:pt idx="6">
                  <c:v>47.770821989751461</c:v>
                </c:pt>
                <c:pt idx="7">
                  <c:v>47.865764118991557</c:v>
                </c:pt>
                <c:pt idx="8">
                  <c:v>47.082901284817879</c:v>
                </c:pt>
                <c:pt idx="9">
                  <c:v>47.58628358222537</c:v>
                </c:pt>
                <c:pt idx="10">
                  <c:v>47.247328762422939</c:v>
                </c:pt>
                <c:pt idx="11">
                  <c:v>50.617619485195036</c:v>
                </c:pt>
                <c:pt idx="12">
                  <c:v>48.553768300936234</c:v>
                </c:pt>
                <c:pt idx="13">
                  <c:v>46.809618700837603</c:v>
                </c:pt>
                <c:pt idx="14">
                  <c:v>51.695541972723625</c:v>
                </c:pt>
                <c:pt idx="15">
                  <c:v>51.208289064445189</c:v>
                </c:pt>
                <c:pt idx="16">
                  <c:v>51.526571276091815</c:v>
                </c:pt>
                <c:pt idx="17">
                  <c:v>50.581535433824911</c:v>
                </c:pt>
                <c:pt idx="18">
                  <c:v>51.514372088838279</c:v>
                </c:pt>
                <c:pt idx="19">
                  <c:v>52.211006907378909</c:v>
                </c:pt>
                <c:pt idx="20">
                  <c:v>52.092376006683288</c:v>
                </c:pt>
                <c:pt idx="21">
                  <c:v>50.655345139130937</c:v>
                </c:pt>
                <c:pt idx="22">
                  <c:v>51.427202956719114</c:v>
                </c:pt>
                <c:pt idx="23">
                  <c:v>50.952138304435465</c:v>
                </c:pt>
                <c:pt idx="24">
                  <c:v>50.228656572832833</c:v>
                </c:pt>
                <c:pt idx="25">
                  <c:v>51.154202377448478</c:v>
                </c:pt>
                <c:pt idx="26">
                  <c:v>51.456875936145444</c:v>
                </c:pt>
                <c:pt idx="27">
                  <c:v>51.54538700356408</c:v>
                </c:pt>
                <c:pt idx="28">
                  <c:v>53.045509007069974</c:v>
                </c:pt>
                <c:pt idx="29">
                  <c:v>52.616903560065715</c:v>
                </c:pt>
                <c:pt idx="30">
                  <c:v>53.503376779979789</c:v>
                </c:pt>
                <c:pt idx="31">
                  <c:v>53.369477485717589</c:v>
                </c:pt>
                <c:pt idx="32">
                  <c:v>53.484964305192527</c:v>
                </c:pt>
                <c:pt idx="33">
                  <c:v>52.802373926746242</c:v>
                </c:pt>
                <c:pt idx="34">
                  <c:v>54.599038735623843</c:v>
                </c:pt>
                <c:pt idx="35">
                  <c:v>54.084987081163476</c:v>
                </c:pt>
                <c:pt idx="36">
                  <c:v>54.35538246197428</c:v>
                </c:pt>
                <c:pt idx="37">
                  <c:v>54.810490216257058</c:v>
                </c:pt>
                <c:pt idx="38">
                  <c:v>54.608600928396037</c:v>
                </c:pt>
                <c:pt idx="39">
                  <c:v>53.528790780867688</c:v>
                </c:pt>
                <c:pt idx="40">
                  <c:v>53.066072254616778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500224"/>
        <c:axId val="102501760"/>
      </c:lineChart>
      <c:catAx>
        <c:axId val="1025002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02501760"/>
        <c:crosses val="autoZero"/>
        <c:auto val="1"/>
        <c:lblAlgn val="ctr"/>
        <c:lblOffset val="100"/>
        <c:tickLblSkip val="5"/>
        <c:noMultiLvlLbl val="0"/>
      </c:catAx>
      <c:valAx>
        <c:axId val="102501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25002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7577646544181974"/>
          <c:y val="0.48553514144065324"/>
          <c:w val="0.30939820395214018"/>
          <c:h val="0.2511515748031495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25240594925635"/>
          <c:y val="5.1400554097404488E-2"/>
          <c:w val="0.80452405949256356"/>
          <c:h val="0.79523549139690874"/>
        </c:manualLayout>
      </c:layout>
      <c:lineChart>
        <c:grouping val="standard"/>
        <c:varyColors val="0"/>
        <c:ser>
          <c:idx val="0"/>
          <c:order val="0"/>
          <c:tx>
            <c:strRef>
              <c:f>Weather_factors!$GX$27:$GX$28</c:f>
              <c:strCache>
                <c:ptCount val="1"/>
                <c:pt idx="0">
                  <c:v>  Actual   Intensity</c:v>
                </c:pt>
              </c:strCache>
            </c:strRef>
          </c:tx>
          <c:cat>
            <c:numRef>
              <c:f>Weather_factors!$GW$29:$GW$70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Weather_factors!$GX$29:$GX$70</c:f>
              <c:numCache>
                <c:formatCode>0.00</c:formatCode>
                <c:ptCount val="42"/>
                <c:pt idx="0">
                  <c:v>96.435043922417364</c:v>
                </c:pt>
                <c:pt idx="1">
                  <c:v>101.96099831242717</c:v>
                </c:pt>
                <c:pt idx="2">
                  <c:v>96.437188540369306</c:v>
                </c:pt>
                <c:pt idx="3">
                  <c:v>95.586095746629752</c:v>
                </c:pt>
                <c:pt idx="4">
                  <c:v>90.242422797869423</c:v>
                </c:pt>
                <c:pt idx="5">
                  <c:v>85.480192946661091</c:v>
                </c:pt>
                <c:pt idx="6">
                  <c:v>82.705004636344711</c:v>
                </c:pt>
                <c:pt idx="7">
                  <c:v>80.093252578003685</c:v>
                </c:pt>
                <c:pt idx="8">
                  <c:v>75.86418573731838</c:v>
                </c:pt>
                <c:pt idx="9">
                  <c:v>76.479379612434755</c:v>
                </c:pt>
                <c:pt idx="10">
                  <c:v>75.554852949340315</c:v>
                </c:pt>
                <c:pt idx="11">
                  <c:v>71.35324812885888</c:v>
                </c:pt>
                <c:pt idx="12">
                  <c:v>72.819884209411669</c:v>
                </c:pt>
                <c:pt idx="13">
                  <c:v>67.209746844539325</c:v>
                </c:pt>
                <c:pt idx="14">
                  <c:v>65.059023379388023</c:v>
                </c:pt>
                <c:pt idx="15">
                  <c:v>59.496668309591421</c:v>
                </c:pt>
                <c:pt idx="16">
                  <c:v>56.229434096848578</c:v>
                </c:pt>
                <c:pt idx="17">
                  <c:v>58.645445719640421</c:v>
                </c:pt>
                <c:pt idx="18">
                  <c:v>61.292814403557145</c:v>
                </c:pt>
                <c:pt idx="19">
                  <c:v>60.479127215863862</c:v>
                </c:pt>
                <c:pt idx="20">
                  <c:v>59.213219630500987</c:v>
                </c:pt>
                <c:pt idx="21">
                  <c:v>58.712888065538586</c:v>
                </c:pt>
                <c:pt idx="22">
                  <c:v>55.03106503740009</c:v>
                </c:pt>
                <c:pt idx="23">
                  <c:v>53.279931045400922</c:v>
                </c:pt>
                <c:pt idx="24">
                  <c:v>52.885513085572164</c:v>
                </c:pt>
                <c:pt idx="25">
                  <c:v>53.732604445691003</c:v>
                </c:pt>
                <c:pt idx="26">
                  <c:v>51.364140932360243</c:v>
                </c:pt>
                <c:pt idx="27">
                  <c:v>50.531432183692338</c:v>
                </c:pt>
                <c:pt idx="28">
                  <c:v>52.901844785138117</c:v>
                </c:pt>
                <c:pt idx="29">
                  <c:v>48.103820900739557</c:v>
                </c:pt>
                <c:pt idx="30">
                  <c:v>46.193546909218306</c:v>
                </c:pt>
                <c:pt idx="31">
                  <c:v>46.134999044262628</c:v>
                </c:pt>
                <c:pt idx="32">
                  <c:v>43.932903708900788</c:v>
                </c:pt>
                <c:pt idx="33">
                  <c:v>42.058638432080492</c:v>
                </c:pt>
                <c:pt idx="34">
                  <c:v>42.221497985846916</c:v>
                </c:pt>
                <c:pt idx="35">
                  <c:v>41.925586179454996</c:v>
                </c:pt>
                <c:pt idx="36">
                  <c:v>41.469537805735655</c:v>
                </c:pt>
                <c:pt idx="37">
                  <c:v>41.194450145825726</c:v>
                </c:pt>
                <c:pt idx="38">
                  <c:v>43.590222338195893</c:v>
                </c:pt>
                <c:pt idx="39">
                  <c:v>43.354381246472819</c:v>
                </c:pt>
                <c:pt idx="40">
                  <c:v>43.123444377156559</c:v>
                </c:pt>
                <c:pt idx="41">
                  <c:v>45.540047515776237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Weather_factors!$GY$27:$GY$28</c:f>
              <c:strCache>
                <c:ptCount val="1"/>
                <c:pt idx="0">
                  <c:v> Predicted  Intensity</c:v>
                </c:pt>
              </c:strCache>
            </c:strRef>
          </c:tx>
          <c:marker>
            <c:symbol val="square"/>
            <c:size val="5"/>
          </c:marker>
          <c:cat>
            <c:numRef>
              <c:f>Weather_factors!$GW$29:$GW$70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Weather_factors!$GY$29:$GY$70</c:f>
              <c:numCache>
                <c:formatCode>0.00</c:formatCode>
                <c:ptCount val="42"/>
                <c:pt idx="0">
                  <c:v>99.615753136741944</c:v>
                </c:pt>
                <c:pt idx="1">
                  <c:v>100.74782788704037</c:v>
                </c:pt>
                <c:pt idx="2">
                  <c:v>94.468900915238081</c:v>
                </c:pt>
                <c:pt idx="3">
                  <c:v>92.602274360592105</c:v>
                </c:pt>
                <c:pt idx="4">
                  <c:v>88.568215095146925</c:v>
                </c:pt>
                <c:pt idx="5">
                  <c:v>89.077222271268667</c:v>
                </c:pt>
                <c:pt idx="6">
                  <c:v>83.032597734273267</c:v>
                </c:pt>
                <c:pt idx="7">
                  <c:v>80.210576163744491</c:v>
                </c:pt>
                <c:pt idx="8">
                  <c:v>78.638569530882307</c:v>
                </c:pt>
                <c:pt idx="9">
                  <c:v>76.847806840457963</c:v>
                </c:pt>
                <c:pt idx="10">
                  <c:v>73.807092923096377</c:v>
                </c:pt>
                <c:pt idx="11">
                  <c:v>71.655499871926153</c:v>
                </c:pt>
                <c:pt idx="12">
                  <c:v>70.509463015427812</c:v>
                </c:pt>
                <c:pt idx="13">
                  <c:v>68.036011706396579</c:v>
                </c:pt>
                <c:pt idx="14">
                  <c:v>65.462708889780743</c:v>
                </c:pt>
                <c:pt idx="15">
                  <c:v>60.877118153524876</c:v>
                </c:pt>
                <c:pt idx="16">
                  <c:v>59.753252627495158</c:v>
                </c:pt>
                <c:pt idx="17">
                  <c:v>59.573328159304566</c:v>
                </c:pt>
                <c:pt idx="18">
                  <c:v>58.872212564148626</c:v>
                </c:pt>
                <c:pt idx="19">
                  <c:v>58.120034468133227</c:v>
                </c:pt>
                <c:pt idx="20">
                  <c:v>57.252684488855152</c:v>
                </c:pt>
                <c:pt idx="21">
                  <c:v>56.526394450640083</c:v>
                </c:pt>
                <c:pt idx="22">
                  <c:v>54.326720640958669</c:v>
                </c:pt>
                <c:pt idx="23">
                  <c:v>55.446172709667707</c:v>
                </c:pt>
                <c:pt idx="24">
                  <c:v>53.738553219461878</c:v>
                </c:pt>
                <c:pt idx="25">
                  <c:v>51.396725232681447</c:v>
                </c:pt>
                <c:pt idx="26">
                  <c:v>50.961790119093564</c:v>
                </c:pt>
                <c:pt idx="27">
                  <c:v>50.051434879757934</c:v>
                </c:pt>
                <c:pt idx="28">
                  <c:v>51.553833204812847</c:v>
                </c:pt>
                <c:pt idx="29">
                  <c:v>49.454555746242306</c:v>
                </c:pt>
                <c:pt idx="30">
                  <c:v>47.828438714438732</c:v>
                </c:pt>
                <c:pt idx="31">
                  <c:v>47.124406215085344</c:v>
                </c:pt>
                <c:pt idx="32">
                  <c:v>47.264202820457271</c:v>
                </c:pt>
                <c:pt idx="33">
                  <c:v>42.997701224371795</c:v>
                </c:pt>
                <c:pt idx="34">
                  <c:v>43.055306502456517</c:v>
                </c:pt>
                <c:pt idx="35">
                  <c:v>41.163952159741356</c:v>
                </c:pt>
                <c:pt idx="36">
                  <c:v>41.22124283596699</c:v>
                </c:pt>
                <c:pt idx="37">
                  <c:v>40.887145781756914</c:v>
                </c:pt>
                <c:pt idx="38">
                  <c:v>42.46661816845382</c:v>
                </c:pt>
                <c:pt idx="39">
                  <c:v>42.148105787218768</c:v>
                </c:pt>
                <c:pt idx="40">
                  <c:v>42.290359532550923</c:v>
                </c:pt>
                <c:pt idx="41">
                  <c:v>46.286915139185766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Weather_factors!$GZ$27:$GZ$28</c:f>
              <c:strCache>
                <c:ptCount val="1"/>
                <c:pt idx="0">
                  <c:v>Normalized  Intensity</c:v>
                </c:pt>
              </c:strCache>
            </c:strRef>
          </c:tx>
          <c:cat>
            <c:numRef>
              <c:f>Weather_factors!$GW$29:$GW$70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Weather_factors!$GZ$29:$GZ$70</c:f>
              <c:numCache>
                <c:formatCode>0.00</c:formatCode>
                <c:ptCount val="42"/>
                <c:pt idx="0">
                  <c:v>95.037401615710095</c:v>
                </c:pt>
                <c:pt idx="1">
                  <c:v>96.644636565526937</c:v>
                </c:pt>
                <c:pt idx="2">
                  <c:v>94.770781213851336</c:v>
                </c:pt>
                <c:pt idx="3">
                  <c:v>93.137393116433614</c:v>
                </c:pt>
                <c:pt idx="4">
                  <c:v>89.601893816487745</c:v>
                </c:pt>
                <c:pt idx="5">
                  <c:v>82.163335150365768</c:v>
                </c:pt>
                <c:pt idx="6">
                  <c:v>82.903563789583615</c:v>
                </c:pt>
                <c:pt idx="7">
                  <c:v>80.771525003169657</c:v>
                </c:pt>
                <c:pt idx="8">
                  <c:v>75.721851565307674</c:v>
                </c:pt>
                <c:pt idx="9">
                  <c:v>75.983430019466937</c:v>
                </c:pt>
                <c:pt idx="10">
                  <c:v>76.158315034431624</c:v>
                </c:pt>
                <c:pt idx="11">
                  <c:v>72.163851368461053</c:v>
                </c:pt>
                <c:pt idx="12">
                  <c:v>72.600265188586349</c:v>
                </c:pt>
                <c:pt idx="13">
                  <c:v>67.202463476471891</c:v>
                </c:pt>
                <c:pt idx="14">
                  <c:v>65.194803711382065</c:v>
                </c:pt>
                <c:pt idx="15">
                  <c:v>59.074203929771372</c:v>
                </c:pt>
                <c:pt idx="16">
                  <c:v>56.514302109632361</c:v>
                </c:pt>
                <c:pt idx="17">
                  <c:v>58.578615843068683</c:v>
                </c:pt>
                <c:pt idx="18">
                  <c:v>61.271129368539853</c:v>
                </c:pt>
                <c:pt idx="19">
                  <c:v>60.240164143193965</c:v>
                </c:pt>
                <c:pt idx="20">
                  <c:v>58.764363839158349</c:v>
                </c:pt>
                <c:pt idx="21">
                  <c:v>58.087459323171018</c:v>
                </c:pt>
                <c:pt idx="22">
                  <c:v>55.850906632817612</c:v>
                </c:pt>
                <c:pt idx="23">
                  <c:v>52.165704880508009</c:v>
                </c:pt>
                <c:pt idx="24">
                  <c:v>52.529509807115645</c:v>
                </c:pt>
                <c:pt idx="25">
                  <c:v>55.085616828087488</c:v>
                </c:pt>
                <c:pt idx="26">
                  <c:v>52.255258913063258</c:v>
                </c:pt>
                <c:pt idx="27">
                  <c:v>51.431500255343728</c:v>
                </c:pt>
                <c:pt idx="28">
                  <c:v>51.637862618552759</c:v>
                </c:pt>
                <c:pt idx="29">
                  <c:v>48.431311183253996</c:v>
                </c:pt>
                <c:pt idx="30">
                  <c:v>46.946992535551061</c:v>
                </c:pt>
                <c:pt idx="31">
                  <c:v>46.111224677187707</c:v>
                </c:pt>
                <c:pt idx="32">
                  <c:v>43.415198660464029</c:v>
                </c:pt>
                <c:pt idx="33">
                  <c:v>44.907705956546124</c:v>
                </c:pt>
                <c:pt idx="34">
                  <c:v>43.9941640308773</c:v>
                </c:pt>
                <c:pt idx="35">
                  <c:v>44.041939783233332</c:v>
                </c:pt>
                <c:pt idx="36">
                  <c:v>42.253780741527692</c:v>
                </c:pt>
                <c:pt idx="37">
                  <c:v>41.738478177668156</c:v>
                </c:pt>
                <c:pt idx="38">
                  <c:v>41.742997811927097</c:v>
                </c:pt>
                <c:pt idx="39">
                  <c:v>42.40402940794916</c:v>
                </c:pt>
                <c:pt idx="40">
                  <c:v>42.348479939431257</c:v>
                </c:pt>
                <c:pt idx="41">
                  <c:v>40.862740780519268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534144"/>
        <c:axId val="102540032"/>
      </c:lineChart>
      <c:catAx>
        <c:axId val="10253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540032"/>
        <c:crosses val="autoZero"/>
        <c:auto val="1"/>
        <c:lblAlgn val="ctr"/>
        <c:lblOffset val="100"/>
        <c:tickLblSkip val="5"/>
        <c:noMultiLvlLbl val="0"/>
      </c:catAx>
      <c:valAx>
        <c:axId val="102540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2534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077646544181975"/>
          <c:y val="0.55960921551472731"/>
          <c:w val="0.3242235345581802"/>
          <c:h val="0.2511515748031495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5507436570428"/>
          <c:y val="5.1400554097404488E-2"/>
          <c:w val="0.82142716535433069"/>
          <c:h val="0.79523549139690874"/>
        </c:manualLayout>
      </c:layout>
      <c:lineChart>
        <c:grouping val="standard"/>
        <c:varyColors val="0"/>
        <c:ser>
          <c:idx val="0"/>
          <c:order val="0"/>
          <c:tx>
            <c:strRef>
              <c:f>Weather_factors!$JE$28</c:f>
              <c:strCache>
                <c:ptCount val="1"/>
                <c:pt idx="0">
                  <c:v>Actual</c:v>
                </c:pt>
              </c:strCache>
            </c:strRef>
          </c:tx>
          <c:cat>
            <c:numRef>
              <c:f>Weather_factors!$JD$29:$JD$70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Weather_factors!$JE$29:$JE$70</c:f>
              <c:numCache>
                <c:formatCode>#,##0.0</c:formatCode>
                <c:ptCount val="42"/>
                <c:pt idx="0">
                  <c:v>1201.163</c:v>
                </c:pt>
                <c:pt idx="1">
                  <c:v>1288.011</c:v>
                </c:pt>
                <c:pt idx="2">
                  <c:v>1407.567</c:v>
                </c:pt>
                <c:pt idx="3">
                  <c:v>1516.654</c:v>
                </c:pt>
                <c:pt idx="4">
                  <c:v>1501.3310000000001</c:v>
                </c:pt>
                <c:pt idx="5">
                  <c:v>1597.8249999999998</c:v>
                </c:pt>
                <c:pt idx="6">
                  <c:v>1677.9450000000002</c:v>
                </c:pt>
                <c:pt idx="7">
                  <c:v>1753.8650000000002</c:v>
                </c:pt>
                <c:pt idx="8">
                  <c:v>1813.2730000000001</c:v>
                </c:pt>
                <c:pt idx="9">
                  <c:v>1854.1210000000001</c:v>
                </c:pt>
                <c:pt idx="10">
                  <c:v>1906.0920000000001</c:v>
                </c:pt>
                <c:pt idx="11">
                  <c:v>2033.2380000000003</c:v>
                </c:pt>
                <c:pt idx="12">
                  <c:v>2077.0500000000002</c:v>
                </c:pt>
                <c:pt idx="13">
                  <c:v>2116.44</c:v>
                </c:pt>
                <c:pt idx="14">
                  <c:v>2264.4740000000002</c:v>
                </c:pt>
                <c:pt idx="15">
                  <c:v>2351.2820000000002</c:v>
                </c:pt>
                <c:pt idx="16">
                  <c:v>2438.625</c:v>
                </c:pt>
                <c:pt idx="17">
                  <c:v>2538.7579999999998</c:v>
                </c:pt>
                <c:pt idx="18">
                  <c:v>2675.107</c:v>
                </c:pt>
                <c:pt idx="19">
                  <c:v>2766.6400000000003</c:v>
                </c:pt>
                <c:pt idx="20">
                  <c:v>2860.1509999999998</c:v>
                </c:pt>
                <c:pt idx="21">
                  <c:v>2918.0959999999995</c:v>
                </c:pt>
                <c:pt idx="22">
                  <c:v>2900.2250000000004</c:v>
                </c:pt>
                <c:pt idx="23">
                  <c:v>3018.7550000000001</c:v>
                </c:pt>
                <c:pt idx="24">
                  <c:v>3115.5210000000002</c:v>
                </c:pt>
                <c:pt idx="25">
                  <c:v>3252.0360000000001</c:v>
                </c:pt>
                <c:pt idx="26">
                  <c:v>3343.9670000000001</c:v>
                </c:pt>
                <c:pt idx="27">
                  <c:v>3502.8440000000001</c:v>
                </c:pt>
                <c:pt idx="28">
                  <c:v>3677.9920000000002</c:v>
                </c:pt>
                <c:pt idx="29">
                  <c:v>3766.239</c:v>
                </c:pt>
                <c:pt idx="30">
                  <c:v>3955.692</c:v>
                </c:pt>
                <c:pt idx="31">
                  <c:v>4062.8649999999998</c:v>
                </c:pt>
                <c:pt idx="32">
                  <c:v>4109.8189999999995</c:v>
                </c:pt>
                <c:pt idx="33">
                  <c:v>4090.0590000000002</c:v>
                </c:pt>
                <c:pt idx="34">
                  <c:v>4198.2129999999997</c:v>
                </c:pt>
                <c:pt idx="35">
                  <c:v>4350.5680000000002</c:v>
                </c:pt>
                <c:pt idx="36">
                  <c:v>4434.7300000000005</c:v>
                </c:pt>
                <c:pt idx="37">
                  <c:v>4559.509</c:v>
                </c:pt>
                <c:pt idx="38">
                  <c:v>4558.3700000000008</c:v>
                </c:pt>
                <c:pt idx="39">
                  <c:v>4460.0569999999998</c:v>
                </c:pt>
                <c:pt idx="40">
                  <c:v>4538.6409999999996</c:v>
                </c:pt>
                <c:pt idx="41">
                  <c:v>4531.3319999999994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Weather_factors!$JF$28</c:f>
              <c:strCache>
                <c:ptCount val="1"/>
                <c:pt idx="0">
                  <c:v>Weather-adjusted </c:v>
                </c:pt>
              </c:strCache>
            </c:strRef>
          </c:tx>
          <c:marker>
            <c:symbol val="square"/>
            <c:size val="4"/>
          </c:marker>
          <c:cat>
            <c:numRef>
              <c:f>Weather_factors!$JD$29:$JD$70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Weather_factors!$JF$29:$JF$70</c:f>
              <c:numCache>
                <c:formatCode>#,##0.0</c:formatCode>
                <c:ptCount val="42"/>
                <c:pt idx="0">
                  <c:v>1194.1524738691098</c:v>
                </c:pt>
                <c:pt idx="1">
                  <c:v>1281.7106956354116</c:v>
                </c:pt>
                <c:pt idx="2">
                  <c:v>1405.9436718579375</c:v>
                </c:pt>
                <c:pt idx="3">
                  <c:v>1510.8147297104795</c:v>
                </c:pt>
                <c:pt idx="4">
                  <c:v>1505.735459419338</c:v>
                </c:pt>
                <c:pt idx="5">
                  <c:v>1589.6645987271256</c:v>
                </c:pt>
                <c:pt idx="6">
                  <c:v>1682.0298924437</c:v>
                </c:pt>
                <c:pt idx="7">
                  <c:v>1752.1918227083991</c:v>
                </c:pt>
                <c:pt idx="8">
                  <c:v>1808.6031514470444</c:v>
                </c:pt>
                <c:pt idx="9">
                  <c:v>1857.2709256906555</c:v>
                </c:pt>
                <c:pt idx="10">
                  <c:v>1898.3480404305872</c:v>
                </c:pt>
                <c:pt idx="11">
                  <c:v>2042.0068343894175</c:v>
                </c:pt>
                <c:pt idx="12">
                  <c:v>2075.7543907027734</c:v>
                </c:pt>
                <c:pt idx="13">
                  <c:v>2115.0366285272116</c:v>
                </c:pt>
                <c:pt idx="14">
                  <c:v>2267.1070020292341</c:v>
                </c:pt>
                <c:pt idx="15">
                  <c:v>2396.0349043309411</c:v>
                </c:pt>
                <c:pt idx="16">
                  <c:v>2444.019574940578</c:v>
                </c:pt>
                <c:pt idx="17">
                  <c:v>2530.9585817383072</c:v>
                </c:pt>
                <c:pt idx="18">
                  <c:v>2655.4481947029394</c:v>
                </c:pt>
                <c:pt idx="19">
                  <c:v>2772.521148734792</c:v>
                </c:pt>
                <c:pt idx="20">
                  <c:v>2849.6560769523658</c:v>
                </c:pt>
                <c:pt idx="21">
                  <c:v>2887.2460448529687</c:v>
                </c:pt>
                <c:pt idx="22">
                  <c:v>2942.406516296237</c:v>
                </c:pt>
                <c:pt idx="23">
                  <c:v>3013.9492633404266</c:v>
                </c:pt>
                <c:pt idx="24">
                  <c:v>3109.7425424049184</c:v>
                </c:pt>
                <c:pt idx="25">
                  <c:v>3234.8829995263495</c:v>
                </c:pt>
                <c:pt idx="26">
                  <c:v>3362.8133850041286</c:v>
                </c:pt>
                <c:pt idx="27">
                  <c:v>3526.2867659957096</c:v>
                </c:pt>
                <c:pt idx="28">
                  <c:v>3626.730746340158</c:v>
                </c:pt>
                <c:pt idx="29">
                  <c:v>3743.3577861492249</c:v>
                </c:pt>
                <c:pt idx="30">
                  <c:v>3963.1176003183659</c:v>
                </c:pt>
                <c:pt idx="31">
                  <c:v>4063.8523951196462</c:v>
                </c:pt>
                <c:pt idx="32">
                  <c:v>4051.9433630186668</c:v>
                </c:pt>
                <c:pt idx="33">
                  <c:v>4092.0538854825581</c:v>
                </c:pt>
                <c:pt idx="34">
                  <c:v>4205.3916560226153</c:v>
                </c:pt>
                <c:pt idx="35">
                  <c:v>4304.3442770844786</c:v>
                </c:pt>
                <c:pt idx="36">
                  <c:v>4409.7734537058659</c:v>
                </c:pt>
                <c:pt idx="37">
                  <c:v>4476.7654775751071</c:v>
                </c:pt>
                <c:pt idx="38">
                  <c:v>4550.7797687754182</c:v>
                </c:pt>
                <c:pt idx="39">
                  <c:v>4474.9105100489223</c:v>
                </c:pt>
                <c:pt idx="40">
                  <c:v>4445.1267907286638</c:v>
                </c:pt>
                <c:pt idx="41">
                  <c:v>4436.4373271805252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832768"/>
        <c:axId val="102846848"/>
      </c:lineChart>
      <c:catAx>
        <c:axId val="1028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846848"/>
        <c:crosses val="autoZero"/>
        <c:auto val="1"/>
        <c:lblAlgn val="ctr"/>
        <c:lblOffset val="100"/>
        <c:noMultiLvlLbl val="0"/>
      </c:catAx>
      <c:valAx>
        <c:axId val="102846848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02832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7991557305336838"/>
          <c:y val="0.57831984543598713"/>
          <c:w val="0.261329381797755"/>
          <c:h val="0.14502584887007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5507436570428"/>
          <c:y val="5.1400554097404488E-2"/>
          <c:w val="0.83531605424321964"/>
          <c:h val="0.79523549139690874"/>
        </c:manualLayout>
      </c:layout>
      <c:lineChart>
        <c:grouping val="standard"/>
        <c:varyColors val="0"/>
        <c:ser>
          <c:idx val="0"/>
          <c:order val="0"/>
          <c:tx>
            <c:strRef>
              <c:f>Weather_factors!$JY$28</c:f>
              <c:strCache>
                <c:ptCount val="1"/>
                <c:pt idx="0">
                  <c:v>Actual</c:v>
                </c:pt>
              </c:strCache>
            </c:strRef>
          </c:tx>
          <c:cat>
            <c:numRef>
              <c:f>Weather_factors!$JX$29:$JX$70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Weather_factors!$JY$29:$JY$70</c:f>
              <c:numCache>
                <c:formatCode>#,##0.0</c:formatCode>
                <c:ptCount val="42"/>
                <c:pt idx="0">
                  <c:v>4216.9139999999998</c:v>
                </c:pt>
                <c:pt idx="1">
                  <c:v>4304.4920000000002</c:v>
                </c:pt>
                <c:pt idx="2">
                  <c:v>4406.7449999999999</c:v>
                </c:pt>
                <c:pt idx="3">
                  <c:v>4433.482</c:v>
                </c:pt>
                <c:pt idx="4">
                  <c:v>4255.509</c:v>
                </c:pt>
                <c:pt idx="5">
                  <c:v>4055.9720000000002</c:v>
                </c:pt>
                <c:pt idx="6">
                  <c:v>4369.665</c:v>
                </c:pt>
                <c:pt idx="7">
                  <c:v>4256.7150000000001</c:v>
                </c:pt>
                <c:pt idx="8">
                  <c:v>4308.4290000000001</c:v>
                </c:pt>
                <c:pt idx="9">
                  <c:v>4365.3280000000004</c:v>
                </c:pt>
                <c:pt idx="10">
                  <c:v>4087.4110000000001</c:v>
                </c:pt>
                <c:pt idx="11">
                  <c:v>3818.4989999999998</c:v>
                </c:pt>
                <c:pt idx="12">
                  <c:v>3850.7460000000001</c:v>
                </c:pt>
                <c:pt idx="13">
                  <c:v>3828.9159999999997</c:v>
                </c:pt>
                <c:pt idx="14">
                  <c:v>3984.9189999999999</c:v>
                </c:pt>
                <c:pt idx="15">
                  <c:v>3716.1539999999995</c:v>
                </c:pt>
                <c:pt idx="16">
                  <c:v>3678.808</c:v>
                </c:pt>
                <c:pt idx="17">
                  <c:v>3761.26</c:v>
                </c:pt>
                <c:pt idx="18">
                  <c:v>3980.9570000000003</c:v>
                </c:pt>
                <c:pt idx="19">
                  <c:v>4030.3669999999997</c:v>
                </c:pt>
                <c:pt idx="20">
                  <c:v>3880.692</c:v>
                </c:pt>
                <c:pt idx="21">
                  <c:v>3929.5970000000002</c:v>
                </c:pt>
                <c:pt idx="22">
                  <c:v>3974.9490000000001</c:v>
                </c:pt>
                <c:pt idx="23">
                  <c:v>3965.0459999999998</c:v>
                </c:pt>
                <c:pt idx="24">
                  <c:v>4005.6180000000004</c:v>
                </c:pt>
                <c:pt idx="25">
                  <c:v>4094.6539999999995</c:v>
                </c:pt>
                <c:pt idx="26">
                  <c:v>4270.32</c:v>
                </c:pt>
                <c:pt idx="27">
                  <c:v>4292.3250000000007</c:v>
                </c:pt>
                <c:pt idx="28">
                  <c:v>4005.0170000000003</c:v>
                </c:pt>
                <c:pt idx="29">
                  <c:v>4048.759</c:v>
                </c:pt>
                <c:pt idx="30">
                  <c:v>4261.2029999999995</c:v>
                </c:pt>
                <c:pt idx="31">
                  <c:v>4067.7569999999996</c:v>
                </c:pt>
                <c:pt idx="32">
                  <c:v>4124.3360000000002</c:v>
                </c:pt>
                <c:pt idx="33">
                  <c:v>4293.3649999999998</c:v>
                </c:pt>
                <c:pt idx="34">
                  <c:v>4227.6550000000007</c:v>
                </c:pt>
                <c:pt idx="35">
                  <c:v>4045.5760000000005</c:v>
                </c:pt>
                <c:pt idx="36">
                  <c:v>3738.2510000000002</c:v>
                </c:pt>
                <c:pt idx="37">
                  <c:v>3920.13</c:v>
                </c:pt>
                <c:pt idx="38">
                  <c:v>4091.0990000000002</c:v>
                </c:pt>
                <c:pt idx="39">
                  <c:v>4050.5129999999999</c:v>
                </c:pt>
                <c:pt idx="40">
                  <c:v>4008</c:v>
                </c:pt>
                <c:pt idx="41">
                  <c:v>4072.9649999999997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Weather_factors!$JZ$28</c:f>
              <c:strCache>
                <c:ptCount val="1"/>
                <c:pt idx="0">
                  <c:v>Weather-adjusted </c:v>
                </c:pt>
              </c:strCache>
            </c:strRef>
          </c:tx>
          <c:marker>
            <c:symbol val="square"/>
            <c:size val="4"/>
          </c:marker>
          <c:cat>
            <c:numRef>
              <c:f>Weather_factors!$JX$29:$JX$70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Weather_factors!$JZ$29:$JZ$70</c:f>
              <c:numCache>
                <c:formatCode>#,##0.0</c:formatCode>
                <c:ptCount val="42"/>
                <c:pt idx="0">
                  <c:v>4198.4064881186323</c:v>
                </c:pt>
                <c:pt idx="1">
                  <c:v>4314.4074808419246</c:v>
                </c:pt>
                <c:pt idx="2">
                  <c:v>4377.4482464660805</c:v>
                </c:pt>
                <c:pt idx="3">
                  <c:v>4516.5659307217002</c:v>
                </c:pt>
                <c:pt idx="4">
                  <c:v>4333.8699370339536</c:v>
                </c:pt>
                <c:pt idx="5">
                  <c:v>4118.343614063815</c:v>
                </c:pt>
                <c:pt idx="6">
                  <c:v>4294.7825970520753</c:v>
                </c:pt>
                <c:pt idx="7">
                  <c:v>4232.3691575545572</c:v>
                </c:pt>
                <c:pt idx="8">
                  <c:v>4114.5770560687388</c:v>
                </c:pt>
                <c:pt idx="9">
                  <c:v>4294.2658591119343</c:v>
                </c:pt>
                <c:pt idx="10">
                  <c:v>3968.8370768716532</c:v>
                </c:pt>
                <c:pt idx="11">
                  <c:v>3758.717632704775</c:v>
                </c:pt>
                <c:pt idx="12">
                  <c:v>3903.5141564396058</c:v>
                </c:pt>
                <c:pt idx="13">
                  <c:v>3801.8603763584538</c:v>
                </c:pt>
                <c:pt idx="14">
                  <c:v>4074.7029854318862</c:v>
                </c:pt>
                <c:pt idx="15">
                  <c:v>3704.2240206475199</c:v>
                </c:pt>
                <c:pt idx="16">
                  <c:v>3736.0052491734405</c:v>
                </c:pt>
                <c:pt idx="17">
                  <c:v>3821.3424216638609</c:v>
                </c:pt>
                <c:pt idx="18">
                  <c:v>3953.6925649294635</c:v>
                </c:pt>
                <c:pt idx="19">
                  <c:v>3982.001337724575</c:v>
                </c:pt>
                <c:pt idx="20">
                  <c:v>4038.1687816920453</c:v>
                </c:pt>
                <c:pt idx="21">
                  <c:v>4031.80968522782</c:v>
                </c:pt>
                <c:pt idx="22">
                  <c:v>4014.2797873500367</c:v>
                </c:pt>
                <c:pt idx="23">
                  <c:v>3908.7959563309155</c:v>
                </c:pt>
                <c:pt idx="24">
                  <c:v>4033.1603880677103</c:v>
                </c:pt>
                <c:pt idx="25">
                  <c:v>4101.5305080159187</c:v>
                </c:pt>
                <c:pt idx="26">
                  <c:v>4202.524913420616</c:v>
                </c:pt>
                <c:pt idx="27">
                  <c:v>4292.8725895133148</c:v>
                </c:pt>
                <c:pt idx="28">
                  <c:v>4259.7268277152498</c:v>
                </c:pt>
                <c:pt idx="29">
                  <c:v>4223.5799572926626</c:v>
                </c:pt>
                <c:pt idx="30">
                  <c:v>4314.5548417838754</c:v>
                </c:pt>
                <c:pt idx="31">
                  <c:v>4234.9424418394738</c:v>
                </c:pt>
                <c:pt idx="32">
                  <c:v>4235.0241253143313</c:v>
                </c:pt>
                <c:pt idx="33">
                  <c:v>4325.6115031210493</c:v>
                </c:pt>
                <c:pt idx="34">
                  <c:v>4347.2419804004667</c:v>
                </c:pt>
                <c:pt idx="35">
                  <c:v>4160.4428283207462</c:v>
                </c:pt>
                <c:pt idx="36">
                  <c:v>4036.9873885218244</c:v>
                </c:pt>
                <c:pt idx="37">
                  <c:v>4058.3850017057844</c:v>
                </c:pt>
                <c:pt idx="38">
                  <c:v>4063.1605229318216</c:v>
                </c:pt>
                <c:pt idx="39">
                  <c:v>4037.1885571640541</c:v>
                </c:pt>
                <c:pt idx="40">
                  <c:v>4070.9054851406772</c:v>
                </c:pt>
                <c:pt idx="41">
                  <c:v>4153.3471684484039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877440"/>
        <c:axId val="102879232"/>
      </c:lineChart>
      <c:catAx>
        <c:axId val="1028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879232"/>
        <c:crosses val="autoZero"/>
        <c:auto val="1"/>
        <c:lblAlgn val="ctr"/>
        <c:lblOffset val="100"/>
        <c:tickLblSkip val="5"/>
        <c:noMultiLvlLbl val="0"/>
      </c:catAx>
      <c:valAx>
        <c:axId val="102879232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028774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0491557305336833"/>
          <c:y val="0.5366531787693205"/>
          <c:w val="0.29508442694663167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25240594925635"/>
          <c:y val="5.1400554097404488E-2"/>
          <c:w val="0.80160739282589677"/>
          <c:h val="0.79523549139690874"/>
        </c:manualLayout>
      </c:layout>
      <c:lineChart>
        <c:grouping val="standard"/>
        <c:varyColors val="0"/>
        <c:ser>
          <c:idx val="2"/>
          <c:order val="0"/>
          <c:tx>
            <c:strRef>
              <c:f>Weather_factors!$HV$7</c:f>
              <c:strCache>
                <c:ptCount val="1"/>
                <c:pt idx="0">
                  <c:v>Fuels Not WA</c:v>
                </c:pt>
              </c:strCache>
            </c:strRef>
          </c:tx>
          <c:cat>
            <c:numRef>
              <c:f>Weather_factors!$HS$8:$HS$69</c:f>
              <c:numCache>
                <c:formatCode>General</c:formatCode>
                <c:ptCount val="62"/>
                <c:pt idx="0">
                  <c:v>1949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</c:numCache>
            </c:numRef>
          </c:cat>
          <c:val>
            <c:numRef>
              <c:f>Weather_factors!$HV$8:$HV$69</c:f>
              <c:numCache>
                <c:formatCode>0.0</c:formatCode>
                <c:ptCount val="62"/>
                <c:pt idx="0">
                  <c:v>2668.8690000000001</c:v>
                </c:pt>
                <c:pt idx="1">
                  <c:v>2834.0940000000001</c:v>
                </c:pt>
                <c:pt idx="2">
                  <c:v>2737.6840000000002</c:v>
                </c:pt>
                <c:pt idx="3">
                  <c:v>2672.9110000000001</c:v>
                </c:pt>
                <c:pt idx="4">
                  <c:v>2512.3760000000002</c:v>
                </c:pt>
                <c:pt idx="5">
                  <c:v>2457.578</c:v>
                </c:pt>
                <c:pt idx="6">
                  <c:v>2561.252</c:v>
                </c:pt>
                <c:pt idx="7">
                  <c:v>2606.8540000000003</c:v>
                </c:pt>
                <c:pt idx="8">
                  <c:v>2449.2910000000002</c:v>
                </c:pt>
                <c:pt idx="9">
                  <c:v>2557.2049999999999</c:v>
                </c:pt>
                <c:pt idx="10">
                  <c:v>2649.39</c:v>
                </c:pt>
                <c:pt idx="11">
                  <c:v>2722.5650000000001</c:v>
                </c:pt>
                <c:pt idx="12">
                  <c:v>2764.9859999999999</c:v>
                </c:pt>
                <c:pt idx="13">
                  <c:v>2923.873</c:v>
                </c:pt>
                <c:pt idx="14">
                  <c:v>2921.18</c:v>
                </c:pt>
                <c:pt idx="15">
                  <c:v>2977.2040000000002</c:v>
                </c:pt>
                <c:pt idx="16">
                  <c:v>3176.893</c:v>
                </c:pt>
                <c:pt idx="17">
                  <c:v>3408.944</c:v>
                </c:pt>
                <c:pt idx="18">
                  <c:v>3767.6930000000002</c:v>
                </c:pt>
                <c:pt idx="19">
                  <c:v>3899.46</c:v>
                </c:pt>
                <c:pt idx="20">
                  <c:v>4085.279</c:v>
                </c:pt>
                <c:pt idx="21">
                  <c:v>4236.6660000000002</c:v>
                </c:pt>
                <c:pt idx="22">
                  <c:v>4323.7529999999997</c:v>
                </c:pt>
                <c:pt idx="23">
                  <c:v>4411.9610000000002</c:v>
                </c:pt>
                <c:pt idx="24">
                  <c:v>4422.7929999999997</c:v>
                </c:pt>
                <c:pt idx="25">
                  <c:v>4259.0839999999998</c:v>
                </c:pt>
                <c:pt idx="26">
                  <c:v>4059.1880000000001</c:v>
                </c:pt>
                <c:pt idx="27">
                  <c:v>4371.4690000000001</c:v>
                </c:pt>
                <c:pt idx="28">
                  <c:v>4258.152</c:v>
                </c:pt>
                <c:pt idx="29">
                  <c:v>4308.9409999999998</c:v>
                </c:pt>
                <c:pt idx="30">
                  <c:v>4365.8440000000001</c:v>
                </c:pt>
                <c:pt idx="31">
                  <c:v>4104.9840000000004</c:v>
                </c:pt>
                <c:pt idx="32">
                  <c:v>3837.0250000000001</c:v>
                </c:pt>
                <c:pt idx="33">
                  <c:v>3864.0130000000004</c:v>
                </c:pt>
                <c:pt idx="34">
                  <c:v>3840.2929999999997</c:v>
                </c:pt>
                <c:pt idx="35">
                  <c:v>4000.7790000000005</c:v>
                </c:pt>
                <c:pt idx="36">
                  <c:v>3732.1559999999999</c:v>
                </c:pt>
                <c:pt idx="37">
                  <c:v>3692.7360000000003</c:v>
                </c:pt>
                <c:pt idx="38">
                  <c:v>3774.1129999999998</c:v>
                </c:pt>
                <c:pt idx="39">
                  <c:v>3993.8980000000006</c:v>
                </c:pt>
                <c:pt idx="40">
                  <c:v>4042.9720000000002</c:v>
                </c:pt>
                <c:pt idx="41">
                  <c:v>3895.8530000000001</c:v>
                </c:pt>
                <c:pt idx="42">
                  <c:v>3945.3230000000003</c:v>
                </c:pt>
                <c:pt idx="43">
                  <c:v>3990.5990000000006</c:v>
                </c:pt>
                <c:pt idx="44">
                  <c:v>3972.7640000000001</c:v>
                </c:pt>
                <c:pt idx="45">
                  <c:v>4016.4549999999995</c:v>
                </c:pt>
                <c:pt idx="46">
                  <c:v>4100.51</c:v>
                </c:pt>
                <c:pt idx="47">
                  <c:v>4273.4070000000002</c:v>
                </c:pt>
                <c:pt idx="48">
                  <c:v>4295.43</c:v>
                </c:pt>
                <c:pt idx="49">
                  <c:v>4004.7730000000001</c:v>
                </c:pt>
                <c:pt idx="50">
                  <c:v>4053.3429999999998</c:v>
                </c:pt>
                <c:pt idx="51">
                  <c:v>4278.0469999999996</c:v>
                </c:pt>
                <c:pt idx="52">
                  <c:v>4084.3270000000002</c:v>
                </c:pt>
                <c:pt idx="53">
                  <c:v>4131.6679999999997</c:v>
                </c:pt>
                <c:pt idx="54">
                  <c:v>4297.92</c:v>
                </c:pt>
                <c:pt idx="55">
                  <c:v>4231.7290000000003</c:v>
                </c:pt>
                <c:pt idx="56">
                  <c:v>4051.2260000000001</c:v>
                </c:pt>
                <c:pt idx="57">
                  <c:v>3746.6120000000001</c:v>
                </c:pt>
                <c:pt idx="58">
                  <c:v>3922.39</c:v>
                </c:pt>
                <c:pt idx="59">
                  <c:v>4097.9920000000002</c:v>
                </c:pt>
                <c:pt idx="60">
                  <c:v>4052.1740000000004</c:v>
                </c:pt>
                <c:pt idx="61">
                  <c:v>4016.0649999999996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Weather_factors!$HW$7</c:f>
              <c:strCache>
                <c:ptCount val="1"/>
                <c:pt idx="0">
                  <c:v>Fuels- Weather Adjusted</c:v>
                </c:pt>
              </c:strCache>
            </c:strRef>
          </c:tx>
          <c:cat>
            <c:numRef>
              <c:f>Weather_factors!$HS$8:$HS$69</c:f>
              <c:numCache>
                <c:formatCode>General</c:formatCode>
                <c:ptCount val="62"/>
                <c:pt idx="0">
                  <c:v>1949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</c:numCache>
            </c:numRef>
          </c:cat>
          <c:val>
            <c:numRef>
              <c:f>Weather_factors!$HW$8:$HW$69</c:f>
              <c:numCache>
                <c:formatCode>0.0</c:formatCode>
                <c:ptCount val="62"/>
                <c:pt idx="0">
                  <c:v>2810.3558778263987</c:v>
                </c:pt>
                <c:pt idx="1">
                  <c:v>2854.2518694269115</c:v>
                </c:pt>
                <c:pt idx="2">
                  <c:v>2749.0513845985124</c:v>
                </c:pt>
                <c:pt idx="3">
                  <c:v>2759.1636956250823</c:v>
                </c:pt>
                <c:pt idx="4">
                  <c:v>2706.673385759098</c:v>
                </c:pt>
                <c:pt idx="5">
                  <c:v>2589.4729875986623</c:v>
                </c:pt>
                <c:pt idx="6">
                  <c:v>2594.83778553407</c:v>
                </c:pt>
                <c:pt idx="7">
                  <c:v>2687.1390780570896</c:v>
                </c:pt>
                <c:pt idx="8">
                  <c:v>2533.6279544611634</c:v>
                </c:pt>
                <c:pt idx="9">
                  <c:v>2521.4343136089001</c:v>
                </c:pt>
                <c:pt idx="10">
                  <c:v>2708.010040271824</c:v>
                </c:pt>
                <c:pt idx="11">
                  <c:v>2677.9692791908037</c:v>
                </c:pt>
                <c:pt idx="12">
                  <c:v>2785.2006948081344</c:v>
                </c:pt>
                <c:pt idx="13">
                  <c:v>2892.7930243569722</c:v>
                </c:pt>
                <c:pt idx="14">
                  <c:v>2874.5890342498874</c:v>
                </c:pt>
                <c:pt idx="15">
                  <c:v>3017.261464293078</c:v>
                </c:pt>
                <c:pt idx="16">
                  <c:v>3201.0666775851691</c:v>
                </c:pt>
                <c:pt idx="17">
                  <c:v>3361.3936267897534</c:v>
                </c:pt>
                <c:pt idx="18">
                  <c:v>3767.9461585983267</c:v>
                </c:pt>
                <c:pt idx="19">
                  <c:v>3863.7247646667165</c:v>
                </c:pt>
                <c:pt idx="20">
                  <c:v>4014.6968660646266</c:v>
                </c:pt>
                <c:pt idx="21">
                  <c:v>4197.471753661157</c:v>
                </c:pt>
                <c:pt idx="22">
                  <c:v>4364.3684260021755</c:v>
                </c:pt>
                <c:pt idx="23">
                  <c:v>4347.8143883060702</c:v>
                </c:pt>
                <c:pt idx="24">
                  <c:v>4597.9874641724573</c:v>
                </c:pt>
                <c:pt idx="25">
                  <c:v>4368.4930395682341</c:v>
                </c:pt>
                <c:pt idx="26">
                  <c:v>4129.2107160216838</c:v>
                </c:pt>
                <c:pt idx="27">
                  <c:v>4295.2352508954082</c:v>
                </c:pt>
                <c:pt idx="28">
                  <c:v>4252.434917259714</c:v>
                </c:pt>
                <c:pt idx="29">
                  <c:v>4114.6918274461032</c:v>
                </c:pt>
                <c:pt idx="30">
                  <c:v>4247.0559166602607</c:v>
                </c:pt>
                <c:pt idx="31">
                  <c:v>4044.1507637004697</c:v>
                </c:pt>
                <c:pt idx="32">
                  <c:v>3883.5786825058976</c:v>
                </c:pt>
                <c:pt idx="33">
                  <c:v>3849.7632862084502</c:v>
                </c:pt>
                <c:pt idx="34">
                  <c:v>3817.2135782112582</c:v>
                </c:pt>
                <c:pt idx="35">
                  <c:v>4035.8239124647903</c:v>
                </c:pt>
                <c:pt idx="36">
                  <c:v>3702.3215471257517</c:v>
                </c:pt>
                <c:pt idx="37">
                  <c:v>3840.0662266190375</c:v>
                </c:pt>
                <c:pt idx="38">
                  <c:v>3917.7126573355813</c:v>
                </c:pt>
                <c:pt idx="39">
                  <c:v>3961.3665520857166</c:v>
                </c:pt>
                <c:pt idx="40">
                  <c:v>3969.5324720121494</c:v>
                </c:pt>
                <c:pt idx="41">
                  <c:v>4224.7701445401499</c:v>
                </c:pt>
                <c:pt idx="42">
                  <c:v>4155.086517196446</c:v>
                </c:pt>
                <c:pt idx="43">
                  <c:v>4069.6874944464698</c:v>
                </c:pt>
                <c:pt idx="44">
                  <c:v>3907.1018256924326</c:v>
                </c:pt>
                <c:pt idx="45">
                  <c:v>4078.1228985547514</c:v>
                </c:pt>
                <c:pt idx="46">
                  <c:v>4121.7348798345874</c:v>
                </c:pt>
                <c:pt idx="47">
                  <c:v>4195.5407841787483</c:v>
                </c:pt>
                <c:pt idx="48">
                  <c:v>4307.6251340150457</c:v>
                </c:pt>
                <c:pt idx="49">
                  <c:v>4394.0441787584086</c:v>
                </c:pt>
                <c:pt idx="50">
                  <c:v>4302.6803190315559</c:v>
                </c:pt>
                <c:pt idx="51">
                  <c:v>4354.0320292330834</c:v>
                </c:pt>
                <c:pt idx="52">
                  <c:v>4299.0693167307554</c:v>
                </c:pt>
                <c:pt idx="53">
                  <c:v>4273.2222153066623</c:v>
                </c:pt>
                <c:pt idx="54">
                  <c:v>4334.7098034377659</c:v>
                </c:pt>
                <c:pt idx="55">
                  <c:v>4367.948139596223</c:v>
                </c:pt>
                <c:pt idx="56">
                  <c:v>4169.6348795935983</c:v>
                </c:pt>
                <c:pt idx="57">
                  <c:v>4044.8282796924404</c:v>
                </c:pt>
                <c:pt idx="58">
                  <c:v>4070.0508569253452</c:v>
                </c:pt>
                <c:pt idx="59">
                  <c:v>4101.8299861039714</c:v>
                </c:pt>
                <c:pt idx="60">
                  <c:v>4064.7442184486295</c:v>
                </c:pt>
                <c:pt idx="61">
                  <c:v>4059.1373972004071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576896"/>
        <c:axId val="102578432"/>
      </c:lineChart>
      <c:catAx>
        <c:axId val="10257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578432"/>
        <c:crosses val="autoZero"/>
        <c:auto val="1"/>
        <c:lblAlgn val="ctr"/>
        <c:lblOffset val="100"/>
        <c:noMultiLvlLbl val="0"/>
      </c:catAx>
      <c:valAx>
        <c:axId val="10257843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02576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897090988626424"/>
          <c:y val="0.58757910469524643"/>
          <c:w val="0.29936242344706909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5507436570428"/>
          <c:y val="5.1400554097404488E-2"/>
          <c:w val="0.80753827646544185"/>
          <c:h val="0.68965660542432194"/>
        </c:manualLayout>
      </c:layout>
      <c:lineChart>
        <c:grouping val="standard"/>
        <c:varyColors val="0"/>
        <c:ser>
          <c:idx val="0"/>
          <c:order val="0"/>
          <c:tx>
            <c:strRef>
              <c:f>Weather_factors!$KD$28</c:f>
              <c:strCache>
                <c:ptCount val="1"/>
                <c:pt idx="0">
                  <c:v>Actual</c:v>
                </c:pt>
              </c:strCache>
            </c:strRef>
          </c:tx>
          <c:cat>
            <c:numRef>
              <c:f>Weather_factors!$KC$29:$KC$69</c:f>
              <c:numCache>
                <c:formatCode>General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Weather_factors!$KD$29:$KD$69</c:f>
              <c:numCache>
                <c:formatCode>#,##0.0</c:formatCode>
                <c:ptCount val="41"/>
                <c:pt idx="0">
                  <c:v>4216.9139999999998</c:v>
                </c:pt>
                <c:pt idx="1">
                  <c:v>4304.4920000000002</c:v>
                </c:pt>
                <c:pt idx="2">
                  <c:v>4406.7449999999999</c:v>
                </c:pt>
                <c:pt idx="3">
                  <c:v>4433.482</c:v>
                </c:pt>
                <c:pt idx="4">
                  <c:v>4255.509</c:v>
                </c:pt>
                <c:pt idx="5">
                  <c:v>4055.9720000000002</c:v>
                </c:pt>
                <c:pt idx="6">
                  <c:v>4369.665</c:v>
                </c:pt>
                <c:pt idx="7">
                  <c:v>4256.7150000000001</c:v>
                </c:pt>
                <c:pt idx="8">
                  <c:v>4308.4290000000001</c:v>
                </c:pt>
                <c:pt idx="9">
                  <c:v>4365.3280000000004</c:v>
                </c:pt>
                <c:pt idx="10">
                  <c:v>4087.4110000000001</c:v>
                </c:pt>
                <c:pt idx="11">
                  <c:v>3818.4989999999998</c:v>
                </c:pt>
                <c:pt idx="12">
                  <c:v>3850.7460000000001</c:v>
                </c:pt>
                <c:pt idx="13">
                  <c:v>3828.9159999999997</c:v>
                </c:pt>
                <c:pt idx="14">
                  <c:v>3984.9189999999999</c:v>
                </c:pt>
                <c:pt idx="15">
                  <c:v>3716.1539999999995</c:v>
                </c:pt>
                <c:pt idx="16">
                  <c:v>3678.808</c:v>
                </c:pt>
                <c:pt idx="17">
                  <c:v>3761.26</c:v>
                </c:pt>
                <c:pt idx="18">
                  <c:v>3980.9570000000003</c:v>
                </c:pt>
                <c:pt idx="19">
                  <c:v>4030.3669999999997</c:v>
                </c:pt>
                <c:pt idx="20">
                  <c:v>3880.692</c:v>
                </c:pt>
                <c:pt idx="21">
                  <c:v>3929.5970000000002</c:v>
                </c:pt>
                <c:pt idx="22">
                  <c:v>3974.9490000000001</c:v>
                </c:pt>
                <c:pt idx="23">
                  <c:v>3965.0459999999998</c:v>
                </c:pt>
                <c:pt idx="24">
                  <c:v>4005.6180000000004</c:v>
                </c:pt>
                <c:pt idx="25">
                  <c:v>4094.6539999999995</c:v>
                </c:pt>
                <c:pt idx="26">
                  <c:v>4270.32</c:v>
                </c:pt>
                <c:pt idx="27">
                  <c:v>4292.3250000000007</c:v>
                </c:pt>
                <c:pt idx="28">
                  <c:v>4005.0170000000003</c:v>
                </c:pt>
                <c:pt idx="29">
                  <c:v>4048.759</c:v>
                </c:pt>
                <c:pt idx="30">
                  <c:v>4261.2029999999995</c:v>
                </c:pt>
                <c:pt idx="31">
                  <c:v>4067.7569999999996</c:v>
                </c:pt>
                <c:pt idx="32">
                  <c:v>4124.3360000000002</c:v>
                </c:pt>
                <c:pt idx="33">
                  <c:v>4278.7440000000006</c:v>
                </c:pt>
                <c:pt idx="34">
                  <c:v>4227.6570000000002</c:v>
                </c:pt>
                <c:pt idx="35">
                  <c:v>4045.5880000000006</c:v>
                </c:pt>
                <c:pt idx="36">
                  <c:v>3738.2569999999996</c:v>
                </c:pt>
                <c:pt idx="37">
                  <c:v>3920.116</c:v>
                </c:pt>
                <c:pt idx="38">
                  <c:v>4070.1490000000003</c:v>
                </c:pt>
                <c:pt idx="39">
                  <c:v>4060.5480000000002</c:v>
                </c:pt>
                <c:pt idx="40">
                  <c:v>4035.4949999999999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Weather_factors!$KE$28</c:f>
              <c:strCache>
                <c:ptCount val="1"/>
                <c:pt idx="0">
                  <c:v>Weather-adjusted </c:v>
                </c:pt>
              </c:strCache>
            </c:strRef>
          </c:tx>
          <c:marker>
            <c:symbol val="square"/>
            <c:size val="4"/>
          </c:marker>
          <c:cat>
            <c:numRef>
              <c:f>Weather_factors!$KC$29:$KC$69</c:f>
              <c:numCache>
                <c:formatCode>General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Weather_factors!$KE$29:$KE$69</c:f>
              <c:numCache>
                <c:formatCode>#,##0.0</c:formatCode>
                <c:ptCount val="41"/>
                <c:pt idx="0">
                  <c:v>4204.9351087001469</c:v>
                </c:pt>
                <c:pt idx="1">
                  <c:v>4301.3420273661204</c:v>
                </c:pt>
                <c:pt idx="2">
                  <c:v>4362.6832736654633</c:v>
                </c:pt>
                <c:pt idx="3">
                  <c:v>4555.628027554596</c:v>
                </c:pt>
                <c:pt idx="4">
                  <c:v>4335.6870518491614</c:v>
                </c:pt>
                <c:pt idx="5">
                  <c:v>4147.3358490827732</c:v>
                </c:pt>
                <c:pt idx="6">
                  <c:v>4276.9894665047559</c:v>
                </c:pt>
                <c:pt idx="7">
                  <c:v>4249.4616032860949</c:v>
                </c:pt>
                <c:pt idx="8">
                  <c:v>4007.6547650075577</c:v>
                </c:pt>
                <c:pt idx="9">
                  <c:v>4233.8897443994028</c:v>
                </c:pt>
                <c:pt idx="10">
                  <c:v>3921.1163712043381</c:v>
                </c:pt>
                <c:pt idx="11">
                  <c:v>3817.1492178936373</c:v>
                </c:pt>
                <c:pt idx="12">
                  <c:v>3869.2859472657401</c:v>
                </c:pt>
                <c:pt idx="13">
                  <c:v>3840.3818395394183</c:v>
                </c:pt>
                <c:pt idx="14">
                  <c:v>4128.5994465520234</c:v>
                </c:pt>
                <c:pt idx="15">
                  <c:v>3699.3546919198188</c:v>
                </c:pt>
                <c:pt idx="16">
                  <c:v>3732.1106377489718</c:v>
                </c:pt>
                <c:pt idx="17">
                  <c:v>3824.4452037872697</c:v>
                </c:pt>
                <c:pt idx="18">
                  <c:v>3969.6678164860696</c:v>
                </c:pt>
                <c:pt idx="19">
                  <c:v>3994.0844915163243</c:v>
                </c:pt>
                <c:pt idx="20">
                  <c:v>4037.3378084014221</c:v>
                </c:pt>
                <c:pt idx="21">
                  <c:v>4042.0954735353598</c:v>
                </c:pt>
                <c:pt idx="22">
                  <c:v>4023.2368954416911</c:v>
                </c:pt>
                <c:pt idx="23">
                  <c:v>3918.8804297870847</c:v>
                </c:pt>
                <c:pt idx="24">
                  <c:v>4050.1068043269615</c:v>
                </c:pt>
                <c:pt idx="25">
                  <c:v>4107.4129694836465</c:v>
                </c:pt>
                <c:pt idx="26">
                  <c:v>4199.9854493513758</c:v>
                </c:pt>
                <c:pt idx="27">
                  <c:v>4297.3872018646607</c:v>
                </c:pt>
                <c:pt idx="28">
                  <c:v>4328.5802176241632</c:v>
                </c:pt>
                <c:pt idx="29">
                  <c:v>4278.0259709372276</c:v>
                </c:pt>
                <c:pt idx="30">
                  <c:v>4326.4822877076222</c:v>
                </c:pt>
                <c:pt idx="31">
                  <c:v>4282.9289058906925</c:v>
                </c:pt>
                <c:pt idx="32">
                  <c:v>4276.5208901916212</c:v>
                </c:pt>
                <c:pt idx="33">
                  <c:v>4309.6607330966526</c:v>
                </c:pt>
                <c:pt idx="34">
                  <c:v>4390.6094677903811</c:v>
                </c:pt>
                <c:pt idx="35">
                  <c:v>4190.9897109123731</c:v>
                </c:pt>
                <c:pt idx="36">
                  <c:v>4145.8101711453928</c:v>
                </c:pt>
                <c:pt idx="37">
                  <c:v>4144.86150892767</c:v>
                </c:pt>
                <c:pt idx="38">
                  <c:v>4090.1349443846138</c:v>
                </c:pt>
                <c:pt idx="39">
                  <c:v>4080.8813137206162</c:v>
                </c:pt>
                <c:pt idx="40">
                  <c:v>4033.89000684342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613376"/>
        <c:axId val="102614912"/>
      </c:lineChart>
      <c:catAx>
        <c:axId val="10261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614912"/>
        <c:crosses val="autoZero"/>
        <c:auto val="1"/>
        <c:lblAlgn val="ctr"/>
        <c:lblOffset val="100"/>
        <c:noMultiLvlLbl val="0"/>
      </c:catAx>
      <c:valAx>
        <c:axId val="102614912"/>
        <c:scaling>
          <c:orientation val="minMax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crossAx val="102613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6582239720035"/>
          <c:y val="0.45794947506561678"/>
          <c:w val="0.29508442694663167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Compare Benchmarked Annual Floorspace with CBECS</a:t>
            </a:r>
          </a:p>
        </c:rich>
      </c:tx>
      <c:layout>
        <c:manualLayout>
          <c:xMode val="edge"/>
          <c:yMode val="edge"/>
          <c:x val="0.16791044776119404"/>
          <c:y val="3.25204112688729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62533787754144"/>
          <c:y val="0.11111140516864935"/>
          <c:w val="0.83376660007051362"/>
          <c:h val="0.72628918500482986"/>
        </c:manualLayout>
      </c:layout>
      <c:lineChart>
        <c:grouping val="standard"/>
        <c:varyColors val="0"/>
        <c:ser>
          <c:idx val="0"/>
          <c:order val="0"/>
          <c:tx>
            <c:strRef>
              <c:f>Floorspace_estimates!$B$7</c:f>
              <c:strCache>
                <c:ptCount val="1"/>
                <c:pt idx="0">
                  <c:v>EERE-PNNL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Floorspace_estimates!$A$8:$A$58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Floorspace_estimates!$B$8:$B$58</c:f>
              <c:numCache>
                <c:formatCode>#,##0.0</c:formatCode>
                <c:ptCount val="51"/>
                <c:pt idx="0">
                  <c:v>34.69239659623949</c:v>
                </c:pt>
                <c:pt idx="1">
                  <c:v>35.344195837661651</c:v>
                </c:pt>
                <c:pt idx="2">
                  <c:v>36.019174273443198</c:v>
                </c:pt>
                <c:pt idx="3">
                  <c:v>36.743103932126672</c:v>
                </c:pt>
                <c:pt idx="4">
                  <c:v>37.509906313800414</c:v>
                </c:pt>
                <c:pt idx="5">
                  <c:v>38.329005933125394</c:v>
                </c:pt>
                <c:pt idx="6">
                  <c:v>39.236168078555281</c:v>
                </c:pt>
                <c:pt idx="7">
                  <c:v>40.166885890644082</c:v>
                </c:pt>
                <c:pt idx="8">
                  <c:v>41.119338763690571</c:v>
                </c:pt>
                <c:pt idx="9">
                  <c:v>42.169102376586245</c:v>
                </c:pt>
                <c:pt idx="10">
                  <c:v>43.217587378911084</c:v>
                </c:pt>
                <c:pt idx="11">
                  <c:v>44.196531411053328</c:v>
                </c:pt>
                <c:pt idx="12">
                  <c:v>45.23715809396959</c:v>
                </c:pt>
                <c:pt idx="13">
                  <c:v>46.382587898653007</c:v>
                </c:pt>
                <c:pt idx="14">
                  <c:v>47.542368755172326</c:v>
                </c:pt>
                <c:pt idx="15">
                  <c:v>48.478406456760915</c:v>
                </c:pt>
                <c:pt idx="16">
                  <c:v>49.218818000569165</c:v>
                </c:pt>
                <c:pt idx="17">
                  <c:v>50.022048157018361</c:v>
                </c:pt>
                <c:pt idx="18">
                  <c:v>51.004508012970277</c:v>
                </c:pt>
                <c:pt idx="19">
                  <c:v>52.144920365325937</c:v>
                </c:pt>
                <c:pt idx="20">
                  <c:v>53.249557142872121</c:v>
                </c:pt>
                <c:pt idx="21">
                  <c:v>54.225356492580367</c:v>
                </c:pt>
                <c:pt idx="22">
                  <c:v>55.124436870888367</c:v>
                </c:pt>
                <c:pt idx="23">
                  <c:v>55.948968379792689</c:v>
                </c:pt>
                <c:pt idx="24">
                  <c:v>56.945768657713671</c:v>
                </c:pt>
                <c:pt idx="25">
                  <c:v>58.171601888383009</c:v>
                </c:pt>
                <c:pt idx="26">
                  <c:v>59.492416736089979</c:v>
                </c:pt>
                <c:pt idx="27">
                  <c:v>60.763476770077759</c:v>
                </c:pt>
                <c:pt idx="28">
                  <c:v>62.000598696130474</c:v>
                </c:pt>
                <c:pt idx="29">
                  <c:v>63.183000000000014</c:v>
                </c:pt>
                <c:pt idx="30">
                  <c:v>64.179533191506238</c:v>
                </c:pt>
                <c:pt idx="31">
                  <c:v>64.956802596915423</c:v>
                </c:pt>
                <c:pt idx="32">
                  <c:v>65.56853183679668</c:v>
                </c:pt>
                <c:pt idx="33">
                  <c:v>66.152652187145023</c:v>
                </c:pt>
                <c:pt idx="34">
                  <c:v>66.811294146901758</c:v>
                </c:pt>
                <c:pt idx="35">
                  <c:v>67.618803117271199</c:v>
                </c:pt>
                <c:pt idx="36">
                  <c:v>68.514157016594837</c:v>
                </c:pt>
                <c:pt idx="37">
                  <c:v>69.518180139864583</c:v>
                </c:pt>
                <c:pt idx="38">
                  <c:v>70.79668972332658</c:v>
                </c:pt>
                <c:pt idx="39">
                  <c:v>72.299726123506517</c:v>
                </c:pt>
                <c:pt idx="40">
                  <c:v>73.870248903781942</c:v>
                </c:pt>
                <c:pt idx="41">
                  <c:v>75.387733723424319</c:v>
                </c:pt>
                <c:pt idx="42">
                  <c:v>76.666137428142079</c:v>
                </c:pt>
                <c:pt idx="43">
                  <c:v>77.765478809122598</c:v>
                </c:pt>
                <c:pt idx="44">
                  <c:v>78.845410774692752</c:v>
                </c:pt>
                <c:pt idx="45">
                  <c:v>79.981502570981235</c:v>
                </c:pt>
                <c:pt idx="46">
                  <c:v>81.211409424915445</c:v>
                </c:pt>
                <c:pt idx="47">
                  <c:v>82.517823695937253</c:v>
                </c:pt>
                <c:pt idx="48">
                  <c:v>83.696455468329944</c:v>
                </c:pt>
                <c:pt idx="49">
                  <c:v>84.394714908811167</c:v>
                </c:pt>
                <c:pt idx="50">
                  <c:v>84.626053543784508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Floorspace_estimates!$C$7</c:f>
              <c:strCache>
                <c:ptCount val="1"/>
                <c:pt idx="0">
                  <c:v>EIA (CBECS)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Floorspace_estimates!$A$8:$A$58</c:f>
              <c:numCache>
                <c:formatCode>General</c:formatCode>
                <c:ptCount val="5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</c:numCache>
            </c:numRef>
          </c:cat>
          <c:val>
            <c:numRef>
              <c:f>Floorspace_estimates!$C$8:$C$52</c:f>
              <c:numCache>
                <c:formatCode>General</c:formatCode>
                <c:ptCount val="45"/>
                <c:pt idx="19">
                  <c:v>51.088000000000001</c:v>
                </c:pt>
                <c:pt idx="23">
                  <c:v>56.116</c:v>
                </c:pt>
                <c:pt idx="26">
                  <c:v>58.198999999999998</c:v>
                </c:pt>
                <c:pt idx="29">
                  <c:v>63.183999999999997</c:v>
                </c:pt>
                <c:pt idx="32">
                  <c:v>67.876000000000005</c:v>
                </c:pt>
                <c:pt idx="35" formatCode="0.000">
                  <c:v>62.07</c:v>
                </c:pt>
                <c:pt idx="39" formatCode="_(* #,##0.000_);_(* \(#,##0.000\);_(* &quot;-&quot;??_);_(@_)">
                  <c:v>71.117242963170412</c:v>
                </c:pt>
                <c:pt idx="43" formatCode="_(* #,##0.000_);_(* \(#,##0.000\);_(* &quot;-&quot;??_);_(@_)">
                  <c:v>75.679696401064277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72736"/>
        <c:axId val="103179392"/>
      </c:lineChart>
      <c:catAx>
        <c:axId val="10317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17939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03179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Billion Square Feet</a:t>
                </a:r>
              </a:p>
            </c:rich>
          </c:tx>
          <c:layout>
            <c:manualLayout>
              <c:xMode val="edge"/>
              <c:yMode val="edge"/>
              <c:x val="3.1094527363184081E-3"/>
              <c:y val="0.3008138616819239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1727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70149253731338"/>
          <c:y val="0.563687128660465"/>
          <c:w val="0.25559701492537312"/>
          <c:h val="0.143631816437522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870720539494606E-2"/>
          <c:y val="4.2970558271059923E-2"/>
          <c:w val="0.83415828495890565"/>
          <c:h val="0.82881808565525972"/>
        </c:manualLayout>
      </c:layout>
      <c:lineChart>
        <c:grouping val="standard"/>
        <c:varyColors val="0"/>
        <c:ser>
          <c:idx val="0"/>
          <c:order val="0"/>
          <c:tx>
            <c:strRef>
              <c:f>Floorspace_estimates!$Z$17</c:f>
              <c:strCache>
                <c:ptCount val="1"/>
                <c:pt idx="0">
                  <c:v>EERE-PNNL</c:v>
                </c:pt>
              </c:strCache>
            </c:strRef>
          </c:tx>
          <c:marker>
            <c:symbol val="diamond"/>
            <c:size val="5"/>
          </c:marker>
          <c:cat>
            <c:numRef>
              <c:f>Floorspace_estimates!$Y$18:$Y$58</c:f>
              <c:numCache>
                <c:formatCode>General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Floorspace_estimates!$Z$18:$Z$58</c:f>
              <c:numCache>
                <c:formatCode>#,##0.00</c:formatCode>
                <c:ptCount val="41"/>
                <c:pt idx="0">
                  <c:v>43.217587378911084</c:v>
                </c:pt>
                <c:pt idx="1">
                  <c:v>44.196531411053328</c:v>
                </c:pt>
                <c:pt idx="2">
                  <c:v>45.23715809396959</c:v>
                </c:pt>
                <c:pt idx="3">
                  <c:v>46.382587898653007</c:v>
                </c:pt>
                <c:pt idx="4">
                  <c:v>47.542368755172326</c:v>
                </c:pt>
                <c:pt idx="5">
                  <c:v>48.478406456760915</c:v>
                </c:pt>
                <c:pt idx="6">
                  <c:v>49.218818000569165</c:v>
                </c:pt>
                <c:pt idx="7">
                  <c:v>50.022048157018361</c:v>
                </c:pt>
                <c:pt idx="8">
                  <c:v>51.004508012970277</c:v>
                </c:pt>
                <c:pt idx="9">
                  <c:v>52.144920365325937</c:v>
                </c:pt>
                <c:pt idx="10">
                  <c:v>53.249557142872121</c:v>
                </c:pt>
                <c:pt idx="11">
                  <c:v>54.225356492580367</c:v>
                </c:pt>
                <c:pt idx="12">
                  <c:v>55.124436870888367</c:v>
                </c:pt>
                <c:pt idx="13">
                  <c:v>55.948968379792689</c:v>
                </c:pt>
                <c:pt idx="14">
                  <c:v>56.945768657713671</c:v>
                </c:pt>
                <c:pt idx="15">
                  <c:v>58.171601888383009</c:v>
                </c:pt>
                <c:pt idx="16">
                  <c:v>59.492416736089979</c:v>
                </c:pt>
                <c:pt idx="17">
                  <c:v>60.763476770077759</c:v>
                </c:pt>
                <c:pt idx="18">
                  <c:v>62.000598696130474</c:v>
                </c:pt>
                <c:pt idx="19">
                  <c:v>63.183000000000014</c:v>
                </c:pt>
                <c:pt idx="20">
                  <c:v>64.179533191506238</c:v>
                </c:pt>
                <c:pt idx="21">
                  <c:v>64.956802596915423</c:v>
                </c:pt>
                <c:pt idx="22">
                  <c:v>65.56853183679668</c:v>
                </c:pt>
                <c:pt idx="23">
                  <c:v>66.152652187145023</c:v>
                </c:pt>
                <c:pt idx="24">
                  <c:v>66.811294146901758</c:v>
                </c:pt>
                <c:pt idx="25">
                  <c:v>67.618803117271199</c:v>
                </c:pt>
                <c:pt idx="26">
                  <c:v>68.514157016594837</c:v>
                </c:pt>
                <c:pt idx="27">
                  <c:v>69.518180139864583</c:v>
                </c:pt>
                <c:pt idx="28">
                  <c:v>70.79668972332658</c:v>
                </c:pt>
                <c:pt idx="29">
                  <c:v>72.299726123506517</c:v>
                </c:pt>
                <c:pt idx="30">
                  <c:v>73.870248903781942</c:v>
                </c:pt>
                <c:pt idx="31">
                  <c:v>75.387733723424319</c:v>
                </c:pt>
                <c:pt idx="32">
                  <c:v>76.666137428142079</c:v>
                </c:pt>
                <c:pt idx="33">
                  <c:v>77.765478809122598</c:v>
                </c:pt>
                <c:pt idx="34">
                  <c:v>78.845410774692752</c:v>
                </c:pt>
                <c:pt idx="35">
                  <c:v>79.981502570981235</c:v>
                </c:pt>
                <c:pt idx="36">
                  <c:v>81.211409424915445</c:v>
                </c:pt>
                <c:pt idx="37">
                  <c:v>82.517823695937253</c:v>
                </c:pt>
                <c:pt idx="38">
                  <c:v>83.696455468329944</c:v>
                </c:pt>
                <c:pt idx="39">
                  <c:v>84.394714908811167</c:v>
                </c:pt>
                <c:pt idx="40">
                  <c:v>84.626053543784508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Floorspace_estimates!$AB$17</c:f>
              <c:strCache>
                <c:ptCount val="1"/>
                <c:pt idx="0">
                  <c:v>EIA-Surveys</c:v>
                </c:pt>
              </c:strCache>
            </c:strRef>
          </c:tx>
          <c:marker>
            <c:symbol val="triangle"/>
            <c:size val="7"/>
            <c:spPr>
              <a:ln>
                <a:solidFill>
                  <a:srgbClr val="00B050"/>
                </a:solidFill>
              </a:ln>
            </c:spPr>
          </c:marker>
          <c:cat>
            <c:numRef>
              <c:f>Floorspace_estimates!$Y$18:$Y$58</c:f>
              <c:numCache>
                <c:formatCode>General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Floorspace_estimates!$AB$18:$AB$58</c:f>
              <c:numCache>
                <c:formatCode>General</c:formatCode>
                <c:ptCount val="41"/>
                <c:pt idx="9">
                  <c:v>51.088000000000001</c:v>
                </c:pt>
                <c:pt idx="13">
                  <c:v>56.116</c:v>
                </c:pt>
                <c:pt idx="16">
                  <c:v>58.198999999999998</c:v>
                </c:pt>
                <c:pt idx="19">
                  <c:v>63.183999999999997</c:v>
                </c:pt>
                <c:pt idx="22">
                  <c:v>67.876000000000005</c:v>
                </c:pt>
                <c:pt idx="25">
                  <c:v>62.07</c:v>
                </c:pt>
                <c:pt idx="29">
                  <c:v>71.117242963170412</c:v>
                </c:pt>
                <c:pt idx="33">
                  <c:v>75.679696401064277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93216"/>
        <c:axId val="103204352"/>
      </c:lineChart>
      <c:catAx>
        <c:axId val="10319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3204352"/>
        <c:crosses val="autoZero"/>
        <c:auto val="1"/>
        <c:lblAlgn val="ctr"/>
        <c:lblOffset val="100"/>
        <c:tickLblSkip val="5"/>
        <c:noMultiLvlLbl val="0"/>
      </c:catAx>
      <c:valAx>
        <c:axId val="103204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 baseline="0"/>
                </a:pPr>
                <a:r>
                  <a:rPr lang="en-US" sz="1100" baseline="0"/>
                  <a:t>Billion Square Feet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03193216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r"/>
      <c:layout>
        <c:manualLayout>
          <c:xMode val="edge"/>
          <c:yMode val="edge"/>
          <c:x val="0.19271777968719922"/>
          <c:y val="0.61993398497974816"/>
          <c:w val="0.20651181571892063"/>
          <c:h val="0.2006425019308257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25502319438412"/>
          <c:y val="5.6006066393060057E-2"/>
          <c:w val="0.84410783027121594"/>
          <c:h val="0.79523549139690874"/>
        </c:manualLayout>
      </c:layout>
      <c:lineChart>
        <c:grouping val="standard"/>
        <c:varyColors val="0"/>
        <c:ser>
          <c:idx val="0"/>
          <c:order val="0"/>
          <c:tx>
            <c:strRef>
              <c:f>Floorspace_estimates!$B$7</c:f>
              <c:strCache>
                <c:ptCount val="1"/>
                <c:pt idx="0">
                  <c:v>EERE-PNNL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diamond"/>
            <c:size val="4"/>
          </c:marker>
          <c:cat>
            <c:numRef>
              <c:f>Floorspace_estimates!$A$8:$A$59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Floorspace_estimates!$B$8:$B$59</c:f>
              <c:numCache>
                <c:formatCode>#,##0.0</c:formatCode>
                <c:ptCount val="52"/>
                <c:pt idx="0">
                  <c:v>34.69239659623949</c:v>
                </c:pt>
                <c:pt idx="1">
                  <c:v>35.344195837661651</c:v>
                </c:pt>
                <c:pt idx="2">
                  <c:v>36.019174273443198</c:v>
                </c:pt>
                <c:pt idx="3">
                  <c:v>36.743103932126672</c:v>
                </c:pt>
                <c:pt idx="4">
                  <c:v>37.509906313800414</c:v>
                </c:pt>
                <c:pt idx="5">
                  <c:v>38.329005933125394</c:v>
                </c:pt>
                <c:pt idx="6">
                  <c:v>39.236168078555281</c:v>
                </c:pt>
                <c:pt idx="7">
                  <c:v>40.166885890644082</c:v>
                </c:pt>
                <c:pt idx="8">
                  <c:v>41.119338763690571</c:v>
                </c:pt>
                <c:pt idx="9">
                  <c:v>42.169102376586245</c:v>
                </c:pt>
                <c:pt idx="10">
                  <c:v>43.217587378911084</c:v>
                </c:pt>
                <c:pt idx="11">
                  <c:v>44.196531411053328</c:v>
                </c:pt>
                <c:pt idx="12">
                  <c:v>45.23715809396959</c:v>
                </c:pt>
                <c:pt idx="13">
                  <c:v>46.382587898653007</c:v>
                </c:pt>
                <c:pt idx="14">
                  <c:v>47.542368755172326</c:v>
                </c:pt>
                <c:pt idx="15">
                  <c:v>48.478406456760915</c:v>
                </c:pt>
                <c:pt idx="16">
                  <c:v>49.218818000569165</c:v>
                </c:pt>
                <c:pt idx="17">
                  <c:v>50.022048157018361</c:v>
                </c:pt>
                <c:pt idx="18">
                  <c:v>51.004508012970277</c:v>
                </c:pt>
                <c:pt idx="19">
                  <c:v>52.144920365325937</c:v>
                </c:pt>
                <c:pt idx="20">
                  <c:v>53.249557142872121</c:v>
                </c:pt>
                <c:pt idx="21">
                  <c:v>54.225356492580367</c:v>
                </c:pt>
                <c:pt idx="22">
                  <c:v>55.124436870888367</c:v>
                </c:pt>
                <c:pt idx="23">
                  <c:v>55.948968379792689</c:v>
                </c:pt>
                <c:pt idx="24">
                  <c:v>56.945768657713671</c:v>
                </c:pt>
                <c:pt idx="25">
                  <c:v>58.171601888383009</c:v>
                </c:pt>
                <c:pt idx="26">
                  <c:v>59.492416736089979</c:v>
                </c:pt>
                <c:pt idx="27">
                  <c:v>60.763476770077759</c:v>
                </c:pt>
                <c:pt idx="28">
                  <c:v>62.000598696130474</c:v>
                </c:pt>
                <c:pt idx="29">
                  <c:v>63.183000000000014</c:v>
                </c:pt>
                <c:pt idx="30">
                  <c:v>64.179533191506238</c:v>
                </c:pt>
                <c:pt idx="31">
                  <c:v>64.956802596915423</c:v>
                </c:pt>
                <c:pt idx="32">
                  <c:v>65.56853183679668</c:v>
                </c:pt>
                <c:pt idx="33">
                  <c:v>66.152652187145023</c:v>
                </c:pt>
                <c:pt idx="34">
                  <c:v>66.811294146901758</c:v>
                </c:pt>
                <c:pt idx="35">
                  <c:v>67.618803117271199</c:v>
                </c:pt>
                <c:pt idx="36">
                  <c:v>68.514157016594837</c:v>
                </c:pt>
                <c:pt idx="37">
                  <c:v>69.518180139864583</c:v>
                </c:pt>
                <c:pt idx="38">
                  <c:v>70.79668972332658</c:v>
                </c:pt>
                <c:pt idx="39">
                  <c:v>72.299726123506517</c:v>
                </c:pt>
                <c:pt idx="40">
                  <c:v>73.870248903781942</c:v>
                </c:pt>
                <c:pt idx="41">
                  <c:v>75.387733723424319</c:v>
                </c:pt>
                <c:pt idx="42">
                  <c:v>76.666137428142079</c:v>
                </c:pt>
                <c:pt idx="43">
                  <c:v>77.765478809122598</c:v>
                </c:pt>
                <c:pt idx="44">
                  <c:v>78.845410774692752</c:v>
                </c:pt>
                <c:pt idx="45">
                  <c:v>79.981502570981235</c:v>
                </c:pt>
                <c:pt idx="46">
                  <c:v>81.211409424915445</c:v>
                </c:pt>
                <c:pt idx="47">
                  <c:v>82.517823695937253</c:v>
                </c:pt>
                <c:pt idx="48">
                  <c:v>83.696455468329944</c:v>
                </c:pt>
                <c:pt idx="49">
                  <c:v>84.394714908811167</c:v>
                </c:pt>
                <c:pt idx="50">
                  <c:v>84.626053543784508</c:v>
                </c:pt>
                <c:pt idx="51">
                  <c:v>84.816248421448279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Floorspace_estimates!$C$7</c:f>
              <c:strCache>
                <c:ptCount val="1"/>
                <c:pt idx="0">
                  <c:v>EIA (CBECS)</c:v>
                </c:pt>
              </c:strCache>
            </c:strRef>
          </c:tx>
          <c:marker>
            <c:symbol val="square"/>
            <c:size val="5"/>
          </c:marker>
          <c:cat>
            <c:numRef>
              <c:f>Floorspace_estimates!$A$8:$A$59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cat>
          <c:val>
            <c:numRef>
              <c:f>Floorspace_estimates!$C$8:$C$59</c:f>
              <c:numCache>
                <c:formatCode>General</c:formatCode>
                <c:ptCount val="52"/>
                <c:pt idx="19">
                  <c:v>51.088000000000001</c:v>
                </c:pt>
                <c:pt idx="23">
                  <c:v>56.116</c:v>
                </c:pt>
                <c:pt idx="26">
                  <c:v>58.198999999999998</c:v>
                </c:pt>
                <c:pt idx="29">
                  <c:v>63.183999999999997</c:v>
                </c:pt>
                <c:pt idx="32">
                  <c:v>67.876000000000005</c:v>
                </c:pt>
                <c:pt idx="35" formatCode="0.000">
                  <c:v>62.07</c:v>
                </c:pt>
                <c:pt idx="39" formatCode="_(* #,##0.000_);_(* \(#,##0.000\);_(* &quot;-&quot;??_);_(@_)">
                  <c:v>71.117242963170412</c:v>
                </c:pt>
                <c:pt idx="43" formatCode="_(* #,##0.000_);_(* \(#,##0.000\);_(* &quot;-&quot;??_);_(@_)">
                  <c:v>75.679696401064277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42368"/>
        <c:axId val="103244160"/>
      </c:lineChart>
      <c:catAx>
        <c:axId val="10324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aseline="0"/>
            </a:pPr>
            <a:endParaRPr lang="en-US"/>
          </a:p>
        </c:txPr>
        <c:crossAx val="10324416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3244160"/>
        <c:scaling>
          <c:orientation val="minMax"/>
        </c:scaling>
        <c:delete val="0"/>
        <c:axPos val="l"/>
        <c:majorGridlines>
          <c:spPr>
            <a:ln>
              <a:solidFill>
                <a:schemeClr val="accent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aseline="0"/>
                </a:pPr>
                <a:r>
                  <a:rPr lang="en-US" sz="1200" baseline="0"/>
                  <a:t>Billion Square Feet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en-US"/>
          </a:p>
        </c:txPr>
        <c:crossAx val="103242368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r"/>
      <c:layout>
        <c:manualLayout>
          <c:xMode val="edge"/>
          <c:yMode val="edge"/>
          <c:x val="0.47118566700901515"/>
          <c:y val="0.53695367624501478"/>
          <c:w val="0.29869637836772378"/>
          <c:h val="0.19372396632239153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1100" baseline="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8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5.1400554097404488E-2"/>
          <c:w val="0.83558639545056868"/>
          <c:h val="0.78278032954214061"/>
        </c:manualLayout>
      </c:layout>
      <c:lineChart>
        <c:grouping val="standard"/>
        <c:varyColors val="0"/>
        <c:ser>
          <c:idx val="0"/>
          <c:order val="0"/>
          <c:tx>
            <c:strRef>
              <c:f>'Regional_intensity (aggregate)'!$H$5</c:f>
              <c:strCache>
                <c:ptCount val="1"/>
                <c:pt idx="0">
                  <c:v>Fuels</c:v>
                </c:pt>
              </c:strCache>
            </c:strRef>
          </c:tx>
          <c:cat>
            <c:numRef>
              <c:f>'Regional_intensity (aggregate)'!$G$6:$G$47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'Regional_intensity (aggregate)'!$H$6:$H$47</c:f>
              <c:numCache>
                <c:formatCode>0.000</c:formatCode>
                <c:ptCount val="42"/>
                <c:pt idx="0">
                  <c:v>121.12652520795744</c:v>
                </c:pt>
                <c:pt idx="1">
                  <c:v>119.71368510450031</c:v>
                </c:pt>
                <c:pt idx="2">
                  <c:v>120.73393482269432</c:v>
                </c:pt>
                <c:pt idx="3">
                  <c:v>119.96882875723064</c:v>
                </c:pt>
                <c:pt idx="4">
                  <c:v>106.28837119726303</c:v>
                </c:pt>
                <c:pt idx="5">
                  <c:v>96.53534580609039</c:v>
                </c:pt>
                <c:pt idx="6">
                  <c:v>112.52430309146195</c:v>
                </c:pt>
                <c:pt idx="7">
                  <c:v>106.10074831453061</c:v>
                </c:pt>
                <c:pt idx="8">
                  <c:v>102.43899339118489</c:v>
                </c:pt>
                <c:pt idx="9">
                  <c:v>87.317052629116219</c:v>
                </c:pt>
                <c:pt idx="10">
                  <c:v>90.925068472659163</c:v>
                </c:pt>
                <c:pt idx="11">
                  <c:v>79.851585413042812</c:v>
                </c:pt>
                <c:pt idx="12">
                  <c:v>81.564723368708712</c:v>
                </c:pt>
                <c:pt idx="13">
                  <c:v>72.932779149215676</c:v>
                </c:pt>
                <c:pt idx="14">
                  <c:v>82.13357257676634</c:v>
                </c:pt>
                <c:pt idx="15">
                  <c:v>75.875529498709582</c:v>
                </c:pt>
                <c:pt idx="16">
                  <c:v>82.953612997686747</c:v>
                </c:pt>
                <c:pt idx="17">
                  <c:v>80.262001203035041</c:v>
                </c:pt>
                <c:pt idx="18">
                  <c:v>82.856595330708871</c:v>
                </c:pt>
                <c:pt idx="19">
                  <c:v>85.87194317403673</c:v>
                </c:pt>
                <c:pt idx="20">
                  <c:v>82.180358681283636</c:v>
                </c:pt>
                <c:pt idx="21">
                  <c:v>82.461254451334582</c:v>
                </c:pt>
                <c:pt idx="22">
                  <c:v>86.592619695072855</c:v>
                </c:pt>
                <c:pt idx="23">
                  <c:v>85.399085222379284</c:v>
                </c:pt>
                <c:pt idx="24">
                  <c:v>88.57987919890887</c:v>
                </c:pt>
                <c:pt idx="25">
                  <c:v>85.738456039141809</c:v>
                </c:pt>
                <c:pt idx="26">
                  <c:v>90.022753804714839</c:v>
                </c:pt>
                <c:pt idx="27">
                  <c:v>92.821550629071126</c:v>
                </c:pt>
                <c:pt idx="28">
                  <c:v>84.291992927424872</c:v>
                </c:pt>
                <c:pt idx="29">
                  <c:v>86.195450837053897</c:v>
                </c:pt>
                <c:pt idx="30">
                  <c:v>87.981026552258385</c:v>
                </c:pt>
                <c:pt idx="31">
                  <c:v>80.46137116180229</c:v>
                </c:pt>
                <c:pt idx="32">
                  <c:v>80.739117021849708</c:v>
                </c:pt>
                <c:pt idx="33">
                  <c:v>86.175840390801966</c:v>
                </c:pt>
                <c:pt idx="34">
                  <c:v>86.16122386524178</c:v>
                </c:pt>
                <c:pt idx="35">
                  <c:v>78.579033432919303</c:v>
                </c:pt>
                <c:pt idx="36">
                  <c:v>68.577319778458701</c:v>
                </c:pt>
                <c:pt idx="37">
                  <c:v>73.601572639049976</c:v>
                </c:pt>
                <c:pt idx="38">
                  <c:v>71.815481767034044</c:v>
                </c:pt>
                <c:pt idx="39">
                  <c:v>70.605783034435603</c:v>
                </c:pt>
                <c:pt idx="40">
                  <c:v>69.829348368704984</c:v>
                </c:pt>
                <c:pt idx="41">
                  <c:v>70.938881812890074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'Regional_intensity (aggregate)'!$I$5</c:f>
              <c:strCache>
                <c:ptCount val="1"/>
                <c:pt idx="0">
                  <c:v>Electricity</c:v>
                </c:pt>
              </c:strCache>
            </c:strRef>
          </c:tx>
          <c:marker>
            <c:symbol val="square"/>
            <c:size val="4"/>
          </c:marker>
          <c:cat>
            <c:numRef>
              <c:f>'Regional_intensity (aggregate)'!$G$6:$G$47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'Regional_intensity (aggregate)'!$I$6:$I$47</c:f>
              <c:numCache>
                <c:formatCode>0.000</c:formatCode>
                <c:ptCount val="42"/>
                <c:pt idx="0">
                  <c:v>23.404768061458213</c:v>
                </c:pt>
                <c:pt idx="1">
                  <c:v>24.781036580806141</c:v>
                </c:pt>
                <c:pt idx="2">
                  <c:v>26.414464087428676</c:v>
                </c:pt>
                <c:pt idx="3">
                  <c:v>28.137267245774769</c:v>
                </c:pt>
                <c:pt idx="4">
                  <c:v>26.829740139955661</c:v>
                </c:pt>
                <c:pt idx="5">
                  <c:v>28.489348574179768</c:v>
                </c:pt>
                <c:pt idx="6">
                  <c:v>29.707376850715526</c:v>
                </c:pt>
                <c:pt idx="7">
                  <c:v>30.292600162979689</c:v>
                </c:pt>
                <c:pt idx="8">
                  <c:v>30.697086570739081</c:v>
                </c:pt>
                <c:pt idx="9">
                  <c:v>30.799794953213858</c:v>
                </c:pt>
                <c:pt idx="10">
                  <c:v>31.230990542082488</c:v>
                </c:pt>
                <c:pt idx="11">
                  <c:v>32.046956722076288</c:v>
                </c:pt>
                <c:pt idx="12">
                  <c:v>31.817320700122611</c:v>
                </c:pt>
                <c:pt idx="13">
                  <c:v>32.38877176379669</c:v>
                </c:pt>
                <c:pt idx="14">
                  <c:v>34.021240140001083</c:v>
                </c:pt>
                <c:pt idx="15">
                  <c:v>34.783086842502748</c:v>
                </c:pt>
                <c:pt idx="16">
                  <c:v>35.86306496432794</c:v>
                </c:pt>
                <c:pt idx="17">
                  <c:v>37.179424863924986</c:v>
                </c:pt>
                <c:pt idx="18">
                  <c:v>38.813295379697635</c:v>
                </c:pt>
                <c:pt idx="19">
                  <c:v>39.409535997707813</c:v>
                </c:pt>
                <c:pt idx="20">
                  <c:v>39.496160498127558</c:v>
                </c:pt>
                <c:pt idx="21">
                  <c:v>40.056087728715312</c:v>
                </c:pt>
                <c:pt idx="22">
                  <c:v>40.184846070457873</c:v>
                </c:pt>
                <c:pt idx="23">
                  <c:v>41.541152780384444</c:v>
                </c:pt>
                <c:pt idx="24">
                  <c:v>42.655087125793735</c:v>
                </c:pt>
                <c:pt idx="25">
                  <c:v>43.828763698324181</c:v>
                </c:pt>
                <c:pt idx="26">
                  <c:v>43.943981124326065</c:v>
                </c:pt>
                <c:pt idx="27">
                  <c:v>43.968784066281181</c:v>
                </c:pt>
                <c:pt idx="28">
                  <c:v>44.809937177033483</c:v>
                </c:pt>
                <c:pt idx="29">
                  <c:v>45.269886553453311</c:v>
                </c:pt>
                <c:pt idx="30">
                  <c:v>47.029369141984191</c:v>
                </c:pt>
                <c:pt idx="31">
                  <c:v>47.110872773859064</c:v>
                </c:pt>
                <c:pt idx="32">
                  <c:v>47.691811716878625</c:v>
                </c:pt>
                <c:pt idx="33">
                  <c:v>47.420062504417068</c:v>
                </c:pt>
                <c:pt idx="34">
                  <c:v>48.687758151646776</c:v>
                </c:pt>
                <c:pt idx="35">
                  <c:v>50.140616362299966</c:v>
                </c:pt>
                <c:pt idx="36">
                  <c:v>49.464611851441681</c:v>
                </c:pt>
                <c:pt idx="37">
                  <c:v>50.157975338013408</c:v>
                </c:pt>
                <c:pt idx="38">
                  <c:v>49.750388318384282</c:v>
                </c:pt>
                <c:pt idx="39">
                  <c:v>46.447661171742496</c:v>
                </c:pt>
                <c:pt idx="40">
                  <c:v>47.285911337279373</c:v>
                </c:pt>
                <c:pt idx="41">
                  <c:v>45.682988693557903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08448"/>
        <c:axId val="92009984"/>
      </c:lineChart>
      <c:catAx>
        <c:axId val="9200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2009984"/>
        <c:crosses val="autoZero"/>
        <c:auto val="1"/>
        <c:lblAlgn val="ctr"/>
        <c:lblOffset val="100"/>
        <c:noMultiLvlLbl val="0"/>
      </c:catAx>
      <c:valAx>
        <c:axId val="92009984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9200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967979002624672"/>
          <c:y val="0.4116531787693205"/>
          <c:w val="0.19420909886264215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(www)'!#REF!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627968"/>
        <c:axId val="103265024"/>
      </c:lineChart>
      <c:catAx>
        <c:axId val="10262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6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265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6279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(www)'!#REF!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37568"/>
        <c:axId val="103047936"/>
      </c:lineChart>
      <c:catAx>
        <c:axId val="1030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04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04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0375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(www)'!#REF!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68704"/>
        <c:axId val="110191360"/>
      </c:lineChart>
      <c:catAx>
        <c:axId val="1101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19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19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168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(www)'!#REF!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13760"/>
        <c:axId val="110224128"/>
      </c:lineChart>
      <c:catAx>
        <c:axId val="11021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22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22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2137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(www)'!#REF!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62912"/>
        <c:axId val="110277376"/>
      </c:lineChart>
      <c:catAx>
        <c:axId val="11026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27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277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262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(www)'!#REF!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39744"/>
        <c:axId val="110646016"/>
      </c:lineChart>
      <c:catAx>
        <c:axId val="11063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4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64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397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(www)'!#REF!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88896"/>
        <c:axId val="110375680"/>
      </c:lineChart>
      <c:catAx>
        <c:axId val="11068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7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375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88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(www)'!#REF!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02176"/>
        <c:axId val="110412544"/>
      </c:lineChart>
      <c:catAx>
        <c:axId val="11040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1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412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02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(www)'!#REF!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(www)'!#REF!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50560"/>
        <c:axId val="110452736"/>
      </c:lineChart>
      <c:catAx>
        <c:axId val="11045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5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45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50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1736460984763"/>
          <c:y val="5.5350653235004245E-2"/>
          <c:w val="0.83732155226893346"/>
          <c:h val="0.76752905819205886"/>
        </c:manualLayout>
      </c:layout>
      <c:lineChart>
        <c:grouping val="standard"/>
        <c:varyColors val="0"/>
        <c:ser>
          <c:idx val="0"/>
          <c:order val="0"/>
          <c:tx>
            <c:strRef>
              <c:f>'Charts (www)'!$K$12</c:f>
              <c:strCache>
                <c:ptCount val="1"/>
                <c:pt idx="0">
                  <c:v>Energy Consumption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(www)'!$J$28:$J$54</c:f>
              <c:numCache>
                <c:formatCode>0</c:formatCode>
                <c:ptCount val="2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</c:numCache>
            </c:numRef>
          </c:cat>
          <c:val>
            <c:numRef>
              <c:f>'Charts (www)'!$K$28:$K$54</c:f>
              <c:numCache>
                <c:formatCode>0.0000</c:formatCode>
                <c:ptCount val="27"/>
                <c:pt idx="0">
                  <c:v>1</c:v>
                </c:pt>
                <c:pt idx="1">
                  <c:v>1.0134586040629974</c:v>
                </c:pt>
                <c:pt idx="2">
                  <c:v>1.0430420818192276</c:v>
                </c:pt>
                <c:pt idx="3">
                  <c:v>1.0980864179974694</c:v>
                </c:pt>
                <c:pt idx="4">
                  <c:v>1.1517597857621369</c:v>
                </c:pt>
                <c:pt idx="5">
                  <c:v>1.1627529299351069</c:v>
                </c:pt>
                <c:pt idx="6">
                  <c:v>1.1784145388332976</c:v>
                </c:pt>
                <c:pt idx="7">
                  <c:v>1.1791082413735021</c:v>
                </c:pt>
                <c:pt idx="8">
                  <c:v>1.2065504521440527</c:v>
                </c:pt>
                <c:pt idx="9">
                  <c:v>1.2283294211727496</c:v>
                </c:pt>
                <c:pt idx="10">
                  <c:v>1.2679309214443841</c:v>
                </c:pt>
                <c:pt idx="11">
                  <c:v>1.3098959296580637</c:v>
                </c:pt>
                <c:pt idx="12">
                  <c:v>1.332457261222753</c:v>
                </c:pt>
                <c:pt idx="13">
                  <c:v>1.3573738795609556</c:v>
                </c:pt>
                <c:pt idx="14">
                  <c:v>1.3927721859336097</c:v>
                </c:pt>
                <c:pt idx="15">
                  <c:v>1.4624891274263792</c:v>
                </c:pt>
                <c:pt idx="16">
                  <c:v>1.4470368613437454</c:v>
                </c:pt>
                <c:pt idx="17">
                  <c:v>1.4725753291787183</c:v>
                </c:pt>
                <c:pt idx="18">
                  <c:v>1.4814815731546487</c:v>
                </c:pt>
                <c:pt idx="19">
                  <c:v>1.5029725756524879</c:v>
                </c:pt>
                <c:pt idx="20">
                  <c:v>1.5204477528661016</c:v>
                </c:pt>
                <c:pt idx="21">
                  <c:v>1.4975775019756374</c:v>
                </c:pt>
                <c:pt idx="22">
                  <c:v>1.5450640341829791</c:v>
                </c:pt>
                <c:pt idx="23">
                  <c:v>1.5582642905859814</c:v>
                </c:pt>
                <c:pt idx="24">
                  <c:v>1.5208817489324908</c:v>
                </c:pt>
                <c:pt idx="25">
                  <c:v>1.5354133500642422</c:v>
                </c:pt>
                <c:pt idx="26">
                  <c:v>1.5285066615254954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(www)'!$L$12</c:f>
              <c:strCache>
                <c:ptCount val="1"/>
                <c:pt idx="0">
                  <c:v>Floorspace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'Charts (www)'!$J$28:$J$54</c:f>
              <c:numCache>
                <c:formatCode>0</c:formatCode>
                <c:ptCount val="2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</c:numCache>
            </c:numRef>
          </c:cat>
          <c:val>
            <c:numRef>
              <c:f>'Charts (www)'!$L$28:$L$54</c:f>
              <c:numCache>
                <c:formatCode>0.0000</c:formatCode>
                <c:ptCount val="27"/>
                <c:pt idx="0">
                  <c:v>1</c:v>
                </c:pt>
                <c:pt idx="1">
                  <c:v>1.0227054921100727</c:v>
                </c:pt>
                <c:pt idx="2">
                  <c:v>1.0445556731731047</c:v>
                </c:pt>
                <c:pt idx="3">
                  <c:v>1.065822440562912</c:v>
                </c:pt>
                <c:pt idx="4">
                  <c:v>1.0861485320832773</c:v>
                </c:pt>
                <c:pt idx="5">
                  <c:v>1.1032794543745068</c:v>
                </c:pt>
                <c:pt idx="6">
                  <c:v>1.1166411184885634</c:v>
                </c:pt>
                <c:pt idx="7">
                  <c:v>1.1271570613201707</c:v>
                </c:pt>
                <c:pt idx="8">
                  <c:v>1.137198393024756</c:v>
                </c:pt>
                <c:pt idx="9">
                  <c:v>1.1485207898365286</c:v>
                </c:pt>
                <c:pt idx="10">
                  <c:v>1.1624022877522788</c:v>
                </c:pt>
                <c:pt idx="11">
                  <c:v>1.1777938855467078</c:v>
                </c:pt>
                <c:pt idx="12">
                  <c:v>1.1950535636486832</c:v>
                </c:pt>
                <c:pt idx="13">
                  <c:v>1.2170318063299685</c:v>
                </c:pt>
                <c:pt idx="14">
                  <c:v>1.242869781413823</c:v>
                </c:pt>
                <c:pt idx="15">
                  <c:v>1.2698678823650202</c:v>
                </c:pt>
                <c:pt idx="16">
                  <c:v>1.2959542332713276</c:v>
                </c:pt>
                <c:pt idx="17">
                  <c:v>1.3179306558420987</c:v>
                </c:pt>
                <c:pt idx="18">
                  <c:v>1.3368289042191999</c:v>
                </c:pt>
                <c:pt idx="19">
                  <c:v>1.3553934946810937</c:v>
                </c:pt>
                <c:pt idx="20">
                  <c:v>1.3749235017534167</c:v>
                </c:pt>
                <c:pt idx="21">
                  <c:v>1.3960662383122981</c:v>
                </c:pt>
                <c:pt idx="22">
                  <c:v>1.4185241770420669</c:v>
                </c:pt>
                <c:pt idx="23">
                  <c:v>1.438785468361742</c:v>
                </c:pt>
                <c:pt idx="24">
                  <c:v>1.450788910209897</c:v>
                </c:pt>
                <c:pt idx="25">
                  <c:v>1.4547657413003872</c:v>
                </c:pt>
                <c:pt idx="26">
                  <c:v>1.4580352898685822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(www)'!$M$12</c:f>
              <c:strCache>
                <c:ptCount val="1"/>
                <c:pt idx="0">
                  <c:v>Intensity Index (weather -adjusted)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(www)'!$J$28:$J$54</c:f>
              <c:numCache>
                <c:formatCode>0</c:formatCode>
                <c:ptCount val="2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</c:numCache>
            </c:numRef>
          </c:cat>
          <c:val>
            <c:numRef>
              <c:f>'Charts (www)'!$M$28:$M$54</c:f>
              <c:numCache>
                <c:formatCode>0.0000</c:formatCode>
                <c:ptCount val="27"/>
                <c:pt idx="0">
                  <c:v>1</c:v>
                </c:pt>
                <c:pt idx="1">
                  <c:v>0.98571016614228302</c:v>
                </c:pt>
                <c:pt idx="2">
                  <c:v>0.98979451466963675</c:v>
                </c:pt>
                <c:pt idx="3">
                  <c:v>1.0109314837913586</c:v>
                </c:pt>
                <c:pt idx="4">
                  <c:v>1.0457389873743337</c:v>
                </c:pt>
                <c:pt idx="5">
                  <c:v>1.0512401149108277</c:v>
                </c:pt>
                <c:pt idx="6">
                  <c:v>1.043109936446138</c:v>
                </c:pt>
                <c:pt idx="7">
                  <c:v>1.0475076750116521</c:v>
                </c:pt>
                <c:pt idx="8">
                  <c:v>1.0431516310285767</c:v>
                </c:pt>
                <c:pt idx="9">
                  <c:v>1.0576801095733277</c:v>
                </c:pt>
                <c:pt idx="10">
                  <c:v>1.0744860697353924</c:v>
                </c:pt>
                <c:pt idx="11">
                  <c:v>1.0986631943880976</c:v>
                </c:pt>
                <c:pt idx="12">
                  <c:v>1.1073143019248288</c:v>
                </c:pt>
                <c:pt idx="13">
                  <c:v>1.1089039215107743</c:v>
                </c:pt>
                <c:pt idx="14">
                  <c:v>1.1146363863740925</c:v>
                </c:pt>
                <c:pt idx="15">
                  <c:v>1.1434745993212807</c:v>
                </c:pt>
                <c:pt idx="16">
                  <c:v>1.1149074874685962</c:v>
                </c:pt>
                <c:pt idx="17">
                  <c:v>1.0997965870070714</c:v>
                </c:pt>
                <c:pt idx="18">
                  <c:v>1.0977562098414795</c:v>
                </c:pt>
                <c:pt idx="19">
                  <c:v>1.104964187393362</c:v>
                </c:pt>
                <c:pt idx="20">
                  <c:v>1.0912260248610204</c:v>
                </c:pt>
                <c:pt idx="21">
                  <c:v>1.073993829761491</c:v>
                </c:pt>
                <c:pt idx="22">
                  <c:v>1.0696778854334781</c:v>
                </c:pt>
                <c:pt idx="23">
                  <c:v>1.0673590912723496</c:v>
                </c:pt>
                <c:pt idx="24">
                  <c:v>1.0379436906180153</c:v>
                </c:pt>
                <c:pt idx="25">
                  <c:v>1.0302583671232259</c:v>
                </c:pt>
                <c:pt idx="26">
                  <c:v>1.0241432818769443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(www)'!$N$12</c:f>
              <c:strCache>
                <c:ptCount val="1"/>
                <c:pt idx="0">
                  <c:v>Weather Factor</c:v>
                </c:pt>
              </c:strCache>
            </c:strRef>
          </c:tx>
          <c:spPr>
            <a:ln w="15875">
              <a:solidFill>
                <a:srgbClr val="0066CC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66CC"/>
                </a:solidFill>
              </a:ln>
            </c:spPr>
          </c:marker>
          <c:cat>
            <c:numRef>
              <c:f>'Charts (www)'!$J$28:$J$54</c:f>
              <c:numCache>
                <c:formatCode>0</c:formatCode>
                <c:ptCount val="2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</c:numCache>
            </c:numRef>
          </c:cat>
          <c:val>
            <c:numRef>
              <c:f>'Charts (www)'!$N$28:$N$54</c:f>
              <c:numCache>
                <c:formatCode>0.0000</c:formatCode>
                <c:ptCount val="27"/>
                <c:pt idx="0">
                  <c:v>1</c:v>
                </c:pt>
                <c:pt idx="1">
                  <c:v>1.0053243233525542</c:v>
                </c:pt>
                <c:pt idx="2">
                  <c:v>1.008846741727313</c:v>
                </c:pt>
                <c:pt idx="3">
                  <c:v>1.0191308254370151</c:v>
                </c:pt>
                <c:pt idx="4">
                  <c:v>1.0140267026008543</c:v>
                </c:pt>
                <c:pt idx="5">
                  <c:v>1.0025360235127601</c:v>
                </c:pt>
                <c:pt idx="6">
                  <c:v>1.0117061583965412</c:v>
                </c:pt>
                <c:pt idx="7">
                  <c:v>0.99864705375783025</c:v>
                </c:pt>
                <c:pt idx="8">
                  <c:v>1.0170956759663712</c:v>
                </c:pt>
                <c:pt idx="9">
                  <c:v>1.01116413245529</c:v>
                </c:pt>
                <c:pt idx="10">
                  <c:v>1.0151690010934034</c:v>
                </c:pt>
                <c:pt idx="11">
                  <c:v>1.0122852796487491</c:v>
                </c:pt>
                <c:pt idx="12">
                  <c:v>1.0069200931779552</c:v>
                </c:pt>
                <c:pt idx="13">
                  <c:v>1.0057814927390454</c:v>
                </c:pt>
                <c:pt idx="14">
                  <c:v>1.0053591622306639</c:v>
                </c:pt>
                <c:pt idx="15">
                  <c:v>1.0071811409102154</c:v>
                </c:pt>
                <c:pt idx="16">
                  <c:v>1.0015003319579534</c:v>
                </c:pt>
                <c:pt idx="17">
                  <c:v>1.0159506033700589</c:v>
                </c:pt>
                <c:pt idx="18">
                  <c:v>1.0095190634574469</c:v>
                </c:pt>
                <c:pt idx="19">
                  <c:v>1.0035463988454525</c:v>
                </c:pt>
                <c:pt idx="20">
                  <c:v>1.0133938178798847</c:v>
                </c:pt>
                <c:pt idx="21">
                  <c:v>0.99880681349141842</c:v>
                </c:pt>
                <c:pt idx="22">
                  <c:v>1.0182554041777134</c:v>
                </c:pt>
                <c:pt idx="23">
                  <c:v>1.0146926675257846</c:v>
                </c:pt>
                <c:pt idx="24">
                  <c:v>1.0099908231804833</c:v>
                </c:pt>
                <c:pt idx="25">
                  <c:v>1.0244389843897643</c:v>
                </c:pt>
                <c:pt idx="26">
                  <c:v>1.0236195684679046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7536"/>
        <c:axId val="110588288"/>
      </c:lineChart>
      <c:catAx>
        <c:axId val="11057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0478527865355705"/>
              <c:y val="0.907750713054069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882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588288"/>
        <c:scaling>
          <c:orientation val="minMax"/>
          <c:min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 (1985 = 1.0)</a:t>
                </a:r>
              </a:p>
            </c:rich>
          </c:tx>
          <c:layout>
            <c:manualLayout>
              <c:xMode val="edge"/>
              <c:yMode val="edge"/>
              <c:x val="1.1961736460984763E-2"/>
              <c:y val="0.26199309197902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775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039897524771126"/>
          <c:y val="0.53505612536440328"/>
          <c:w val="0.43301485988764843"/>
          <c:h val="0.26445303193189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5.1400554097404488E-2"/>
          <c:w val="0.83558639545056868"/>
          <c:h val="0.78278032954214061"/>
        </c:manualLayout>
      </c:layout>
      <c:lineChart>
        <c:grouping val="standard"/>
        <c:varyColors val="0"/>
        <c:ser>
          <c:idx val="0"/>
          <c:order val="0"/>
          <c:tx>
            <c:strRef>
              <c:f>'Regional_intensity (aggregate)'!$V$5</c:f>
              <c:strCache>
                <c:ptCount val="1"/>
                <c:pt idx="0">
                  <c:v>Fuels</c:v>
                </c:pt>
              </c:strCache>
            </c:strRef>
          </c:tx>
          <c:cat>
            <c:numRef>
              <c:f>'Regional_intensity (aggregate)'!$U$6:$U$47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'Regional_intensity (aggregate)'!$V$6:$V$47</c:f>
              <c:numCache>
                <c:formatCode>0.000</c:formatCode>
                <c:ptCount val="42"/>
                <c:pt idx="0">
                  <c:v>91.750496240988525</c:v>
                </c:pt>
                <c:pt idx="1">
                  <c:v>93.057777937347382</c:v>
                </c:pt>
                <c:pt idx="2">
                  <c:v>97.343280676886849</c:v>
                </c:pt>
                <c:pt idx="3">
                  <c:v>93.806095342980313</c:v>
                </c:pt>
                <c:pt idx="4">
                  <c:v>95.243263252610504</c:v>
                </c:pt>
                <c:pt idx="5">
                  <c:v>91.116407791664713</c:v>
                </c:pt>
                <c:pt idx="6">
                  <c:v>94.30931017786898</c:v>
                </c:pt>
                <c:pt idx="7">
                  <c:v>87.231127739050066</c:v>
                </c:pt>
                <c:pt idx="8">
                  <c:v>92.082197492523463</c:v>
                </c:pt>
                <c:pt idx="9">
                  <c:v>86.084256343552624</c:v>
                </c:pt>
                <c:pt idx="10">
                  <c:v>78.792765757267105</c:v>
                </c:pt>
                <c:pt idx="11">
                  <c:v>72.389388979171812</c:v>
                </c:pt>
                <c:pt idx="12">
                  <c:v>73.437253761363749</c:v>
                </c:pt>
                <c:pt idx="13">
                  <c:v>74.708558018087487</c:v>
                </c:pt>
                <c:pt idx="14">
                  <c:v>80.881404393108767</c:v>
                </c:pt>
                <c:pt idx="15">
                  <c:v>73.858475357559627</c:v>
                </c:pt>
                <c:pt idx="16">
                  <c:v>68.130359585010311</c:v>
                </c:pt>
                <c:pt idx="17">
                  <c:v>69.508801248758289</c:v>
                </c:pt>
                <c:pt idx="18">
                  <c:v>73.729295361240929</c:v>
                </c:pt>
                <c:pt idx="19">
                  <c:v>72.746705255226573</c:v>
                </c:pt>
                <c:pt idx="20">
                  <c:v>68.073110947166029</c:v>
                </c:pt>
                <c:pt idx="21">
                  <c:v>68.859046806056682</c:v>
                </c:pt>
                <c:pt idx="22">
                  <c:v>67.947668606204545</c:v>
                </c:pt>
                <c:pt idx="23">
                  <c:v>69.734579820624489</c:v>
                </c:pt>
                <c:pt idx="24">
                  <c:v>68.597236078489303</c:v>
                </c:pt>
                <c:pt idx="25">
                  <c:v>70.866710004124101</c:v>
                </c:pt>
                <c:pt idx="26">
                  <c:v>75.913366071766646</c:v>
                </c:pt>
                <c:pt idx="27">
                  <c:v>71.866535137918362</c:v>
                </c:pt>
                <c:pt idx="28">
                  <c:v>62.82345532797607</c:v>
                </c:pt>
                <c:pt idx="29">
                  <c:v>64.820751298756633</c:v>
                </c:pt>
                <c:pt idx="30">
                  <c:v>67.984653065008985</c:v>
                </c:pt>
                <c:pt idx="31">
                  <c:v>65.001787214222432</c:v>
                </c:pt>
                <c:pt idx="32">
                  <c:v>66.101158415243674</c:v>
                </c:pt>
                <c:pt idx="33">
                  <c:v>68.311435310903278</c:v>
                </c:pt>
                <c:pt idx="34">
                  <c:v>65.389600612960493</c:v>
                </c:pt>
                <c:pt idx="35">
                  <c:v>62.998642846644103</c:v>
                </c:pt>
                <c:pt idx="36">
                  <c:v>58.041501864977342</c:v>
                </c:pt>
                <c:pt idx="37">
                  <c:v>60.879345285635743</c:v>
                </c:pt>
                <c:pt idx="38">
                  <c:v>66.511741466756163</c:v>
                </c:pt>
                <c:pt idx="39">
                  <c:v>63.857506243172288</c:v>
                </c:pt>
                <c:pt idx="40">
                  <c:v>59.319112576431536</c:v>
                </c:pt>
                <c:pt idx="41">
                  <c:v>61.516880519019359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'Regional_intensity (aggregate)'!$W$5</c:f>
              <c:strCache>
                <c:ptCount val="1"/>
                <c:pt idx="0">
                  <c:v>Electricity</c:v>
                </c:pt>
              </c:strCache>
            </c:strRef>
          </c:tx>
          <c:marker>
            <c:symbol val="square"/>
            <c:size val="4"/>
          </c:marker>
          <c:cat>
            <c:numRef>
              <c:f>'Regional_intensity (aggregate)'!$U$6:$U$47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'Regional_intensity (aggregate)'!$W$6:$W$47</c:f>
              <c:numCache>
                <c:formatCode>0.000</c:formatCode>
                <c:ptCount val="42"/>
                <c:pt idx="0">
                  <c:v>20.616547749490557</c:v>
                </c:pt>
                <c:pt idx="1">
                  <c:v>21.641737855258903</c:v>
                </c:pt>
                <c:pt idx="2">
                  <c:v>22.879760812645635</c:v>
                </c:pt>
                <c:pt idx="3">
                  <c:v>24.239707295130117</c:v>
                </c:pt>
                <c:pt idx="4">
                  <c:v>23.827710274689167</c:v>
                </c:pt>
                <c:pt idx="5">
                  <c:v>24.228511519095576</c:v>
                </c:pt>
                <c:pt idx="6">
                  <c:v>25.80667044964164</c:v>
                </c:pt>
                <c:pt idx="7">
                  <c:v>27.011545420886787</c:v>
                </c:pt>
                <c:pt idx="8">
                  <c:v>27.513324693905705</c:v>
                </c:pt>
                <c:pt idx="9">
                  <c:v>27.59634673300015</c:v>
                </c:pt>
                <c:pt idx="10">
                  <c:v>27.593685633284675</c:v>
                </c:pt>
                <c:pt idx="11">
                  <c:v>28.777858551621406</c:v>
                </c:pt>
                <c:pt idx="12">
                  <c:v>29.06654831473465</c:v>
                </c:pt>
                <c:pt idx="13">
                  <c:v>29.644936255109471</c:v>
                </c:pt>
                <c:pt idx="14">
                  <c:v>31.587697646349259</c:v>
                </c:pt>
                <c:pt idx="15">
                  <c:v>31.869417114000726</c:v>
                </c:pt>
                <c:pt idx="16">
                  <c:v>33.02655764738104</c:v>
                </c:pt>
                <c:pt idx="17">
                  <c:v>34.541399268762049</c:v>
                </c:pt>
                <c:pt idx="18">
                  <c:v>36.186956953331105</c:v>
                </c:pt>
                <c:pt idx="19">
                  <c:v>36.298761105585847</c:v>
                </c:pt>
                <c:pt idx="20">
                  <c:v>36.837212055789145</c:v>
                </c:pt>
                <c:pt idx="21">
                  <c:v>38.321081788840523</c:v>
                </c:pt>
                <c:pt idx="22">
                  <c:v>37.029141927631009</c:v>
                </c:pt>
                <c:pt idx="23">
                  <c:v>39.922278292422064</c:v>
                </c:pt>
                <c:pt idx="24">
                  <c:v>41.128563994079151</c:v>
                </c:pt>
                <c:pt idx="25">
                  <c:v>42.373548914882925</c:v>
                </c:pt>
                <c:pt idx="26">
                  <c:v>42.91124949307806</c:v>
                </c:pt>
                <c:pt idx="27">
                  <c:v>43.222514336888466</c:v>
                </c:pt>
                <c:pt idx="28">
                  <c:v>44.74884015056049</c:v>
                </c:pt>
                <c:pt idx="29">
                  <c:v>46.051844496086773</c:v>
                </c:pt>
                <c:pt idx="30">
                  <c:v>47.814655185927698</c:v>
                </c:pt>
                <c:pt idx="31">
                  <c:v>50.217258218556687</c:v>
                </c:pt>
                <c:pt idx="32">
                  <c:v>49.97202339028761</c:v>
                </c:pt>
                <c:pt idx="33">
                  <c:v>48.717843709353573</c:v>
                </c:pt>
                <c:pt idx="34">
                  <c:v>48.690258180542152</c:v>
                </c:pt>
                <c:pt idx="35">
                  <c:v>51.059330350608505</c:v>
                </c:pt>
                <c:pt idx="36">
                  <c:v>50.996260884339172</c:v>
                </c:pt>
                <c:pt idx="37">
                  <c:v>52.378372209690468</c:v>
                </c:pt>
                <c:pt idx="38">
                  <c:v>51.351660245385283</c:v>
                </c:pt>
                <c:pt idx="39">
                  <c:v>49.536455548728981</c:v>
                </c:pt>
                <c:pt idx="40">
                  <c:v>50.47208253284839</c:v>
                </c:pt>
                <c:pt idx="41">
                  <c:v>50.211832555431513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98976"/>
        <c:axId val="98800768"/>
      </c:lineChart>
      <c:catAx>
        <c:axId val="9879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8800768"/>
        <c:crosses val="autoZero"/>
        <c:auto val="1"/>
        <c:lblAlgn val="ctr"/>
        <c:lblOffset val="100"/>
        <c:noMultiLvlLbl val="0"/>
      </c:catAx>
      <c:valAx>
        <c:axId val="98800768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98798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190201224846898"/>
          <c:y val="0.4116531787693205"/>
          <c:w val="0.19420909886264215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63636363636363"/>
          <c:y val="5.4545454545454543E-2"/>
          <c:w val="0.84545454545454546"/>
          <c:h val="0.78181818181818186"/>
        </c:manualLayout>
      </c:layout>
      <c:lineChart>
        <c:grouping val="standard"/>
        <c:varyColors val="0"/>
        <c:ser>
          <c:idx val="0"/>
          <c:order val="0"/>
          <c:tx>
            <c:strRef>
              <c:f>'Charts (www)'!$K$73</c:f>
              <c:strCache>
                <c:ptCount val="1"/>
                <c:pt idx="0">
                  <c:v>Energy Consumption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(www)'!$J$74:$J$100</c:f>
              <c:numCache>
                <c:formatCode>0</c:formatCode>
                <c:ptCount val="2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</c:numCache>
            </c:numRef>
          </c:cat>
          <c:val>
            <c:numRef>
              <c:f>'Charts (www)'!$K$74:$K$100</c:f>
              <c:numCache>
                <c:formatCode>0.0000</c:formatCode>
                <c:ptCount val="27"/>
                <c:pt idx="0">
                  <c:v>1.02984185176041</c:v>
                </c:pt>
                <c:pt idx="1">
                  <c:v>1</c:v>
                </c:pt>
                <c:pt idx="2">
                  <c:v>1.0078663617576076</c:v>
                </c:pt>
                <c:pt idx="3">
                  <c:v>1.0376570042858857</c:v>
                </c:pt>
                <c:pt idx="4">
                  <c:v>1.0961105373104667</c:v>
                </c:pt>
                <c:pt idx="5">
                  <c:v>1.1191885029934876</c:v>
                </c:pt>
                <c:pt idx="6">
                  <c:v>1.110390198863946</c:v>
                </c:pt>
                <c:pt idx="7">
                  <c:v>1.128019305849594</c:v>
                </c:pt>
                <c:pt idx="8">
                  <c:v>1.1358933455157021</c:v>
                </c:pt>
                <c:pt idx="9">
                  <c:v>1.1492088851840883</c:v>
                </c:pt>
                <c:pt idx="10">
                  <c:v>1.1708653852563322</c:v>
                </c:pt>
                <c:pt idx="11">
                  <c:v>1.2001191035032837</c:v>
                </c:pt>
                <c:pt idx="12">
                  <c:v>1.2435862224781256</c:v>
                </c:pt>
                <c:pt idx="13">
                  <c:v>1.2606264092767165</c:v>
                </c:pt>
                <c:pt idx="14">
                  <c:v>1.2416665199043011</c:v>
                </c:pt>
                <c:pt idx="15">
                  <c:v>1.264122917679128</c:v>
                </c:pt>
                <c:pt idx="16">
                  <c:v>1.3320993988543628</c:v>
                </c:pt>
                <c:pt idx="17">
                  <c:v>1.3103916413135166</c:v>
                </c:pt>
                <c:pt idx="18">
                  <c:v>1.3303365066399018</c:v>
                </c:pt>
                <c:pt idx="19">
                  <c:v>1.3588604542996641</c:v>
                </c:pt>
                <c:pt idx="20">
                  <c:v>1.3629471813688043</c:v>
                </c:pt>
                <c:pt idx="21">
                  <c:v>1.3583281748434104</c:v>
                </c:pt>
                <c:pt idx="22">
                  <c:v>1.3159109654604284</c:v>
                </c:pt>
                <c:pt idx="23">
                  <c:v>1.3652425263072692</c:v>
                </c:pt>
                <c:pt idx="24">
                  <c:v>1.393877514897365</c:v>
                </c:pt>
                <c:pt idx="25">
                  <c:v>1.3744826942521178</c:v>
                </c:pt>
                <c:pt idx="26">
                  <c:v>1.3814544052231201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(www)'!$L$73</c:f>
              <c:strCache>
                <c:ptCount val="1"/>
                <c:pt idx="0">
                  <c:v>Floorspace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'Charts (www)'!$J$74:$J$100</c:f>
              <c:numCache>
                <c:formatCode>0</c:formatCode>
                <c:ptCount val="2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</c:numCache>
            </c:numRef>
          </c:cat>
          <c:val>
            <c:numRef>
              <c:f>'Charts (www)'!$L$74:$L$100</c:f>
              <c:numCache>
                <c:formatCode>0.0000</c:formatCode>
                <c:ptCount val="27"/>
                <c:pt idx="0">
                  <c:v>0.97892729113732491</c:v>
                </c:pt>
                <c:pt idx="1">
                  <c:v>1</c:v>
                </c:pt>
                <c:pt idx="2">
                  <c:v>1.0227054921100727</c:v>
                </c:pt>
                <c:pt idx="3">
                  <c:v>1.0445556731731047</c:v>
                </c:pt>
                <c:pt idx="4">
                  <c:v>1.065822440562912</c:v>
                </c:pt>
                <c:pt idx="5">
                  <c:v>1.0861485320832773</c:v>
                </c:pt>
                <c:pt idx="6">
                  <c:v>1.1032794543745068</c:v>
                </c:pt>
                <c:pt idx="7">
                  <c:v>1.1166411184885634</c:v>
                </c:pt>
                <c:pt idx="8">
                  <c:v>1.1271570613201707</c:v>
                </c:pt>
                <c:pt idx="9">
                  <c:v>1.137198393024756</c:v>
                </c:pt>
                <c:pt idx="10">
                  <c:v>1.1485207898365286</c:v>
                </c:pt>
                <c:pt idx="11">
                  <c:v>1.1624022877522788</c:v>
                </c:pt>
                <c:pt idx="12">
                  <c:v>1.1777938855467078</c:v>
                </c:pt>
                <c:pt idx="13">
                  <c:v>1.1950535636486832</c:v>
                </c:pt>
                <c:pt idx="14">
                  <c:v>1.2170318063299685</c:v>
                </c:pt>
                <c:pt idx="15">
                  <c:v>1.242869781413823</c:v>
                </c:pt>
                <c:pt idx="16">
                  <c:v>1.2698678823650202</c:v>
                </c:pt>
                <c:pt idx="17">
                  <c:v>1.2959542332713276</c:v>
                </c:pt>
                <c:pt idx="18">
                  <c:v>1.3179306558420987</c:v>
                </c:pt>
                <c:pt idx="19">
                  <c:v>1.3368289042191999</c:v>
                </c:pt>
                <c:pt idx="20">
                  <c:v>1.3553934946810937</c:v>
                </c:pt>
                <c:pt idx="21">
                  <c:v>1.3749235017534167</c:v>
                </c:pt>
                <c:pt idx="22">
                  <c:v>1.3960662383122981</c:v>
                </c:pt>
                <c:pt idx="23">
                  <c:v>1.4185241770420669</c:v>
                </c:pt>
                <c:pt idx="24">
                  <c:v>1.438785468361742</c:v>
                </c:pt>
                <c:pt idx="25">
                  <c:v>1.450788910209897</c:v>
                </c:pt>
                <c:pt idx="26">
                  <c:v>1.4547657413003872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(www)'!$M$73</c:f>
              <c:strCache>
                <c:ptCount val="1"/>
                <c:pt idx="0">
                  <c:v>Intensity Index (weather -adjusted)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(www)'!$J$74:$J$100</c:f>
              <c:numCache>
                <c:formatCode>0</c:formatCode>
                <c:ptCount val="2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</c:numCache>
            </c:numRef>
          </c:cat>
          <c:val>
            <c:numRef>
              <c:f>'Charts (www)'!$M$74:$M$100</c:f>
              <c:numCache>
                <c:formatCode>0.0000</c:formatCode>
                <c:ptCount val="27"/>
                <c:pt idx="0">
                  <c:v>1.0618254191341792</c:v>
                </c:pt>
                <c:pt idx="1">
                  <c:v>1</c:v>
                </c:pt>
                <c:pt idx="2">
                  <c:v>0.99021883845404113</c:v>
                </c:pt>
                <c:pt idx="3">
                  <c:v>0.99625131711903003</c:v>
                </c:pt>
                <c:pt idx="4">
                  <c:v>1.0156751111837685</c:v>
                </c:pt>
                <c:pt idx="5">
                  <c:v>1.0184719478385897</c:v>
                </c:pt>
                <c:pt idx="6">
                  <c:v>1.0228664184699314</c:v>
                </c:pt>
                <c:pt idx="7">
                  <c:v>1.0152348565302074</c:v>
                </c:pt>
                <c:pt idx="8">
                  <c:v>1.0142212873530441</c:v>
                </c:pt>
                <c:pt idx="9">
                  <c:v>0.99634325456695361</c:v>
                </c:pt>
                <c:pt idx="10">
                  <c:v>1.0170755464357739</c:v>
                </c:pt>
                <c:pt idx="11">
                  <c:v>1.0254824574403332</c:v>
                </c:pt>
                <c:pt idx="12">
                  <c:v>1.0433585177088258</c:v>
                </c:pt>
                <c:pt idx="13">
                  <c:v>1.0523661473997599</c:v>
                </c:pt>
                <c:pt idx="14">
                  <c:v>1.0422622475854204</c:v>
                </c:pt>
                <c:pt idx="15">
                  <c:v>1.0317065441815463</c:v>
                </c:pt>
                <c:pt idx="16">
                  <c:v>1.051176163804205</c:v>
                </c:pt>
                <c:pt idx="17">
                  <c:v>1.0269671448508266</c:v>
                </c:pt>
                <c:pt idx="18">
                  <c:v>1.0107876827132098</c:v>
                </c:pt>
                <c:pt idx="19">
                  <c:v>1.0151923937680067</c:v>
                </c:pt>
                <c:pt idx="20">
                  <c:v>1.0154206470078762</c:v>
                </c:pt>
                <c:pt idx="21">
                  <c:v>0.99094455149894312</c:v>
                </c:pt>
                <c:pt idx="22">
                  <c:v>0.96971569265247726</c:v>
                </c:pt>
                <c:pt idx="23">
                  <c:v>0.96400219990235969</c:v>
                </c:pt>
                <c:pt idx="24">
                  <c:v>0.95957134048013937</c:v>
                </c:pt>
                <c:pt idx="25">
                  <c:v>0.9424277025574912</c:v>
                </c:pt>
                <c:pt idx="26">
                  <c:v>0.94139699920036546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(www)'!$N$73</c:f>
              <c:strCache>
                <c:ptCount val="1"/>
                <c:pt idx="0">
                  <c:v>Weather Factor</c:v>
                </c:pt>
              </c:strCache>
            </c:strRef>
          </c:tx>
          <c:spPr>
            <a:ln w="15875">
              <a:solidFill>
                <a:srgbClr val="0066CC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66CC"/>
                </a:solidFill>
                <a:prstDash val="solid"/>
              </a:ln>
            </c:spPr>
          </c:marker>
          <c:cat>
            <c:numRef>
              <c:f>'Charts (www)'!$J$74:$J$100</c:f>
              <c:numCache>
                <c:formatCode>0</c:formatCode>
                <c:ptCount val="2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</c:numCache>
            </c:numRef>
          </c:cat>
          <c:val>
            <c:numRef>
              <c:f>'Charts (www)'!$N$74:$N$100</c:f>
              <c:numCache>
                <c:formatCode>0.0000</c:formatCode>
                <c:ptCount val="27"/>
                <c:pt idx="0">
                  <c:v>0.99075662075967807</c:v>
                </c:pt>
                <c:pt idx="1">
                  <c:v>1</c:v>
                </c:pt>
                <c:pt idx="2">
                  <c:v>0.99522477337582016</c:v>
                </c:pt>
                <c:pt idx="3">
                  <c:v>0.99713353223331824</c:v>
                </c:pt>
                <c:pt idx="4">
                  <c:v>1.0125458139245114</c:v>
                </c:pt>
                <c:pt idx="5">
                  <c:v>1.0117307479003976</c:v>
                </c:pt>
                <c:pt idx="6">
                  <c:v>0.98394578224932905</c:v>
                </c:pt>
                <c:pt idx="7">
                  <c:v>0.99503050761933742</c:v>
                </c:pt>
                <c:pt idx="8">
                  <c:v>0.99362016689292409</c:v>
                </c:pt>
                <c:pt idx="9">
                  <c:v>1.0142704034558632</c:v>
                </c:pt>
                <c:pt idx="10">
                  <c:v>1.0023396109185045</c:v>
                </c:pt>
                <c:pt idx="11">
                  <c:v>1.0067917715303729</c:v>
                </c:pt>
                <c:pt idx="12">
                  <c:v>1.0119825891629952</c:v>
                </c:pt>
                <c:pt idx="13">
                  <c:v>1.0023794639508272</c:v>
                </c:pt>
                <c:pt idx="14">
                  <c:v>0.97887229182158608</c:v>
                </c:pt>
                <c:pt idx="15">
                  <c:v>0.98584239523121686</c:v>
                </c:pt>
                <c:pt idx="16">
                  <c:v>0.99793576787013227</c:v>
                </c:pt>
                <c:pt idx="17">
                  <c:v>0.98458881943803633</c:v>
                </c:pt>
                <c:pt idx="18">
                  <c:v>0.99864011592153956</c:v>
                </c:pt>
                <c:pt idx="19">
                  <c:v>1.0012687864372602</c:v>
                </c:pt>
                <c:pt idx="20">
                  <c:v>0.99030196112153501</c:v>
                </c:pt>
                <c:pt idx="21">
                  <c:v>0.99695790075061907</c:v>
                </c:pt>
                <c:pt idx="22">
                  <c:v>0.97202191753865907</c:v>
                </c:pt>
                <c:pt idx="23">
                  <c:v>0.9983780876347742</c:v>
                </c:pt>
                <c:pt idx="24">
                  <c:v>1.0096045546821442</c:v>
                </c:pt>
                <c:pt idx="25">
                  <c:v>1.0052799141238937</c:v>
                </c:pt>
                <c:pt idx="26">
                  <c:v>1.0087201141149427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58848"/>
        <c:axId val="110969600"/>
      </c:lineChart>
      <c:catAx>
        <c:axId val="110958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0454545454545452"/>
              <c:y val="0.909090909090909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696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969600"/>
        <c:scaling>
          <c:orientation val="minMax"/>
          <c:min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 (1985 = 1.0)</a:t>
                </a:r>
              </a:p>
            </c:rich>
          </c:tx>
          <c:layout>
            <c:manualLayout>
              <c:xMode val="edge"/>
              <c:yMode val="edge"/>
              <c:x val="1.1363636363636364E-2"/>
              <c:y val="0.2690909090909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588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45454545454546"/>
          <c:y val="0.51636363636363636"/>
          <c:w val="0.41136363636363638"/>
          <c:h val="0.280000000000000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37893587668268"/>
          <c:y val="5.4348018384915597E-2"/>
          <c:w val="0.84580686164005292"/>
          <c:h val="0.78261146474278453"/>
        </c:manualLayout>
      </c:layout>
      <c:lineChart>
        <c:grouping val="standard"/>
        <c:varyColors val="0"/>
        <c:ser>
          <c:idx val="0"/>
          <c:order val="0"/>
          <c:tx>
            <c:strRef>
              <c:f>'Charts (www)'!$K$108</c:f>
              <c:strCache>
                <c:ptCount val="1"/>
                <c:pt idx="0">
                  <c:v>Electricity Consumption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(www)'!$J$109:$J$135</c:f>
              <c:numCache>
                <c:formatCode>0</c:formatCode>
                <c:ptCount val="2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</c:numCache>
            </c:numRef>
          </c:cat>
          <c:val>
            <c:numRef>
              <c:f>'Charts (www)'!$K$109:$K$135</c:f>
              <c:numCache>
                <c:formatCode>0.0000</c:formatCode>
                <c:ptCount val="27"/>
                <c:pt idx="0">
                  <c:v>1</c:v>
                </c:pt>
                <c:pt idx="1">
                  <c:v>1.0370036729934959</c:v>
                </c:pt>
                <c:pt idx="2">
                  <c:v>1.0794214637112063</c:v>
                </c:pt>
                <c:pt idx="3">
                  <c:v>1.1371856092457895</c:v>
                </c:pt>
                <c:pt idx="4">
                  <c:v>1.1759622151560174</c:v>
                </c:pt>
                <c:pt idx="5">
                  <c:v>1.215578475317372</c:v>
                </c:pt>
                <c:pt idx="6">
                  <c:v>1.2401233243923688</c:v>
                </c:pt>
                <c:pt idx="7">
                  <c:v>1.241266211100144</c:v>
                </c:pt>
                <c:pt idx="8">
                  <c:v>1.2831904365457267</c:v>
                </c:pt>
                <c:pt idx="9">
                  <c:v>1.3205785650864772</c:v>
                </c:pt>
                <c:pt idx="10">
                  <c:v>1.3604759982266563</c:v>
                </c:pt>
                <c:pt idx="11">
                  <c:v>1.3994224851760382</c:v>
                </c:pt>
                <c:pt idx="12">
                  <c:v>1.4340749220753464</c:v>
                </c:pt>
                <c:pt idx="13">
                  <c:v>1.5082716365361806</c:v>
                </c:pt>
                <c:pt idx="14">
                  <c:v>1.5456574341509768</c:v>
                </c:pt>
                <c:pt idx="15">
                  <c:v>1.6259172826391146</c:v>
                </c:pt>
                <c:pt idx="16">
                  <c:v>1.6519551221869291</c:v>
                </c:pt>
                <c:pt idx="17">
                  <c:v>1.6833790815887164</c:v>
                </c:pt>
                <c:pt idx="18">
                  <c:v>1.6865709834759288</c:v>
                </c:pt>
                <c:pt idx="19">
                  <c:v>1.7251603420026571</c:v>
                </c:pt>
                <c:pt idx="20">
                  <c:v>1.7897065398940397</c:v>
                </c:pt>
                <c:pt idx="21">
                  <c:v>1.8092705389066219</c:v>
                </c:pt>
                <c:pt idx="22">
                  <c:v>1.8621331724227241</c:v>
                </c:pt>
                <c:pt idx="23">
                  <c:v>1.861650648039711</c:v>
                </c:pt>
                <c:pt idx="24">
                  <c:v>1.8310011999951146</c:v>
                </c:pt>
                <c:pt idx="25">
                  <c:v>1.8642930270097078</c:v>
                </c:pt>
                <c:pt idx="26">
                  <c:v>1.8611970667336082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(www)'!$L$73</c:f>
              <c:strCache>
                <c:ptCount val="1"/>
                <c:pt idx="0">
                  <c:v>Floorspace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4"/>
            <c:spPr>
              <a:solidFill>
                <a:srgbClr val="FF00FF"/>
              </a:solidFill>
              <a:ln>
                <a:noFill/>
                <a:prstDash val="solid"/>
              </a:ln>
            </c:spPr>
          </c:marker>
          <c:cat>
            <c:numRef>
              <c:f>'Charts (www)'!$J$109:$J$135</c:f>
              <c:numCache>
                <c:formatCode>0</c:formatCode>
                <c:ptCount val="2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</c:numCache>
            </c:numRef>
          </c:cat>
          <c:val>
            <c:numRef>
              <c:f>'Charts (www)'!$L$109:$L$135</c:f>
              <c:numCache>
                <c:formatCode>0.0000</c:formatCode>
                <c:ptCount val="27"/>
                <c:pt idx="0">
                  <c:v>1</c:v>
                </c:pt>
                <c:pt idx="1">
                  <c:v>1.0227054921100727</c:v>
                </c:pt>
                <c:pt idx="2">
                  <c:v>1.0445556731731047</c:v>
                </c:pt>
                <c:pt idx="3">
                  <c:v>1.065822440562912</c:v>
                </c:pt>
                <c:pt idx="4">
                  <c:v>1.0861485320832773</c:v>
                </c:pt>
                <c:pt idx="5">
                  <c:v>1.1032794543745068</c:v>
                </c:pt>
                <c:pt idx="6">
                  <c:v>1.1166411184885634</c:v>
                </c:pt>
                <c:pt idx="7">
                  <c:v>1.1271570613201707</c:v>
                </c:pt>
                <c:pt idx="8">
                  <c:v>1.137198393024756</c:v>
                </c:pt>
                <c:pt idx="9">
                  <c:v>1.1485207898365286</c:v>
                </c:pt>
                <c:pt idx="10">
                  <c:v>1.1624022877522788</c:v>
                </c:pt>
                <c:pt idx="11">
                  <c:v>1.1777938855467078</c:v>
                </c:pt>
                <c:pt idx="12">
                  <c:v>1.1950535636486832</c:v>
                </c:pt>
                <c:pt idx="13">
                  <c:v>1.2170318063299685</c:v>
                </c:pt>
                <c:pt idx="14">
                  <c:v>1.242869781413823</c:v>
                </c:pt>
                <c:pt idx="15">
                  <c:v>1.2698678823650202</c:v>
                </c:pt>
                <c:pt idx="16">
                  <c:v>1.2959542332713276</c:v>
                </c:pt>
                <c:pt idx="17">
                  <c:v>1.3179306558420987</c:v>
                </c:pt>
                <c:pt idx="18">
                  <c:v>1.3368289042191999</c:v>
                </c:pt>
                <c:pt idx="19">
                  <c:v>1.3553934946810937</c:v>
                </c:pt>
                <c:pt idx="20">
                  <c:v>1.3749235017534167</c:v>
                </c:pt>
                <c:pt idx="21">
                  <c:v>1.3960662383122981</c:v>
                </c:pt>
                <c:pt idx="22">
                  <c:v>1.4185241770420669</c:v>
                </c:pt>
                <c:pt idx="23">
                  <c:v>1.438785468361742</c:v>
                </c:pt>
                <c:pt idx="24">
                  <c:v>1.450788910209897</c:v>
                </c:pt>
                <c:pt idx="25">
                  <c:v>1.4547657413003872</c:v>
                </c:pt>
                <c:pt idx="26">
                  <c:v>1.4580352898685822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(www)'!$M$73</c:f>
              <c:strCache>
                <c:ptCount val="1"/>
                <c:pt idx="0">
                  <c:v>Intensity Index (weather -adjusted)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(www)'!$J$109:$J$135</c:f>
              <c:numCache>
                <c:formatCode>0</c:formatCode>
                <c:ptCount val="2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</c:numCache>
            </c:numRef>
          </c:cat>
          <c:val>
            <c:numRef>
              <c:f>'Charts (www)'!$M$109:$M$135</c:f>
              <c:numCache>
                <c:formatCode>0.0000</c:formatCode>
                <c:ptCount val="27"/>
                <c:pt idx="0">
                  <c:v>1</c:v>
                </c:pt>
                <c:pt idx="1">
                  <c:v>0.99724287823504698</c:v>
                </c:pt>
                <c:pt idx="2">
                  <c:v>1.0109618550448947</c:v>
                </c:pt>
                <c:pt idx="3">
                  <c:v>1.0393330779597547</c:v>
                </c:pt>
                <c:pt idx="4">
                  <c:v>1.0647262044640744</c:v>
                </c:pt>
                <c:pt idx="5">
                  <c:v>1.0772401601629971</c:v>
                </c:pt>
                <c:pt idx="6">
                  <c:v>1.0783185056672908</c:v>
                </c:pt>
                <c:pt idx="7">
                  <c:v>1.0963849314152352</c:v>
                </c:pt>
                <c:pt idx="8">
                  <c:v>1.105540165056091</c:v>
                </c:pt>
                <c:pt idx="9">
                  <c:v>1.1262393927190311</c:v>
                </c:pt>
                <c:pt idx="10">
                  <c:v>1.1424816675236094</c:v>
                </c:pt>
                <c:pt idx="11">
                  <c:v>1.1725514700700514</c:v>
                </c:pt>
                <c:pt idx="12">
                  <c:v>1.1854763101508063</c:v>
                </c:pt>
                <c:pt idx="13">
                  <c:v>1.1992058774922374</c:v>
                </c:pt>
                <c:pt idx="14">
                  <c:v>1.2129772602985001</c:v>
                </c:pt>
                <c:pt idx="15">
                  <c:v>1.2588267925412189</c:v>
                </c:pt>
                <c:pt idx="16">
                  <c:v>1.2511969944594354</c:v>
                </c:pt>
                <c:pt idx="17">
                  <c:v>1.2357812899161951</c:v>
                </c:pt>
                <c:pt idx="18">
                  <c:v>1.2386600969267993</c:v>
                </c:pt>
                <c:pt idx="19">
                  <c:v>1.2511737596017871</c:v>
                </c:pt>
                <c:pt idx="20">
                  <c:v>1.2637928901394213</c:v>
                </c:pt>
                <c:pt idx="21">
                  <c:v>1.2646145105381159</c:v>
                </c:pt>
                <c:pt idx="22">
                  <c:v>1.2648290736994989</c:v>
                </c:pt>
                <c:pt idx="23">
                  <c:v>1.2676225806490824</c:v>
                </c:pt>
                <c:pt idx="24">
                  <c:v>1.2426245402449327</c:v>
                </c:pt>
                <c:pt idx="25">
                  <c:v>1.2316604894869723</c:v>
                </c:pt>
                <c:pt idx="26">
                  <c:v>1.2264345319660683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(www)'!$N$73</c:f>
              <c:strCache>
                <c:ptCount val="1"/>
                <c:pt idx="0">
                  <c:v>Weather Factor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70C0"/>
                </a:solidFill>
                <a:prstDash val="solid"/>
              </a:ln>
            </c:spPr>
          </c:marker>
          <c:cat>
            <c:numRef>
              <c:f>'Charts (www)'!$J$109:$J$135</c:f>
              <c:numCache>
                <c:formatCode>0</c:formatCode>
                <c:ptCount val="2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</c:numCache>
            </c:numRef>
          </c:cat>
          <c:val>
            <c:numRef>
              <c:f>'Charts (www)'!$N$109:$N$135</c:f>
              <c:numCache>
                <c:formatCode>0.0000</c:formatCode>
                <c:ptCount val="27"/>
                <c:pt idx="0">
                  <c:v>1</c:v>
                </c:pt>
                <c:pt idx="1">
                  <c:v>1.0167841389525267</c:v>
                </c:pt>
                <c:pt idx="2">
                  <c:v>1.022173665651162</c:v>
                </c:pt>
                <c:pt idx="3">
                  <c:v>1.0265775104875754</c:v>
                </c:pt>
                <c:pt idx="4">
                  <c:v>1.0168718038315554</c:v>
                </c:pt>
                <c:pt idx="5">
                  <c:v>1.022786376943053</c:v>
                </c:pt>
                <c:pt idx="6">
                  <c:v>1.0299216828011235</c:v>
                </c:pt>
                <c:pt idx="7">
                  <c:v>1.0044248280492223</c:v>
                </c:pt>
                <c:pt idx="8">
                  <c:v>1.020658252672602</c:v>
                </c:pt>
                <c:pt idx="9">
                  <c:v>1.0209269519946036</c:v>
                </c:pt>
                <c:pt idx="10">
                  <c:v>1.0244368408922795</c:v>
                </c:pt>
                <c:pt idx="11">
                  <c:v>1.0133223853307674</c:v>
                </c:pt>
                <c:pt idx="12">
                  <c:v>1.0122588683202345</c:v>
                </c:pt>
                <c:pt idx="13">
                  <c:v>1.0334367164839509</c:v>
                </c:pt>
                <c:pt idx="14">
                  <c:v>1.0252622309378943</c:v>
                </c:pt>
                <c:pt idx="15">
                  <c:v>1.0171240668006434</c:v>
                </c:pt>
                <c:pt idx="16">
                  <c:v>1.0187858109736345</c:v>
                </c:pt>
                <c:pt idx="17">
                  <c:v>1.0335886949447601</c:v>
                </c:pt>
                <c:pt idx="18">
                  <c:v>1.0185366246670255</c:v>
                </c:pt>
                <c:pt idx="19">
                  <c:v>1.0172939030098069</c:v>
                </c:pt>
                <c:pt idx="20">
                  <c:v>1.0299766562761057</c:v>
                </c:pt>
                <c:pt idx="21">
                  <c:v>1.0248004943812576</c:v>
                </c:pt>
                <c:pt idx="22">
                  <c:v>1.0378680786556425</c:v>
                </c:pt>
                <c:pt idx="23">
                  <c:v>1.0207330483504395</c:v>
                </c:pt>
                <c:pt idx="24">
                  <c:v>1.0156509419190096</c:v>
                </c:pt>
                <c:pt idx="25">
                  <c:v>1.0404712876443081</c:v>
                </c:pt>
                <c:pt idx="26">
                  <c:v>1.040830364544709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00192"/>
        <c:axId val="111002752"/>
      </c:lineChart>
      <c:catAx>
        <c:axId val="11100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0340247529247117"/>
              <c:y val="0.909423507640920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02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002752"/>
        <c:scaling>
          <c:orientation val="minMax"/>
          <c:min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 (1985 = 1.0)</a:t>
                </a:r>
              </a:p>
            </c:rich>
          </c:tx>
          <c:layout>
            <c:manualLayout>
              <c:xMode val="edge"/>
              <c:yMode val="edge"/>
              <c:x val="1.133789358766827E-2"/>
              <c:y val="0.271740091924577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001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33598253255769"/>
          <c:y val="0.57608899488010534"/>
          <c:w val="0.64755859262085635"/>
          <c:h val="0.250000884570611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620137299771166"/>
          <c:y val="7.1672354948805458E-2"/>
          <c:w val="0.75057208237986273"/>
          <c:h val="0.78839590443686003"/>
        </c:manualLayout>
      </c:layout>
      <c:lineChart>
        <c:grouping val="standard"/>
        <c:varyColors val="0"/>
        <c:ser>
          <c:idx val="0"/>
          <c:order val="0"/>
          <c:tx>
            <c:strRef>
              <c:f>'Charts (www)'!$K$142</c:f>
              <c:strCache>
                <c:ptCount val="1"/>
                <c:pt idx="0">
                  <c:v>Energy Consumption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(www)'!$J$158:$J$184</c:f>
              <c:numCache>
                <c:formatCode>0</c:formatCode>
                <c:ptCount val="2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</c:numCache>
            </c:numRef>
          </c:cat>
          <c:val>
            <c:numRef>
              <c:f>'Charts (www)'!$K$158:$K$184</c:f>
              <c:numCache>
                <c:formatCode>0.0000</c:formatCode>
                <c:ptCount val="27"/>
                <c:pt idx="0">
                  <c:v>1</c:v>
                </c:pt>
                <c:pt idx="1">
                  <c:v>1.0134586040629974</c:v>
                </c:pt>
                <c:pt idx="2">
                  <c:v>1.0430420818192276</c:v>
                </c:pt>
                <c:pt idx="3">
                  <c:v>1.0980864179974694</c:v>
                </c:pt>
                <c:pt idx="4">
                  <c:v>1.1517597857621369</c:v>
                </c:pt>
                <c:pt idx="5">
                  <c:v>1.1627529299351069</c:v>
                </c:pt>
                <c:pt idx="6">
                  <c:v>1.1784145388332976</c:v>
                </c:pt>
                <c:pt idx="7">
                  <c:v>1.1791082413735021</c:v>
                </c:pt>
                <c:pt idx="8">
                  <c:v>1.2065504521440527</c:v>
                </c:pt>
                <c:pt idx="9">
                  <c:v>1.2283294211727496</c:v>
                </c:pt>
                <c:pt idx="10">
                  <c:v>1.2679309214443841</c:v>
                </c:pt>
                <c:pt idx="11">
                  <c:v>1.3098959296580637</c:v>
                </c:pt>
                <c:pt idx="12">
                  <c:v>1.332457261222753</c:v>
                </c:pt>
                <c:pt idx="13">
                  <c:v>1.3573738795609556</c:v>
                </c:pt>
                <c:pt idx="14">
                  <c:v>1.3927721859336097</c:v>
                </c:pt>
                <c:pt idx="15">
                  <c:v>1.4624891274263792</c:v>
                </c:pt>
                <c:pt idx="16">
                  <c:v>1.4470368613437454</c:v>
                </c:pt>
                <c:pt idx="17">
                  <c:v>1.4725753291787183</c:v>
                </c:pt>
                <c:pt idx="18">
                  <c:v>1.4814815731546487</c:v>
                </c:pt>
                <c:pt idx="19">
                  <c:v>1.5029725756524879</c:v>
                </c:pt>
                <c:pt idx="20">
                  <c:v>1.5204477528661016</c:v>
                </c:pt>
                <c:pt idx="21">
                  <c:v>1.4975775019756374</c:v>
                </c:pt>
                <c:pt idx="22">
                  <c:v>1.5450640341829791</c:v>
                </c:pt>
                <c:pt idx="23">
                  <c:v>1.5582642905859814</c:v>
                </c:pt>
                <c:pt idx="24">
                  <c:v>1.5208817489324908</c:v>
                </c:pt>
                <c:pt idx="25">
                  <c:v>1.5354133500642422</c:v>
                </c:pt>
                <c:pt idx="26">
                  <c:v>1.5285066615254954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(www)'!$L$142</c:f>
              <c:strCache>
                <c:ptCount val="1"/>
                <c:pt idx="0">
                  <c:v>Floorspace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'Charts (www)'!$J$158:$J$184</c:f>
              <c:numCache>
                <c:formatCode>0</c:formatCode>
                <c:ptCount val="2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</c:numCache>
            </c:numRef>
          </c:cat>
          <c:val>
            <c:numRef>
              <c:f>'Charts (www)'!$L$158:$L$184</c:f>
              <c:numCache>
                <c:formatCode>0.0000</c:formatCode>
                <c:ptCount val="27"/>
                <c:pt idx="0">
                  <c:v>1</c:v>
                </c:pt>
                <c:pt idx="1">
                  <c:v>1.0227054921100727</c:v>
                </c:pt>
                <c:pt idx="2">
                  <c:v>1.0445556731731047</c:v>
                </c:pt>
                <c:pt idx="3">
                  <c:v>1.065822440562912</c:v>
                </c:pt>
                <c:pt idx="4">
                  <c:v>1.0861485320832773</c:v>
                </c:pt>
                <c:pt idx="5">
                  <c:v>1.1032794543745068</c:v>
                </c:pt>
                <c:pt idx="6">
                  <c:v>1.1166411184885634</c:v>
                </c:pt>
                <c:pt idx="7">
                  <c:v>1.1271570613201707</c:v>
                </c:pt>
                <c:pt idx="8">
                  <c:v>1.137198393024756</c:v>
                </c:pt>
                <c:pt idx="9">
                  <c:v>1.1485207898365286</c:v>
                </c:pt>
                <c:pt idx="10">
                  <c:v>1.1624022877522788</c:v>
                </c:pt>
                <c:pt idx="11">
                  <c:v>1.1777938855467078</c:v>
                </c:pt>
                <c:pt idx="12">
                  <c:v>1.1950535636486832</c:v>
                </c:pt>
                <c:pt idx="13">
                  <c:v>1.2170318063299685</c:v>
                </c:pt>
                <c:pt idx="14">
                  <c:v>1.242869781413823</c:v>
                </c:pt>
                <c:pt idx="15">
                  <c:v>1.2698678823650202</c:v>
                </c:pt>
                <c:pt idx="16">
                  <c:v>1.2959542332713276</c:v>
                </c:pt>
                <c:pt idx="17">
                  <c:v>1.3179306558420987</c:v>
                </c:pt>
                <c:pt idx="18">
                  <c:v>1.3368289042191999</c:v>
                </c:pt>
                <c:pt idx="19">
                  <c:v>1.3553934946810937</c:v>
                </c:pt>
                <c:pt idx="20">
                  <c:v>1.3749235017534167</c:v>
                </c:pt>
                <c:pt idx="21">
                  <c:v>1.3960662383122981</c:v>
                </c:pt>
                <c:pt idx="22">
                  <c:v>1.4185241770420669</c:v>
                </c:pt>
                <c:pt idx="23">
                  <c:v>1.438785468361742</c:v>
                </c:pt>
                <c:pt idx="24">
                  <c:v>1.450788910209897</c:v>
                </c:pt>
                <c:pt idx="25">
                  <c:v>1.4547657413003872</c:v>
                </c:pt>
                <c:pt idx="26">
                  <c:v>1.4580352898685822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(www)'!$M$142</c:f>
              <c:strCache>
                <c:ptCount val="1"/>
                <c:pt idx="0">
                  <c:v>Adjusted Source Energy Intensity Index 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(www)'!$J$158:$J$184</c:f>
              <c:numCache>
                <c:formatCode>0</c:formatCode>
                <c:ptCount val="2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</c:numCache>
            </c:numRef>
          </c:cat>
          <c:val>
            <c:numRef>
              <c:f>'Charts (www)'!$M$158:$M$184</c:f>
              <c:numCache>
                <c:formatCode>0.0000</c:formatCode>
                <c:ptCount val="27"/>
                <c:pt idx="0">
                  <c:v>1</c:v>
                </c:pt>
                <c:pt idx="1">
                  <c:v>0.99351327288905067</c:v>
                </c:pt>
                <c:pt idx="2">
                  <c:v>1.0031800569883542</c:v>
                </c:pt>
                <c:pt idx="3">
                  <c:v>1.0267971005185028</c:v>
                </c:pt>
                <c:pt idx="4">
                  <c:v>1.0401579462037875</c:v>
                </c:pt>
                <c:pt idx="5">
                  <c:v>1.048444734075173</c:v>
                </c:pt>
                <c:pt idx="6">
                  <c:v>1.0450584288616884</c:v>
                </c:pt>
                <c:pt idx="7">
                  <c:v>1.0531359115563725</c:v>
                </c:pt>
                <c:pt idx="8">
                  <c:v>1.0478825133388245</c:v>
                </c:pt>
                <c:pt idx="9">
                  <c:v>1.0686074212285142</c:v>
                </c:pt>
                <c:pt idx="10">
                  <c:v>1.0807091208608404</c:v>
                </c:pt>
                <c:pt idx="11">
                  <c:v>1.1042954000952676</c:v>
                </c:pt>
                <c:pt idx="12">
                  <c:v>1.1151317688054976</c:v>
                </c:pt>
                <c:pt idx="13">
                  <c:v>1.1165024518008444</c:v>
                </c:pt>
                <c:pt idx="14">
                  <c:v>1.1179233745520627</c:v>
                </c:pt>
                <c:pt idx="15">
                  <c:v>1.1500622689041631</c:v>
                </c:pt>
                <c:pt idx="16">
                  <c:v>1.1337575876304857</c:v>
                </c:pt>
                <c:pt idx="17">
                  <c:v>1.1179547172681294</c:v>
                </c:pt>
                <c:pt idx="18">
                  <c:v>1.1216412388589496</c:v>
                </c:pt>
                <c:pt idx="19">
                  <c:v>1.1276399157527803</c:v>
                </c:pt>
                <c:pt idx="20">
                  <c:v>1.1207271029613037</c:v>
                </c:pt>
                <c:pt idx="21">
                  <c:v>1.1101131621527489</c:v>
                </c:pt>
                <c:pt idx="22">
                  <c:v>1.1072593928834173</c:v>
                </c:pt>
                <c:pt idx="23">
                  <c:v>1.1061876079217767</c:v>
                </c:pt>
                <c:pt idx="24">
                  <c:v>1.0853544052840824</c:v>
                </c:pt>
                <c:pt idx="25">
                  <c:v>1.0797534182520714</c:v>
                </c:pt>
                <c:pt idx="26">
                  <c:v>1.0790051160116139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(www)'!$N$142</c:f>
              <c:strCache>
                <c:ptCount val="1"/>
                <c:pt idx="0">
                  <c:v>Weather Factor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70C0"/>
                </a:solidFill>
                <a:prstDash val="solid"/>
              </a:ln>
            </c:spPr>
          </c:marker>
          <c:cat>
            <c:numRef>
              <c:f>'Charts (www)'!$J$158:$J$184</c:f>
              <c:numCache>
                <c:formatCode>0</c:formatCode>
                <c:ptCount val="2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</c:numCache>
            </c:numRef>
          </c:cat>
          <c:val>
            <c:numRef>
              <c:f>'Charts (www)'!$N$158:$N$184</c:f>
              <c:numCache>
                <c:formatCode>0.0000</c:formatCode>
                <c:ptCount val="27"/>
                <c:pt idx="0">
                  <c:v>1</c:v>
                </c:pt>
                <c:pt idx="1">
                  <c:v>1.0053243712837803</c:v>
                </c:pt>
                <c:pt idx="2">
                  <c:v>1.0088309860691231</c:v>
                </c:pt>
                <c:pt idx="3">
                  <c:v>1.0190916378739658</c:v>
                </c:pt>
                <c:pt idx="4">
                  <c:v>1.0140857901638523</c:v>
                </c:pt>
                <c:pt idx="5">
                  <c:v>1.0025675973727346</c:v>
                </c:pt>
                <c:pt idx="6">
                  <c:v>1.0116689116408615</c:v>
                </c:pt>
                <c:pt idx="7">
                  <c:v>0.99852601197842172</c:v>
                </c:pt>
                <c:pt idx="8">
                  <c:v>1.0170570698475887</c:v>
                </c:pt>
                <c:pt idx="9">
                  <c:v>1.0111209552807423</c:v>
                </c:pt>
                <c:pt idx="10">
                  <c:v>1.0150979563742817</c:v>
                </c:pt>
                <c:pt idx="11">
                  <c:v>1.0122390757114932</c:v>
                </c:pt>
                <c:pt idx="12">
                  <c:v>1.0068785908494726</c:v>
                </c:pt>
                <c:pt idx="13">
                  <c:v>1.005473983082511</c:v>
                </c:pt>
                <c:pt idx="14">
                  <c:v>1.0045018265078478</c:v>
                </c:pt>
                <c:pt idx="15">
                  <c:v>1.0061469589977761</c:v>
                </c:pt>
                <c:pt idx="16">
                  <c:v>1.000385259366952</c:v>
                </c:pt>
                <c:pt idx="17">
                  <c:v>1.0147637369501088</c:v>
                </c:pt>
                <c:pt idx="18">
                  <c:v>1.0083883887688732</c:v>
                </c:pt>
                <c:pt idx="19">
                  <c:v>1.0023580346529977</c:v>
                </c:pt>
                <c:pt idx="20">
                  <c:v>1.0118337702942939</c:v>
                </c:pt>
                <c:pt idx="21">
                  <c:v>0.9968689366454101</c:v>
                </c:pt>
                <c:pt idx="22">
                  <c:v>1.0161499763932873</c:v>
                </c:pt>
                <c:pt idx="23">
                  <c:v>1.0125410902732166</c:v>
                </c:pt>
                <c:pt idx="24">
                  <c:v>1.0078328683559632</c:v>
                </c:pt>
                <c:pt idx="25">
                  <c:v>1.0223016518521384</c:v>
                </c:pt>
                <c:pt idx="26">
                  <c:v>1.0216425157816846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17952"/>
        <c:axId val="110732416"/>
      </c:lineChart>
      <c:catAx>
        <c:axId val="1107179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324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732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 (1985 = 1.0)</a:t>
                </a:r>
              </a:p>
            </c:rich>
          </c:tx>
          <c:layout>
            <c:manualLayout>
              <c:xMode val="edge"/>
              <c:yMode val="edge"/>
              <c:x val="3.4324942791762014E-2"/>
              <c:y val="0.2491467576791808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179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052631578947367"/>
          <c:y val="0.52559726962457343"/>
          <c:w val="0.50343249427917625"/>
          <c:h val="0.262798634812286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961736460984763"/>
          <c:y val="5.5350653235004245E-2"/>
          <c:w val="0.83732155226893346"/>
          <c:h val="0.76752905819205886"/>
        </c:manualLayout>
      </c:layout>
      <c:lineChart>
        <c:grouping val="standard"/>
        <c:varyColors val="0"/>
        <c:ser>
          <c:idx val="0"/>
          <c:order val="0"/>
          <c:tx>
            <c:strRef>
              <c:f>'Charts (www)'!$K$12</c:f>
              <c:strCache>
                <c:ptCount val="1"/>
                <c:pt idx="0">
                  <c:v>Energy Consumption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(www)'!$J$13:$J$54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'Charts (www)'!$K$13:$K$54</c:f>
              <c:numCache>
                <c:formatCode>0.0000</c:formatCode>
                <c:ptCount val="42"/>
                <c:pt idx="0">
                  <c:v>0.72693553528780097</c:v>
                </c:pt>
                <c:pt idx="1">
                  <c:v>0.75956704588979329</c:v>
                </c:pt>
                <c:pt idx="2">
                  <c:v>0.79984609047853639</c:v>
                </c:pt>
                <c:pt idx="3">
                  <c:v>0.83116095884742458</c:v>
                </c:pt>
                <c:pt idx="4">
                  <c:v>0.81812831719178525</c:v>
                </c:pt>
                <c:pt idx="5">
                  <c:v>0.82676553204740943</c:v>
                </c:pt>
                <c:pt idx="6">
                  <c:v>0.87648412715701096</c:v>
                </c:pt>
                <c:pt idx="7">
                  <c:v>0.89177114827907922</c:v>
                </c:pt>
                <c:pt idx="8">
                  <c:v>0.91829614001829207</c:v>
                </c:pt>
                <c:pt idx="9">
                  <c:v>0.93012765977746015</c:v>
                </c:pt>
                <c:pt idx="10">
                  <c:v>0.92405758599960031</c:v>
                </c:pt>
                <c:pt idx="11">
                  <c:v>0.92728548346104722</c:v>
                </c:pt>
                <c:pt idx="12">
                  <c:v>0.94860344305564881</c:v>
                </c:pt>
                <c:pt idx="13">
                  <c:v>0.95538875420736014</c:v>
                </c:pt>
                <c:pt idx="14">
                  <c:v>0.99936373019237612</c:v>
                </c:pt>
                <c:pt idx="15">
                  <c:v>1</c:v>
                </c:pt>
                <c:pt idx="16">
                  <c:v>1.0134586040629974</c:v>
                </c:pt>
                <c:pt idx="17">
                  <c:v>1.0430420818192276</c:v>
                </c:pt>
                <c:pt idx="18">
                  <c:v>1.0980864179974694</c:v>
                </c:pt>
                <c:pt idx="19">
                  <c:v>1.1517597857621369</c:v>
                </c:pt>
                <c:pt idx="20">
                  <c:v>1.1627529299351069</c:v>
                </c:pt>
                <c:pt idx="21">
                  <c:v>1.1784145388332976</c:v>
                </c:pt>
                <c:pt idx="22">
                  <c:v>1.1791082413735021</c:v>
                </c:pt>
                <c:pt idx="23">
                  <c:v>1.2065504521440527</c:v>
                </c:pt>
                <c:pt idx="24">
                  <c:v>1.2283294211727496</c:v>
                </c:pt>
                <c:pt idx="25">
                  <c:v>1.2679309214443841</c:v>
                </c:pt>
                <c:pt idx="26">
                  <c:v>1.3098959296580637</c:v>
                </c:pt>
                <c:pt idx="27">
                  <c:v>1.332457261222753</c:v>
                </c:pt>
                <c:pt idx="28">
                  <c:v>1.3573738795609556</c:v>
                </c:pt>
                <c:pt idx="29">
                  <c:v>1.3927721859336097</c:v>
                </c:pt>
                <c:pt idx="30">
                  <c:v>1.4624891274263792</c:v>
                </c:pt>
                <c:pt idx="31">
                  <c:v>1.4470368613437454</c:v>
                </c:pt>
                <c:pt idx="32">
                  <c:v>1.4725753291787183</c:v>
                </c:pt>
                <c:pt idx="33">
                  <c:v>1.4814815731546487</c:v>
                </c:pt>
                <c:pt idx="34">
                  <c:v>1.5029725756524879</c:v>
                </c:pt>
                <c:pt idx="35">
                  <c:v>1.5204477528661016</c:v>
                </c:pt>
                <c:pt idx="36">
                  <c:v>1.4975775019756374</c:v>
                </c:pt>
                <c:pt idx="37">
                  <c:v>1.5450640341829791</c:v>
                </c:pt>
                <c:pt idx="38">
                  <c:v>1.5582642905859814</c:v>
                </c:pt>
                <c:pt idx="39">
                  <c:v>1.5208817489324908</c:v>
                </c:pt>
                <c:pt idx="40">
                  <c:v>1.5354133500642422</c:v>
                </c:pt>
                <c:pt idx="41">
                  <c:v>1.5285066615254954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(www)'!$L$12</c:f>
              <c:strCache>
                <c:ptCount val="1"/>
                <c:pt idx="0">
                  <c:v>Floorspace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'Charts (www)'!$J$13:$J$54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'Charts (www)'!$L$13:$L$54</c:f>
              <c:numCache>
                <c:formatCode>0.0000</c:formatCode>
                <c:ptCount val="42"/>
                <c:pt idx="0">
                  <c:v>0.7429327365238283</c:v>
                </c:pt>
                <c:pt idx="1">
                  <c:v>0.75976129204513909</c:v>
                </c:pt>
                <c:pt idx="2">
                  <c:v>0.7776502043173672</c:v>
                </c:pt>
                <c:pt idx="3">
                  <c:v>0.79734073659600746</c:v>
                </c:pt>
                <c:pt idx="4">
                  <c:v>0.81727797089711285</c:v>
                </c:pt>
                <c:pt idx="5">
                  <c:v>0.83336894434812103</c:v>
                </c:pt>
                <c:pt idx="6">
                  <c:v>0.84609700270946586</c:v>
                </c:pt>
                <c:pt idx="7">
                  <c:v>0.85990494559524699</c:v>
                </c:pt>
                <c:pt idx="8">
                  <c:v>0.87679393995089527</c:v>
                </c:pt>
                <c:pt idx="9">
                  <c:v>0.89639821962233757</c:v>
                </c:pt>
                <c:pt idx="10">
                  <c:v>0.91538749861220803</c:v>
                </c:pt>
                <c:pt idx="11">
                  <c:v>0.93216199541187617</c:v>
                </c:pt>
                <c:pt idx="12">
                  <c:v>0.94761765331232584</c:v>
                </c:pt>
                <c:pt idx="13">
                  <c:v>0.96179177749213429</c:v>
                </c:pt>
                <c:pt idx="14">
                  <c:v>0.97892729113732491</c:v>
                </c:pt>
                <c:pt idx="15">
                  <c:v>1</c:v>
                </c:pt>
                <c:pt idx="16">
                  <c:v>1.0227054921100727</c:v>
                </c:pt>
                <c:pt idx="17">
                  <c:v>1.0445556731731047</c:v>
                </c:pt>
                <c:pt idx="18">
                  <c:v>1.065822440562912</c:v>
                </c:pt>
                <c:pt idx="19">
                  <c:v>1.0861485320832773</c:v>
                </c:pt>
                <c:pt idx="20">
                  <c:v>1.1032794543745068</c:v>
                </c:pt>
                <c:pt idx="21">
                  <c:v>1.1166411184885634</c:v>
                </c:pt>
                <c:pt idx="22">
                  <c:v>1.1271570613201707</c:v>
                </c:pt>
                <c:pt idx="23">
                  <c:v>1.137198393024756</c:v>
                </c:pt>
                <c:pt idx="24">
                  <c:v>1.1485207898365286</c:v>
                </c:pt>
                <c:pt idx="25">
                  <c:v>1.1624022877522788</c:v>
                </c:pt>
                <c:pt idx="26">
                  <c:v>1.1777938855467078</c:v>
                </c:pt>
                <c:pt idx="27">
                  <c:v>1.1950535636486832</c:v>
                </c:pt>
                <c:pt idx="28">
                  <c:v>1.2170318063299685</c:v>
                </c:pt>
                <c:pt idx="29">
                  <c:v>1.242869781413823</c:v>
                </c:pt>
                <c:pt idx="30">
                  <c:v>1.2698678823650202</c:v>
                </c:pt>
                <c:pt idx="31">
                  <c:v>1.2959542332713276</c:v>
                </c:pt>
                <c:pt idx="32">
                  <c:v>1.3179306558420987</c:v>
                </c:pt>
                <c:pt idx="33">
                  <c:v>1.3368289042191999</c:v>
                </c:pt>
                <c:pt idx="34">
                  <c:v>1.3553934946810937</c:v>
                </c:pt>
                <c:pt idx="35">
                  <c:v>1.3749235017534167</c:v>
                </c:pt>
                <c:pt idx="36">
                  <c:v>1.3960662383122981</c:v>
                </c:pt>
                <c:pt idx="37">
                  <c:v>1.4185241770420669</c:v>
                </c:pt>
                <c:pt idx="38">
                  <c:v>1.438785468361742</c:v>
                </c:pt>
                <c:pt idx="39">
                  <c:v>1.450788910209897</c:v>
                </c:pt>
                <c:pt idx="40">
                  <c:v>1.4547657413003872</c:v>
                </c:pt>
                <c:pt idx="41">
                  <c:v>1.4580352898685822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(www)'!$M$12</c:f>
              <c:strCache>
                <c:ptCount val="1"/>
                <c:pt idx="0">
                  <c:v>Intensity Index (weather -adjusted)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(www)'!$J$13:$J$54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'Charts (www)'!$M$13:$M$54</c:f>
              <c:numCache>
                <c:formatCode>0.0000</c:formatCode>
                <c:ptCount val="42"/>
                <c:pt idx="0">
                  <c:v>0.9621199053507391</c:v>
                </c:pt>
                <c:pt idx="1">
                  <c:v>0.98677360130750413</c:v>
                </c:pt>
                <c:pt idx="2">
                  <c:v>1.0126881617644086</c:v>
                </c:pt>
                <c:pt idx="3">
                  <c:v>1.0370761443946588</c:v>
                </c:pt>
                <c:pt idx="4">
                  <c:v>0.9992099680880413</c:v>
                </c:pt>
                <c:pt idx="5">
                  <c:v>0.98408484047642275</c:v>
                </c:pt>
                <c:pt idx="6">
                  <c:v>1.0176184830062962</c:v>
                </c:pt>
                <c:pt idx="7">
                  <c:v>1.021951205921857</c:v>
                </c:pt>
                <c:pt idx="8">
                  <c:v>1.0145063229590674</c:v>
                </c:pt>
                <c:pt idx="9">
                  <c:v>1.0197287031967315</c:v>
                </c:pt>
                <c:pt idx="10">
                  <c:v>0.98401238883327202</c:v>
                </c:pt>
                <c:pt idx="11">
                  <c:v>0.98032910026049602</c:v>
                </c:pt>
                <c:pt idx="12">
                  <c:v>0.99377467622238158</c:v>
                </c:pt>
                <c:pt idx="13">
                  <c:v>0.97890329820888045</c:v>
                </c:pt>
                <c:pt idx="14">
                  <c:v>1.0176582064198845</c:v>
                </c:pt>
                <c:pt idx="15">
                  <c:v>1</c:v>
                </c:pt>
                <c:pt idx="16">
                  <c:v>0.98571016614228302</c:v>
                </c:pt>
                <c:pt idx="17">
                  <c:v>0.98979451466963675</c:v>
                </c:pt>
                <c:pt idx="18">
                  <c:v>1.0109314837913586</c:v>
                </c:pt>
                <c:pt idx="19">
                  <c:v>1.0457389873743337</c:v>
                </c:pt>
                <c:pt idx="20">
                  <c:v>1.0512401149108277</c:v>
                </c:pt>
                <c:pt idx="21">
                  <c:v>1.043109936446138</c:v>
                </c:pt>
                <c:pt idx="22">
                  <c:v>1.0475076750116521</c:v>
                </c:pt>
                <c:pt idx="23">
                  <c:v>1.0431516310285767</c:v>
                </c:pt>
                <c:pt idx="24">
                  <c:v>1.0576801095733277</c:v>
                </c:pt>
                <c:pt idx="25">
                  <c:v>1.0744860697353924</c:v>
                </c:pt>
                <c:pt idx="26">
                  <c:v>1.0986631943880976</c:v>
                </c:pt>
                <c:pt idx="27">
                  <c:v>1.1073143019248288</c:v>
                </c:pt>
                <c:pt idx="28">
                  <c:v>1.1089039215107743</c:v>
                </c:pt>
                <c:pt idx="29">
                  <c:v>1.1146363863740925</c:v>
                </c:pt>
                <c:pt idx="30">
                  <c:v>1.1434745993212807</c:v>
                </c:pt>
                <c:pt idx="31">
                  <c:v>1.1149074874685962</c:v>
                </c:pt>
                <c:pt idx="32">
                  <c:v>1.0997965870070714</c:v>
                </c:pt>
                <c:pt idx="33">
                  <c:v>1.0977562098414795</c:v>
                </c:pt>
                <c:pt idx="34">
                  <c:v>1.104964187393362</c:v>
                </c:pt>
                <c:pt idx="35">
                  <c:v>1.0912260248610204</c:v>
                </c:pt>
                <c:pt idx="36">
                  <c:v>1.073993829761491</c:v>
                </c:pt>
                <c:pt idx="37">
                  <c:v>1.0696778854334781</c:v>
                </c:pt>
                <c:pt idx="38">
                  <c:v>1.0673590912723496</c:v>
                </c:pt>
                <c:pt idx="39">
                  <c:v>1.0379436906180153</c:v>
                </c:pt>
                <c:pt idx="40">
                  <c:v>1.0302583671232259</c:v>
                </c:pt>
                <c:pt idx="41">
                  <c:v>1.0241432818769443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(www)'!$N$12</c:f>
              <c:strCache>
                <c:ptCount val="1"/>
                <c:pt idx="0">
                  <c:v>Weather Factor</c:v>
                </c:pt>
              </c:strCache>
            </c:strRef>
          </c:tx>
          <c:spPr>
            <a:ln w="15875">
              <a:solidFill>
                <a:srgbClr val="0066CC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66CC"/>
                </a:solidFill>
              </a:ln>
            </c:spPr>
          </c:marker>
          <c:cat>
            <c:numRef>
              <c:f>'Charts (www)'!$J$13:$J$54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'Charts (www)'!$N$13:$N$54</c:f>
              <c:numCache>
                <c:formatCode>0.0000</c:formatCode>
                <c:ptCount val="42"/>
                <c:pt idx="0">
                  <c:v>1.0169912208961061</c:v>
                </c:pt>
                <c:pt idx="1">
                  <c:v>1.0131445868904414</c:v>
                </c:pt>
                <c:pt idx="2">
                  <c:v>1.0156554488752478</c:v>
                </c:pt>
                <c:pt idx="3">
                  <c:v>1.0051492154179682</c:v>
                </c:pt>
                <c:pt idx="4">
                  <c:v>1.0018319407417269</c:v>
                </c:pt>
                <c:pt idx="5">
                  <c:v>1.0081206447265783</c:v>
                </c:pt>
                <c:pt idx="6">
                  <c:v>1.0179792192740527</c:v>
                </c:pt>
                <c:pt idx="7">
                  <c:v>1.0147821285226681</c:v>
                </c:pt>
                <c:pt idx="8">
                  <c:v>1.0323583175680948</c:v>
                </c:pt>
                <c:pt idx="9">
                  <c:v>1.0175527450337338</c:v>
                </c:pt>
                <c:pt idx="10">
                  <c:v>1.025872748818514</c:v>
                </c:pt>
                <c:pt idx="11">
                  <c:v>1.0147292374268388</c:v>
                </c:pt>
                <c:pt idx="12">
                  <c:v>1.007311120031297</c:v>
                </c:pt>
                <c:pt idx="13">
                  <c:v>1.014750498319378</c:v>
                </c:pt>
                <c:pt idx="14">
                  <c:v>1.0031623133211787</c:v>
                </c:pt>
                <c:pt idx="15">
                  <c:v>1</c:v>
                </c:pt>
                <c:pt idx="16">
                  <c:v>1.0053243233525542</c:v>
                </c:pt>
                <c:pt idx="17">
                  <c:v>1.008846741727313</c:v>
                </c:pt>
                <c:pt idx="18">
                  <c:v>1.0191308254370151</c:v>
                </c:pt>
                <c:pt idx="19">
                  <c:v>1.0140267026008543</c:v>
                </c:pt>
                <c:pt idx="20">
                  <c:v>1.0025360235127601</c:v>
                </c:pt>
                <c:pt idx="21">
                  <c:v>1.0117061583965412</c:v>
                </c:pt>
                <c:pt idx="22">
                  <c:v>0.99864705375783025</c:v>
                </c:pt>
                <c:pt idx="23">
                  <c:v>1.0170956759663712</c:v>
                </c:pt>
                <c:pt idx="24">
                  <c:v>1.01116413245529</c:v>
                </c:pt>
                <c:pt idx="25">
                  <c:v>1.0151690010934034</c:v>
                </c:pt>
                <c:pt idx="26">
                  <c:v>1.0122852796487491</c:v>
                </c:pt>
                <c:pt idx="27">
                  <c:v>1.0069200931779552</c:v>
                </c:pt>
                <c:pt idx="28">
                  <c:v>1.0057814927390454</c:v>
                </c:pt>
                <c:pt idx="29">
                  <c:v>1.0053591622306639</c:v>
                </c:pt>
                <c:pt idx="30">
                  <c:v>1.0071811409102154</c:v>
                </c:pt>
                <c:pt idx="31">
                  <c:v>1.0015003319579534</c:v>
                </c:pt>
                <c:pt idx="32">
                  <c:v>1.0159506033700589</c:v>
                </c:pt>
                <c:pt idx="33">
                  <c:v>1.0095190634574469</c:v>
                </c:pt>
                <c:pt idx="34">
                  <c:v>1.0035463988454525</c:v>
                </c:pt>
                <c:pt idx="35">
                  <c:v>1.0133938178798847</c:v>
                </c:pt>
                <c:pt idx="36">
                  <c:v>0.99880681349141842</c:v>
                </c:pt>
                <c:pt idx="37">
                  <c:v>1.0182554041777134</c:v>
                </c:pt>
                <c:pt idx="38">
                  <c:v>1.0146926675257846</c:v>
                </c:pt>
                <c:pt idx="39">
                  <c:v>1.0099908231804833</c:v>
                </c:pt>
                <c:pt idx="40">
                  <c:v>1.0244389843897643</c:v>
                </c:pt>
                <c:pt idx="41">
                  <c:v>1.0236195684679046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63872"/>
        <c:axId val="110867200"/>
      </c:lineChart>
      <c:catAx>
        <c:axId val="11086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0478527865355705"/>
              <c:y val="0.907750713054069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6720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10867200"/>
        <c:scaling>
          <c:orientation val="minMax"/>
          <c:min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 (1985 = 1.0)</a:t>
                </a:r>
              </a:p>
            </c:rich>
          </c:tx>
          <c:layout>
            <c:manualLayout>
              <c:xMode val="edge"/>
              <c:yMode val="edge"/>
              <c:x val="1.1961736460984763E-2"/>
              <c:y val="0.26199309197902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6387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08685616425611"/>
          <c:y val="0.52768956366642017"/>
          <c:w val="0.3715491148712794"/>
          <c:h val="0.26445303193189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151006124234473"/>
          <c:y val="7.1672333571939875E-2"/>
          <c:w val="0.77526353650238167"/>
          <c:h val="0.78839590443686003"/>
        </c:manualLayout>
      </c:layout>
      <c:lineChart>
        <c:grouping val="standard"/>
        <c:varyColors val="0"/>
        <c:ser>
          <c:idx val="0"/>
          <c:order val="0"/>
          <c:tx>
            <c:strRef>
              <c:f>'Charts (www)'!$K$142</c:f>
              <c:strCache>
                <c:ptCount val="1"/>
                <c:pt idx="0">
                  <c:v>Energy Consumption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(www)'!$J$143:$J$184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'Charts (www)'!$K$143:$K$184</c:f>
              <c:numCache>
                <c:formatCode>0.0000</c:formatCode>
                <c:ptCount val="42"/>
                <c:pt idx="0">
                  <c:v>0.72693553528780097</c:v>
                </c:pt>
                <c:pt idx="1">
                  <c:v>0.75956704588979329</c:v>
                </c:pt>
                <c:pt idx="2">
                  <c:v>0.79984609047853639</c:v>
                </c:pt>
                <c:pt idx="3">
                  <c:v>0.83116095884742458</c:v>
                </c:pt>
                <c:pt idx="4">
                  <c:v>0.81812831719178525</c:v>
                </c:pt>
                <c:pt idx="5">
                  <c:v>0.82676553204740943</c:v>
                </c:pt>
                <c:pt idx="6">
                  <c:v>0.87648412715701096</c:v>
                </c:pt>
                <c:pt idx="7">
                  <c:v>0.89177114827907922</c:v>
                </c:pt>
                <c:pt idx="8">
                  <c:v>0.91829614001829207</c:v>
                </c:pt>
                <c:pt idx="9">
                  <c:v>0.93012765977746015</c:v>
                </c:pt>
                <c:pt idx="10">
                  <c:v>0.92405758599960031</c:v>
                </c:pt>
                <c:pt idx="11">
                  <c:v>0.92728548346104722</c:v>
                </c:pt>
                <c:pt idx="12">
                  <c:v>0.94860344305564881</c:v>
                </c:pt>
                <c:pt idx="13">
                  <c:v>0.95538875420736014</c:v>
                </c:pt>
                <c:pt idx="14">
                  <c:v>0.99936373019237612</c:v>
                </c:pt>
                <c:pt idx="15">
                  <c:v>1</c:v>
                </c:pt>
                <c:pt idx="16">
                  <c:v>1.0134586040629974</c:v>
                </c:pt>
                <c:pt idx="17">
                  <c:v>1.0430420818192276</c:v>
                </c:pt>
                <c:pt idx="18">
                  <c:v>1.0980864179974694</c:v>
                </c:pt>
                <c:pt idx="19">
                  <c:v>1.1517597857621369</c:v>
                </c:pt>
                <c:pt idx="20">
                  <c:v>1.1627529299351069</c:v>
                </c:pt>
                <c:pt idx="21">
                  <c:v>1.1784145388332976</c:v>
                </c:pt>
                <c:pt idx="22">
                  <c:v>1.1791082413735021</c:v>
                </c:pt>
                <c:pt idx="23">
                  <c:v>1.2065504521440527</c:v>
                </c:pt>
                <c:pt idx="24">
                  <c:v>1.2283294211727496</c:v>
                </c:pt>
                <c:pt idx="25">
                  <c:v>1.2679309214443841</c:v>
                </c:pt>
                <c:pt idx="26">
                  <c:v>1.3098959296580637</c:v>
                </c:pt>
                <c:pt idx="27">
                  <c:v>1.332457261222753</c:v>
                </c:pt>
                <c:pt idx="28">
                  <c:v>1.3573738795609556</c:v>
                </c:pt>
                <c:pt idx="29">
                  <c:v>1.3927721859336097</c:v>
                </c:pt>
                <c:pt idx="30">
                  <c:v>1.4624891274263792</c:v>
                </c:pt>
                <c:pt idx="31">
                  <c:v>1.4470368613437454</c:v>
                </c:pt>
                <c:pt idx="32">
                  <c:v>1.4725753291787183</c:v>
                </c:pt>
                <c:pt idx="33">
                  <c:v>1.4814815731546487</c:v>
                </c:pt>
                <c:pt idx="34">
                  <c:v>1.5029725756524879</c:v>
                </c:pt>
                <c:pt idx="35">
                  <c:v>1.5204477528661016</c:v>
                </c:pt>
                <c:pt idx="36">
                  <c:v>1.4975775019756374</c:v>
                </c:pt>
                <c:pt idx="37">
                  <c:v>1.5450640341829791</c:v>
                </c:pt>
                <c:pt idx="38">
                  <c:v>1.5582642905859814</c:v>
                </c:pt>
                <c:pt idx="39">
                  <c:v>1.5208817489324908</c:v>
                </c:pt>
                <c:pt idx="40">
                  <c:v>1.5354133500642422</c:v>
                </c:pt>
                <c:pt idx="41">
                  <c:v>1.5285066615254954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(www)'!$L$142</c:f>
              <c:strCache>
                <c:ptCount val="1"/>
                <c:pt idx="0">
                  <c:v>Floorspace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'Charts (www)'!$J$143:$J$184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'Charts (www)'!$L$143:$L$184</c:f>
              <c:numCache>
                <c:formatCode>0.0000</c:formatCode>
                <c:ptCount val="42"/>
                <c:pt idx="0">
                  <c:v>0.7429327365238283</c:v>
                </c:pt>
                <c:pt idx="1">
                  <c:v>0.75976129204513909</c:v>
                </c:pt>
                <c:pt idx="2">
                  <c:v>0.7776502043173672</c:v>
                </c:pt>
                <c:pt idx="3">
                  <c:v>0.79734073659600746</c:v>
                </c:pt>
                <c:pt idx="4">
                  <c:v>0.81727797089711285</c:v>
                </c:pt>
                <c:pt idx="5">
                  <c:v>0.83336894434812103</c:v>
                </c:pt>
                <c:pt idx="6">
                  <c:v>0.84609700270946586</c:v>
                </c:pt>
                <c:pt idx="7">
                  <c:v>0.85990494559524699</c:v>
                </c:pt>
                <c:pt idx="8">
                  <c:v>0.87679393995089527</c:v>
                </c:pt>
                <c:pt idx="9">
                  <c:v>0.89639821962233757</c:v>
                </c:pt>
                <c:pt idx="10">
                  <c:v>0.91538749861220803</c:v>
                </c:pt>
                <c:pt idx="11">
                  <c:v>0.93216199541187617</c:v>
                </c:pt>
                <c:pt idx="12">
                  <c:v>0.94761765331232584</c:v>
                </c:pt>
                <c:pt idx="13">
                  <c:v>0.96179177749213429</c:v>
                </c:pt>
                <c:pt idx="14">
                  <c:v>0.97892729113732491</c:v>
                </c:pt>
                <c:pt idx="15">
                  <c:v>1</c:v>
                </c:pt>
                <c:pt idx="16">
                  <c:v>1.0227054921100727</c:v>
                </c:pt>
                <c:pt idx="17">
                  <c:v>1.0445556731731047</c:v>
                </c:pt>
                <c:pt idx="18">
                  <c:v>1.065822440562912</c:v>
                </c:pt>
                <c:pt idx="19">
                  <c:v>1.0861485320832773</c:v>
                </c:pt>
                <c:pt idx="20">
                  <c:v>1.1032794543745068</c:v>
                </c:pt>
                <c:pt idx="21">
                  <c:v>1.1166411184885634</c:v>
                </c:pt>
                <c:pt idx="22">
                  <c:v>1.1271570613201707</c:v>
                </c:pt>
                <c:pt idx="23">
                  <c:v>1.137198393024756</c:v>
                </c:pt>
                <c:pt idx="24">
                  <c:v>1.1485207898365286</c:v>
                </c:pt>
                <c:pt idx="25">
                  <c:v>1.1624022877522788</c:v>
                </c:pt>
                <c:pt idx="26">
                  <c:v>1.1777938855467078</c:v>
                </c:pt>
                <c:pt idx="27">
                  <c:v>1.1950535636486832</c:v>
                </c:pt>
                <c:pt idx="28">
                  <c:v>1.2170318063299685</c:v>
                </c:pt>
                <c:pt idx="29">
                  <c:v>1.242869781413823</c:v>
                </c:pt>
                <c:pt idx="30">
                  <c:v>1.2698678823650202</c:v>
                </c:pt>
                <c:pt idx="31">
                  <c:v>1.2959542332713276</c:v>
                </c:pt>
                <c:pt idx="32">
                  <c:v>1.3179306558420987</c:v>
                </c:pt>
                <c:pt idx="33">
                  <c:v>1.3368289042191999</c:v>
                </c:pt>
                <c:pt idx="34">
                  <c:v>1.3553934946810937</c:v>
                </c:pt>
                <c:pt idx="35">
                  <c:v>1.3749235017534167</c:v>
                </c:pt>
                <c:pt idx="36">
                  <c:v>1.3960662383122981</c:v>
                </c:pt>
                <c:pt idx="37">
                  <c:v>1.4185241770420669</c:v>
                </c:pt>
                <c:pt idx="38">
                  <c:v>1.438785468361742</c:v>
                </c:pt>
                <c:pt idx="39">
                  <c:v>1.450788910209897</c:v>
                </c:pt>
                <c:pt idx="40">
                  <c:v>1.4547657413003872</c:v>
                </c:pt>
                <c:pt idx="41">
                  <c:v>1.4580352898685822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(www)'!$M$142</c:f>
              <c:strCache>
                <c:ptCount val="1"/>
                <c:pt idx="0">
                  <c:v>Adjusted Source Energy Intensity Index 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(www)'!$J$143:$J$184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'Charts (www)'!$M$143:$M$184</c:f>
              <c:numCache>
                <c:formatCode>0.0000</c:formatCode>
                <c:ptCount val="42"/>
                <c:pt idx="0">
                  <c:v>0.93855880452036988</c:v>
                </c:pt>
                <c:pt idx="1">
                  <c:v>0.96369456179996371</c:v>
                </c:pt>
                <c:pt idx="2">
                  <c:v>0.99260997072859802</c:v>
                </c:pt>
                <c:pt idx="3">
                  <c:v>1.0188084402675921</c:v>
                </c:pt>
                <c:pt idx="4">
                  <c:v>0.97499447117788529</c:v>
                </c:pt>
                <c:pt idx="5">
                  <c:v>0.96371179784442407</c:v>
                </c:pt>
                <c:pt idx="6">
                  <c:v>0.99793329846401946</c:v>
                </c:pt>
                <c:pt idx="7">
                  <c:v>1.0019961041330296</c:v>
                </c:pt>
                <c:pt idx="8">
                  <c:v>0.98939476788165392</c:v>
                </c:pt>
                <c:pt idx="9">
                  <c:v>1.0003318267603338</c:v>
                </c:pt>
                <c:pt idx="10">
                  <c:v>0.96345216126996147</c:v>
                </c:pt>
                <c:pt idx="11">
                  <c:v>0.97044622133710434</c:v>
                </c:pt>
                <c:pt idx="12">
                  <c:v>0.97730161149751593</c:v>
                </c:pt>
                <c:pt idx="13">
                  <c:v>0.96542562778022711</c:v>
                </c:pt>
                <c:pt idx="14">
                  <c:v>1.0168515628664625</c:v>
                </c:pt>
                <c:pt idx="15">
                  <c:v>1</c:v>
                </c:pt>
                <c:pt idx="16">
                  <c:v>0.99351327288905067</c:v>
                </c:pt>
                <c:pt idx="17">
                  <c:v>1.0031800569883542</c:v>
                </c:pt>
                <c:pt idx="18">
                  <c:v>1.0267971005185028</c:v>
                </c:pt>
                <c:pt idx="19">
                  <c:v>1.0401579462037875</c:v>
                </c:pt>
                <c:pt idx="20">
                  <c:v>1.048444734075173</c:v>
                </c:pt>
                <c:pt idx="21">
                  <c:v>1.0450584288616884</c:v>
                </c:pt>
                <c:pt idx="22">
                  <c:v>1.0531359115563725</c:v>
                </c:pt>
                <c:pt idx="23">
                  <c:v>1.0478825133388245</c:v>
                </c:pt>
                <c:pt idx="24">
                  <c:v>1.0686074212285142</c:v>
                </c:pt>
                <c:pt idx="25">
                  <c:v>1.0807091208608404</c:v>
                </c:pt>
                <c:pt idx="26">
                  <c:v>1.1042954000952676</c:v>
                </c:pt>
                <c:pt idx="27">
                  <c:v>1.1151317688054976</c:v>
                </c:pt>
                <c:pt idx="28">
                  <c:v>1.1165024518008444</c:v>
                </c:pt>
                <c:pt idx="29">
                  <c:v>1.1179233745520627</c:v>
                </c:pt>
                <c:pt idx="30">
                  <c:v>1.1500622689041631</c:v>
                </c:pt>
                <c:pt idx="31">
                  <c:v>1.1337575876304857</c:v>
                </c:pt>
                <c:pt idx="32">
                  <c:v>1.1179547172681294</c:v>
                </c:pt>
                <c:pt idx="33">
                  <c:v>1.1216412388589496</c:v>
                </c:pt>
                <c:pt idx="34">
                  <c:v>1.1276399157527803</c:v>
                </c:pt>
                <c:pt idx="35">
                  <c:v>1.1207271029613037</c:v>
                </c:pt>
                <c:pt idx="36">
                  <c:v>1.1101131621527489</c:v>
                </c:pt>
                <c:pt idx="37">
                  <c:v>1.1072593928834173</c:v>
                </c:pt>
                <c:pt idx="38">
                  <c:v>1.1061876079217767</c:v>
                </c:pt>
                <c:pt idx="39">
                  <c:v>1.0853544052840824</c:v>
                </c:pt>
                <c:pt idx="40">
                  <c:v>1.0797534182520714</c:v>
                </c:pt>
                <c:pt idx="41">
                  <c:v>1.0790051160116139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(www)'!$N$142</c:f>
              <c:strCache>
                <c:ptCount val="1"/>
                <c:pt idx="0">
                  <c:v>Weather Factor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70C0"/>
                </a:solidFill>
                <a:prstDash val="solid"/>
              </a:ln>
            </c:spPr>
          </c:marker>
          <c:cat>
            <c:numRef>
              <c:f>'Charts (www)'!$J$143:$J$184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'Charts (www)'!$N$143:$N$184</c:f>
              <c:numCache>
                <c:formatCode>0.0000</c:formatCode>
                <c:ptCount val="42"/>
                <c:pt idx="0">
                  <c:v>1.0163108237421086</c:v>
                </c:pt>
                <c:pt idx="1">
                  <c:v>1.0124212430756203</c:v>
                </c:pt>
                <c:pt idx="2">
                  <c:v>1.0149143995319327</c:v>
                </c:pt>
                <c:pt idx="3">
                  <c:v>1.0043309433057559</c:v>
                </c:pt>
                <c:pt idx="4">
                  <c:v>1.0007931175023006</c:v>
                </c:pt>
                <c:pt idx="5">
                  <c:v>1.0066338101702879</c:v>
                </c:pt>
                <c:pt idx="6">
                  <c:v>1.0164768232510577</c:v>
                </c:pt>
                <c:pt idx="7">
                  <c:v>1.0134689876504392</c:v>
                </c:pt>
                <c:pt idx="8">
                  <c:v>1.0314331178573153</c:v>
                </c:pt>
                <c:pt idx="9">
                  <c:v>1.016445645630327</c:v>
                </c:pt>
                <c:pt idx="10">
                  <c:v>1.0252818794068068</c:v>
                </c:pt>
                <c:pt idx="11">
                  <c:v>1.0147261854061547</c:v>
                </c:pt>
                <c:pt idx="12">
                  <c:v>1.0073014165115786</c:v>
                </c:pt>
                <c:pt idx="13">
                  <c:v>1.0147033321432792</c:v>
                </c:pt>
                <c:pt idx="14">
                  <c:v>1.0031514376322859</c:v>
                </c:pt>
                <c:pt idx="15">
                  <c:v>1</c:v>
                </c:pt>
                <c:pt idx="16">
                  <c:v>1.0053243712837803</c:v>
                </c:pt>
                <c:pt idx="17">
                  <c:v>1.0088309860691231</c:v>
                </c:pt>
                <c:pt idx="18">
                  <c:v>1.0190916378739658</c:v>
                </c:pt>
                <c:pt idx="19">
                  <c:v>1.0140857901638523</c:v>
                </c:pt>
                <c:pt idx="20">
                  <c:v>1.0025675973727346</c:v>
                </c:pt>
                <c:pt idx="21">
                  <c:v>1.0116689116408615</c:v>
                </c:pt>
                <c:pt idx="22">
                  <c:v>0.99852601197842172</c:v>
                </c:pt>
                <c:pt idx="23">
                  <c:v>1.0170570698475887</c:v>
                </c:pt>
                <c:pt idx="24">
                  <c:v>1.0111209552807423</c:v>
                </c:pt>
                <c:pt idx="25">
                  <c:v>1.0150979563742817</c:v>
                </c:pt>
                <c:pt idx="26">
                  <c:v>1.0122390757114932</c:v>
                </c:pt>
                <c:pt idx="27">
                  <c:v>1.0068785908494726</c:v>
                </c:pt>
                <c:pt idx="28">
                  <c:v>1.005473983082511</c:v>
                </c:pt>
                <c:pt idx="29">
                  <c:v>1.0045018265078478</c:v>
                </c:pt>
                <c:pt idx="30">
                  <c:v>1.0061469589977761</c:v>
                </c:pt>
                <c:pt idx="31">
                  <c:v>1.000385259366952</c:v>
                </c:pt>
                <c:pt idx="32">
                  <c:v>1.0147637369501088</c:v>
                </c:pt>
                <c:pt idx="33">
                  <c:v>1.0083883887688732</c:v>
                </c:pt>
                <c:pt idx="34">
                  <c:v>1.0023580346529977</c:v>
                </c:pt>
                <c:pt idx="35">
                  <c:v>1.0118337702942939</c:v>
                </c:pt>
                <c:pt idx="36">
                  <c:v>0.9968689366454101</c:v>
                </c:pt>
                <c:pt idx="37">
                  <c:v>1.0161499763932873</c:v>
                </c:pt>
                <c:pt idx="38">
                  <c:v>1.0125410902732166</c:v>
                </c:pt>
                <c:pt idx="39">
                  <c:v>1.0078328683559632</c:v>
                </c:pt>
                <c:pt idx="40">
                  <c:v>1.0223016518521384</c:v>
                </c:pt>
                <c:pt idx="41">
                  <c:v>1.0216425157816846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33120"/>
        <c:axId val="110948352"/>
      </c:lineChart>
      <c:catAx>
        <c:axId val="1109331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4835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1094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 (1985 = 1.0)</a:t>
                </a:r>
              </a:p>
            </c:rich>
          </c:tx>
          <c:layout>
            <c:manualLayout>
              <c:xMode val="edge"/>
              <c:yMode val="edge"/>
              <c:x val="3.4324942791762014E-2"/>
              <c:y val="0.2491467576791808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331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69096918440755"/>
          <c:y val="0.53736608208064907"/>
          <c:w val="0.50343249427917625"/>
          <c:h val="0.262798634812286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151006124234473"/>
          <c:y val="7.1672333571939875E-2"/>
          <c:w val="0.77526353650238167"/>
          <c:h val="0.78839590443686003"/>
        </c:manualLayout>
      </c:layout>
      <c:lineChart>
        <c:grouping val="standard"/>
        <c:varyColors val="0"/>
        <c:ser>
          <c:idx val="0"/>
          <c:order val="0"/>
          <c:tx>
            <c:strRef>
              <c:f>'Charts (www)'!$K$142</c:f>
              <c:strCache>
                <c:ptCount val="1"/>
                <c:pt idx="0">
                  <c:v>Energy Consumption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(www)'!$J$143:$J$184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'Charts (www)'!$K$143:$K$184</c:f>
              <c:numCache>
                <c:formatCode>0.0000</c:formatCode>
                <c:ptCount val="42"/>
                <c:pt idx="0">
                  <c:v>0.72693553528780097</c:v>
                </c:pt>
                <c:pt idx="1">
                  <c:v>0.75956704588979329</c:v>
                </c:pt>
                <c:pt idx="2">
                  <c:v>0.79984609047853639</c:v>
                </c:pt>
                <c:pt idx="3">
                  <c:v>0.83116095884742458</c:v>
                </c:pt>
                <c:pt idx="4">
                  <c:v>0.81812831719178525</c:v>
                </c:pt>
                <c:pt idx="5">
                  <c:v>0.82676553204740943</c:v>
                </c:pt>
                <c:pt idx="6">
                  <c:v>0.87648412715701096</c:v>
                </c:pt>
                <c:pt idx="7">
                  <c:v>0.89177114827907922</c:v>
                </c:pt>
                <c:pt idx="8">
                  <c:v>0.91829614001829207</c:v>
                </c:pt>
                <c:pt idx="9">
                  <c:v>0.93012765977746015</c:v>
                </c:pt>
                <c:pt idx="10">
                  <c:v>0.92405758599960031</c:v>
                </c:pt>
                <c:pt idx="11">
                  <c:v>0.92728548346104722</c:v>
                </c:pt>
                <c:pt idx="12">
                  <c:v>0.94860344305564881</c:v>
                </c:pt>
                <c:pt idx="13">
                  <c:v>0.95538875420736014</c:v>
                </c:pt>
                <c:pt idx="14">
                  <c:v>0.99936373019237612</c:v>
                </c:pt>
                <c:pt idx="15">
                  <c:v>1</c:v>
                </c:pt>
                <c:pt idx="16">
                  <c:v>1.0134586040629974</c:v>
                </c:pt>
                <c:pt idx="17">
                  <c:v>1.0430420818192276</c:v>
                </c:pt>
                <c:pt idx="18">
                  <c:v>1.0980864179974694</c:v>
                </c:pt>
                <c:pt idx="19">
                  <c:v>1.1517597857621369</c:v>
                </c:pt>
                <c:pt idx="20">
                  <c:v>1.1627529299351069</c:v>
                </c:pt>
                <c:pt idx="21">
                  <c:v>1.1784145388332976</c:v>
                </c:pt>
                <c:pt idx="22">
                  <c:v>1.1791082413735021</c:v>
                </c:pt>
                <c:pt idx="23">
                  <c:v>1.2065504521440527</c:v>
                </c:pt>
                <c:pt idx="24">
                  <c:v>1.2283294211727496</c:v>
                </c:pt>
                <c:pt idx="25">
                  <c:v>1.2679309214443841</c:v>
                </c:pt>
                <c:pt idx="26">
                  <c:v>1.3098959296580637</c:v>
                </c:pt>
                <c:pt idx="27">
                  <c:v>1.332457261222753</c:v>
                </c:pt>
                <c:pt idx="28">
                  <c:v>1.3573738795609556</c:v>
                </c:pt>
                <c:pt idx="29">
                  <c:v>1.3927721859336097</c:v>
                </c:pt>
                <c:pt idx="30">
                  <c:v>1.4624891274263792</c:v>
                </c:pt>
                <c:pt idx="31">
                  <c:v>1.4470368613437454</c:v>
                </c:pt>
                <c:pt idx="32">
                  <c:v>1.4725753291787183</c:v>
                </c:pt>
                <c:pt idx="33">
                  <c:v>1.4814815731546487</c:v>
                </c:pt>
                <c:pt idx="34">
                  <c:v>1.5029725756524879</c:v>
                </c:pt>
                <c:pt idx="35">
                  <c:v>1.5204477528661016</c:v>
                </c:pt>
                <c:pt idx="36">
                  <c:v>1.4975775019756374</c:v>
                </c:pt>
                <c:pt idx="37">
                  <c:v>1.5450640341829791</c:v>
                </c:pt>
                <c:pt idx="38">
                  <c:v>1.5582642905859814</c:v>
                </c:pt>
                <c:pt idx="39">
                  <c:v>1.5208817489324908</c:v>
                </c:pt>
                <c:pt idx="40">
                  <c:v>1.5354133500642422</c:v>
                </c:pt>
                <c:pt idx="41">
                  <c:v>1.5285066615254954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(www)'!$L$142</c:f>
              <c:strCache>
                <c:ptCount val="1"/>
                <c:pt idx="0">
                  <c:v>Floorspace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'Charts (www)'!$J$143:$J$184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'Charts (www)'!$L$143:$L$184</c:f>
              <c:numCache>
                <c:formatCode>0.0000</c:formatCode>
                <c:ptCount val="42"/>
                <c:pt idx="0">
                  <c:v>0.7429327365238283</c:v>
                </c:pt>
                <c:pt idx="1">
                  <c:v>0.75976129204513909</c:v>
                </c:pt>
                <c:pt idx="2">
                  <c:v>0.7776502043173672</c:v>
                </c:pt>
                <c:pt idx="3">
                  <c:v>0.79734073659600746</c:v>
                </c:pt>
                <c:pt idx="4">
                  <c:v>0.81727797089711285</c:v>
                </c:pt>
                <c:pt idx="5">
                  <c:v>0.83336894434812103</c:v>
                </c:pt>
                <c:pt idx="6">
                  <c:v>0.84609700270946586</c:v>
                </c:pt>
                <c:pt idx="7">
                  <c:v>0.85990494559524699</c:v>
                </c:pt>
                <c:pt idx="8">
                  <c:v>0.87679393995089527</c:v>
                </c:pt>
                <c:pt idx="9">
                  <c:v>0.89639821962233757</c:v>
                </c:pt>
                <c:pt idx="10">
                  <c:v>0.91538749861220803</c:v>
                </c:pt>
                <c:pt idx="11">
                  <c:v>0.93216199541187617</c:v>
                </c:pt>
                <c:pt idx="12">
                  <c:v>0.94761765331232584</c:v>
                </c:pt>
                <c:pt idx="13">
                  <c:v>0.96179177749213429</c:v>
                </c:pt>
                <c:pt idx="14">
                  <c:v>0.97892729113732491</c:v>
                </c:pt>
                <c:pt idx="15">
                  <c:v>1</c:v>
                </c:pt>
                <c:pt idx="16">
                  <c:v>1.0227054921100727</c:v>
                </c:pt>
                <c:pt idx="17">
                  <c:v>1.0445556731731047</c:v>
                </c:pt>
                <c:pt idx="18">
                  <c:v>1.065822440562912</c:v>
                </c:pt>
                <c:pt idx="19">
                  <c:v>1.0861485320832773</c:v>
                </c:pt>
                <c:pt idx="20">
                  <c:v>1.1032794543745068</c:v>
                </c:pt>
                <c:pt idx="21">
                  <c:v>1.1166411184885634</c:v>
                </c:pt>
                <c:pt idx="22">
                  <c:v>1.1271570613201707</c:v>
                </c:pt>
                <c:pt idx="23">
                  <c:v>1.137198393024756</c:v>
                </c:pt>
                <c:pt idx="24">
                  <c:v>1.1485207898365286</c:v>
                </c:pt>
                <c:pt idx="25">
                  <c:v>1.1624022877522788</c:v>
                </c:pt>
                <c:pt idx="26">
                  <c:v>1.1777938855467078</c:v>
                </c:pt>
                <c:pt idx="27">
                  <c:v>1.1950535636486832</c:v>
                </c:pt>
                <c:pt idx="28">
                  <c:v>1.2170318063299685</c:v>
                </c:pt>
                <c:pt idx="29">
                  <c:v>1.242869781413823</c:v>
                </c:pt>
                <c:pt idx="30">
                  <c:v>1.2698678823650202</c:v>
                </c:pt>
                <c:pt idx="31">
                  <c:v>1.2959542332713276</c:v>
                </c:pt>
                <c:pt idx="32">
                  <c:v>1.3179306558420987</c:v>
                </c:pt>
                <c:pt idx="33">
                  <c:v>1.3368289042191999</c:v>
                </c:pt>
                <c:pt idx="34">
                  <c:v>1.3553934946810937</c:v>
                </c:pt>
                <c:pt idx="35">
                  <c:v>1.3749235017534167</c:v>
                </c:pt>
                <c:pt idx="36">
                  <c:v>1.3960662383122981</c:v>
                </c:pt>
                <c:pt idx="37">
                  <c:v>1.4185241770420669</c:v>
                </c:pt>
                <c:pt idx="38">
                  <c:v>1.438785468361742</c:v>
                </c:pt>
                <c:pt idx="39">
                  <c:v>1.450788910209897</c:v>
                </c:pt>
                <c:pt idx="40">
                  <c:v>1.4547657413003872</c:v>
                </c:pt>
                <c:pt idx="41">
                  <c:v>1.4580352898685822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(www)'!$M$142</c:f>
              <c:strCache>
                <c:ptCount val="1"/>
                <c:pt idx="0">
                  <c:v>Adjusted Source Energy Intensity Index 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(www)'!$J$143:$J$184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'Charts (www)'!$M$143:$M$184</c:f>
              <c:numCache>
                <c:formatCode>0.0000</c:formatCode>
                <c:ptCount val="42"/>
                <c:pt idx="0">
                  <c:v>0.93855880452036988</c:v>
                </c:pt>
                <c:pt idx="1">
                  <c:v>0.96369456179996371</c:v>
                </c:pt>
                <c:pt idx="2">
                  <c:v>0.99260997072859802</c:v>
                </c:pt>
                <c:pt idx="3">
                  <c:v>1.0188084402675921</c:v>
                </c:pt>
                <c:pt idx="4">
                  <c:v>0.97499447117788529</c:v>
                </c:pt>
                <c:pt idx="5">
                  <c:v>0.96371179784442407</c:v>
                </c:pt>
                <c:pt idx="6">
                  <c:v>0.99793329846401946</c:v>
                </c:pt>
                <c:pt idx="7">
                  <c:v>1.0019961041330296</c:v>
                </c:pt>
                <c:pt idx="8">
                  <c:v>0.98939476788165392</c:v>
                </c:pt>
                <c:pt idx="9">
                  <c:v>1.0003318267603338</c:v>
                </c:pt>
                <c:pt idx="10">
                  <c:v>0.96345216126996147</c:v>
                </c:pt>
                <c:pt idx="11">
                  <c:v>0.97044622133710434</c:v>
                </c:pt>
                <c:pt idx="12">
                  <c:v>0.97730161149751593</c:v>
                </c:pt>
                <c:pt idx="13">
                  <c:v>0.96542562778022711</c:v>
                </c:pt>
                <c:pt idx="14">
                  <c:v>1.0168515628664625</c:v>
                </c:pt>
                <c:pt idx="15">
                  <c:v>1</c:v>
                </c:pt>
                <c:pt idx="16">
                  <c:v>0.99351327288905067</c:v>
                </c:pt>
                <c:pt idx="17">
                  <c:v>1.0031800569883542</c:v>
                </c:pt>
                <c:pt idx="18">
                  <c:v>1.0267971005185028</c:v>
                </c:pt>
                <c:pt idx="19">
                  <c:v>1.0401579462037875</c:v>
                </c:pt>
                <c:pt idx="20">
                  <c:v>1.048444734075173</c:v>
                </c:pt>
                <c:pt idx="21">
                  <c:v>1.0450584288616884</c:v>
                </c:pt>
                <c:pt idx="22">
                  <c:v>1.0531359115563725</c:v>
                </c:pt>
                <c:pt idx="23">
                  <c:v>1.0478825133388245</c:v>
                </c:pt>
                <c:pt idx="24">
                  <c:v>1.0686074212285142</c:v>
                </c:pt>
                <c:pt idx="25">
                  <c:v>1.0807091208608404</c:v>
                </c:pt>
                <c:pt idx="26">
                  <c:v>1.1042954000952676</c:v>
                </c:pt>
                <c:pt idx="27">
                  <c:v>1.1151317688054976</c:v>
                </c:pt>
                <c:pt idx="28">
                  <c:v>1.1165024518008444</c:v>
                </c:pt>
                <c:pt idx="29">
                  <c:v>1.1179233745520627</c:v>
                </c:pt>
                <c:pt idx="30">
                  <c:v>1.1500622689041631</c:v>
                </c:pt>
                <c:pt idx="31">
                  <c:v>1.1337575876304857</c:v>
                </c:pt>
                <c:pt idx="32">
                  <c:v>1.1179547172681294</c:v>
                </c:pt>
                <c:pt idx="33">
                  <c:v>1.1216412388589496</c:v>
                </c:pt>
                <c:pt idx="34">
                  <c:v>1.1276399157527803</c:v>
                </c:pt>
                <c:pt idx="35">
                  <c:v>1.1207271029613037</c:v>
                </c:pt>
                <c:pt idx="36">
                  <c:v>1.1101131621527489</c:v>
                </c:pt>
                <c:pt idx="37">
                  <c:v>1.1072593928834173</c:v>
                </c:pt>
                <c:pt idx="38">
                  <c:v>1.1061876079217767</c:v>
                </c:pt>
                <c:pt idx="39">
                  <c:v>1.0853544052840824</c:v>
                </c:pt>
                <c:pt idx="40">
                  <c:v>1.0797534182520714</c:v>
                </c:pt>
                <c:pt idx="41">
                  <c:v>1.0790051160116139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(www)'!$N$142</c:f>
              <c:strCache>
                <c:ptCount val="1"/>
                <c:pt idx="0">
                  <c:v>Weather Factor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70C0"/>
                </a:solidFill>
                <a:prstDash val="solid"/>
              </a:ln>
            </c:spPr>
          </c:marker>
          <c:cat>
            <c:numRef>
              <c:f>'Charts (www)'!$J$143:$J$184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'Charts (www)'!$N$143:$N$184</c:f>
              <c:numCache>
                <c:formatCode>0.0000</c:formatCode>
                <c:ptCount val="42"/>
                <c:pt idx="0">
                  <c:v>1.0163108237421086</c:v>
                </c:pt>
                <c:pt idx="1">
                  <c:v>1.0124212430756203</c:v>
                </c:pt>
                <c:pt idx="2">
                  <c:v>1.0149143995319327</c:v>
                </c:pt>
                <c:pt idx="3">
                  <c:v>1.0043309433057559</c:v>
                </c:pt>
                <c:pt idx="4">
                  <c:v>1.0007931175023006</c:v>
                </c:pt>
                <c:pt idx="5">
                  <c:v>1.0066338101702879</c:v>
                </c:pt>
                <c:pt idx="6">
                  <c:v>1.0164768232510577</c:v>
                </c:pt>
                <c:pt idx="7">
                  <c:v>1.0134689876504392</c:v>
                </c:pt>
                <c:pt idx="8">
                  <c:v>1.0314331178573153</c:v>
                </c:pt>
                <c:pt idx="9">
                  <c:v>1.016445645630327</c:v>
                </c:pt>
                <c:pt idx="10">
                  <c:v>1.0252818794068068</c:v>
                </c:pt>
                <c:pt idx="11">
                  <c:v>1.0147261854061547</c:v>
                </c:pt>
                <c:pt idx="12">
                  <c:v>1.0073014165115786</c:v>
                </c:pt>
                <c:pt idx="13">
                  <c:v>1.0147033321432792</c:v>
                </c:pt>
                <c:pt idx="14">
                  <c:v>1.0031514376322859</c:v>
                </c:pt>
                <c:pt idx="15">
                  <c:v>1</c:v>
                </c:pt>
                <c:pt idx="16">
                  <c:v>1.0053243712837803</c:v>
                </c:pt>
                <c:pt idx="17">
                  <c:v>1.0088309860691231</c:v>
                </c:pt>
                <c:pt idx="18">
                  <c:v>1.0190916378739658</c:v>
                </c:pt>
                <c:pt idx="19">
                  <c:v>1.0140857901638523</c:v>
                </c:pt>
                <c:pt idx="20">
                  <c:v>1.0025675973727346</c:v>
                </c:pt>
                <c:pt idx="21">
                  <c:v>1.0116689116408615</c:v>
                </c:pt>
                <c:pt idx="22">
                  <c:v>0.99852601197842172</c:v>
                </c:pt>
                <c:pt idx="23">
                  <c:v>1.0170570698475887</c:v>
                </c:pt>
                <c:pt idx="24">
                  <c:v>1.0111209552807423</c:v>
                </c:pt>
                <c:pt idx="25">
                  <c:v>1.0150979563742817</c:v>
                </c:pt>
                <c:pt idx="26">
                  <c:v>1.0122390757114932</c:v>
                </c:pt>
                <c:pt idx="27">
                  <c:v>1.0068785908494726</c:v>
                </c:pt>
                <c:pt idx="28">
                  <c:v>1.005473983082511</c:v>
                </c:pt>
                <c:pt idx="29">
                  <c:v>1.0045018265078478</c:v>
                </c:pt>
                <c:pt idx="30">
                  <c:v>1.0061469589977761</c:v>
                </c:pt>
                <c:pt idx="31">
                  <c:v>1.000385259366952</c:v>
                </c:pt>
                <c:pt idx="32">
                  <c:v>1.0147637369501088</c:v>
                </c:pt>
                <c:pt idx="33">
                  <c:v>1.0083883887688732</c:v>
                </c:pt>
                <c:pt idx="34">
                  <c:v>1.0023580346529977</c:v>
                </c:pt>
                <c:pt idx="35">
                  <c:v>1.0118337702942939</c:v>
                </c:pt>
                <c:pt idx="36">
                  <c:v>0.9968689366454101</c:v>
                </c:pt>
                <c:pt idx="37">
                  <c:v>1.0161499763932873</c:v>
                </c:pt>
                <c:pt idx="38">
                  <c:v>1.0125410902732166</c:v>
                </c:pt>
                <c:pt idx="39">
                  <c:v>1.0078328683559632</c:v>
                </c:pt>
                <c:pt idx="40">
                  <c:v>1.0223016518521384</c:v>
                </c:pt>
                <c:pt idx="41">
                  <c:v>1.0216425157816846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42944"/>
        <c:axId val="111045632"/>
      </c:lineChart>
      <c:catAx>
        <c:axId val="1110429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4563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1104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 (1985 = 1.0)</a:t>
                </a:r>
              </a:p>
            </c:rich>
          </c:tx>
          <c:layout>
            <c:manualLayout>
              <c:xMode val="edge"/>
              <c:yMode val="edge"/>
              <c:x val="3.4324942791762014E-2"/>
              <c:y val="0.2491467576791808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429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69096918440755"/>
          <c:y val="0.53736608208064907"/>
          <c:w val="0.50343249427917625"/>
          <c:h val="0.262798634812286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(other-not updated)'!#REF!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79520"/>
        <c:axId val="109981056"/>
      </c:lineChart>
      <c:catAx>
        <c:axId val="10997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8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98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79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(other-not updated)'!#REF!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20096"/>
        <c:axId val="110022016"/>
      </c:lineChart>
      <c:catAx>
        <c:axId val="11002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02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02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020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(other-not updated)'!#REF!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34784"/>
        <c:axId val="110136704"/>
      </c:lineChart>
      <c:catAx>
        <c:axId val="11013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13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136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134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(other-not updated)'!#REF!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21632"/>
        <c:axId val="111623552"/>
      </c:lineChart>
      <c:catAx>
        <c:axId val="11162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2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623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216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5.1400554097404488E-2"/>
          <c:w val="0.83558639545056868"/>
          <c:h val="0.78278032954214061"/>
        </c:manualLayout>
      </c:layout>
      <c:lineChart>
        <c:grouping val="standard"/>
        <c:varyColors val="0"/>
        <c:ser>
          <c:idx val="0"/>
          <c:order val="0"/>
          <c:tx>
            <c:strRef>
              <c:f>'Regional_intensity (aggregate)'!$AJ$5</c:f>
              <c:strCache>
                <c:ptCount val="1"/>
                <c:pt idx="0">
                  <c:v>Fuels</c:v>
                </c:pt>
              </c:strCache>
            </c:strRef>
          </c:tx>
          <c:cat>
            <c:numRef>
              <c:f>'Regional_intensity (aggregate)'!$AI$6:$AI$47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'Regional_intensity (aggregate)'!$AJ$6:$AJ$47</c:f>
              <c:numCache>
                <c:formatCode>0.000</c:formatCode>
                <c:ptCount val="42"/>
                <c:pt idx="0">
                  <c:v>84.03473665967536</c:v>
                </c:pt>
                <c:pt idx="1">
                  <c:v>80.621214935544444</c:v>
                </c:pt>
                <c:pt idx="2">
                  <c:v>78.494037806923401</c:v>
                </c:pt>
                <c:pt idx="3">
                  <c:v>77.950188660856114</c:v>
                </c:pt>
                <c:pt idx="4">
                  <c:v>69.951485655740797</c:v>
                </c:pt>
                <c:pt idx="5">
                  <c:v>65.046867913779906</c:v>
                </c:pt>
                <c:pt idx="6">
                  <c:v>68.764603781858966</c:v>
                </c:pt>
                <c:pt idx="7">
                  <c:v>70.600398107514138</c:v>
                </c:pt>
                <c:pt idx="8">
                  <c:v>68.984429213165029</c:v>
                </c:pt>
                <c:pt idx="9">
                  <c:v>82.724527342251378</c:v>
                </c:pt>
                <c:pt idx="10">
                  <c:v>65.902220474515573</c:v>
                </c:pt>
                <c:pt idx="11">
                  <c:v>61.839567911159271</c:v>
                </c:pt>
                <c:pt idx="12">
                  <c:v>57.248007210620024</c:v>
                </c:pt>
                <c:pt idx="13">
                  <c:v>60.454446974953754</c:v>
                </c:pt>
                <c:pt idx="14">
                  <c:v>55.24630622735711</c:v>
                </c:pt>
                <c:pt idx="15">
                  <c:v>50.28173231779077</c:v>
                </c:pt>
                <c:pt idx="16">
                  <c:v>46.614437197885522</c:v>
                </c:pt>
                <c:pt idx="17">
                  <c:v>46.538675290764921</c:v>
                </c:pt>
                <c:pt idx="18">
                  <c:v>47.200311903163154</c:v>
                </c:pt>
                <c:pt idx="19">
                  <c:v>45.54519640205524</c:v>
                </c:pt>
                <c:pt idx="20">
                  <c:v>42.516036434331532</c:v>
                </c:pt>
                <c:pt idx="21">
                  <c:v>42.252709914915606</c:v>
                </c:pt>
                <c:pt idx="22">
                  <c:v>43.217212003832159</c:v>
                </c:pt>
                <c:pt idx="23">
                  <c:v>41.896995398397657</c:v>
                </c:pt>
                <c:pt idx="24">
                  <c:v>41.399899740295254</c:v>
                </c:pt>
                <c:pt idx="25">
                  <c:v>42.758005496224307</c:v>
                </c:pt>
                <c:pt idx="26">
                  <c:v>43.092390218577577</c:v>
                </c:pt>
                <c:pt idx="27">
                  <c:v>43.386561953498322</c:v>
                </c:pt>
                <c:pt idx="28">
                  <c:v>39.04483191531164</c:v>
                </c:pt>
                <c:pt idx="29">
                  <c:v>38.066529862958745</c:v>
                </c:pt>
                <c:pt idx="30">
                  <c:v>41.136537189354343</c:v>
                </c:pt>
                <c:pt idx="31">
                  <c:v>37.322539611746038</c:v>
                </c:pt>
                <c:pt idx="32">
                  <c:v>37.436067322003474</c:v>
                </c:pt>
                <c:pt idx="33">
                  <c:v>38.279120129145632</c:v>
                </c:pt>
                <c:pt idx="34">
                  <c:v>36.272202575878488</c:v>
                </c:pt>
                <c:pt idx="35">
                  <c:v>34.06417073428311</c:v>
                </c:pt>
                <c:pt idx="36">
                  <c:v>30.553606073865836</c:v>
                </c:pt>
                <c:pt idx="37">
                  <c:v>30.817739049258012</c:v>
                </c:pt>
                <c:pt idx="38">
                  <c:v>30.797047013681244</c:v>
                </c:pt>
                <c:pt idx="39">
                  <c:v>30.903321376801721</c:v>
                </c:pt>
                <c:pt idx="40">
                  <c:v>32.36133340551681</c:v>
                </c:pt>
                <c:pt idx="41">
                  <c:v>31.011815597932461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'Regional_intensity (aggregate)'!$AK$5</c:f>
              <c:strCache>
                <c:ptCount val="1"/>
                <c:pt idx="0">
                  <c:v>Electricity</c:v>
                </c:pt>
              </c:strCache>
            </c:strRef>
          </c:tx>
          <c:marker>
            <c:symbol val="square"/>
            <c:size val="4"/>
          </c:marker>
          <c:cat>
            <c:numRef>
              <c:f>'Regional_intensity (aggregate)'!$AI$6:$AI$47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'Regional_intensity (aggregate)'!$AK$6:$AK$47</c:f>
              <c:numCache>
                <c:formatCode>0.000</c:formatCode>
                <c:ptCount val="42"/>
                <c:pt idx="0">
                  <c:v>33.933281520087192</c:v>
                </c:pt>
                <c:pt idx="1">
                  <c:v>35.38450282985221</c:v>
                </c:pt>
                <c:pt idx="2">
                  <c:v>37.287024765819424</c:v>
                </c:pt>
                <c:pt idx="3">
                  <c:v>38.824211062268304</c:v>
                </c:pt>
                <c:pt idx="4">
                  <c:v>37.603346417810698</c:v>
                </c:pt>
                <c:pt idx="5">
                  <c:v>37.775538062041129</c:v>
                </c:pt>
                <c:pt idx="6">
                  <c:v>38.518148073193316</c:v>
                </c:pt>
                <c:pt idx="7">
                  <c:v>39.895589367263376</c:v>
                </c:pt>
                <c:pt idx="8">
                  <c:v>40.685136879317291</c:v>
                </c:pt>
                <c:pt idx="9">
                  <c:v>40.186306771108462</c:v>
                </c:pt>
                <c:pt idx="10">
                  <c:v>40.734981218491782</c:v>
                </c:pt>
                <c:pt idx="11">
                  <c:v>42.847525202160369</c:v>
                </c:pt>
                <c:pt idx="12">
                  <c:v>43.609407542328505</c:v>
                </c:pt>
                <c:pt idx="13">
                  <c:v>44.131835600186278</c:v>
                </c:pt>
                <c:pt idx="14">
                  <c:v>44.320644253813192</c:v>
                </c:pt>
                <c:pt idx="15">
                  <c:v>45.121284717119764</c:v>
                </c:pt>
                <c:pt idx="16">
                  <c:v>45.53267331269042</c:v>
                </c:pt>
                <c:pt idx="17">
                  <c:v>45.720170569147989</c:v>
                </c:pt>
                <c:pt idx="18">
                  <c:v>46.753905344761279</c:v>
                </c:pt>
                <c:pt idx="19">
                  <c:v>47.727113019823925</c:v>
                </c:pt>
                <c:pt idx="20">
                  <c:v>49.222740578532573</c:v>
                </c:pt>
                <c:pt idx="21">
                  <c:v>49.747177480213573</c:v>
                </c:pt>
                <c:pt idx="22">
                  <c:v>48.164389397106639</c:v>
                </c:pt>
                <c:pt idx="23">
                  <c:v>49.376420802605658</c:v>
                </c:pt>
                <c:pt idx="24">
                  <c:v>50.841268549321342</c:v>
                </c:pt>
                <c:pt idx="25">
                  <c:v>53.319998820914336</c:v>
                </c:pt>
                <c:pt idx="26">
                  <c:v>54.420861319029925</c:v>
                </c:pt>
                <c:pt idx="27">
                  <c:v>58.570894251667269</c:v>
                </c:pt>
                <c:pt idx="28">
                  <c:v>60.331394688885858</c:v>
                </c:pt>
                <c:pt idx="29">
                  <c:v>59.89912940125172</c:v>
                </c:pt>
                <c:pt idx="30">
                  <c:v>60.95976209807754</c:v>
                </c:pt>
                <c:pt idx="31">
                  <c:v>60.097119167664715</c:v>
                </c:pt>
                <c:pt idx="32">
                  <c:v>59.039357825150979</c:v>
                </c:pt>
                <c:pt idx="33">
                  <c:v>57.735623435826177</c:v>
                </c:pt>
                <c:pt idx="34">
                  <c:v>57.852244921481791</c:v>
                </c:pt>
                <c:pt idx="35">
                  <c:v>58.926669462501557</c:v>
                </c:pt>
                <c:pt idx="36">
                  <c:v>59.409292811174623</c:v>
                </c:pt>
                <c:pt idx="37">
                  <c:v>59.646829247873548</c:v>
                </c:pt>
                <c:pt idx="38">
                  <c:v>58.337476437760586</c:v>
                </c:pt>
                <c:pt idx="39">
                  <c:v>57.371952137336329</c:v>
                </c:pt>
                <c:pt idx="40">
                  <c:v>58.761199150732139</c:v>
                </c:pt>
                <c:pt idx="41">
                  <c:v>58.769587008628392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827264"/>
        <c:axId val="92013312"/>
      </c:lineChart>
      <c:catAx>
        <c:axId val="9882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2013312"/>
        <c:crosses val="autoZero"/>
        <c:auto val="1"/>
        <c:lblAlgn val="ctr"/>
        <c:lblOffset val="100"/>
        <c:noMultiLvlLbl val="0"/>
      </c:catAx>
      <c:valAx>
        <c:axId val="92013312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98827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356867891513559"/>
          <c:y val="0.61072725284339457"/>
          <c:w val="0.19420909886264215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(other-not updated)'!#REF!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584"/>
        <c:axId val="111349120"/>
      </c:lineChart>
      <c:catAx>
        <c:axId val="11134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4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349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47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(other-not updated)'!#REF!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84064"/>
        <c:axId val="111385984"/>
      </c:lineChart>
      <c:catAx>
        <c:axId val="11138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8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38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84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(other-not updated)'!#REF!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4656"/>
        <c:axId val="111496576"/>
      </c:lineChart>
      <c:catAx>
        <c:axId val="11149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49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49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494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(other-not updated)'!#REF!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56096"/>
        <c:axId val="111558016"/>
      </c:lineChart>
      <c:catAx>
        <c:axId val="11155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55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55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556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(other-not updated)'!#REF!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(other-not updated)'!#REF!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'Charts (other-not updated)'!#REF!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92192"/>
        <c:axId val="111594112"/>
      </c:lineChart>
      <c:catAx>
        <c:axId val="11159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59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594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5921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Commercial_Total!$DE$12</c:f>
              <c:strCache>
                <c:ptCount val="1"/>
                <c:pt idx="0">
                  <c:v>Energy Consumption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Commercial_Total!$DD$28:$DD$47</c:f>
              <c:numCache>
                <c:formatCode>0</c:formatCode>
                <c:ptCount val="20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</c:numCache>
            </c:numRef>
          </c:cat>
          <c:val>
            <c:numRef>
              <c:f>Commercial_Total!$DE$28:$DE$47</c:f>
              <c:numCache>
                <c:formatCode>0.0000</c:formatCode>
                <c:ptCount val="20"/>
                <c:pt idx="0">
                  <c:v>1</c:v>
                </c:pt>
                <c:pt idx="1">
                  <c:v>1.0134586040629974</c:v>
                </c:pt>
                <c:pt idx="2">
                  <c:v>1.0430420818192276</c:v>
                </c:pt>
                <c:pt idx="3">
                  <c:v>1.0980864179974694</c:v>
                </c:pt>
                <c:pt idx="4">
                  <c:v>1.1517597857621369</c:v>
                </c:pt>
                <c:pt idx="5">
                  <c:v>1.1627529299351069</c:v>
                </c:pt>
                <c:pt idx="6">
                  <c:v>1.1784145388332976</c:v>
                </c:pt>
                <c:pt idx="7">
                  <c:v>1.1791082413735021</c:v>
                </c:pt>
                <c:pt idx="8">
                  <c:v>1.2065504521440527</c:v>
                </c:pt>
                <c:pt idx="9">
                  <c:v>1.2283294211727496</c:v>
                </c:pt>
                <c:pt idx="10">
                  <c:v>1.2679309214443841</c:v>
                </c:pt>
                <c:pt idx="11">
                  <c:v>1.3098959296580637</c:v>
                </c:pt>
                <c:pt idx="12">
                  <c:v>1.332457261222753</c:v>
                </c:pt>
                <c:pt idx="13">
                  <c:v>1.3573738795609556</c:v>
                </c:pt>
                <c:pt idx="14">
                  <c:v>1.3927721859336097</c:v>
                </c:pt>
                <c:pt idx="15">
                  <c:v>1.4624891274263792</c:v>
                </c:pt>
                <c:pt idx="16">
                  <c:v>1.4470368613437454</c:v>
                </c:pt>
                <c:pt idx="17">
                  <c:v>1.4725753291787183</c:v>
                </c:pt>
                <c:pt idx="18">
                  <c:v>1.4814815731546487</c:v>
                </c:pt>
                <c:pt idx="19">
                  <c:v>1.5029725756524879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Commercial_Total!$DF$12</c:f>
              <c:strCache>
                <c:ptCount val="1"/>
                <c:pt idx="0">
                  <c:v>Floorspace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Commercial_Total!$DD$28:$DD$47</c:f>
              <c:numCache>
                <c:formatCode>0</c:formatCode>
                <c:ptCount val="20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</c:numCache>
            </c:numRef>
          </c:cat>
          <c:val>
            <c:numRef>
              <c:f>Commercial_Total!$DF$28:$DF$47</c:f>
              <c:numCache>
                <c:formatCode>0.0000</c:formatCode>
                <c:ptCount val="20"/>
                <c:pt idx="0">
                  <c:v>1</c:v>
                </c:pt>
                <c:pt idx="1">
                  <c:v>1.0227054921100727</c:v>
                </c:pt>
                <c:pt idx="2">
                  <c:v>1.0445556731731047</c:v>
                </c:pt>
                <c:pt idx="3">
                  <c:v>1.065822440562912</c:v>
                </c:pt>
                <c:pt idx="4">
                  <c:v>1.0861485320832773</c:v>
                </c:pt>
                <c:pt idx="5">
                  <c:v>1.1032794543745068</c:v>
                </c:pt>
                <c:pt idx="6">
                  <c:v>1.1166411184885634</c:v>
                </c:pt>
                <c:pt idx="7">
                  <c:v>1.1271570613201707</c:v>
                </c:pt>
                <c:pt idx="8">
                  <c:v>1.137198393024756</c:v>
                </c:pt>
                <c:pt idx="9">
                  <c:v>1.1485207898365286</c:v>
                </c:pt>
                <c:pt idx="10">
                  <c:v>1.1624022877522788</c:v>
                </c:pt>
                <c:pt idx="11">
                  <c:v>1.1777938855467078</c:v>
                </c:pt>
                <c:pt idx="12">
                  <c:v>1.1950535636486832</c:v>
                </c:pt>
                <c:pt idx="13">
                  <c:v>1.2170318063299685</c:v>
                </c:pt>
                <c:pt idx="14">
                  <c:v>1.242869781413823</c:v>
                </c:pt>
                <c:pt idx="15">
                  <c:v>1.2698678823650202</c:v>
                </c:pt>
                <c:pt idx="16">
                  <c:v>1.2959542332713276</c:v>
                </c:pt>
                <c:pt idx="17">
                  <c:v>1.3179306558420987</c:v>
                </c:pt>
                <c:pt idx="18">
                  <c:v>1.3368289042191999</c:v>
                </c:pt>
                <c:pt idx="19">
                  <c:v>1.3553934946810937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Commercial_Total!$DG$12</c:f>
              <c:strCache>
                <c:ptCount val="1"/>
                <c:pt idx="0">
                  <c:v>Intensity Index (weather -adjusted)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Commercial_Total!$DD$28:$DD$47</c:f>
              <c:numCache>
                <c:formatCode>0</c:formatCode>
                <c:ptCount val="20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</c:numCache>
            </c:numRef>
          </c:cat>
          <c:val>
            <c:numRef>
              <c:f>Commercial_Total!$DG$28:$DG$47</c:f>
              <c:numCache>
                <c:formatCode>0.0000</c:formatCode>
                <c:ptCount val="20"/>
                <c:pt idx="0">
                  <c:v>1</c:v>
                </c:pt>
                <c:pt idx="1">
                  <c:v>0.98571016614228302</c:v>
                </c:pt>
                <c:pt idx="2">
                  <c:v>0.98979451466963675</c:v>
                </c:pt>
                <c:pt idx="3">
                  <c:v>1.0109314837913586</c:v>
                </c:pt>
                <c:pt idx="4">
                  <c:v>1.0457389873743337</c:v>
                </c:pt>
                <c:pt idx="5">
                  <c:v>1.0512401149108277</c:v>
                </c:pt>
                <c:pt idx="6">
                  <c:v>1.043109936446138</c:v>
                </c:pt>
                <c:pt idx="7">
                  <c:v>1.0475076750116521</c:v>
                </c:pt>
                <c:pt idx="8">
                  <c:v>1.0431516310285767</c:v>
                </c:pt>
                <c:pt idx="9">
                  <c:v>1.0576801095733277</c:v>
                </c:pt>
                <c:pt idx="10">
                  <c:v>1.0744860697353924</c:v>
                </c:pt>
                <c:pt idx="11">
                  <c:v>1.0986631943880976</c:v>
                </c:pt>
                <c:pt idx="12">
                  <c:v>1.1073143019248288</c:v>
                </c:pt>
                <c:pt idx="13">
                  <c:v>1.1089039215107743</c:v>
                </c:pt>
                <c:pt idx="14">
                  <c:v>1.1146363863740925</c:v>
                </c:pt>
                <c:pt idx="15">
                  <c:v>1.1434745993212807</c:v>
                </c:pt>
                <c:pt idx="16">
                  <c:v>1.1149074874685962</c:v>
                </c:pt>
                <c:pt idx="17">
                  <c:v>1.0997965870070714</c:v>
                </c:pt>
                <c:pt idx="18">
                  <c:v>1.0977562098414795</c:v>
                </c:pt>
                <c:pt idx="19">
                  <c:v>1.104964187393362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Commercial_Total!$DH$12</c:f>
              <c:strCache>
                <c:ptCount val="1"/>
                <c:pt idx="0">
                  <c:v>Weather Factor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Commercial_Total!$DD$28:$DD$47</c:f>
              <c:numCache>
                <c:formatCode>0</c:formatCode>
                <c:ptCount val="20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</c:numCache>
            </c:numRef>
          </c:cat>
          <c:val>
            <c:numRef>
              <c:f>Commercial_Total!$DH$28:$DH$47</c:f>
              <c:numCache>
                <c:formatCode>0.0000</c:formatCode>
                <c:ptCount val="20"/>
                <c:pt idx="0">
                  <c:v>1</c:v>
                </c:pt>
                <c:pt idx="1">
                  <c:v>1.0053243233525542</c:v>
                </c:pt>
                <c:pt idx="2">
                  <c:v>1.008846741727313</c:v>
                </c:pt>
                <c:pt idx="3">
                  <c:v>1.0191308254370151</c:v>
                </c:pt>
                <c:pt idx="4">
                  <c:v>1.0140267026008543</c:v>
                </c:pt>
                <c:pt idx="5">
                  <c:v>1.0025360235127601</c:v>
                </c:pt>
                <c:pt idx="6">
                  <c:v>1.0117061583965412</c:v>
                </c:pt>
                <c:pt idx="7">
                  <c:v>0.99864705375783025</c:v>
                </c:pt>
                <c:pt idx="8">
                  <c:v>1.0170956759663712</c:v>
                </c:pt>
                <c:pt idx="9">
                  <c:v>1.01116413245529</c:v>
                </c:pt>
                <c:pt idx="10">
                  <c:v>1.0151690010934034</c:v>
                </c:pt>
                <c:pt idx="11">
                  <c:v>1.0122852796487491</c:v>
                </c:pt>
                <c:pt idx="12">
                  <c:v>1.0069200931779552</c:v>
                </c:pt>
                <c:pt idx="13">
                  <c:v>1.0057814927390454</c:v>
                </c:pt>
                <c:pt idx="14">
                  <c:v>1.0053591622306639</c:v>
                </c:pt>
                <c:pt idx="15">
                  <c:v>1.0071811409102154</c:v>
                </c:pt>
                <c:pt idx="16">
                  <c:v>1.0015003319579534</c:v>
                </c:pt>
                <c:pt idx="17">
                  <c:v>1.0159506033700589</c:v>
                </c:pt>
                <c:pt idx="18">
                  <c:v>1.0095190634574469</c:v>
                </c:pt>
                <c:pt idx="19">
                  <c:v>1.0035463988454525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2784"/>
        <c:axId val="111705088"/>
      </c:lineChart>
      <c:catAx>
        <c:axId val="11170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70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705088"/>
        <c:scaling>
          <c:orientation val="minMax"/>
          <c:min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Index, 1985 = 1.0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7027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9411764705883"/>
          <c:y val="5.8181818181818182E-2"/>
          <c:w val="0.83529411764705885"/>
          <c:h val="0.71636363636363631"/>
        </c:manualLayout>
      </c:layout>
      <c:lineChart>
        <c:grouping val="standard"/>
        <c:varyColors val="0"/>
        <c:ser>
          <c:idx val="0"/>
          <c:order val="0"/>
          <c:tx>
            <c:strRef>
              <c:f>Commercial_Total!$V$10:$V$13</c:f>
              <c:strCache>
                <c:ptCount val="1"/>
                <c:pt idx="0">
                  <c:v>Final Indexes (1) Activity (Floorspace)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Commercial_Total!$B$51:$B$72</c:f>
              <c:numCache>
                <c:formatCode>0</c:formatCode>
                <c:ptCount val="22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</c:numCache>
            </c:numRef>
          </c:cat>
          <c:val>
            <c:numRef>
              <c:f>Commercial_Total!$V$72</c:f>
              <c:numCache>
                <c:formatCode>0.0000</c:formatCode>
                <c:ptCount val="1"/>
                <c:pt idx="0">
                  <c:v>1.3960662383122981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Commercial_Total!$W$10:$W$13</c:f>
              <c:strCache>
                <c:ptCount val="1"/>
                <c:pt idx="0">
                  <c:v>Final Indexes (2) Index of  Aggregate Intensity (Btu/SF)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Commercial_Total!$B$51:$B$72</c:f>
              <c:numCache>
                <c:formatCode>0</c:formatCode>
                <c:ptCount val="22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</c:numCache>
            </c:numRef>
          </c:cat>
          <c:val>
            <c:numRef>
              <c:f>Commercial_Total!$W$51:$W$67</c:f>
              <c:numCache>
                <c:formatCode>0.0000</c:formatCode>
                <c:ptCount val="17"/>
                <c:pt idx="0">
                  <c:v>1</c:v>
                </c:pt>
                <c:pt idx="1">
                  <c:v>0.9909584057987243</c:v>
                </c:pt>
                <c:pt idx="2">
                  <c:v>0.99855097110403024</c:v>
                </c:pt>
                <c:pt idx="3">
                  <c:v>1.0302714375365538</c:v>
                </c:pt>
                <c:pt idx="4">
                  <c:v>1.060407257148352</c:v>
                </c:pt>
                <c:pt idx="5">
                  <c:v>1.0539060845597981</c:v>
                </c:pt>
                <c:pt idx="6">
                  <c:v>1.0553207465871828</c:v>
                </c:pt>
                <c:pt idx="7">
                  <c:v>1.0460904534391011</c:v>
                </c:pt>
                <c:pt idx="8">
                  <c:v>1.0609850132964327</c:v>
                </c:pt>
                <c:pt idx="9">
                  <c:v>1.06948819041193</c:v>
                </c:pt>
                <c:pt idx="10">
                  <c:v>1.090784950102055</c:v>
                </c:pt>
                <c:pt idx="11">
                  <c:v>1.1121605789709434</c:v>
                </c:pt>
                <c:pt idx="12">
                  <c:v>1.1149770200714311</c:v>
                </c:pt>
                <c:pt idx="13">
                  <c:v>1.1153150414812878</c:v>
                </c:pt>
                <c:pt idx="14">
                  <c:v>1.1206099035968722</c:v>
                </c:pt>
                <c:pt idx="15">
                  <c:v>1.1516860515462588</c:v>
                </c:pt>
                <c:pt idx="16">
                  <c:v>1.1165802188022069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Commercial_Total!$X$10:$X$13</c:f>
              <c:strCache>
                <c:ptCount val="1"/>
                <c:pt idx="0">
                  <c:v>Final Indexes (3) Structure:  Weather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Commercial_Total!$B$51:$B$72</c:f>
              <c:numCache>
                <c:formatCode>0</c:formatCode>
                <c:ptCount val="22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</c:numCache>
            </c:numRef>
          </c:cat>
          <c:val>
            <c:numRef>
              <c:f>Commercial_Total!$X$51:$X$69</c:f>
              <c:numCache>
                <c:formatCode>0.0000</c:formatCode>
                <c:ptCount val="19"/>
                <c:pt idx="0">
                  <c:v>1</c:v>
                </c:pt>
                <c:pt idx="1">
                  <c:v>1.0053243233525542</c:v>
                </c:pt>
                <c:pt idx="2">
                  <c:v>1.008846741727313</c:v>
                </c:pt>
                <c:pt idx="3">
                  <c:v>1.0191308254370151</c:v>
                </c:pt>
                <c:pt idx="4">
                  <c:v>1.0140267026008543</c:v>
                </c:pt>
                <c:pt idx="5">
                  <c:v>1.0025360235127601</c:v>
                </c:pt>
                <c:pt idx="6">
                  <c:v>1.0117061583965412</c:v>
                </c:pt>
                <c:pt idx="7">
                  <c:v>0.99864705375783025</c:v>
                </c:pt>
                <c:pt idx="8">
                  <c:v>1.0170956759663712</c:v>
                </c:pt>
                <c:pt idx="9">
                  <c:v>1.01116413245529</c:v>
                </c:pt>
                <c:pt idx="10">
                  <c:v>1.0151690010934034</c:v>
                </c:pt>
                <c:pt idx="11">
                  <c:v>1.0122852796487491</c:v>
                </c:pt>
                <c:pt idx="12">
                  <c:v>1.0069200931779552</c:v>
                </c:pt>
                <c:pt idx="13">
                  <c:v>1.0057814927390454</c:v>
                </c:pt>
                <c:pt idx="14">
                  <c:v>1.0053591622306639</c:v>
                </c:pt>
                <c:pt idx="15">
                  <c:v>1.0071811409102154</c:v>
                </c:pt>
                <c:pt idx="16">
                  <c:v>1.0015003319579534</c:v>
                </c:pt>
                <c:pt idx="17">
                  <c:v>1.0159506033700589</c:v>
                </c:pt>
                <c:pt idx="18">
                  <c:v>1.0095190634574469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Commercial_Total!$Y$10:$Y$13</c:f>
              <c:strCache>
                <c:ptCount val="1"/>
                <c:pt idx="0">
                  <c:v>Final Indexes (4) Component Intensity Index (Btu/SF)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Commercial_Total!$B$51:$B$72</c:f>
              <c:numCache>
                <c:formatCode>0</c:formatCode>
                <c:ptCount val="22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</c:numCache>
            </c:numRef>
          </c:cat>
          <c:val>
            <c:numRef>
              <c:f>Commercial_Total!$Y$51:$Y$69</c:f>
              <c:numCache>
                <c:formatCode>0.0000</c:formatCode>
                <c:ptCount val="19"/>
                <c:pt idx="0">
                  <c:v>1</c:v>
                </c:pt>
                <c:pt idx="1">
                  <c:v>0.98571016614228302</c:v>
                </c:pt>
                <c:pt idx="2">
                  <c:v>0.98979451466963675</c:v>
                </c:pt>
                <c:pt idx="3">
                  <c:v>1.0109314837913586</c:v>
                </c:pt>
                <c:pt idx="4">
                  <c:v>1.0457389873743337</c:v>
                </c:pt>
                <c:pt idx="5">
                  <c:v>1.0512401149108277</c:v>
                </c:pt>
                <c:pt idx="6">
                  <c:v>1.043109936446138</c:v>
                </c:pt>
                <c:pt idx="7">
                  <c:v>1.0475076750116521</c:v>
                </c:pt>
                <c:pt idx="8">
                  <c:v>1.0431516310285767</c:v>
                </c:pt>
                <c:pt idx="9">
                  <c:v>1.0576801095733277</c:v>
                </c:pt>
                <c:pt idx="10">
                  <c:v>1.0744860697353924</c:v>
                </c:pt>
                <c:pt idx="11">
                  <c:v>1.0986631943880976</c:v>
                </c:pt>
                <c:pt idx="12">
                  <c:v>1.1073143019248288</c:v>
                </c:pt>
                <c:pt idx="13">
                  <c:v>1.1089039215107743</c:v>
                </c:pt>
                <c:pt idx="14">
                  <c:v>1.1146363863740925</c:v>
                </c:pt>
                <c:pt idx="15">
                  <c:v>1.1434745993212807</c:v>
                </c:pt>
                <c:pt idx="16">
                  <c:v>1.1149074874685962</c:v>
                </c:pt>
                <c:pt idx="17">
                  <c:v>1.0997965870070714</c:v>
                </c:pt>
                <c:pt idx="18">
                  <c:v>1.0977562098414795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Commercial_Total!$Z$13</c:f>
              <c:strCache>
                <c:ptCount val="1"/>
                <c:pt idx="0">
                  <c:v>=(1)x(3)x(4)x (7)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Commercial_Total!$B$51:$B$72</c:f>
              <c:numCache>
                <c:formatCode>0</c:formatCode>
                <c:ptCount val="22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</c:numCache>
            </c:numRef>
          </c:cat>
          <c:val>
            <c:numRef>
              <c:f>Commercial_Total!$Z$51:$Z$69</c:f>
              <c:numCache>
                <c:formatCode>0.0000</c:formatCode>
                <c:ptCount val="19"/>
                <c:pt idx="0">
                  <c:v>1</c:v>
                </c:pt>
                <c:pt idx="1">
                  <c:v>1.0134586040629976</c:v>
                </c:pt>
                <c:pt idx="2">
                  <c:v>1.0430420818192276</c:v>
                </c:pt>
                <c:pt idx="3">
                  <c:v>1.0980864179974694</c:v>
                </c:pt>
                <c:pt idx="4">
                  <c:v>1.1517597857621369</c:v>
                </c:pt>
                <c:pt idx="5">
                  <c:v>1.1627529299351069</c:v>
                </c:pt>
                <c:pt idx="6">
                  <c:v>1.1784145388332972</c:v>
                </c:pt>
                <c:pt idx="7">
                  <c:v>1.1791082413735021</c:v>
                </c:pt>
                <c:pt idx="8">
                  <c:v>1.2065504521440527</c:v>
                </c:pt>
                <c:pt idx="9">
                  <c:v>1.2283294211727496</c:v>
                </c:pt>
                <c:pt idx="10">
                  <c:v>1.2679309214443844</c:v>
                </c:pt>
                <c:pt idx="11">
                  <c:v>1.3098959296580637</c:v>
                </c:pt>
                <c:pt idx="12">
                  <c:v>1.332457261222753</c:v>
                </c:pt>
                <c:pt idx="13">
                  <c:v>1.3573738795609556</c:v>
                </c:pt>
                <c:pt idx="14">
                  <c:v>1.3927721859336097</c:v>
                </c:pt>
                <c:pt idx="15">
                  <c:v>1.4624891274263794</c:v>
                </c:pt>
                <c:pt idx="16">
                  <c:v>1.4470368613437452</c:v>
                </c:pt>
                <c:pt idx="17">
                  <c:v>1.4725753291787185</c:v>
                </c:pt>
                <c:pt idx="18">
                  <c:v>1.4814815731546485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Commercial_Total!$AA$10:$AA$13</c:f>
              <c:strCache>
                <c:ptCount val="1"/>
                <c:pt idx="0">
                  <c:v>Final Indexes (6) Actual Energy Use  =(1) x (2)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Commercial_Total!$B$51:$B$72</c:f>
              <c:numCache>
                <c:formatCode>0</c:formatCode>
                <c:ptCount val="22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</c:numCache>
            </c:numRef>
          </c:cat>
          <c:val>
            <c:numRef>
              <c:f>Commercial_Total!$AA$53:$AA$69</c:f>
              <c:numCache>
                <c:formatCode>0.0000</c:formatCode>
                <c:ptCount val="17"/>
                <c:pt idx="0">
                  <c:v>1.0430420818192276</c:v>
                </c:pt>
                <c:pt idx="1">
                  <c:v>1.0980864179974694</c:v>
                </c:pt>
                <c:pt idx="2">
                  <c:v>1.1517597857621369</c:v>
                </c:pt>
                <c:pt idx="3">
                  <c:v>1.1627529299351069</c:v>
                </c:pt>
                <c:pt idx="4">
                  <c:v>1.1784145388332976</c:v>
                </c:pt>
                <c:pt idx="5">
                  <c:v>1.1791082413735021</c:v>
                </c:pt>
                <c:pt idx="6">
                  <c:v>1.2065504521440527</c:v>
                </c:pt>
                <c:pt idx="7">
                  <c:v>1.2283294211727496</c:v>
                </c:pt>
                <c:pt idx="8">
                  <c:v>1.2679309214443841</c:v>
                </c:pt>
                <c:pt idx="9">
                  <c:v>1.3098959296580637</c:v>
                </c:pt>
                <c:pt idx="10">
                  <c:v>1.332457261222753</c:v>
                </c:pt>
                <c:pt idx="11">
                  <c:v>1.3573738795609556</c:v>
                </c:pt>
                <c:pt idx="12">
                  <c:v>1.3927721859336097</c:v>
                </c:pt>
                <c:pt idx="13">
                  <c:v>1.4624891274263792</c:v>
                </c:pt>
                <c:pt idx="14">
                  <c:v>1.4470368613437454</c:v>
                </c:pt>
                <c:pt idx="15">
                  <c:v>1.4725753291787183</c:v>
                </c:pt>
                <c:pt idx="16">
                  <c:v>1.4814815731546487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Commercial_Total!$AB$10:$AB$13</c:f>
              <c:strCache>
                <c:ptCount val="1"/>
                <c:pt idx="0">
                  <c:v>Final Indexes (6) 0  =(1) x (2)</c:v>
                </c:pt>
              </c:strCache>
            </c:strRef>
          </c:tx>
          <c:val>
            <c:numRef>
              <c:f>Commercial_Total!$AB$14:$AB$67</c:f>
            </c:numRef>
          </c:val>
          <c:smooth val="0"/>
        </c:ser>
        <c:ser>
          <c:idx val="7"/>
          <c:order val="7"/>
          <c:tx>
            <c:strRef>
              <c:f>Commercial_Total!$AC$10:$AC$13</c:f>
              <c:strCache>
                <c:ptCount val="1"/>
                <c:pt idx="0">
                  <c:v>Final Indexes (10) Total Structure =(3) x (4) x(5) x (6)</c:v>
                </c:pt>
              </c:strCache>
            </c:strRef>
          </c:tx>
          <c:val>
            <c:numRef>
              <c:f>Commercial_Total!$AC$14:$AC$67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64544"/>
        <c:axId val="112379008"/>
      </c:lineChart>
      <c:catAx>
        <c:axId val="11236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Years</a:t>
                </a:r>
              </a:p>
            </c:rich>
          </c:tx>
          <c:layout>
            <c:manualLayout>
              <c:xMode val="edge"/>
              <c:yMode val="edge"/>
              <c:x val="0.52941176470588236"/>
              <c:y val="0.909090909090909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37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37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Index, 1985=1.0</a:t>
                </a:r>
              </a:p>
            </c:rich>
          </c:tx>
          <c:layout>
            <c:manualLayout>
              <c:xMode val="edge"/>
              <c:yMode val="edge"/>
              <c:x val="1.8823529411764704E-2"/>
              <c:y val="0.24727272727272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3645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52941176470588"/>
          <c:y val="0.3890909090909091"/>
          <c:w val="0.64235294117647057"/>
          <c:h val="0.356363636363636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Commercial Energy Consumption, Delivered, 1949-2008</a:t>
            </a:r>
          </a:p>
        </c:rich>
      </c:tx>
      <c:layout>
        <c:manualLayout>
          <c:xMode val="edge"/>
          <c:yMode val="edge"/>
          <c:x val="0.21911471790027204"/>
          <c:y val="3.77359649419127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18448878316393"/>
          <c:y val="0.16037785100312932"/>
          <c:w val="0.84149375704253404"/>
          <c:h val="0.71383867015118341"/>
        </c:manualLayout>
      </c:layout>
      <c:lineChart>
        <c:grouping val="standar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23680"/>
        <c:axId val="112425600"/>
      </c:lineChart>
      <c:catAx>
        <c:axId val="1124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42560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1242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Trillion Btu</a:t>
                </a:r>
              </a:p>
            </c:rich>
          </c:tx>
          <c:layout>
            <c:manualLayout>
              <c:xMode val="edge"/>
              <c:yMode val="edge"/>
              <c:x val="2.0979068735132427E-2"/>
              <c:y val="0.418240278106199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4236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79377183896926"/>
          <c:y val="0.57547346536416988"/>
          <c:w val="0.42191238233988548"/>
          <c:h val="0.267296418338548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Commercial Energy Consumption, Delivered, 1970:2008</a:t>
            </a:r>
          </a:p>
        </c:rich>
      </c:tx>
      <c:layout>
        <c:manualLayout>
          <c:xMode val="edge"/>
          <c:yMode val="edge"/>
          <c:x val="0.14849187935034802"/>
          <c:y val="3.8194573956210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3317865429235"/>
          <c:y val="0.11458372186863156"/>
          <c:w val="0.82598607888631093"/>
          <c:h val="0.70139126719586586"/>
        </c:manualLayout>
      </c:layout>
      <c:lineChart>
        <c:grouping val="standar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13760"/>
        <c:axId val="111815680"/>
      </c:lineChart>
      <c:catAx>
        <c:axId val="11181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1568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11815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Trillion Btu</a:t>
                </a:r>
              </a:p>
            </c:rich>
          </c:tx>
          <c:layout>
            <c:manualLayout>
              <c:xMode val="edge"/>
              <c:yMode val="edge"/>
              <c:x val="1.6241299303944315E-2"/>
              <c:y val="0.357640101589971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137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0510440835263"/>
          <c:y val="0.50694616341879417"/>
          <c:w val="0.36890951276102091"/>
          <c:h val="0.270834251689492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25240594925635"/>
          <c:y val="5.1400554097404488E-2"/>
          <c:w val="0.81119094488188992"/>
          <c:h val="0.79523549139690874"/>
        </c:manualLayout>
      </c:layout>
      <c:lineChart>
        <c:grouping val="standard"/>
        <c:varyColors val="0"/>
        <c:ser>
          <c:idx val="0"/>
          <c:order val="0"/>
          <c:tx>
            <c:strRef>
              <c:f>'Charts (other-not updated)'!$L$63</c:f>
              <c:strCache>
                <c:ptCount val="1"/>
                <c:pt idx="0">
                  <c:v>Electricity</c:v>
                </c:pt>
              </c:strCache>
            </c:strRef>
          </c:tx>
          <c:marker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cat>
            <c:numRef>
              <c:f>'Charts (other-not updated)'!$K$64:$K$105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'Charts (other-not updated)'!$L$64:$L$105</c:f>
              <c:numCache>
                <c:formatCode>0.0000</c:formatCode>
                <c:ptCount val="42"/>
                <c:pt idx="0">
                  <c:v>0.668218825939356</c:v>
                </c:pt>
                <c:pt idx="1">
                  <c:v>0.7013270507472803</c:v>
                </c:pt>
                <c:pt idx="2">
                  <c:v>0.75160860247525774</c:v>
                </c:pt>
                <c:pt idx="3">
                  <c:v>0.78772638191385247</c:v>
                </c:pt>
                <c:pt idx="4">
                  <c:v>0.76592839906652999</c:v>
                </c:pt>
                <c:pt idx="5">
                  <c:v>0.79300674632350776</c:v>
                </c:pt>
                <c:pt idx="6">
                  <c:v>0.82645926985696216</c:v>
                </c:pt>
                <c:pt idx="7">
                  <c:v>0.8515601557418585</c:v>
                </c:pt>
                <c:pt idx="8">
                  <c:v>0.86189537587772902</c:v>
                </c:pt>
                <c:pt idx="9">
                  <c:v>0.86563622894235948</c:v>
                </c:pt>
                <c:pt idx="10">
                  <c:v>0.86630889992304994</c:v>
                </c:pt>
                <c:pt idx="11">
                  <c:v>0.91482483347050725</c:v>
                </c:pt>
                <c:pt idx="12">
                  <c:v>0.91468806961437954</c:v>
                </c:pt>
                <c:pt idx="13">
                  <c:v>0.91818698256946463</c:v>
                </c:pt>
                <c:pt idx="14">
                  <c:v>0.96670420996113127</c:v>
                </c:pt>
                <c:pt idx="15">
                  <c:v>1</c:v>
                </c:pt>
                <c:pt idx="16">
                  <c:v>0.99724287823504698</c:v>
                </c:pt>
                <c:pt idx="17">
                  <c:v>1.0109618550448947</c:v>
                </c:pt>
                <c:pt idx="18">
                  <c:v>1.0393330779597547</c:v>
                </c:pt>
                <c:pt idx="19">
                  <c:v>1.0647262044640744</c:v>
                </c:pt>
                <c:pt idx="20">
                  <c:v>1.0772401601629971</c:v>
                </c:pt>
                <c:pt idx="21">
                  <c:v>1.0783185056672908</c:v>
                </c:pt>
                <c:pt idx="22">
                  <c:v>1.0963849314152352</c:v>
                </c:pt>
                <c:pt idx="23">
                  <c:v>1.105540165056091</c:v>
                </c:pt>
                <c:pt idx="24">
                  <c:v>1.1262393927190311</c:v>
                </c:pt>
                <c:pt idx="25">
                  <c:v>1.1424816675236094</c:v>
                </c:pt>
                <c:pt idx="26">
                  <c:v>1.1725514700700514</c:v>
                </c:pt>
                <c:pt idx="27">
                  <c:v>1.1854763101508063</c:v>
                </c:pt>
                <c:pt idx="28">
                  <c:v>1.1992058774922374</c:v>
                </c:pt>
                <c:pt idx="29">
                  <c:v>1.2129772602985001</c:v>
                </c:pt>
                <c:pt idx="30">
                  <c:v>1.2588267925412189</c:v>
                </c:pt>
                <c:pt idx="31">
                  <c:v>1.2511969944594354</c:v>
                </c:pt>
                <c:pt idx="32">
                  <c:v>1.2357812899161951</c:v>
                </c:pt>
                <c:pt idx="33">
                  <c:v>1.2386600969267993</c:v>
                </c:pt>
                <c:pt idx="34">
                  <c:v>1.2511737596017871</c:v>
                </c:pt>
                <c:pt idx="35">
                  <c:v>1.2637928901394213</c:v>
                </c:pt>
                <c:pt idx="36">
                  <c:v>1.2646145105381159</c:v>
                </c:pt>
                <c:pt idx="37">
                  <c:v>1.2648290736994989</c:v>
                </c:pt>
                <c:pt idx="38">
                  <c:v>1.2676225806490824</c:v>
                </c:pt>
                <c:pt idx="39">
                  <c:v>1.2426245402449327</c:v>
                </c:pt>
                <c:pt idx="40">
                  <c:v>1.2316604894869723</c:v>
                </c:pt>
                <c:pt idx="41">
                  <c:v>1.2264345319660683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(other-not updated)'!$M$63</c:f>
              <c:strCache>
                <c:ptCount val="1"/>
                <c:pt idx="0">
                  <c:v>Fuels</c:v>
                </c:pt>
              </c:strCache>
            </c:strRef>
          </c:tx>
          <c:marker>
            <c:symbol val="square"/>
            <c:size val="4"/>
          </c:marker>
          <c:cat>
            <c:numRef>
              <c:f>'Charts (other-not updated)'!$K$64:$K$105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'Charts (other-not updated)'!$M$64:$M$105</c:f>
              <c:numCache>
                <c:formatCode>0.0000</c:formatCode>
                <c:ptCount val="42"/>
                <c:pt idx="0">
                  <c:v>1.5261637838488857</c:v>
                </c:pt>
                <c:pt idx="1">
                  <c:v>1.5332735332179135</c:v>
                </c:pt>
                <c:pt idx="2">
                  <c:v>1.5149110909940251</c:v>
                </c:pt>
                <c:pt idx="3">
                  <c:v>1.5189823803578153</c:v>
                </c:pt>
                <c:pt idx="4">
                  <c:v>1.4266171608489464</c:v>
                </c:pt>
                <c:pt idx="5">
                  <c:v>1.3294320837586351</c:v>
                </c:pt>
                <c:pt idx="6">
                  <c:v>1.3650135388542648</c:v>
                </c:pt>
                <c:pt idx="7">
                  <c:v>1.3234768570668445</c:v>
                </c:pt>
                <c:pt idx="8">
                  <c:v>1.2615833209174985</c:v>
                </c:pt>
                <c:pt idx="9">
                  <c:v>1.2878816232968746</c:v>
                </c:pt>
                <c:pt idx="10">
                  <c:v>1.1704641723464497</c:v>
                </c:pt>
                <c:pt idx="11">
                  <c:v>1.0891480727633926</c:v>
                </c:pt>
                <c:pt idx="12">
                  <c:v>1.1110996044120458</c:v>
                </c:pt>
                <c:pt idx="13">
                  <c:v>1.0657130805761375</c:v>
                </c:pt>
                <c:pt idx="14">
                  <c:v>1.123329738048938</c:v>
                </c:pt>
                <c:pt idx="15">
                  <c:v>1</c:v>
                </c:pt>
                <c:pt idx="16">
                  <c:v>0.9856771722313693</c:v>
                </c:pt>
                <c:pt idx="17">
                  <c:v>0.98673964644257706</c:v>
                </c:pt>
                <c:pt idx="18">
                  <c:v>1.0003781322437943</c:v>
                </c:pt>
                <c:pt idx="19">
                  <c:v>0.98856445848483798</c:v>
                </c:pt>
                <c:pt idx="20">
                  <c:v>0.98770896012018461</c:v>
                </c:pt>
                <c:pt idx="21">
                  <c:v>0.97444566862390736</c:v>
                </c:pt>
                <c:pt idx="22">
                  <c:v>0.96109518633380275</c:v>
                </c:pt>
                <c:pt idx="23">
                  <c:v>0.92573774328700231</c:v>
                </c:pt>
                <c:pt idx="24">
                  <c:v>0.94649141410464777</c:v>
                </c:pt>
                <c:pt idx="25">
                  <c:v>0.94983206577378565</c:v>
                </c:pt>
                <c:pt idx="26">
                  <c:v>0.9598237875193838</c:v>
                </c:pt>
                <c:pt idx="27">
                  <c:v>0.9662985924158658</c:v>
                </c:pt>
                <c:pt idx="28">
                  <c:v>0.94078423706236025</c:v>
                </c:pt>
                <c:pt idx="29">
                  <c:v>0.91449890951322255</c:v>
                </c:pt>
                <c:pt idx="30">
                  <c:v>0.91691157020071878</c:v>
                </c:pt>
                <c:pt idx="31">
                  <c:v>0.8819826109027038</c:v>
                </c:pt>
                <c:pt idx="32">
                  <c:v>0.86530931157497448</c:v>
                </c:pt>
                <c:pt idx="33">
                  <c:v>0.87070065526179152</c:v>
                </c:pt>
                <c:pt idx="34">
                  <c:v>0.86298529901157051</c:v>
                </c:pt>
                <c:pt idx="35">
                  <c:v>0.81452384174348957</c:v>
                </c:pt>
                <c:pt idx="36">
                  <c:v>0.77903738756672936</c:v>
                </c:pt>
                <c:pt idx="37">
                  <c:v>0.76949087960901341</c:v>
                </c:pt>
                <c:pt idx="38">
                  <c:v>0.76038882501222183</c:v>
                </c:pt>
                <c:pt idx="39">
                  <c:v>0.74832375662529449</c:v>
                </c:pt>
                <c:pt idx="40">
                  <c:v>0.75371584553230575</c:v>
                </c:pt>
                <c:pt idx="41">
                  <c:v>0.76225061043451192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(other-not updated)'!$N$63</c:f>
              <c:strCache>
                <c:ptCount val="1"/>
                <c:pt idx="0">
                  <c:v>Source (adjusted)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'Charts (other-not updated)'!$K$64:$K$105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'Charts (other-not updated)'!$N$64:$N$105</c:f>
              <c:numCache>
                <c:formatCode>0.0000</c:formatCode>
                <c:ptCount val="42"/>
                <c:pt idx="0">
                  <c:v>0.93855880452036988</c:v>
                </c:pt>
                <c:pt idx="1">
                  <c:v>0.96369456179996371</c:v>
                </c:pt>
                <c:pt idx="2">
                  <c:v>0.99260997072859802</c:v>
                </c:pt>
                <c:pt idx="3">
                  <c:v>1.0188084402675921</c:v>
                </c:pt>
                <c:pt idx="4">
                  <c:v>0.97499447117788529</c:v>
                </c:pt>
                <c:pt idx="5">
                  <c:v>0.96371179784442407</c:v>
                </c:pt>
                <c:pt idx="6">
                  <c:v>0.99793329846401946</c:v>
                </c:pt>
                <c:pt idx="7">
                  <c:v>1.0019961041330296</c:v>
                </c:pt>
                <c:pt idx="8">
                  <c:v>0.98939476788165392</c:v>
                </c:pt>
                <c:pt idx="9">
                  <c:v>1.0003318267603338</c:v>
                </c:pt>
                <c:pt idx="10">
                  <c:v>0.96345216126996147</c:v>
                </c:pt>
                <c:pt idx="11">
                  <c:v>0.97044622133710434</c:v>
                </c:pt>
                <c:pt idx="12">
                  <c:v>0.97730161149751593</c:v>
                </c:pt>
                <c:pt idx="13">
                  <c:v>0.96542562778022711</c:v>
                </c:pt>
                <c:pt idx="14">
                  <c:v>1.0168515628664625</c:v>
                </c:pt>
                <c:pt idx="15">
                  <c:v>1</c:v>
                </c:pt>
                <c:pt idx="16">
                  <c:v>0.99351327288905067</c:v>
                </c:pt>
                <c:pt idx="17">
                  <c:v>1.0031800569883542</c:v>
                </c:pt>
                <c:pt idx="18">
                  <c:v>1.0267971005185028</c:v>
                </c:pt>
                <c:pt idx="19">
                  <c:v>1.0401579462037875</c:v>
                </c:pt>
                <c:pt idx="20">
                  <c:v>1.048444734075173</c:v>
                </c:pt>
                <c:pt idx="21">
                  <c:v>1.0450584288616884</c:v>
                </c:pt>
                <c:pt idx="22">
                  <c:v>1.0531359115563725</c:v>
                </c:pt>
                <c:pt idx="23">
                  <c:v>1.0478825133388245</c:v>
                </c:pt>
                <c:pt idx="24">
                  <c:v>1.0686074212285142</c:v>
                </c:pt>
                <c:pt idx="25">
                  <c:v>1.0807091208608404</c:v>
                </c:pt>
                <c:pt idx="26">
                  <c:v>1.1042954000952676</c:v>
                </c:pt>
                <c:pt idx="27">
                  <c:v>1.1151317688054976</c:v>
                </c:pt>
                <c:pt idx="28">
                  <c:v>1.1165024518008444</c:v>
                </c:pt>
                <c:pt idx="29">
                  <c:v>1.1179233745520627</c:v>
                </c:pt>
                <c:pt idx="30">
                  <c:v>1.1500622689041631</c:v>
                </c:pt>
                <c:pt idx="31">
                  <c:v>1.1337575876304857</c:v>
                </c:pt>
                <c:pt idx="32">
                  <c:v>1.1179547172681294</c:v>
                </c:pt>
                <c:pt idx="33">
                  <c:v>1.1216412388589496</c:v>
                </c:pt>
                <c:pt idx="34">
                  <c:v>1.1276399157527803</c:v>
                </c:pt>
                <c:pt idx="35">
                  <c:v>1.1207271029613037</c:v>
                </c:pt>
                <c:pt idx="36">
                  <c:v>1.1101131621527489</c:v>
                </c:pt>
                <c:pt idx="37">
                  <c:v>1.1072593928834173</c:v>
                </c:pt>
                <c:pt idx="38">
                  <c:v>1.1061876079217767</c:v>
                </c:pt>
                <c:pt idx="39">
                  <c:v>1.0853544052840824</c:v>
                </c:pt>
                <c:pt idx="40">
                  <c:v>1.0797534182520714</c:v>
                </c:pt>
                <c:pt idx="41">
                  <c:v>1.0790051160116139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64064"/>
        <c:axId val="111936640"/>
      </c:lineChart>
      <c:catAx>
        <c:axId val="1118640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11936640"/>
        <c:crosses val="autoZero"/>
        <c:auto val="1"/>
        <c:lblAlgn val="ctr"/>
        <c:lblOffset val="100"/>
        <c:tickLblSkip val="5"/>
        <c:noMultiLvlLbl val="0"/>
      </c:catAx>
      <c:valAx>
        <c:axId val="111936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 baseline="0"/>
                </a:pPr>
                <a:r>
                  <a:rPr lang="en-US" sz="1100" baseline="0"/>
                  <a:t>  Index, 1985 = 1.0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crossAx val="111864064"/>
        <c:crosses val="autoZero"/>
        <c:crossBetween val="between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44355446194225723"/>
          <c:y val="0.50868328958880138"/>
          <c:w val="0.30922331583552054"/>
          <c:h val="0.29744787109944593"/>
        </c:manualLayout>
      </c:layout>
      <c:overlay val="0"/>
      <c:spPr>
        <a:solidFill>
          <a:schemeClr val="bg1"/>
        </a:solidFill>
        <a:ln>
          <a:solidFill>
            <a:schemeClr val="tx2"/>
          </a:solidFill>
        </a:ln>
      </c:spPr>
      <c:txPr>
        <a:bodyPr/>
        <a:lstStyle/>
        <a:p>
          <a:pPr>
            <a:defRPr sz="11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5.1400554097404488E-2"/>
          <c:w val="0.83558639545056868"/>
          <c:h val="0.78278032954214061"/>
        </c:manualLayout>
      </c:layout>
      <c:lineChart>
        <c:grouping val="standard"/>
        <c:varyColors val="0"/>
        <c:ser>
          <c:idx val="0"/>
          <c:order val="0"/>
          <c:tx>
            <c:strRef>
              <c:f>'Regional_intensity (aggregate)'!$AW$5</c:f>
              <c:strCache>
                <c:ptCount val="1"/>
                <c:pt idx="0">
                  <c:v>Fuels</c:v>
                </c:pt>
              </c:strCache>
            </c:strRef>
          </c:tx>
          <c:cat>
            <c:numRef>
              <c:f>'Regional_intensity (aggregate)'!$AV$6:$AV$47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'Regional_intensity (aggregate)'!$AW$6:$AW$47</c:f>
              <c:numCache>
                <c:formatCode>0.000</c:formatCode>
                <c:ptCount val="42"/>
                <c:pt idx="0">
                  <c:v>96.435043922417364</c:v>
                </c:pt>
                <c:pt idx="1">
                  <c:v>101.96099831242717</c:v>
                </c:pt>
                <c:pt idx="2">
                  <c:v>96.437188540369306</c:v>
                </c:pt>
                <c:pt idx="3">
                  <c:v>95.586095746629752</c:v>
                </c:pt>
                <c:pt idx="4">
                  <c:v>90.242422797869423</c:v>
                </c:pt>
                <c:pt idx="5">
                  <c:v>85.480192946661091</c:v>
                </c:pt>
                <c:pt idx="6">
                  <c:v>82.705004636344711</c:v>
                </c:pt>
                <c:pt idx="7">
                  <c:v>80.093252578003685</c:v>
                </c:pt>
                <c:pt idx="8">
                  <c:v>75.86418573731838</c:v>
                </c:pt>
                <c:pt idx="9">
                  <c:v>76.479379612434755</c:v>
                </c:pt>
                <c:pt idx="10">
                  <c:v>75.554852949340315</c:v>
                </c:pt>
                <c:pt idx="11">
                  <c:v>71.35324812885888</c:v>
                </c:pt>
                <c:pt idx="12">
                  <c:v>72.819884209411669</c:v>
                </c:pt>
                <c:pt idx="13">
                  <c:v>67.209746844539325</c:v>
                </c:pt>
                <c:pt idx="14">
                  <c:v>65.059023379388023</c:v>
                </c:pt>
                <c:pt idx="15">
                  <c:v>59.496668309591421</c:v>
                </c:pt>
                <c:pt idx="16">
                  <c:v>56.229434096848578</c:v>
                </c:pt>
                <c:pt idx="17">
                  <c:v>58.645445719640421</c:v>
                </c:pt>
                <c:pt idx="18">
                  <c:v>61.292814403557145</c:v>
                </c:pt>
                <c:pt idx="19">
                  <c:v>60.479127215863862</c:v>
                </c:pt>
                <c:pt idx="20">
                  <c:v>59.213219630500987</c:v>
                </c:pt>
                <c:pt idx="21">
                  <c:v>58.712888065538586</c:v>
                </c:pt>
                <c:pt idx="22">
                  <c:v>55.03106503740009</c:v>
                </c:pt>
                <c:pt idx="23">
                  <c:v>53.279931045400922</c:v>
                </c:pt>
                <c:pt idx="24">
                  <c:v>52.885513085572164</c:v>
                </c:pt>
                <c:pt idx="25">
                  <c:v>53.732604445691003</c:v>
                </c:pt>
                <c:pt idx="26">
                  <c:v>51.364140932360243</c:v>
                </c:pt>
                <c:pt idx="27">
                  <c:v>50.531432183692338</c:v>
                </c:pt>
                <c:pt idx="28">
                  <c:v>52.901844785138117</c:v>
                </c:pt>
                <c:pt idx="29">
                  <c:v>48.103820900739557</c:v>
                </c:pt>
                <c:pt idx="30">
                  <c:v>46.193546909218306</c:v>
                </c:pt>
                <c:pt idx="31">
                  <c:v>46.134999044262628</c:v>
                </c:pt>
                <c:pt idx="32">
                  <c:v>43.932903708900788</c:v>
                </c:pt>
                <c:pt idx="33">
                  <c:v>42.058638432080492</c:v>
                </c:pt>
                <c:pt idx="34">
                  <c:v>42.221497985846916</c:v>
                </c:pt>
                <c:pt idx="35">
                  <c:v>41.925586179454996</c:v>
                </c:pt>
                <c:pt idx="36">
                  <c:v>41.469537805735655</c:v>
                </c:pt>
                <c:pt idx="37">
                  <c:v>41.194450145825726</c:v>
                </c:pt>
                <c:pt idx="38">
                  <c:v>43.590222338195893</c:v>
                </c:pt>
                <c:pt idx="39">
                  <c:v>43.354381246472819</c:v>
                </c:pt>
                <c:pt idx="40">
                  <c:v>43.123444377156559</c:v>
                </c:pt>
                <c:pt idx="41">
                  <c:v>45.540047515776237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'Regional_intensity (aggregate)'!$AX$5</c:f>
              <c:strCache>
                <c:ptCount val="1"/>
                <c:pt idx="0">
                  <c:v>Electricity</c:v>
                </c:pt>
              </c:strCache>
            </c:strRef>
          </c:tx>
          <c:marker>
            <c:symbol val="square"/>
            <c:size val="4"/>
          </c:marker>
          <c:cat>
            <c:numRef>
              <c:f>'Regional_intensity (aggregate)'!$AV$6:$AV$47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'Regional_intensity (aggregate)'!$AX$6:$AX$47</c:f>
              <c:numCache>
                <c:formatCode>0.000</c:formatCode>
                <c:ptCount val="42"/>
                <c:pt idx="0">
                  <c:v>40.091717679148566</c:v>
                </c:pt>
                <c:pt idx="1">
                  <c:v>41.145706151657635</c:v>
                </c:pt>
                <c:pt idx="2">
                  <c:v>44.494755308190101</c:v>
                </c:pt>
                <c:pt idx="3">
                  <c:v>45.957131536173911</c:v>
                </c:pt>
                <c:pt idx="4">
                  <c:v>43.068562573633393</c:v>
                </c:pt>
                <c:pt idx="5">
                  <c:v>47.947733632355245</c:v>
                </c:pt>
                <c:pt idx="6">
                  <c:v>48.177371850076398</c:v>
                </c:pt>
                <c:pt idx="7">
                  <c:v>47.693310700916385</c:v>
                </c:pt>
                <c:pt idx="8">
                  <c:v>47.132726983427894</c:v>
                </c:pt>
                <c:pt idx="9">
                  <c:v>47.706646199472793</c:v>
                </c:pt>
                <c:pt idx="10">
                  <c:v>47.102857368010788</c:v>
                </c:pt>
                <c:pt idx="11">
                  <c:v>49.8272878982729</c:v>
                </c:pt>
                <c:pt idx="12">
                  <c:v>49.001145689770013</c:v>
                </c:pt>
                <c:pt idx="13">
                  <c:v>46.753004497950457</c:v>
                </c:pt>
                <c:pt idx="14">
                  <c:v>51.708681722924808</c:v>
                </c:pt>
                <c:pt idx="15">
                  <c:v>51.846037025564641</c:v>
                </c:pt>
                <c:pt idx="16">
                  <c:v>50.542333108558864</c:v>
                </c:pt>
                <c:pt idx="17">
                  <c:v>50.205343274242232</c:v>
                </c:pt>
                <c:pt idx="18">
                  <c:v>51.367293456534981</c:v>
                </c:pt>
                <c:pt idx="19">
                  <c:v>52.080597519353567</c:v>
                </c:pt>
                <c:pt idx="20">
                  <c:v>52.34309805391328</c:v>
                </c:pt>
                <c:pt idx="21">
                  <c:v>50.382353076601156</c:v>
                </c:pt>
                <c:pt idx="22">
                  <c:v>51.146264764551418</c:v>
                </c:pt>
                <c:pt idx="23">
                  <c:v>50.796810800927389</c:v>
                </c:pt>
                <c:pt idx="24">
                  <c:v>50.440278289338387</c:v>
                </c:pt>
                <c:pt idx="25">
                  <c:v>50.517641665561136</c:v>
                </c:pt>
                <c:pt idx="26">
                  <c:v>51.310878996431157</c:v>
                </c:pt>
                <c:pt idx="27">
                  <c:v>51.43855624595664</c:v>
                </c:pt>
                <c:pt idx="28">
                  <c:v>53.042271100995357</c:v>
                </c:pt>
                <c:pt idx="29">
                  <c:v>52.097738003253077</c:v>
                </c:pt>
                <c:pt idx="30">
                  <c:v>53.295056035459126</c:v>
                </c:pt>
                <c:pt idx="31">
                  <c:v>53.358279340995857</c:v>
                </c:pt>
                <c:pt idx="32">
                  <c:v>53.504344811615283</c:v>
                </c:pt>
                <c:pt idx="33">
                  <c:v>52.518102310469359</c:v>
                </c:pt>
                <c:pt idx="34">
                  <c:v>54.15559000010424</c:v>
                </c:pt>
                <c:pt idx="35">
                  <c:v>53.565599752433613</c:v>
                </c:pt>
                <c:pt idx="36">
                  <c:v>54.229939593632089</c:v>
                </c:pt>
                <c:pt idx="37">
                  <c:v>54.636945047289061</c:v>
                </c:pt>
                <c:pt idx="38">
                  <c:v>54.67320919139199</c:v>
                </c:pt>
                <c:pt idx="39">
                  <c:v>53.446845965173708</c:v>
                </c:pt>
                <c:pt idx="40">
                  <c:v>52.838796935337278</c:v>
                </c:pt>
                <c:pt idx="41">
                  <c:v>53.531471649455838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62080"/>
        <c:axId val="92063616"/>
      </c:lineChart>
      <c:catAx>
        <c:axId val="9206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2063616"/>
        <c:crosses val="autoZero"/>
        <c:auto val="1"/>
        <c:lblAlgn val="ctr"/>
        <c:lblOffset val="100"/>
        <c:tickLblSkip val="5"/>
        <c:noMultiLvlLbl val="0"/>
      </c:catAx>
      <c:valAx>
        <c:axId val="92063616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92062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745756780402453"/>
          <c:y val="0.18943095654709827"/>
          <c:w val="0.19420909886264215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33573928258968"/>
          <c:y val="5.1400554097404488E-2"/>
          <c:w val="0.77655183727034116"/>
          <c:h val="0.79523549139690874"/>
        </c:manualLayout>
      </c:layout>
      <c:lineChart>
        <c:grouping val="standard"/>
        <c:varyColors val="0"/>
        <c:ser>
          <c:idx val="0"/>
          <c:order val="0"/>
          <c:tx>
            <c:strRef>
              <c:f>Weather_factors!$BA$27:$BA$28</c:f>
              <c:strCache>
                <c:ptCount val="1"/>
                <c:pt idx="0">
                  <c:v>  Actual   Intensity</c:v>
                </c:pt>
              </c:strCache>
            </c:strRef>
          </c:tx>
          <c:cat>
            <c:numRef>
              <c:f>Weather_factors!$AZ$29:$AZ$70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Weather_factors!$BA$29:$BA$70</c:f>
              <c:numCache>
                <c:formatCode>0.000</c:formatCode>
                <c:ptCount val="42"/>
                <c:pt idx="0">
                  <c:v>121.12652520795744</c:v>
                </c:pt>
                <c:pt idx="1">
                  <c:v>119.71368510450031</c:v>
                </c:pt>
                <c:pt idx="2">
                  <c:v>120.73393482269432</c:v>
                </c:pt>
                <c:pt idx="3">
                  <c:v>119.96882875723064</c:v>
                </c:pt>
                <c:pt idx="4">
                  <c:v>106.28837119726303</c:v>
                </c:pt>
                <c:pt idx="5">
                  <c:v>96.53534580609039</c:v>
                </c:pt>
                <c:pt idx="6">
                  <c:v>112.52430309146195</c:v>
                </c:pt>
                <c:pt idx="7">
                  <c:v>106.10074831453061</c:v>
                </c:pt>
                <c:pt idx="8">
                  <c:v>102.43899339118489</c:v>
                </c:pt>
                <c:pt idx="9">
                  <c:v>87.317052629116219</c:v>
                </c:pt>
                <c:pt idx="10">
                  <c:v>90.925068472659163</c:v>
                </c:pt>
                <c:pt idx="11">
                  <c:v>79.851585413042812</c:v>
                </c:pt>
                <c:pt idx="12">
                  <c:v>81.564723368708712</c:v>
                </c:pt>
                <c:pt idx="13">
                  <c:v>72.932779149215676</c:v>
                </c:pt>
                <c:pt idx="14">
                  <c:v>82.13357257676634</c:v>
                </c:pt>
                <c:pt idx="15">
                  <c:v>75.875529498709582</c:v>
                </c:pt>
                <c:pt idx="16">
                  <c:v>82.953612997686747</c:v>
                </c:pt>
                <c:pt idx="17">
                  <c:v>80.262001203035041</c:v>
                </c:pt>
                <c:pt idx="18">
                  <c:v>82.856595330708871</c:v>
                </c:pt>
                <c:pt idx="19">
                  <c:v>85.87194317403673</c:v>
                </c:pt>
                <c:pt idx="20">
                  <c:v>82.180358681283636</c:v>
                </c:pt>
                <c:pt idx="21">
                  <c:v>82.461254451334582</c:v>
                </c:pt>
                <c:pt idx="22">
                  <c:v>86.592619695072855</c:v>
                </c:pt>
                <c:pt idx="23">
                  <c:v>85.399085222379284</c:v>
                </c:pt>
                <c:pt idx="24">
                  <c:v>88.57987919890887</c:v>
                </c:pt>
                <c:pt idx="25">
                  <c:v>85.738456039141809</c:v>
                </c:pt>
                <c:pt idx="26">
                  <c:v>90.022753804714839</c:v>
                </c:pt>
                <c:pt idx="27">
                  <c:v>92.821550629071126</c:v>
                </c:pt>
                <c:pt idx="28">
                  <c:v>84.291992927424872</c:v>
                </c:pt>
                <c:pt idx="29">
                  <c:v>86.195450837053897</c:v>
                </c:pt>
                <c:pt idx="30">
                  <c:v>87.981026552258385</c:v>
                </c:pt>
                <c:pt idx="31">
                  <c:v>80.46137116180229</c:v>
                </c:pt>
                <c:pt idx="32">
                  <c:v>80.739117021849708</c:v>
                </c:pt>
                <c:pt idx="33">
                  <c:v>86.175840390801966</c:v>
                </c:pt>
                <c:pt idx="34">
                  <c:v>86.16122386524178</c:v>
                </c:pt>
                <c:pt idx="35">
                  <c:v>78.579033432919303</c:v>
                </c:pt>
                <c:pt idx="36">
                  <c:v>68.577319778458701</c:v>
                </c:pt>
                <c:pt idx="37">
                  <c:v>73.601572639049976</c:v>
                </c:pt>
                <c:pt idx="38">
                  <c:v>71.815481767034044</c:v>
                </c:pt>
                <c:pt idx="39">
                  <c:v>70.605783034435603</c:v>
                </c:pt>
                <c:pt idx="40">
                  <c:v>69.829348368704984</c:v>
                </c:pt>
                <c:pt idx="41">
                  <c:v>70.938881812890074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Weather_factors!$BB$27:$BB$28</c:f>
              <c:strCache>
                <c:ptCount val="1"/>
                <c:pt idx="0">
                  <c:v> Predicted  Intensity</c:v>
                </c:pt>
              </c:strCache>
            </c:strRef>
          </c:tx>
          <c:marker>
            <c:symbol val="square"/>
            <c:size val="4"/>
          </c:marker>
          <c:cat>
            <c:numRef>
              <c:f>Weather_factors!$AZ$29:$AZ$70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Weather_factors!$BB$29:$BB$70</c:f>
              <c:numCache>
                <c:formatCode>0.00</c:formatCode>
                <c:ptCount val="42"/>
                <c:pt idx="0">
                  <c:v>122.25797610699661</c:v>
                </c:pt>
                <c:pt idx="1">
                  <c:v>120.66658950495366</c:v>
                </c:pt>
                <c:pt idx="2">
                  <c:v>119.7210970993587</c:v>
                </c:pt>
                <c:pt idx="3">
                  <c:v>115.47826978388723</c:v>
                </c:pt>
                <c:pt idx="4">
                  <c:v>109.77301841421897</c:v>
                </c:pt>
                <c:pt idx="5">
                  <c:v>101.96338543774914</c:v>
                </c:pt>
                <c:pt idx="6">
                  <c:v>105.22106351251601</c:v>
                </c:pt>
                <c:pt idx="7">
                  <c:v>99.681161068667706</c:v>
                </c:pt>
                <c:pt idx="8">
                  <c:v>106.90000414678548</c:v>
                </c:pt>
                <c:pt idx="9">
                  <c:v>92.289029238537566</c:v>
                </c:pt>
                <c:pt idx="10">
                  <c:v>92.253161431958972</c:v>
                </c:pt>
                <c:pt idx="11">
                  <c:v>80.748771303071223</c:v>
                </c:pt>
                <c:pt idx="12">
                  <c:v>77.892627611610408</c:v>
                </c:pt>
                <c:pt idx="13">
                  <c:v>73.633423667903941</c:v>
                </c:pt>
                <c:pt idx="14">
                  <c:v>81.675938974207142</c:v>
                </c:pt>
                <c:pt idx="15">
                  <c:v>75.833740627181669</c:v>
                </c:pt>
                <c:pt idx="16">
                  <c:v>78.844167164432804</c:v>
                </c:pt>
                <c:pt idx="17">
                  <c:v>81.334172521241442</c:v>
                </c:pt>
                <c:pt idx="18">
                  <c:v>84.074825894174225</c:v>
                </c:pt>
                <c:pt idx="19">
                  <c:v>85.42673938393699</c:v>
                </c:pt>
                <c:pt idx="20">
                  <c:v>82.817317368835276</c:v>
                </c:pt>
                <c:pt idx="21">
                  <c:v>83.93650831270314</c:v>
                </c:pt>
                <c:pt idx="22">
                  <c:v>87.676555693402662</c:v>
                </c:pt>
                <c:pt idx="23">
                  <c:v>88.184095075517959</c:v>
                </c:pt>
                <c:pt idx="24">
                  <c:v>88.402623992107337</c:v>
                </c:pt>
                <c:pt idx="25">
                  <c:v>88.612506616969682</c:v>
                </c:pt>
                <c:pt idx="26">
                  <c:v>89.446612657353356</c:v>
                </c:pt>
                <c:pt idx="27">
                  <c:v>88.520214026881249</c:v>
                </c:pt>
                <c:pt idx="28">
                  <c:v>83.019617590843282</c:v>
                </c:pt>
                <c:pt idx="29">
                  <c:v>85.914056953374086</c:v>
                </c:pt>
                <c:pt idx="30">
                  <c:v>87.203723485902714</c:v>
                </c:pt>
                <c:pt idx="31">
                  <c:v>81.571775612999488</c:v>
                </c:pt>
                <c:pt idx="32">
                  <c:v>81.895997891721848</c:v>
                </c:pt>
                <c:pt idx="33">
                  <c:v>86.224857298176929</c:v>
                </c:pt>
                <c:pt idx="34">
                  <c:v>81.932815993758794</c:v>
                </c:pt>
                <c:pt idx="35">
                  <c:v>78.57795555574036</c:v>
                </c:pt>
                <c:pt idx="36">
                  <c:v>69.290529952102077</c:v>
                </c:pt>
                <c:pt idx="37">
                  <c:v>73.288387685192816</c:v>
                </c:pt>
                <c:pt idx="38">
                  <c:v>71.224467699300959</c:v>
                </c:pt>
                <c:pt idx="39">
                  <c:v>74.262684004701541</c:v>
                </c:pt>
                <c:pt idx="40">
                  <c:v>70.289345249203677</c:v>
                </c:pt>
                <c:pt idx="41">
                  <c:v>69.762789208253338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Weather_factors!$BC$27:$BC$28</c:f>
              <c:strCache>
                <c:ptCount val="1"/>
                <c:pt idx="0">
                  <c:v>Normalized  Intensity</c:v>
                </c:pt>
              </c:strCache>
            </c:strRef>
          </c:tx>
          <c:cat>
            <c:numRef>
              <c:f>Weather_factors!$AZ$29:$AZ$70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Weather_factors!$BC$29:$BC$70</c:f>
              <c:numCache>
                <c:formatCode>0.00</c:formatCode>
                <c:ptCount val="42"/>
                <c:pt idx="0">
                  <c:v>121.40274663478047</c:v>
                </c:pt>
                <c:pt idx="1">
                  <c:v>119.65452605847069</c:v>
                </c:pt>
                <c:pt idx="2">
                  <c:v>120.32152408741447</c:v>
                </c:pt>
                <c:pt idx="3">
                  <c:v>122.55081991139501</c:v>
                </c:pt>
                <c:pt idx="4">
                  <c:v>107.46233970012651</c:v>
                </c:pt>
                <c:pt idx="5">
                  <c:v>100.01855458683987</c:v>
                </c:pt>
                <c:pt idx="6">
                  <c:v>109.95102176881281</c:v>
                </c:pt>
                <c:pt idx="7">
                  <c:v>106.48101082773842</c:v>
                </c:pt>
                <c:pt idx="8">
                  <c:v>95.343630840303504</c:v>
                </c:pt>
                <c:pt idx="9">
                  <c:v>89.469180320021636</c:v>
                </c:pt>
                <c:pt idx="10">
                  <c:v>85.440817915159585</c:v>
                </c:pt>
                <c:pt idx="11">
                  <c:v>78.42555744065487</c:v>
                </c:pt>
                <c:pt idx="12">
                  <c:v>81.82810257273394</c:v>
                </c:pt>
                <c:pt idx="13">
                  <c:v>79.270811520652899</c:v>
                </c:pt>
                <c:pt idx="14">
                  <c:v>86.840757055439823</c:v>
                </c:pt>
                <c:pt idx="15">
                  <c:v>76.107537157123602</c:v>
                </c:pt>
                <c:pt idx="16">
                  <c:v>83.288302995653694</c:v>
                </c:pt>
                <c:pt idx="17">
                  <c:v>80.586403815288591</c:v>
                </c:pt>
                <c:pt idx="18">
                  <c:v>82.503579486950471</c:v>
                </c:pt>
                <c:pt idx="19">
                  <c:v>85.243593149008873</c:v>
                </c:pt>
                <c:pt idx="20">
                  <c:v>84.764334558697612</c:v>
                </c:pt>
                <c:pt idx="21">
                  <c:v>84.797289758072282</c:v>
                </c:pt>
                <c:pt idx="22">
                  <c:v>86.219247433217234</c:v>
                </c:pt>
                <c:pt idx="23">
                  <c:v>85.166801715528251</c:v>
                </c:pt>
                <c:pt idx="24">
                  <c:v>88.430586103108837</c:v>
                </c:pt>
                <c:pt idx="25">
                  <c:v>86.070905831417051</c:v>
                </c:pt>
                <c:pt idx="26">
                  <c:v>89.642798126006582</c:v>
                </c:pt>
                <c:pt idx="27">
                  <c:v>93.169432507953545</c:v>
                </c:pt>
                <c:pt idx="28">
                  <c:v>90.543797970487063</c:v>
                </c:pt>
                <c:pt idx="29">
                  <c:v>89.845124049469732</c:v>
                </c:pt>
                <c:pt idx="30">
                  <c:v>88.85814591535447</c:v>
                </c:pt>
                <c:pt idx="31">
                  <c:v>84.412525174929925</c:v>
                </c:pt>
                <c:pt idx="32">
                  <c:v>84.550439241810835</c:v>
                </c:pt>
                <c:pt idx="33">
                  <c:v>84.680623250654492</c:v>
                </c:pt>
                <c:pt idx="34">
                  <c:v>87.148477064549439</c:v>
                </c:pt>
                <c:pt idx="35">
                  <c:v>79.362526839595276</c:v>
                </c:pt>
                <c:pt idx="36">
                  <c:v>75.855845116074548</c:v>
                </c:pt>
                <c:pt idx="37">
                  <c:v>75.781081892438294</c:v>
                </c:pt>
                <c:pt idx="38">
                  <c:v>74.223741592451361</c:v>
                </c:pt>
                <c:pt idx="39">
                  <c:v>71.273325365703769</c:v>
                </c:pt>
                <c:pt idx="40">
                  <c:v>74.997399807888485</c:v>
                </c:pt>
                <c:pt idx="41">
                  <c:v>76.323214862409117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38784"/>
        <c:axId val="102440320"/>
      </c:lineChart>
      <c:catAx>
        <c:axId val="10243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440320"/>
        <c:crosses val="autoZero"/>
        <c:auto val="1"/>
        <c:lblAlgn val="ctr"/>
        <c:lblOffset val="100"/>
        <c:tickLblSkip val="5"/>
        <c:noMultiLvlLbl val="0"/>
      </c:catAx>
      <c:valAx>
        <c:axId val="102440320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102438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0910979877515309"/>
          <c:y val="0.51331291921843103"/>
          <c:w val="0.3242235345581802"/>
          <c:h val="0.2511515748031495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03628644349975E-2"/>
          <c:y val="3.9423055953663751E-2"/>
          <c:w val="0.82702999469468663"/>
          <c:h val="0.84295027900503205"/>
        </c:manualLayout>
      </c:layout>
      <c:lineChart>
        <c:grouping val="standard"/>
        <c:varyColors val="0"/>
        <c:ser>
          <c:idx val="0"/>
          <c:order val="0"/>
          <c:tx>
            <c:strRef>
              <c:f>Weather_factors!$CD$27:$CD$28</c:f>
              <c:strCache>
                <c:ptCount val="1"/>
                <c:pt idx="0">
                  <c:v>  Actual   Intensity</c:v>
                </c:pt>
              </c:strCache>
            </c:strRef>
          </c:tx>
          <c:cat>
            <c:numRef>
              <c:f>Weather_factors!$CC$29:$CC$69</c:f>
              <c:numCache>
                <c:formatCode>0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Weather_factors!$CD$29:$CD$69</c:f>
              <c:numCache>
                <c:formatCode>0.00</c:formatCode>
                <c:ptCount val="41"/>
                <c:pt idx="0">
                  <c:v>20.616547749490557</c:v>
                </c:pt>
                <c:pt idx="1">
                  <c:v>21.641737855258903</c:v>
                </c:pt>
                <c:pt idx="2">
                  <c:v>22.879760812645635</c:v>
                </c:pt>
                <c:pt idx="3">
                  <c:v>24.239707295130117</c:v>
                </c:pt>
                <c:pt idx="4">
                  <c:v>23.827710274689167</c:v>
                </c:pt>
                <c:pt idx="5">
                  <c:v>24.228511519095576</c:v>
                </c:pt>
                <c:pt idx="6">
                  <c:v>25.80667044964164</c:v>
                </c:pt>
                <c:pt idx="7">
                  <c:v>27.011545420886787</c:v>
                </c:pt>
                <c:pt idx="8">
                  <c:v>27.513324693905705</c:v>
                </c:pt>
                <c:pt idx="9">
                  <c:v>27.59634673300015</c:v>
                </c:pt>
                <c:pt idx="10">
                  <c:v>27.593685633284675</c:v>
                </c:pt>
                <c:pt idx="11">
                  <c:v>28.777858551621406</c:v>
                </c:pt>
                <c:pt idx="12">
                  <c:v>29.06654831473465</c:v>
                </c:pt>
                <c:pt idx="13">
                  <c:v>29.644936255109471</c:v>
                </c:pt>
                <c:pt idx="14">
                  <c:v>31.587697646349259</c:v>
                </c:pt>
                <c:pt idx="15">
                  <c:v>31.869417114000726</c:v>
                </c:pt>
                <c:pt idx="16">
                  <c:v>33.02655764738104</c:v>
                </c:pt>
                <c:pt idx="17">
                  <c:v>34.541399268762049</c:v>
                </c:pt>
                <c:pt idx="18">
                  <c:v>36.186956953331105</c:v>
                </c:pt>
                <c:pt idx="19">
                  <c:v>36.298761105585847</c:v>
                </c:pt>
                <c:pt idx="20">
                  <c:v>36.837212055789145</c:v>
                </c:pt>
                <c:pt idx="21">
                  <c:v>38.321081788840523</c:v>
                </c:pt>
                <c:pt idx="22">
                  <c:v>37.029141927631009</c:v>
                </c:pt>
                <c:pt idx="23">
                  <c:v>39.922278292422064</c:v>
                </c:pt>
                <c:pt idx="24">
                  <c:v>41.128563994079151</c:v>
                </c:pt>
                <c:pt idx="25">
                  <c:v>42.373548914882925</c:v>
                </c:pt>
                <c:pt idx="26">
                  <c:v>42.91124949307806</c:v>
                </c:pt>
                <c:pt idx="27">
                  <c:v>43.222514336888466</c:v>
                </c:pt>
                <c:pt idx="28">
                  <c:v>44.74884015056049</c:v>
                </c:pt>
                <c:pt idx="29">
                  <c:v>46.051844496086773</c:v>
                </c:pt>
                <c:pt idx="30">
                  <c:v>47.814655185927698</c:v>
                </c:pt>
                <c:pt idx="31">
                  <c:v>50.217258218556687</c:v>
                </c:pt>
                <c:pt idx="32">
                  <c:v>49.97202339028761</c:v>
                </c:pt>
                <c:pt idx="33">
                  <c:v>48.717843709353573</c:v>
                </c:pt>
                <c:pt idx="34">
                  <c:v>48.690258180542152</c:v>
                </c:pt>
                <c:pt idx="35">
                  <c:v>51.059330350608505</c:v>
                </c:pt>
                <c:pt idx="36">
                  <c:v>50.996260884339172</c:v>
                </c:pt>
                <c:pt idx="37">
                  <c:v>52.378372209690468</c:v>
                </c:pt>
                <c:pt idx="38">
                  <c:v>51.351660245385283</c:v>
                </c:pt>
                <c:pt idx="39">
                  <c:v>49.536455548728981</c:v>
                </c:pt>
                <c:pt idx="40">
                  <c:v>50.47208253284839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Weather_factors!$CE$27:$CE$28</c:f>
              <c:strCache>
                <c:ptCount val="1"/>
                <c:pt idx="0">
                  <c:v> Predicted  Intensity</c:v>
                </c:pt>
              </c:strCache>
            </c:strRef>
          </c:tx>
          <c:cat>
            <c:numRef>
              <c:f>Weather_factors!$CC$29:$CC$69</c:f>
              <c:numCache>
                <c:formatCode>0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Weather_factors!$CE$29:$CE$69</c:f>
              <c:numCache>
                <c:formatCode>0.00</c:formatCode>
                <c:ptCount val="41"/>
                <c:pt idx="0">
                  <c:v>20.564169437282779</c:v>
                </c:pt>
                <c:pt idx="1">
                  <c:v>21.728822691643188</c:v>
                </c:pt>
                <c:pt idx="2">
                  <c:v>22.84200670989647</c:v>
                </c:pt>
                <c:pt idx="3">
                  <c:v>23.598701132309721</c:v>
                </c:pt>
                <c:pt idx="4">
                  <c:v>24.417976801852447</c:v>
                </c:pt>
                <c:pt idx="5">
                  <c:v>25.11882695325286</c:v>
                </c:pt>
                <c:pt idx="6">
                  <c:v>25.763782160097016</c:v>
                </c:pt>
                <c:pt idx="7">
                  <c:v>26.310760230384819</c:v>
                </c:pt>
                <c:pt idx="8">
                  <c:v>26.964245219742459</c:v>
                </c:pt>
                <c:pt idx="9">
                  <c:v>27.49885468839523</c:v>
                </c:pt>
                <c:pt idx="10">
                  <c:v>28.020296711981452</c:v>
                </c:pt>
                <c:pt idx="11">
                  <c:v>28.570032227315043</c:v>
                </c:pt>
                <c:pt idx="12">
                  <c:v>29.366404039250995</c:v>
                </c:pt>
                <c:pt idx="13">
                  <c:v>30.182605524962458</c:v>
                </c:pt>
                <c:pt idx="14">
                  <c:v>31.085104676476703</c:v>
                </c:pt>
                <c:pt idx="15">
                  <c:v>32.301864924958764</c:v>
                </c:pt>
                <c:pt idx="16">
                  <c:v>33.228331222659783</c:v>
                </c:pt>
                <c:pt idx="17">
                  <c:v>34.479586605539886</c:v>
                </c:pt>
                <c:pt idx="18">
                  <c:v>36.017431603180135</c:v>
                </c:pt>
                <c:pt idx="19">
                  <c:v>35.491171438662015</c:v>
                </c:pt>
                <c:pt idx="20">
                  <c:v>36.195986667829295</c:v>
                </c:pt>
                <c:pt idx="21">
                  <c:v>38.537082012202291</c:v>
                </c:pt>
                <c:pt idx="22">
                  <c:v>37.341027628900697</c:v>
                </c:pt>
                <c:pt idx="23">
                  <c:v>39.893190996119323</c:v>
                </c:pt>
                <c:pt idx="24">
                  <c:v>40.701692797430113</c:v>
                </c:pt>
                <c:pt idx="25">
                  <c:v>42.903336549931495</c:v>
                </c:pt>
                <c:pt idx="26">
                  <c:v>43.03701393783804</c:v>
                </c:pt>
                <c:pt idx="27">
                  <c:v>43.840547430193745</c:v>
                </c:pt>
                <c:pt idx="28">
                  <c:v>45.805705846514037</c:v>
                </c:pt>
                <c:pt idx="29">
                  <c:v>46.603657438312176</c:v>
                </c:pt>
                <c:pt idx="30">
                  <c:v>47.192725792452563</c:v>
                </c:pt>
                <c:pt idx="31">
                  <c:v>48.178808447139644</c:v>
                </c:pt>
                <c:pt idx="32">
                  <c:v>49.744479801214212</c:v>
                </c:pt>
                <c:pt idx="33">
                  <c:v>49.38171767415362</c:v>
                </c:pt>
                <c:pt idx="34">
                  <c:v>49.379226562369524</c:v>
                </c:pt>
                <c:pt idx="35">
                  <c:v>51.405074681502839</c:v>
                </c:pt>
                <c:pt idx="36">
                  <c:v>50.800655214883761</c:v>
                </c:pt>
                <c:pt idx="37">
                  <c:v>51.651247755626429</c:v>
                </c:pt>
                <c:pt idx="38">
                  <c:v>50.788791671016497</c:v>
                </c:pt>
                <c:pt idx="39">
                  <c:v>49.768329134738025</c:v>
                </c:pt>
                <c:pt idx="40">
                  <c:v>51.134161930951052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Weather_factors!$CF$27:$CF$28</c:f>
              <c:strCache>
                <c:ptCount val="1"/>
                <c:pt idx="0">
                  <c:v>Normalized  Intensity</c:v>
                </c:pt>
              </c:strCache>
            </c:strRef>
          </c:tx>
          <c:cat>
            <c:numRef>
              <c:f>Weather_factors!$CC$29:$CC$69</c:f>
              <c:numCache>
                <c:formatCode>0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Weather_factors!$CF$29:$CF$69</c:f>
              <c:numCache>
                <c:formatCode>0.00</c:formatCode>
                <c:ptCount val="41"/>
                <c:pt idx="0">
                  <c:v>20.604669255526357</c:v>
                </c:pt>
                <c:pt idx="1">
                  <c:v>21.670528698268484</c:v>
                </c:pt>
                <c:pt idx="2">
                  <c:v>22.832591212215679</c:v>
                </c:pt>
                <c:pt idx="3">
                  <c:v>24.332008439235203</c:v>
                </c:pt>
                <c:pt idx="4">
                  <c:v>23.871989033870509</c:v>
                </c:pt>
                <c:pt idx="5">
                  <c:v>24.252764979893414</c:v>
                </c:pt>
                <c:pt idx="6">
                  <c:v>25.797976489668294</c:v>
                </c:pt>
                <c:pt idx="7">
                  <c:v>27.022498435852167</c:v>
                </c:pt>
                <c:pt idx="8">
                  <c:v>27.414746739759345</c:v>
                </c:pt>
                <c:pt idx="9">
                  <c:v>27.51560956478701</c:v>
                </c:pt>
                <c:pt idx="10">
                  <c:v>27.572139274205586</c:v>
                </c:pt>
                <c:pt idx="11">
                  <c:v>28.840641391540025</c:v>
                </c:pt>
                <c:pt idx="12">
                  <c:v>29.04528331224429</c:v>
                </c:pt>
                <c:pt idx="13">
                  <c:v>29.623494475508824</c:v>
                </c:pt>
                <c:pt idx="14">
                  <c:v>31.607519224848833</c:v>
                </c:pt>
                <c:pt idx="15">
                  <c:v>32.125188448099003</c:v>
                </c:pt>
                <c:pt idx="16">
                  <c:v>32.977934453651621</c:v>
                </c:pt>
                <c:pt idx="17">
                  <c:v>33.969490106245026</c:v>
                </c:pt>
                <c:pt idx="18">
                  <c:v>34.898895160107905</c:v>
                </c:pt>
                <c:pt idx="19">
                  <c:v>36.457059195859202</c:v>
                </c:pt>
                <c:pt idx="20">
                  <c:v>37.275615835395662</c:v>
                </c:pt>
                <c:pt idx="21">
                  <c:v>37.45315775648244</c:v>
                </c:pt>
                <c:pt idx="22">
                  <c:v>38.421283759473305</c:v>
                </c:pt>
                <c:pt idx="23">
                  <c:v>39.884133644734398</c:v>
                </c:pt>
                <c:pt idx="24">
                  <c:v>41.411033331877888</c:v>
                </c:pt>
                <c:pt idx="25">
                  <c:v>41.589802561425273</c:v>
                </c:pt>
                <c:pt idx="26">
                  <c:v>43.100863641389367</c:v>
                </c:pt>
                <c:pt idx="27">
                  <c:v>43.695045858248498</c:v>
                </c:pt>
                <c:pt idx="28">
                  <c:v>44.327264893130831</c:v>
                </c:pt>
                <c:pt idx="29">
                  <c:v>45.827501343599842</c:v>
                </c:pt>
                <c:pt idx="30">
                  <c:v>47.937142045836772</c:v>
                </c:pt>
                <c:pt idx="31">
                  <c:v>50.209725299024775</c:v>
                </c:pt>
                <c:pt idx="32">
                  <c:v>49.160788699090418</c:v>
                </c:pt>
                <c:pt idx="33">
                  <c:v>48.929363539297256</c:v>
                </c:pt>
                <c:pt idx="34">
                  <c:v>49.436030161375903</c:v>
                </c:pt>
                <c:pt idx="35">
                  <c:v>50.201723328231523</c:v>
                </c:pt>
                <c:pt idx="36">
                  <c:v>50.996481324355948</c:v>
                </c:pt>
                <c:pt idx="37">
                  <c:v>51.616165057585434</c:v>
                </c:pt>
                <c:pt idx="38">
                  <c:v>51.387590787959844</c:v>
                </c:pt>
                <c:pt idx="39">
                  <c:v>50.325853583684157</c:v>
                </c:pt>
                <c:pt idx="40">
                  <c:v>49.44867596916712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83072"/>
        <c:axId val="102484608"/>
      </c:lineChart>
      <c:catAx>
        <c:axId val="1024830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02484608"/>
        <c:crosses val="autoZero"/>
        <c:auto val="1"/>
        <c:lblAlgn val="ctr"/>
        <c:lblOffset val="100"/>
        <c:noMultiLvlLbl val="0"/>
      </c:catAx>
      <c:valAx>
        <c:axId val="102484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2483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9564794700656842"/>
          <c:y val="0.58122711887532374"/>
          <c:w val="0.25141723779065589"/>
          <c:h val="0.19262754575665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25240594925635"/>
          <c:y val="5.1400554097404488E-2"/>
          <c:w val="0.77952405949256354"/>
          <c:h val="0.79523549139690874"/>
        </c:manualLayout>
      </c:layout>
      <c:lineChart>
        <c:grouping val="standard"/>
        <c:varyColors val="0"/>
        <c:ser>
          <c:idx val="0"/>
          <c:order val="0"/>
          <c:tx>
            <c:strRef>
              <c:f>Weather_factors!$CZ$27:$CZ$28</c:f>
              <c:strCache>
                <c:ptCount val="1"/>
                <c:pt idx="0">
                  <c:v>  Actual   Intensity</c:v>
                </c:pt>
              </c:strCache>
            </c:strRef>
          </c:tx>
          <c:cat>
            <c:numRef>
              <c:f>Weather_factors!$CY$29:$CY$70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Weather_factors!$CZ$29:$CZ$70</c:f>
              <c:numCache>
                <c:formatCode>0.00</c:formatCode>
                <c:ptCount val="42"/>
                <c:pt idx="0">
                  <c:v>91.750496240988525</c:v>
                </c:pt>
                <c:pt idx="1">
                  <c:v>93.057777937347382</c:v>
                </c:pt>
                <c:pt idx="2">
                  <c:v>97.343280676886849</c:v>
                </c:pt>
                <c:pt idx="3">
                  <c:v>93.806095342980313</c:v>
                </c:pt>
                <c:pt idx="4">
                  <c:v>95.243263252610504</c:v>
                </c:pt>
                <c:pt idx="5">
                  <c:v>91.116407791664713</c:v>
                </c:pt>
                <c:pt idx="6">
                  <c:v>94.30931017786898</c:v>
                </c:pt>
                <c:pt idx="7">
                  <c:v>87.231127739050066</c:v>
                </c:pt>
                <c:pt idx="8">
                  <c:v>92.082197492523463</c:v>
                </c:pt>
                <c:pt idx="9">
                  <c:v>86.084256343552624</c:v>
                </c:pt>
                <c:pt idx="10">
                  <c:v>78.792765757267105</c:v>
                </c:pt>
                <c:pt idx="11">
                  <c:v>72.389388979171812</c:v>
                </c:pt>
                <c:pt idx="12">
                  <c:v>73.437253761363749</c:v>
                </c:pt>
                <c:pt idx="13">
                  <c:v>74.708558018087487</c:v>
                </c:pt>
                <c:pt idx="14">
                  <c:v>80.881404393108767</c:v>
                </c:pt>
                <c:pt idx="15">
                  <c:v>73.858475357559627</c:v>
                </c:pt>
                <c:pt idx="16">
                  <c:v>68.130359585010311</c:v>
                </c:pt>
                <c:pt idx="17">
                  <c:v>69.508801248758289</c:v>
                </c:pt>
                <c:pt idx="18">
                  <c:v>73.729295361240929</c:v>
                </c:pt>
                <c:pt idx="19">
                  <c:v>72.746705255226573</c:v>
                </c:pt>
                <c:pt idx="20">
                  <c:v>68.073110947166029</c:v>
                </c:pt>
                <c:pt idx="21">
                  <c:v>68.859046806056682</c:v>
                </c:pt>
                <c:pt idx="22">
                  <c:v>67.947668606204545</c:v>
                </c:pt>
                <c:pt idx="23">
                  <c:v>69.734579820624489</c:v>
                </c:pt>
                <c:pt idx="24">
                  <c:v>68.597236078489303</c:v>
                </c:pt>
                <c:pt idx="25">
                  <c:v>70.866710004124101</c:v>
                </c:pt>
                <c:pt idx="26">
                  <c:v>75.913366071766646</c:v>
                </c:pt>
                <c:pt idx="27">
                  <c:v>71.866535137918362</c:v>
                </c:pt>
                <c:pt idx="28">
                  <c:v>62.82345532797607</c:v>
                </c:pt>
                <c:pt idx="29">
                  <c:v>64.820751298756633</c:v>
                </c:pt>
                <c:pt idx="30">
                  <c:v>67.984653065008985</c:v>
                </c:pt>
                <c:pt idx="31">
                  <c:v>65.001787214222432</c:v>
                </c:pt>
                <c:pt idx="32">
                  <c:v>66.101158415243674</c:v>
                </c:pt>
                <c:pt idx="33">
                  <c:v>68.311435310903278</c:v>
                </c:pt>
                <c:pt idx="34">
                  <c:v>65.389600612960493</c:v>
                </c:pt>
                <c:pt idx="35">
                  <c:v>62.998642846644103</c:v>
                </c:pt>
                <c:pt idx="36">
                  <c:v>58.041501864977342</c:v>
                </c:pt>
                <c:pt idx="37">
                  <c:v>60.879345285635743</c:v>
                </c:pt>
                <c:pt idx="38">
                  <c:v>66.511741466756163</c:v>
                </c:pt>
                <c:pt idx="39">
                  <c:v>63.857506243172288</c:v>
                </c:pt>
                <c:pt idx="40">
                  <c:v>59.319112576431536</c:v>
                </c:pt>
                <c:pt idx="41">
                  <c:v>61.516880519019359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Weather_factors!$DA$27:$DA$28</c:f>
              <c:strCache>
                <c:ptCount val="1"/>
                <c:pt idx="0">
                  <c:v> Predicted  Intensity</c:v>
                </c:pt>
              </c:strCache>
            </c:strRef>
          </c:tx>
          <c:cat>
            <c:numRef>
              <c:f>Weather_factors!$CY$29:$CY$70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Weather_factors!$DA$29:$DA$70</c:f>
              <c:numCache>
                <c:formatCode>0.00</c:formatCode>
                <c:ptCount val="42"/>
                <c:pt idx="0">
                  <c:v>92.276929985886113</c:v>
                </c:pt>
                <c:pt idx="1">
                  <c:v>92.695921434278006</c:v>
                </c:pt>
                <c:pt idx="2">
                  <c:v>98.23692812923305</c:v>
                </c:pt>
                <c:pt idx="3">
                  <c:v>94.935066937376348</c:v>
                </c:pt>
                <c:pt idx="4">
                  <c:v>93.068646030386446</c:v>
                </c:pt>
                <c:pt idx="5">
                  <c:v>90.416053897221161</c:v>
                </c:pt>
                <c:pt idx="6">
                  <c:v>91.185171972617297</c:v>
                </c:pt>
                <c:pt idx="7">
                  <c:v>89.722466888405933</c:v>
                </c:pt>
                <c:pt idx="8">
                  <c:v>91.69692769159488</c:v>
                </c:pt>
                <c:pt idx="9">
                  <c:v>87.451242343828014</c:v>
                </c:pt>
                <c:pt idx="10">
                  <c:v>80.078747625010365</c:v>
                </c:pt>
                <c:pt idx="11">
                  <c:v>73.435212129037481</c:v>
                </c:pt>
                <c:pt idx="12">
                  <c:v>72.166509834204575</c:v>
                </c:pt>
                <c:pt idx="13">
                  <c:v>74.240031769609814</c:v>
                </c:pt>
                <c:pt idx="14">
                  <c:v>80.627727235782814</c:v>
                </c:pt>
                <c:pt idx="15">
                  <c:v>72.110468190922177</c:v>
                </c:pt>
                <c:pt idx="16">
                  <c:v>70.051527012519088</c:v>
                </c:pt>
                <c:pt idx="17">
                  <c:v>68.35569092038277</c:v>
                </c:pt>
                <c:pt idx="18">
                  <c:v>72.103825814456044</c:v>
                </c:pt>
                <c:pt idx="19">
                  <c:v>73.402320392249436</c:v>
                </c:pt>
                <c:pt idx="20">
                  <c:v>67.741582943830323</c:v>
                </c:pt>
                <c:pt idx="21">
                  <c:v>68.781822231528238</c:v>
                </c:pt>
                <c:pt idx="22">
                  <c:v>69.934511480198552</c:v>
                </c:pt>
                <c:pt idx="23">
                  <c:v>72.663943040657742</c:v>
                </c:pt>
                <c:pt idx="24">
                  <c:v>70.188953720773071</c:v>
                </c:pt>
                <c:pt idx="25">
                  <c:v>71.727712011122279</c:v>
                </c:pt>
                <c:pt idx="26">
                  <c:v>73.759195673957393</c:v>
                </c:pt>
                <c:pt idx="27">
                  <c:v>70.866976564615044</c:v>
                </c:pt>
                <c:pt idx="28">
                  <c:v>62.366842948074471</c:v>
                </c:pt>
                <c:pt idx="29">
                  <c:v>65.356405016277279</c:v>
                </c:pt>
                <c:pt idx="30">
                  <c:v>67.520803446458643</c:v>
                </c:pt>
                <c:pt idx="31">
                  <c:v>63.835789184529702</c:v>
                </c:pt>
                <c:pt idx="32">
                  <c:v>65.573251175102925</c:v>
                </c:pt>
                <c:pt idx="33">
                  <c:v>67.330700730656559</c:v>
                </c:pt>
                <c:pt idx="34">
                  <c:v>64.269386731077574</c:v>
                </c:pt>
                <c:pt idx="35">
                  <c:v>63.332427449198946</c:v>
                </c:pt>
                <c:pt idx="36">
                  <c:v>58.394287381959487</c:v>
                </c:pt>
                <c:pt idx="37">
                  <c:v>61.433975237657727</c:v>
                </c:pt>
                <c:pt idx="38">
                  <c:v>66.299603742255925</c:v>
                </c:pt>
                <c:pt idx="39">
                  <c:v>64.377474253848561</c:v>
                </c:pt>
                <c:pt idx="40">
                  <c:v>61.194502170269239</c:v>
                </c:pt>
                <c:pt idx="41">
                  <c:v>60.41548286327491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Weather_factors!$DB$27:$DB$28</c:f>
              <c:strCache>
                <c:ptCount val="1"/>
                <c:pt idx="0">
                  <c:v>Normalized  Intensity</c:v>
                </c:pt>
              </c:strCache>
            </c:strRef>
          </c:tx>
          <c:cat>
            <c:numRef>
              <c:f>Weather_factors!$CY$29:$CY$70</c:f>
              <c:numCache>
                <c:formatCode>General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Weather_factors!$DB$29:$DB$70</c:f>
              <c:numCache>
                <c:formatCode>0.00</c:formatCode>
                <c:ptCount val="42"/>
                <c:pt idx="0">
                  <c:v>91.775135792679563</c:v>
                </c:pt>
                <c:pt idx="1">
                  <c:v>94.599535093922654</c:v>
                </c:pt>
                <c:pt idx="2">
                  <c:v>95.60177674965297</c:v>
                </c:pt>
                <c:pt idx="3">
                  <c:v>97.176395946284217</c:v>
                </c:pt>
                <c:pt idx="4">
                  <c:v>96.372134810206305</c:v>
                </c:pt>
                <c:pt idx="5">
                  <c:v>92.037864592866413</c:v>
                </c:pt>
                <c:pt idx="6">
                  <c:v>93.823475620511218</c:v>
                </c:pt>
                <c:pt idx="7">
                  <c:v>87.331529921101193</c:v>
                </c:pt>
                <c:pt idx="8">
                  <c:v>91.258206888223512</c:v>
                </c:pt>
                <c:pt idx="9">
                  <c:v>85.783150667342781</c:v>
                </c:pt>
                <c:pt idx="10">
                  <c:v>78.814222368173859</c:v>
                </c:pt>
                <c:pt idx="11">
                  <c:v>72.186322709157821</c:v>
                </c:pt>
                <c:pt idx="12">
                  <c:v>73.617684599291451</c:v>
                </c:pt>
                <c:pt idx="13">
                  <c:v>74.696608035765252</c:v>
                </c:pt>
                <c:pt idx="14">
                  <c:v>80.541185689184474</c:v>
                </c:pt>
                <c:pt idx="15">
                  <c:v>73.247775884442675</c:v>
                </c:pt>
                <c:pt idx="16">
                  <c:v>69.786718490274495</c:v>
                </c:pt>
                <c:pt idx="17">
                  <c:v>73.114420041712364</c:v>
                </c:pt>
                <c:pt idx="18">
                  <c:v>73.598247552335195</c:v>
                </c:pt>
                <c:pt idx="19">
                  <c:v>71.262300623035742</c:v>
                </c:pt>
                <c:pt idx="20">
                  <c:v>72.109300227317817</c:v>
                </c:pt>
                <c:pt idx="21">
                  <c:v>71.71957746850461</c:v>
                </c:pt>
                <c:pt idx="22">
                  <c:v>69.490335094934679</c:v>
                </c:pt>
                <c:pt idx="23">
                  <c:v>68.471482923036135</c:v>
                </c:pt>
                <c:pt idx="24">
                  <c:v>69.503199605050455</c:v>
                </c:pt>
                <c:pt idx="25">
                  <c:v>70.07679286084813</c:v>
                </c:pt>
                <c:pt idx="26">
                  <c:v>72.711201356215241</c:v>
                </c:pt>
                <c:pt idx="27">
                  <c:v>71.302835191203769</c:v>
                </c:pt>
                <c:pt idx="28">
                  <c:v>70.551967200097991</c:v>
                </c:pt>
                <c:pt idx="29">
                  <c:v>69.191817542886056</c:v>
                </c:pt>
                <c:pt idx="30">
                  <c:v>69.695152333690444</c:v>
                </c:pt>
                <c:pt idx="31">
                  <c:v>69.775286897011256</c:v>
                </c:pt>
                <c:pt idx="32">
                  <c:v>68.738876134323959</c:v>
                </c:pt>
                <c:pt idx="33">
                  <c:v>68.66198568263178</c:v>
                </c:pt>
                <c:pt idx="34">
                  <c:v>68.20581122313321</c:v>
                </c:pt>
                <c:pt idx="35">
                  <c:v>65.80932359684428</c:v>
                </c:pt>
                <c:pt idx="36">
                  <c:v>64.983469027735353</c:v>
                </c:pt>
                <c:pt idx="37">
                  <c:v>64.2161871867347</c:v>
                </c:pt>
                <c:pt idx="38">
                  <c:v>64.326844713505537</c:v>
                </c:pt>
                <c:pt idx="39">
                  <c:v>63.360404244163277</c:v>
                </c:pt>
                <c:pt idx="40">
                  <c:v>61.559404619379507</c:v>
                </c:pt>
                <c:pt idx="41">
                  <c:v>64.139139921563839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258944"/>
        <c:axId val="102260736"/>
      </c:lineChart>
      <c:catAx>
        <c:axId val="10225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260736"/>
        <c:crosses val="autoZero"/>
        <c:auto val="1"/>
        <c:lblAlgn val="ctr"/>
        <c:lblOffset val="100"/>
        <c:tickLblSkip val="5"/>
        <c:noMultiLvlLbl val="0"/>
      </c:catAx>
      <c:valAx>
        <c:axId val="102260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2258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910979877515308"/>
          <c:y val="0.51331291921843103"/>
          <c:w val="0.3242235345581802"/>
          <c:h val="0.2511515748031495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16907261592301"/>
          <c:y val="5.1400554097404488E-2"/>
          <c:w val="0.80194072615922996"/>
          <c:h val="0.79523549139690874"/>
        </c:manualLayout>
      </c:layout>
      <c:lineChart>
        <c:grouping val="standard"/>
        <c:varyColors val="0"/>
        <c:ser>
          <c:idx val="0"/>
          <c:order val="0"/>
          <c:tx>
            <c:strRef>
              <c:f>Weather_factors!$ED$27:$ED$28</c:f>
              <c:strCache>
                <c:ptCount val="1"/>
                <c:pt idx="0">
                  <c:v>  Actual   Intensity</c:v>
                </c:pt>
              </c:strCache>
            </c:strRef>
          </c:tx>
          <c:cat>
            <c:numRef>
              <c:f>Weather_factors!$EC$29:$EC$70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Weather_factors!$ED$29:$ED$70</c:f>
              <c:numCache>
                <c:formatCode>0.00</c:formatCode>
                <c:ptCount val="42"/>
                <c:pt idx="0">
                  <c:v>33.933281520087192</c:v>
                </c:pt>
                <c:pt idx="1">
                  <c:v>35.38450282985221</c:v>
                </c:pt>
                <c:pt idx="2">
                  <c:v>37.287024765819424</c:v>
                </c:pt>
                <c:pt idx="3">
                  <c:v>38.824211062268304</c:v>
                </c:pt>
                <c:pt idx="4">
                  <c:v>37.603346417810698</c:v>
                </c:pt>
                <c:pt idx="5">
                  <c:v>37.775538062041129</c:v>
                </c:pt>
                <c:pt idx="6">
                  <c:v>38.518148073193316</c:v>
                </c:pt>
                <c:pt idx="7">
                  <c:v>39.895589367263376</c:v>
                </c:pt>
                <c:pt idx="8">
                  <c:v>40.685136879317291</c:v>
                </c:pt>
                <c:pt idx="9">
                  <c:v>40.186306771108462</c:v>
                </c:pt>
                <c:pt idx="10">
                  <c:v>40.734981218491782</c:v>
                </c:pt>
                <c:pt idx="11">
                  <c:v>42.847525202160369</c:v>
                </c:pt>
                <c:pt idx="12">
                  <c:v>43.609407542328505</c:v>
                </c:pt>
                <c:pt idx="13">
                  <c:v>44.131835600186278</c:v>
                </c:pt>
                <c:pt idx="14">
                  <c:v>44.320644253813192</c:v>
                </c:pt>
                <c:pt idx="15">
                  <c:v>45.121284717119764</c:v>
                </c:pt>
                <c:pt idx="16">
                  <c:v>45.53267331269042</c:v>
                </c:pt>
                <c:pt idx="17">
                  <c:v>45.720170569147989</c:v>
                </c:pt>
                <c:pt idx="18">
                  <c:v>46.753905344761279</c:v>
                </c:pt>
                <c:pt idx="19">
                  <c:v>47.727113019823925</c:v>
                </c:pt>
                <c:pt idx="20">
                  <c:v>49.222740578532573</c:v>
                </c:pt>
                <c:pt idx="21">
                  <c:v>49.747177480213573</c:v>
                </c:pt>
                <c:pt idx="22">
                  <c:v>48.164389397106639</c:v>
                </c:pt>
                <c:pt idx="23">
                  <c:v>49.376420802605658</c:v>
                </c:pt>
                <c:pt idx="24">
                  <c:v>50.841268549321342</c:v>
                </c:pt>
                <c:pt idx="25">
                  <c:v>53.319998820914336</c:v>
                </c:pt>
                <c:pt idx="26">
                  <c:v>54.420861319029925</c:v>
                </c:pt>
                <c:pt idx="27">
                  <c:v>58.570894251667269</c:v>
                </c:pt>
                <c:pt idx="28">
                  <c:v>60.331394688885858</c:v>
                </c:pt>
                <c:pt idx="29">
                  <c:v>59.89912940125172</c:v>
                </c:pt>
                <c:pt idx="30">
                  <c:v>60.95976209807754</c:v>
                </c:pt>
                <c:pt idx="31">
                  <c:v>60.097119167664715</c:v>
                </c:pt>
                <c:pt idx="32">
                  <c:v>59.039357825150979</c:v>
                </c:pt>
                <c:pt idx="33">
                  <c:v>57.735623435826177</c:v>
                </c:pt>
                <c:pt idx="34">
                  <c:v>57.852244921481791</c:v>
                </c:pt>
                <c:pt idx="35">
                  <c:v>58.926669462501557</c:v>
                </c:pt>
                <c:pt idx="36">
                  <c:v>59.409292811174623</c:v>
                </c:pt>
                <c:pt idx="37">
                  <c:v>59.646829247873548</c:v>
                </c:pt>
                <c:pt idx="38">
                  <c:v>58.337476437760586</c:v>
                </c:pt>
                <c:pt idx="39">
                  <c:v>57.371952137336329</c:v>
                </c:pt>
                <c:pt idx="40">
                  <c:v>58.761199150732139</c:v>
                </c:pt>
                <c:pt idx="41">
                  <c:v>58.769587008628392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Weather_factors!$EE$27:$EE$28</c:f>
              <c:strCache>
                <c:ptCount val="1"/>
                <c:pt idx="0">
                  <c:v> Predicted  Intensity</c:v>
                </c:pt>
              </c:strCache>
            </c:strRef>
          </c:tx>
          <c:marker>
            <c:symbol val="square"/>
            <c:size val="5"/>
          </c:marker>
          <c:cat>
            <c:numRef>
              <c:f>Weather_factors!$EC$29:$EC$70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Weather_factors!$EE$29:$EE$70</c:f>
              <c:numCache>
                <c:formatCode>0.00</c:formatCode>
                <c:ptCount val="42"/>
                <c:pt idx="0">
                  <c:v>34.466571918094154</c:v>
                </c:pt>
                <c:pt idx="1">
                  <c:v>35.569860316717751</c:v>
                </c:pt>
                <c:pt idx="2">
                  <c:v>36.446722047668345</c:v>
                </c:pt>
                <c:pt idx="3">
                  <c:v>37.580423108153333</c:v>
                </c:pt>
                <c:pt idx="4">
                  <c:v>37.944259171706079</c:v>
                </c:pt>
                <c:pt idx="5">
                  <c:v>38.810777257411772</c:v>
                </c:pt>
                <c:pt idx="6">
                  <c:v>38.7750928717061</c:v>
                </c:pt>
                <c:pt idx="7">
                  <c:v>39.952413846142264</c:v>
                </c:pt>
                <c:pt idx="8">
                  <c:v>40.303330481543256</c:v>
                </c:pt>
                <c:pt idx="9">
                  <c:v>40.567227015954444</c:v>
                </c:pt>
                <c:pt idx="10">
                  <c:v>41.585538253762273</c:v>
                </c:pt>
                <c:pt idx="11">
                  <c:v>41.986498516163579</c:v>
                </c:pt>
                <c:pt idx="12">
                  <c:v>42.890592213543144</c:v>
                </c:pt>
                <c:pt idx="13">
                  <c:v>43.846532511263227</c:v>
                </c:pt>
                <c:pt idx="14">
                  <c:v>45.011640035911739</c:v>
                </c:pt>
                <c:pt idx="15">
                  <c:v>44.312332530180647</c:v>
                </c:pt>
                <c:pt idx="16">
                  <c:v>45.338982477897645</c:v>
                </c:pt>
                <c:pt idx="17">
                  <c:v>45.8349555599981</c:v>
                </c:pt>
                <c:pt idx="18">
                  <c:v>46.298751129227995</c:v>
                </c:pt>
                <c:pt idx="19">
                  <c:v>47.337727339381956</c:v>
                </c:pt>
                <c:pt idx="20">
                  <c:v>49.498182452188558</c:v>
                </c:pt>
                <c:pt idx="21">
                  <c:v>50.3595430893009</c:v>
                </c:pt>
                <c:pt idx="22">
                  <c:v>50.162724934460947</c:v>
                </c:pt>
                <c:pt idx="23">
                  <c:v>51.661159426227464</c:v>
                </c:pt>
                <c:pt idx="24">
                  <c:v>52.810323500239939</c:v>
                </c:pt>
                <c:pt idx="25">
                  <c:v>53.920876867244644</c:v>
                </c:pt>
                <c:pt idx="26">
                  <c:v>54.068748153020529</c:v>
                </c:pt>
                <c:pt idx="27">
                  <c:v>55.121442051462999</c:v>
                </c:pt>
                <c:pt idx="28">
                  <c:v>58.238191854125468</c:v>
                </c:pt>
                <c:pt idx="29">
                  <c:v>57.991439283392666</c:v>
                </c:pt>
                <c:pt idx="30">
                  <c:v>57.991437317422722</c:v>
                </c:pt>
                <c:pt idx="31">
                  <c:v>58.470211168737251</c:v>
                </c:pt>
                <c:pt idx="32">
                  <c:v>60.294334057943971</c:v>
                </c:pt>
                <c:pt idx="33">
                  <c:v>59.278482419021344</c:v>
                </c:pt>
                <c:pt idx="34">
                  <c:v>59.865545379478533</c:v>
                </c:pt>
                <c:pt idx="35">
                  <c:v>60.212426899518022</c:v>
                </c:pt>
                <c:pt idx="36">
                  <c:v>60.14391108219364</c:v>
                </c:pt>
                <c:pt idx="37">
                  <c:v>60.980242608531228</c:v>
                </c:pt>
                <c:pt idx="38">
                  <c:v>58.375782371253038</c:v>
                </c:pt>
                <c:pt idx="39">
                  <c:v>57.552306856716356</c:v>
                </c:pt>
                <c:pt idx="40">
                  <c:v>58.374095467146319</c:v>
                </c:pt>
                <c:pt idx="41">
                  <c:v>57.162379680967788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Weather_factors!$EF$27:$EF$28</c:f>
              <c:strCache>
                <c:ptCount val="1"/>
                <c:pt idx="0">
                  <c:v>Normalized  Intensity</c:v>
                </c:pt>
              </c:strCache>
            </c:strRef>
          </c:tx>
          <c:cat>
            <c:numRef>
              <c:f>Weather_factors!$EC$29:$EC$70</c:f>
              <c:numCache>
                <c:formatCode>0</c:formatCode>
                <c:ptCount val="4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</c:numCache>
            </c:numRef>
          </c:cat>
          <c:val>
            <c:numRef>
              <c:f>Weather_factors!$EF$29:$EF$70</c:f>
              <c:numCache>
                <c:formatCode>0.00</c:formatCode>
                <c:ptCount val="42"/>
                <c:pt idx="0">
                  <c:v>33.811132994195113</c:v>
                </c:pt>
                <c:pt idx="1">
                  <c:v>35.392962466716533</c:v>
                </c:pt>
                <c:pt idx="2">
                  <c:v>37.446472716223397</c:v>
                </c:pt>
                <c:pt idx="3">
                  <c:v>38.689533036272024</c:v>
                </c:pt>
                <c:pt idx="4">
                  <c:v>37.812919313457868</c:v>
                </c:pt>
                <c:pt idx="5">
                  <c:v>37.720774169472854</c:v>
                </c:pt>
                <c:pt idx="6">
                  <c:v>39.021020601842608</c:v>
                </c:pt>
                <c:pt idx="7">
                  <c:v>39.714506385531926</c:v>
                </c:pt>
                <c:pt idx="8">
                  <c:v>40.640073842890573</c:v>
                </c:pt>
                <c:pt idx="9">
                  <c:v>40.396181254525054</c:v>
                </c:pt>
                <c:pt idx="10">
                  <c:v>40.521102115545247</c:v>
                </c:pt>
                <c:pt idx="11">
                  <c:v>42.92040764831016</c:v>
                </c:pt>
                <c:pt idx="12">
                  <c:v>43.604920230436591</c:v>
                </c:pt>
                <c:pt idx="13">
                  <c:v>44.172465264203922</c:v>
                </c:pt>
                <c:pt idx="14">
                  <c:v>44.402721638409538</c:v>
                </c:pt>
                <c:pt idx="15">
                  <c:v>47.395108504634429</c:v>
                </c:pt>
                <c:pt idx="16">
                  <c:v>45.135556632140734</c:v>
                </c:pt>
                <c:pt idx="17">
                  <c:v>45.613297741437151</c:v>
                </c:pt>
                <c:pt idx="18">
                  <c:v>47.048960533996237</c:v>
                </c:pt>
                <c:pt idx="19">
                  <c:v>47.909362623157193</c:v>
                </c:pt>
                <c:pt idx="20">
                  <c:v>48.226193837444114</c:v>
                </c:pt>
                <c:pt idx="21">
                  <c:v>48.907192093013443</c:v>
                </c:pt>
                <c:pt idx="22">
                  <c:v>48.530036231935178</c:v>
                </c:pt>
                <c:pt idx="23">
                  <c:v>49.303256172044243</c:v>
                </c:pt>
                <c:pt idx="24">
                  <c:v>50.656111128352201</c:v>
                </c:pt>
                <c:pt idx="25">
                  <c:v>53.031647419089566</c:v>
                </c:pt>
                <c:pt idx="26">
                  <c:v>54.959627613327932</c:v>
                </c:pt>
                <c:pt idx="27">
                  <c:v>59.002712751387151</c:v>
                </c:pt>
                <c:pt idx="28">
                  <c:v>58.412894702562987</c:v>
                </c:pt>
                <c:pt idx="29">
                  <c:v>59.045380127226217</c:v>
                </c:pt>
                <c:pt idx="30">
                  <c:v>60.810332672716605</c:v>
                </c:pt>
                <c:pt idx="31">
                  <c:v>60.050692635144223</c:v>
                </c:pt>
                <c:pt idx="32">
                  <c:v>57.652238322334703</c:v>
                </c:pt>
                <c:pt idx="33">
                  <c:v>57.65229133339524</c:v>
                </c:pt>
                <c:pt idx="34">
                  <c:v>57.360029908435152</c:v>
                </c:pt>
                <c:pt idx="35">
                  <c:v>58.085729521222511</c:v>
                </c:pt>
                <c:pt idx="36">
                  <c:v>58.446596846925665</c:v>
                </c:pt>
                <c:pt idx="37">
                  <c:v>57.504769205968365</c:v>
                </c:pt>
                <c:pt idx="38">
                  <c:v>58.163479190661995</c:v>
                </c:pt>
                <c:pt idx="39">
                  <c:v>57.209167556412602</c:v>
                </c:pt>
                <c:pt idx="40">
                  <c:v>56.711492705954583</c:v>
                </c:pt>
                <c:pt idx="41">
                  <c:v>56.581253200588115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296960"/>
        <c:axId val="102298752"/>
      </c:lineChart>
      <c:catAx>
        <c:axId val="1022969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02298752"/>
        <c:crosses val="autoZero"/>
        <c:auto val="1"/>
        <c:lblAlgn val="ctr"/>
        <c:lblOffset val="100"/>
        <c:tickLblSkip val="5"/>
        <c:noMultiLvlLbl val="0"/>
      </c:catAx>
      <c:valAx>
        <c:axId val="10229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22969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4244313210848645"/>
          <c:y val="0.47164625255176434"/>
          <c:w val="0.3242235345581802"/>
          <c:h val="0.2511515748031495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13" Type="http://schemas.openxmlformats.org/officeDocument/2006/relationships/chart" Target="../charts/chart32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12" Type="http://schemas.openxmlformats.org/officeDocument/2006/relationships/chart" Target="../charts/chart31.xml"/><Relationship Id="rId2" Type="http://schemas.openxmlformats.org/officeDocument/2006/relationships/chart" Target="../charts/chart21.xml"/><Relationship Id="rId16" Type="http://schemas.openxmlformats.org/officeDocument/2006/relationships/chart" Target="../charts/chart35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11" Type="http://schemas.openxmlformats.org/officeDocument/2006/relationships/chart" Target="../charts/chart30.xml"/><Relationship Id="rId5" Type="http://schemas.openxmlformats.org/officeDocument/2006/relationships/chart" Target="../charts/chart24.xml"/><Relationship Id="rId15" Type="http://schemas.openxmlformats.org/officeDocument/2006/relationships/chart" Target="../charts/chart34.xml"/><Relationship Id="rId10" Type="http://schemas.openxmlformats.org/officeDocument/2006/relationships/chart" Target="../charts/chart29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Relationship Id="rId14" Type="http://schemas.openxmlformats.org/officeDocument/2006/relationships/chart" Target="../charts/chart3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0" Type="http://schemas.openxmlformats.org/officeDocument/2006/relationships/chart" Target="../charts/chart45.xml"/><Relationship Id="rId4" Type="http://schemas.openxmlformats.org/officeDocument/2006/relationships/chart" Target="../charts/chart39.xml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376237</xdr:colOff>
      <xdr:row>100</xdr:row>
      <xdr:rowOff>114305</xdr:rowOff>
    </xdr:from>
    <xdr:to>
      <xdr:col>37</xdr:col>
      <xdr:colOff>171450</xdr:colOff>
      <xdr:row>119</xdr:row>
      <xdr:rowOff>152399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233362</xdr:colOff>
      <xdr:row>4</xdr:row>
      <xdr:rowOff>123825</xdr:rowOff>
    </xdr:from>
    <xdr:to>
      <xdr:col>17</xdr:col>
      <xdr:colOff>538162</xdr:colOff>
      <xdr:row>21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233362</xdr:colOff>
      <xdr:row>4</xdr:row>
      <xdr:rowOff>123825</xdr:rowOff>
    </xdr:from>
    <xdr:to>
      <xdr:col>31</xdr:col>
      <xdr:colOff>538162</xdr:colOff>
      <xdr:row>21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233362</xdr:colOff>
      <xdr:row>4</xdr:row>
      <xdr:rowOff>123825</xdr:rowOff>
    </xdr:from>
    <xdr:to>
      <xdr:col>45</xdr:col>
      <xdr:colOff>538162</xdr:colOff>
      <xdr:row>21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51</xdr:col>
      <xdr:colOff>233362</xdr:colOff>
      <xdr:row>4</xdr:row>
      <xdr:rowOff>123825</xdr:rowOff>
    </xdr:from>
    <xdr:to>
      <xdr:col>58</xdr:col>
      <xdr:colOff>538162</xdr:colOff>
      <xdr:row>21</xdr:row>
      <xdr:rowOff>114300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581025</xdr:colOff>
      <xdr:row>73</xdr:row>
      <xdr:rowOff>23812</xdr:rowOff>
    </xdr:from>
    <xdr:to>
      <xdr:col>55</xdr:col>
      <xdr:colOff>581025</xdr:colOff>
      <xdr:row>89</xdr:row>
      <xdr:rowOff>4762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74</xdr:col>
      <xdr:colOff>0</xdr:colOff>
      <xdr:row>73</xdr:row>
      <xdr:rowOff>157162</xdr:rowOff>
    </xdr:from>
    <xdr:to>
      <xdr:col>83</xdr:col>
      <xdr:colOff>409576</xdr:colOff>
      <xdr:row>95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96</xdr:col>
      <xdr:colOff>257175</xdr:colOff>
      <xdr:row>77</xdr:row>
      <xdr:rowOff>4762</xdr:rowOff>
    </xdr:from>
    <xdr:to>
      <xdr:col>104</xdr:col>
      <xdr:colOff>333375</xdr:colOff>
      <xdr:row>92</xdr:row>
      <xdr:rowOff>147637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125</xdr:col>
      <xdr:colOff>581025</xdr:colOff>
      <xdr:row>72</xdr:row>
      <xdr:rowOff>109537</xdr:rowOff>
    </xdr:from>
    <xdr:to>
      <xdr:col>133</xdr:col>
      <xdr:colOff>276225</xdr:colOff>
      <xdr:row>88</xdr:row>
      <xdr:rowOff>90487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149</xdr:col>
      <xdr:colOff>142875</xdr:colOff>
      <xdr:row>74</xdr:row>
      <xdr:rowOff>119062</xdr:rowOff>
    </xdr:from>
    <xdr:to>
      <xdr:col>156</xdr:col>
      <xdr:colOff>447675</xdr:colOff>
      <xdr:row>90</xdr:row>
      <xdr:rowOff>100012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175</xdr:col>
      <xdr:colOff>295275</xdr:colOff>
      <xdr:row>72</xdr:row>
      <xdr:rowOff>109537</xdr:rowOff>
    </xdr:from>
    <xdr:to>
      <xdr:col>182</xdr:col>
      <xdr:colOff>600075</xdr:colOff>
      <xdr:row>88</xdr:row>
      <xdr:rowOff>90487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198</xdr:col>
      <xdr:colOff>342900</xdr:colOff>
      <xdr:row>72</xdr:row>
      <xdr:rowOff>147637</xdr:rowOff>
    </xdr:from>
    <xdr:to>
      <xdr:col>206</xdr:col>
      <xdr:colOff>38100</xdr:colOff>
      <xdr:row>88</xdr:row>
      <xdr:rowOff>128587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254</xdr:col>
      <xdr:colOff>171450</xdr:colOff>
      <xdr:row>74</xdr:row>
      <xdr:rowOff>33336</xdr:rowOff>
    </xdr:from>
    <xdr:to>
      <xdr:col>262</xdr:col>
      <xdr:colOff>457200</xdr:colOff>
      <xdr:row>92</xdr:row>
      <xdr:rowOff>114299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273</xdr:col>
      <xdr:colOff>361950</xdr:colOff>
      <xdr:row>73</xdr:row>
      <xdr:rowOff>109537</xdr:rowOff>
    </xdr:from>
    <xdr:to>
      <xdr:col>281</xdr:col>
      <xdr:colOff>57150</xdr:colOff>
      <xdr:row>89</xdr:row>
      <xdr:rowOff>90487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222</xdr:col>
      <xdr:colOff>266700</xdr:colOff>
      <xdr:row>78</xdr:row>
      <xdr:rowOff>128587</xdr:rowOff>
    </xdr:from>
    <xdr:to>
      <xdr:col>229</xdr:col>
      <xdr:colOff>152400</xdr:colOff>
      <xdr:row>94</xdr:row>
      <xdr:rowOff>109537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284</xdr:col>
      <xdr:colOff>419100</xdr:colOff>
      <xdr:row>74</xdr:row>
      <xdr:rowOff>80962</xdr:rowOff>
    </xdr:from>
    <xdr:to>
      <xdr:col>292</xdr:col>
      <xdr:colOff>114300</xdr:colOff>
      <xdr:row>90</xdr:row>
      <xdr:rowOff>61912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7</xdr:row>
      <xdr:rowOff>95250</xdr:rowOff>
    </xdr:from>
    <xdr:to>
      <xdr:col>15</xdr:col>
      <xdr:colOff>419100</xdr:colOff>
      <xdr:row>29</xdr:row>
      <xdr:rowOff>47625</xdr:rowOff>
    </xdr:to>
    <xdr:graphicFrame macro="">
      <xdr:nvGraphicFramePr>
        <xdr:cNvPr id="3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57149</xdr:colOff>
      <xdr:row>18</xdr:row>
      <xdr:rowOff>147636</xdr:rowOff>
    </xdr:from>
    <xdr:to>
      <xdr:col>37</xdr:col>
      <xdr:colOff>504824</xdr:colOff>
      <xdr:row>40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333375</xdr:colOff>
      <xdr:row>30</xdr:row>
      <xdr:rowOff>142875</xdr:rowOff>
    </xdr:from>
    <xdr:to>
      <xdr:col>15</xdr:col>
      <xdr:colOff>276225</xdr:colOff>
      <xdr:row>49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58</xdr:row>
      <xdr:rowOff>0</xdr:rowOff>
    </xdr:from>
    <xdr:to>
      <xdr:col>8</xdr:col>
      <xdr:colOff>0</xdr:colOff>
      <xdr:row>58</xdr:row>
      <xdr:rowOff>0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323850</xdr:colOff>
      <xdr:row>58</xdr:row>
      <xdr:rowOff>0</xdr:rowOff>
    </xdr:from>
    <xdr:to>
      <xdr:col>8</xdr:col>
      <xdr:colOff>0</xdr:colOff>
      <xdr:row>58</xdr:row>
      <xdr:rowOff>0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466725</xdr:colOff>
      <xdr:row>58</xdr:row>
      <xdr:rowOff>0</xdr:rowOff>
    </xdr:from>
    <xdr:to>
      <xdr:col>8</xdr:col>
      <xdr:colOff>0</xdr:colOff>
      <xdr:row>58</xdr:row>
      <xdr:rowOff>0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542925</xdr:colOff>
      <xdr:row>58</xdr:row>
      <xdr:rowOff>0</xdr:rowOff>
    </xdr:from>
    <xdr:to>
      <xdr:col>8</xdr:col>
      <xdr:colOff>0</xdr:colOff>
      <xdr:row>58</xdr:row>
      <xdr:rowOff>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600075</xdr:colOff>
      <xdr:row>58</xdr:row>
      <xdr:rowOff>0</xdr:rowOff>
    </xdr:from>
    <xdr:to>
      <xdr:col>8</xdr:col>
      <xdr:colOff>0</xdr:colOff>
      <xdr:row>58</xdr:row>
      <xdr:rowOff>0</xdr:rowOff>
    </xdr:to>
    <xdr:graphicFrame macro="">
      <xdr:nvGraphicFramePr>
        <xdr:cNvPr id="103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19050</xdr:colOff>
      <xdr:row>58</xdr:row>
      <xdr:rowOff>0</xdr:rowOff>
    </xdr:from>
    <xdr:to>
      <xdr:col>8</xdr:col>
      <xdr:colOff>0</xdr:colOff>
      <xdr:row>58</xdr:row>
      <xdr:rowOff>0</xdr:rowOff>
    </xdr:to>
    <xdr:graphicFrame macro="">
      <xdr:nvGraphicFramePr>
        <xdr:cNvPr id="103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19050</xdr:colOff>
      <xdr:row>58</xdr:row>
      <xdr:rowOff>0</xdr:rowOff>
    </xdr:from>
    <xdr:to>
      <xdr:col>8</xdr:col>
      <xdr:colOff>0</xdr:colOff>
      <xdr:row>58</xdr:row>
      <xdr:rowOff>0</xdr:rowOff>
    </xdr:to>
    <xdr:graphicFrame macro="">
      <xdr:nvGraphicFramePr>
        <xdr:cNvPr id="103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600075</xdr:colOff>
      <xdr:row>58</xdr:row>
      <xdr:rowOff>0</xdr:rowOff>
    </xdr:from>
    <xdr:to>
      <xdr:col>8</xdr:col>
      <xdr:colOff>0</xdr:colOff>
      <xdr:row>58</xdr:row>
      <xdr:rowOff>0</xdr:rowOff>
    </xdr:to>
    <xdr:graphicFrame macro="">
      <xdr:nvGraphicFramePr>
        <xdr:cNvPr id="103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58</xdr:row>
      <xdr:rowOff>0</xdr:rowOff>
    </xdr:from>
    <xdr:to>
      <xdr:col>8</xdr:col>
      <xdr:colOff>0</xdr:colOff>
      <xdr:row>58</xdr:row>
      <xdr:rowOff>0</xdr:rowOff>
    </xdr:to>
    <xdr:graphicFrame macro="">
      <xdr:nvGraphicFramePr>
        <xdr:cNvPr id="103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190500</xdr:colOff>
      <xdr:row>11</xdr:row>
      <xdr:rowOff>628650</xdr:rowOff>
    </xdr:from>
    <xdr:to>
      <xdr:col>7</xdr:col>
      <xdr:colOff>142875</xdr:colOff>
      <xdr:row>32</xdr:row>
      <xdr:rowOff>19050</xdr:rowOff>
    </xdr:to>
    <xdr:graphicFrame macro="">
      <xdr:nvGraphicFramePr>
        <xdr:cNvPr id="103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70</xdr:row>
      <xdr:rowOff>47625</xdr:rowOff>
    </xdr:from>
    <xdr:to>
      <xdr:col>6</xdr:col>
      <xdr:colOff>152400</xdr:colOff>
      <xdr:row>83</xdr:row>
      <xdr:rowOff>76200</xdr:rowOff>
    </xdr:to>
    <xdr:graphicFrame macro="">
      <xdr:nvGraphicFramePr>
        <xdr:cNvPr id="104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108</xdr:row>
      <xdr:rowOff>123824</xdr:rowOff>
    </xdr:from>
    <xdr:to>
      <xdr:col>6</xdr:col>
      <xdr:colOff>619124</xdr:colOff>
      <xdr:row>127</xdr:row>
      <xdr:rowOff>133350</xdr:rowOff>
    </xdr:to>
    <xdr:graphicFrame macro="">
      <xdr:nvGraphicFramePr>
        <xdr:cNvPr id="104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76200</xdr:colOff>
      <xdr:row>141</xdr:row>
      <xdr:rowOff>361950</xdr:rowOff>
    </xdr:from>
    <xdr:to>
      <xdr:col>7</xdr:col>
      <xdr:colOff>28575</xdr:colOff>
      <xdr:row>158</xdr:row>
      <xdr:rowOff>142875</xdr:rowOff>
    </xdr:to>
    <xdr:graphicFrame macro="">
      <xdr:nvGraphicFramePr>
        <xdr:cNvPr id="1044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95250</xdr:colOff>
      <xdr:row>34</xdr:row>
      <xdr:rowOff>38100</xdr:rowOff>
    </xdr:from>
    <xdr:to>
      <xdr:col>8</xdr:col>
      <xdr:colOff>180975</xdr:colOff>
      <xdr:row>55</xdr:row>
      <xdr:rowOff>85725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76200</xdr:colOff>
      <xdr:row>165</xdr:row>
      <xdr:rowOff>0</xdr:rowOff>
    </xdr:from>
    <xdr:to>
      <xdr:col>7</xdr:col>
      <xdr:colOff>542925</xdr:colOff>
      <xdr:row>185</xdr:row>
      <xdr:rowOff>114300</xdr:rowOff>
    </xdr:to>
    <xdr:graphicFrame macro="">
      <xdr:nvGraphicFramePr>
        <xdr:cNvPr id="18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361950</xdr:colOff>
      <xdr:row>189</xdr:row>
      <xdr:rowOff>152400</xdr:rowOff>
    </xdr:from>
    <xdr:to>
      <xdr:col>8</xdr:col>
      <xdr:colOff>219075</xdr:colOff>
      <xdr:row>210</xdr:row>
      <xdr:rowOff>104775</xdr:rowOff>
    </xdr:to>
    <xdr:graphicFrame macro="">
      <xdr:nvGraphicFramePr>
        <xdr:cNvPr id="17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2</xdr:row>
      <xdr:rowOff>0</xdr:rowOff>
    </xdr:from>
    <xdr:to>
      <xdr:col>8</xdr:col>
      <xdr:colOff>0</xdr:colOff>
      <xdr:row>2</xdr:row>
      <xdr:rowOff>0</xdr:rowOff>
    </xdr:to>
    <xdr:graphicFrame macro="">
      <xdr:nvGraphicFramePr>
        <xdr:cNvPr id="205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323850</xdr:colOff>
      <xdr:row>2</xdr:row>
      <xdr:rowOff>0</xdr:rowOff>
    </xdr:from>
    <xdr:to>
      <xdr:col>8</xdr:col>
      <xdr:colOff>0</xdr:colOff>
      <xdr:row>2</xdr:row>
      <xdr:rowOff>0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466725</xdr:colOff>
      <xdr:row>2</xdr:row>
      <xdr:rowOff>0</xdr:rowOff>
    </xdr:from>
    <xdr:to>
      <xdr:col>8</xdr:col>
      <xdr:colOff>0</xdr:colOff>
      <xdr:row>2</xdr:row>
      <xdr:rowOff>0</xdr:rowOff>
    </xdr:to>
    <xdr:graphicFrame macro="">
      <xdr:nvGraphicFramePr>
        <xdr:cNvPr id="205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542925</xdr:colOff>
      <xdr:row>2</xdr:row>
      <xdr:rowOff>0</xdr:rowOff>
    </xdr:from>
    <xdr:to>
      <xdr:col>8</xdr:col>
      <xdr:colOff>0</xdr:colOff>
      <xdr:row>2</xdr:row>
      <xdr:rowOff>0</xdr:rowOff>
    </xdr:to>
    <xdr:graphicFrame macro="">
      <xdr:nvGraphicFramePr>
        <xdr:cNvPr id="205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600075</xdr:colOff>
      <xdr:row>2</xdr:row>
      <xdr:rowOff>0</xdr:rowOff>
    </xdr:from>
    <xdr:to>
      <xdr:col>8</xdr:col>
      <xdr:colOff>0</xdr:colOff>
      <xdr:row>2</xdr:row>
      <xdr:rowOff>0</xdr:rowOff>
    </xdr:to>
    <xdr:graphicFrame macro="">
      <xdr:nvGraphicFramePr>
        <xdr:cNvPr id="205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19050</xdr:colOff>
      <xdr:row>2</xdr:row>
      <xdr:rowOff>0</xdr:rowOff>
    </xdr:from>
    <xdr:to>
      <xdr:col>8</xdr:col>
      <xdr:colOff>0</xdr:colOff>
      <xdr:row>2</xdr:row>
      <xdr:rowOff>0</xdr:rowOff>
    </xdr:to>
    <xdr:graphicFrame macro="">
      <xdr:nvGraphicFramePr>
        <xdr:cNvPr id="205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19050</xdr:colOff>
      <xdr:row>2</xdr:row>
      <xdr:rowOff>0</xdr:rowOff>
    </xdr:from>
    <xdr:to>
      <xdr:col>8</xdr:col>
      <xdr:colOff>0</xdr:colOff>
      <xdr:row>2</xdr:row>
      <xdr:rowOff>0</xdr:rowOff>
    </xdr:to>
    <xdr:graphicFrame macro="">
      <xdr:nvGraphicFramePr>
        <xdr:cNvPr id="205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600075</xdr:colOff>
      <xdr:row>2</xdr:row>
      <xdr:rowOff>0</xdr:rowOff>
    </xdr:from>
    <xdr:to>
      <xdr:col>8</xdr:col>
      <xdr:colOff>0</xdr:colOff>
      <xdr:row>2</xdr:row>
      <xdr:rowOff>0</xdr:rowOff>
    </xdr:to>
    <xdr:graphicFrame macro="">
      <xdr:nvGraphicFramePr>
        <xdr:cNvPr id="205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205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6</xdr:col>
      <xdr:colOff>19050</xdr:colOff>
      <xdr:row>2</xdr:row>
      <xdr:rowOff>0</xdr:rowOff>
    </xdr:to>
    <xdr:graphicFrame macro="">
      <xdr:nvGraphicFramePr>
        <xdr:cNvPr id="206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</xdr:row>
      <xdr:rowOff>133350</xdr:rowOff>
    </xdr:from>
    <xdr:to>
      <xdr:col>6</xdr:col>
      <xdr:colOff>9525</xdr:colOff>
      <xdr:row>19</xdr:row>
      <xdr:rowOff>0</xdr:rowOff>
    </xdr:to>
    <xdr:graphicFrame macro="">
      <xdr:nvGraphicFramePr>
        <xdr:cNvPr id="206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21</xdr:row>
      <xdr:rowOff>123825</xdr:rowOff>
    </xdr:from>
    <xdr:to>
      <xdr:col>6</xdr:col>
      <xdr:colOff>47625</xdr:colOff>
      <xdr:row>40</xdr:row>
      <xdr:rowOff>76200</xdr:rowOff>
    </xdr:to>
    <xdr:graphicFrame macro="">
      <xdr:nvGraphicFramePr>
        <xdr:cNvPr id="206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42</xdr:row>
      <xdr:rowOff>76200</xdr:rowOff>
    </xdr:from>
    <xdr:to>
      <xdr:col>6</xdr:col>
      <xdr:colOff>66675</xdr:colOff>
      <xdr:row>59</xdr:row>
      <xdr:rowOff>66675</xdr:rowOff>
    </xdr:to>
    <xdr:graphicFrame macro="">
      <xdr:nvGraphicFramePr>
        <xdr:cNvPr id="206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495300</xdr:colOff>
      <xdr:row>73</xdr:row>
      <xdr:rowOff>42861</xdr:rowOff>
    </xdr:from>
    <xdr:to>
      <xdr:col>7</xdr:col>
      <xdr:colOff>504825</xdr:colOff>
      <xdr:row>91</xdr:row>
      <xdr:rowOff>66674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sidential%20Floor%20Space\AHS\AHS_summary_results_12081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3g086\My%20Documents\OIT\MECS98\98MEC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sidential%20Floor%20Space\startsa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dicators\economywide_indicators_1019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avid\Local%20Settings\Temporary%20Internet%20Files\Content.IE5\F287HJA5\residential_indicators_b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dicators\commercial_indicators_1128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residential_indicators_0312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avid\Local%20Settings\Temporary%20Internet%20Files\Content.IE5\F287HJA5\Residential_indicators_US_07291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vised%20FY04\Data\Fowler\transportation_indicator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ndicators_13/residential_indicators_10231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dicators\industrial_indicato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S_tables"/>
      <sheetName val="Final Floorspace Estimates"/>
      <sheetName val="Wgted_Floorspace"/>
      <sheetName val="RECS_intensity_data"/>
      <sheetName val="Stock_85to95"/>
      <sheetName val="Compare_PWT"/>
      <sheetName val="Time_series"/>
      <sheetName val="Survival_curve"/>
      <sheetName val="Survival_curve_MF"/>
      <sheetName val="Survival_curve_MH"/>
      <sheetName val="Total_stock"/>
      <sheetName val="Total_stock_SF"/>
      <sheetName val="Total_stock_MF"/>
      <sheetName val="Total_stock_MH"/>
      <sheetName val="mhstabplcmnt"/>
      <sheetName val="Sheet4"/>
      <sheetName val="Comps Ann"/>
      <sheetName val="SFTotalMedAvgSqFt"/>
      <sheetName val="Compare_size"/>
      <sheetName val="Compare_FS"/>
      <sheetName val="RECS_4_adj"/>
      <sheetName val="Estimate"/>
      <sheetName val="RECS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"/>
      <sheetName val="Fuel"/>
      <sheetName val="1stUse"/>
      <sheetName val="Byprod"/>
      <sheetName val="EndUse"/>
      <sheetName val="Intensity"/>
      <sheetName val="Exp"/>
      <sheetName val="E_EGS"/>
      <sheetName val="Price"/>
      <sheetName val="NonFuel"/>
      <sheetName val="Offsite"/>
      <sheetName val="onsite"/>
      <sheetName val="sales"/>
      <sheetName val="elecdem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"/>
      <sheetName val="StartsAnn Percent Change"/>
      <sheetName val="StartsUA "/>
      <sheetName val="StartsUA Prelim"/>
      <sheetName val="StartsUA First"/>
      <sheetName val="StartsUA Second"/>
      <sheetName val="StartsSA  "/>
      <sheetName val="StartsSA Percent Change"/>
      <sheetName val="ST -Curr to Year ago % Change "/>
      <sheetName val="StartsSA  Prelim"/>
      <sheetName val="StartsSA First"/>
      <sheetName val="StartsSA Second"/>
      <sheetName val="Starts Seas F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Level_structure"/>
      <sheetName val="General_inputs"/>
      <sheetName val="Impact_report"/>
      <sheetName val="Report_charts"/>
      <sheetName val="Indicators_report"/>
      <sheetName val="All_Sectors"/>
      <sheetName val="Chk89"/>
      <sheetName val="Sector_Activity"/>
      <sheetName val="AER09_table2.1b"/>
      <sheetName val="AER09_Table2.1c"/>
      <sheetName val="AER09_Table2.1d"/>
      <sheetName val="AER09_Table2.1e"/>
      <sheetName val="AER10_Table2.1a"/>
      <sheetName val="AER10_Table2.1b"/>
      <sheetName val="AER10_Table2.1c"/>
      <sheetName val="AER10_Table2.1d"/>
      <sheetName val="AER10_Table2.1e"/>
      <sheetName val="AER10_Table2.1f"/>
      <sheetName val="AER11_Table2.1b"/>
      <sheetName val="AER11_Table2.1c"/>
      <sheetName val="AER11_Table2.1d"/>
      <sheetName val="AER11_Table2.1e"/>
      <sheetName val="AER11_Table2.1f"/>
      <sheetName val="mer_dataT02.02"/>
      <sheetName val="mer_dataT02.03"/>
      <sheetName val="mer_dataT02.04"/>
      <sheetName val="mer_dataT02.05"/>
      <sheetName val="mer_dataT02.06"/>
      <sheetName val="Conversion_Factors_Commercial"/>
      <sheetName val="BEA_GDP"/>
      <sheetName val="BEA_hist_GDP_112211"/>
      <sheetName val="GDPLev"/>
      <sheetName val="AER09_Table2.1f"/>
      <sheetName val="LongChart"/>
      <sheetName val="C (www)"/>
      <sheetName val="Charts (other)"/>
      <sheetName val="Delivered_vs_Source"/>
    </sheetNames>
    <sheetDataSet>
      <sheetData sheetId="0"/>
      <sheetData sheetId="1"/>
      <sheetData sheetId="2">
        <row r="6">
          <cell r="F6">
            <v>1985</v>
          </cell>
          <cell r="N6" t="str">
            <v xml:space="preserve"> 1985 = 1</v>
          </cell>
          <cell r="O6" t="str">
            <v xml:space="preserve"> (1985  = 1)</v>
          </cell>
        </row>
        <row r="7">
          <cell r="F7">
            <v>1996</v>
          </cell>
        </row>
        <row r="20">
          <cell r="F20">
            <v>1985</v>
          </cell>
        </row>
        <row r="21">
          <cell r="F21">
            <v>2010</v>
          </cell>
        </row>
        <row r="25">
          <cell r="F25">
            <v>0</v>
          </cell>
        </row>
      </sheetData>
      <sheetData sheetId="3"/>
      <sheetData sheetId="4"/>
      <sheetData sheetId="5"/>
      <sheetData sheetId="6">
        <row r="10">
          <cell r="AH10" t="e">
            <v>#DIV/0!</v>
          </cell>
          <cell r="AI10">
            <v>0</v>
          </cell>
          <cell r="AJ10" t="e">
            <v>#DIV/0!</v>
          </cell>
          <cell r="AK10" t="e">
            <v>#DIV/0!</v>
          </cell>
          <cell r="AN10" t="e">
            <v>#DIV/0!</v>
          </cell>
        </row>
        <row r="11">
          <cell r="AH11" t="e">
            <v>#DIV/0!</v>
          </cell>
          <cell r="AI11">
            <v>0</v>
          </cell>
          <cell r="AJ11" t="e">
            <v>#DIV/0!</v>
          </cell>
          <cell r="AK11" t="e">
            <v>#DIV/0!</v>
          </cell>
          <cell r="AN11" t="e">
            <v>#DIV/0!</v>
          </cell>
        </row>
        <row r="12">
          <cell r="AH12" t="e">
            <v>#DIV/0!</v>
          </cell>
          <cell r="AI12">
            <v>0</v>
          </cell>
          <cell r="AJ12" t="e">
            <v>#DIV/0!</v>
          </cell>
          <cell r="AK12" t="e">
            <v>#DIV/0!</v>
          </cell>
          <cell r="AN12" t="e">
            <v>#DIV/0!</v>
          </cell>
        </row>
        <row r="13">
          <cell r="AH13" t="e">
            <v>#DIV/0!</v>
          </cell>
          <cell r="AI13">
            <v>0</v>
          </cell>
          <cell r="AJ13" t="e">
            <v>#DIV/0!</v>
          </cell>
          <cell r="AK13" t="e">
            <v>#DIV/0!</v>
          </cell>
          <cell r="AN13" t="e">
            <v>#DIV/0!</v>
          </cell>
        </row>
        <row r="14">
          <cell r="AH14" t="e">
            <v>#DIV/0!</v>
          </cell>
          <cell r="AI14">
            <v>0</v>
          </cell>
          <cell r="AJ14" t="e">
            <v>#DIV/0!</v>
          </cell>
          <cell r="AK14" t="e">
            <v>#DIV/0!</v>
          </cell>
          <cell r="AN14" t="e">
            <v>#DIV/0!</v>
          </cell>
        </row>
        <row r="15">
          <cell r="AH15" t="e">
            <v>#DIV/0!</v>
          </cell>
          <cell r="AI15">
            <v>0</v>
          </cell>
          <cell r="AJ15" t="e">
            <v>#DIV/0!</v>
          </cell>
          <cell r="AK15" t="e">
            <v>#DIV/0!</v>
          </cell>
          <cell r="AN15" t="e">
            <v>#DIV/0!</v>
          </cell>
        </row>
        <row r="16">
          <cell r="AH16" t="e">
            <v>#DIV/0!</v>
          </cell>
          <cell r="AI16">
            <v>0</v>
          </cell>
          <cell r="AJ16" t="e">
            <v>#DIV/0!</v>
          </cell>
          <cell r="AK16" t="e">
            <v>#DIV/0!</v>
          </cell>
          <cell r="AN16" t="e">
            <v>#DIV/0!</v>
          </cell>
        </row>
        <row r="17">
          <cell r="AH17" t="e">
            <v>#DIV/0!</v>
          </cell>
          <cell r="AI17">
            <v>0</v>
          </cell>
          <cell r="AJ17" t="e">
            <v>#DIV/0!</v>
          </cell>
          <cell r="AK17" t="e">
            <v>#DIV/0!</v>
          </cell>
          <cell r="AN17" t="e">
            <v>#DIV/0!</v>
          </cell>
        </row>
        <row r="18">
          <cell r="AH18" t="e">
            <v>#DIV/0!</v>
          </cell>
          <cell r="AI18">
            <v>0</v>
          </cell>
          <cell r="AJ18" t="e">
            <v>#DIV/0!</v>
          </cell>
          <cell r="AK18" t="e">
            <v>#DIV/0!</v>
          </cell>
          <cell r="AN18" t="e">
            <v>#DIV/0!</v>
          </cell>
        </row>
        <row r="19">
          <cell r="AH19" t="e">
            <v>#DIV/0!</v>
          </cell>
          <cell r="AI19">
            <v>0</v>
          </cell>
          <cell r="AJ19" t="e">
            <v>#DIV/0!</v>
          </cell>
          <cell r="AK19" t="e">
            <v>#DIV/0!</v>
          </cell>
          <cell r="AN19" t="e">
            <v>#DIV/0!</v>
          </cell>
        </row>
        <row r="20">
          <cell r="AH20" t="e">
            <v>#DIV/0!</v>
          </cell>
          <cell r="AI20">
            <v>0</v>
          </cell>
          <cell r="AJ20" t="e">
            <v>#DIV/0!</v>
          </cell>
          <cell r="AK20" t="e">
            <v>#DIV/0!</v>
          </cell>
          <cell r="AN20" t="e">
            <v>#DIV/0!</v>
          </cell>
        </row>
        <row r="21">
          <cell r="AH21" t="e">
            <v>#DIV/0!</v>
          </cell>
          <cell r="AI21">
            <v>137.2627284041881</v>
          </cell>
          <cell r="AJ21" t="e">
            <v>#DIV/0!</v>
          </cell>
          <cell r="AK21" t="e">
            <v>#DIV/0!</v>
          </cell>
          <cell r="AN21" t="e">
            <v>#DIV/0!</v>
          </cell>
        </row>
        <row r="22">
          <cell r="AH22" t="e">
            <v>#DIV/0!</v>
          </cell>
          <cell r="AI22">
            <v>137.53399410067331</v>
          </cell>
          <cell r="AJ22" t="e">
            <v>#DIV/0!</v>
          </cell>
          <cell r="AK22" t="e">
            <v>#DIV/0!</v>
          </cell>
          <cell r="AN22" t="e">
            <v>#DIV/0!</v>
          </cell>
        </row>
        <row r="23">
          <cell r="AH23" t="e">
            <v>#DIV/0!</v>
          </cell>
          <cell r="AI23">
            <v>143.49801751038052</v>
          </cell>
          <cell r="AJ23" t="e">
            <v>#DIV/0!</v>
          </cell>
          <cell r="AK23" t="e">
            <v>#DIV/0!</v>
          </cell>
          <cell r="AN23" t="e">
            <v>#DIV/0!</v>
          </cell>
        </row>
        <row r="24">
          <cell r="AH24" t="e">
            <v>#DIV/0!</v>
          </cell>
          <cell r="AI24">
            <v>145.47393932896364</v>
          </cell>
          <cell r="AJ24" t="e">
            <v>#DIV/0!</v>
          </cell>
          <cell r="AK24" t="e">
            <v>#DIV/0!</v>
          </cell>
          <cell r="AN24" t="e">
            <v>#DIV/0!</v>
          </cell>
        </row>
        <row r="25">
          <cell r="AH25" t="e">
            <v>#DIV/0!</v>
          </cell>
          <cell r="AI25">
            <v>147.67366179456553</v>
          </cell>
          <cell r="AJ25" t="e">
            <v>#DIV/0!</v>
          </cell>
          <cell r="AK25" t="e">
            <v>#DIV/0!</v>
          </cell>
          <cell r="AN25" t="e">
            <v>#DIV/0!</v>
          </cell>
        </row>
        <row r="26">
          <cell r="AH26" t="e">
            <v>#DIV/0!</v>
          </cell>
          <cell r="AI26">
            <v>154.13664324396586</v>
          </cell>
          <cell r="AJ26" t="e">
            <v>#DIV/0!</v>
          </cell>
          <cell r="AK26" t="e">
            <v>#DIV/0!</v>
          </cell>
          <cell r="AN26" t="e">
            <v>#DIV/0!</v>
          </cell>
        </row>
        <row r="27">
          <cell r="AH27" t="e">
            <v>#DIV/0!</v>
          </cell>
          <cell r="AI27">
            <v>162.9810635834003</v>
          </cell>
          <cell r="AJ27" t="e">
            <v>#DIV/0!</v>
          </cell>
          <cell r="AK27" t="e">
            <v>#DIV/0!</v>
          </cell>
          <cell r="AN27" t="e">
            <v>#DIV/0!</v>
          </cell>
        </row>
        <row r="28">
          <cell r="AH28" t="e">
            <v>#DIV/0!</v>
          </cell>
          <cell r="AI28">
            <v>173.05062918903175</v>
          </cell>
          <cell r="AJ28" t="e">
            <v>#DIV/0!</v>
          </cell>
          <cell r="AK28" t="e">
            <v>#DIV/0!</v>
          </cell>
          <cell r="AN28" t="e">
            <v>#DIV/0!</v>
          </cell>
        </row>
        <row r="29">
          <cell r="AH29" t="e">
            <v>#DIV/0!</v>
          </cell>
          <cell r="AI29">
            <v>179.07362986858297</v>
          </cell>
          <cell r="AJ29" t="e">
            <v>#DIV/0!</v>
          </cell>
          <cell r="AK29" t="e">
            <v>#DIV/0!</v>
          </cell>
          <cell r="AN29" t="e">
            <v>#DIV/0!</v>
          </cell>
        </row>
        <row r="30">
          <cell r="AH30" t="e">
            <v>#DIV/0!</v>
          </cell>
          <cell r="AI30">
            <v>186.37819346526604</v>
          </cell>
          <cell r="AJ30" t="e">
            <v>#DIV/0!</v>
          </cell>
          <cell r="AK30" t="e">
            <v>#DIV/0!</v>
          </cell>
          <cell r="AN30" t="e">
            <v>#DIV/0!</v>
          </cell>
        </row>
        <row r="31">
          <cell r="AH31">
            <v>216.11202765080463</v>
          </cell>
          <cell r="AI31">
            <v>193.0844358329901</v>
          </cell>
          <cell r="AJ31" t="e">
            <v>#DIV/0!</v>
          </cell>
          <cell r="AK31">
            <v>23643805.515182659</v>
          </cell>
          <cell r="AN31" t="e">
            <v>#DIV/0!</v>
          </cell>
        </row>
        <row r="32">
          <cell r="AH32">
            <v>218.11715445337612</v>
          </cell>
          <cell r="AI32">
            <v>196.71210142603354</v>
          </cell>
          <cell r="AJ32" t="e">
            <v>#DIV/0!</v>
          </cell>
          <cell r="AK32">
            <v>23503489.236773945</v>
          </cell>
          <cell r="AN32" t="e">
            <v>#DIV/0!</v>
          </cell>
        </row>
        <row r="33">
          <cell r="AH33">
            <v>221.60579733924348</v>
          </cell>
          <cell r="AI33">
            <v>202.65075960512354</v>
          </cell>
          <cell r="AJ33" t="e">
            <v>#DIV/0!</v>
          </cell>
          <cell r="AK33">
            <v>23452627.581973609</v>
          </cell>
          <cell r="AN33" t="e">
            <v>#DIV/0!</v>
          </cell>
        </row>
        <row r="34">
          <cell r="AH34">
            <v>215.85152730678894</v>
          </cell>
          <cell r="AI34">
            <v>205.49803592733139</v>
          </cell>
          <cell r="AJ34" t="e">
            <v>#DIV/0!</v>
          </cell>
          <cell r="AK34">
            <v>23759449.538737416</v>
          </cell>
          <cell r="AN34" t="e">
            <v>#DIV/0!</v>
          </cell>
        </row>
        <row r="35">
          <cell r="AH35">
            <v>207.39943482550254</v>
          </cell>
          <cell r="AI35">
            <v>196.90039113841095</v>
          </cell>
          <cell r="AJ35" t="e">
            <v>#DIV/0!</v>
          </cell>
          <cell r="AK35">
            <v>23577012.490919091</v>
          </cell>
          <cell r="AN35" t="e">
            <v>#DIV/0!</v>
          </cell>
        </row>
        <row r="36">
          <cell r="AH36">
            <v>204.44884200671683</v>
          </cell>
          <cell r="AI36">
            <v>194.9607084424263</v>
          </cell>
          <cell r="AJ36" t="e">
            <v>#DIV/0!</v>
          </cell>
          <cell r="AK36">
            <v>23640434.555262588</v>
          </cell>
          <cell r="AN36" t="e">
            <v>#DIV/0!</v>
          </cell>
        </row>
        <row r="37">
          <cell r="AH37">
            <v>208.42182709306391</v>
          </cell>
          <cell r="AI37">
            <v>203.77712588169058</v>
          </cell>
          <cell r="AJ37" t="e">
            <v>#DIV/0!</v>
          </cell>
          <cell r="AK37">
            <v>23340880.392043047</v>
          </cell>
          <cell r="AN37" t="e">
            <v>#DIV/0!</v>
          </cell>
        </row>
        <row r="38">
          <cell r="AH38">
            <v>208.23496203192119</v>
          </cell>
          <cell r="AI38">
            <v>203.53933150099306</v>
          </cell>
          <cell r="AJ38">
            <v>24.760111827371109</v>
          </cell>
          <cell r="AK38">
            <v>23197209.877082832</v>
          </cell>
          <cell r="AN38">
            <v>17.321361160895872</v>
          </cell>
        </row>
        <row r="39">
          <cell r="AH39">
            <v>209.35246546864184</v>
          </cell>
          <cell r="AI39">
            <v>205.56233219941655</v>
          </cell>
          <cell r="AJ39">
            <v>23.89552708982125</v>
          </cell>
          <cell r="AK39">
            <v>22556706.424450733</v>
          </cell>
          <cell r="AN39">
            <v>16.845036824366673</v>
          </cell>
        </row>
        <row r="40">
          <cell r="AH40">
            <v>201.47926141675691</v>
          </cell>
          <cell r="AI40">
            <v>203.854929656168</v>
          </cell>
          <cell r="AJ40">
            <v>24.276751409136654</v>
          </cell>
          <cell r="AK40">
            <v>22312446.964531939</v>
          </cell>
          <cell r="AN40">
            <v>16.503556262608662</v>
          </cell>
        </row>
        <row r="41">
          <cell r="AH41">
            <v>197.64108349488501</v>
          </cell>
          <cell r="AI41">
            <v>199.16065551879609</v>
          </cell>
          <cell r="AJ41">
            <v>24.235907309779339</v>
          </cell>
          <cell r="AK41">
            <v>1.1089322748455663</v>
          </cell>
          <cell r="AN41">
            <v>16.010513444193926</v>
          </cell>
        </row>
        <row r="42">
          <cell r="AH42">
            <v>184.66896518177381</v>
          </cell>
          <cell r="AI42">
            <v>196.69065999813895</v>
          </cell>
          <cell r="AJ42">
            <v>23.136237536075257</v>
          </cell>
          <cell r="AK42">
            <v>1.0905854552698189</v>
          </cell>
          <cell r="AN42">
            <v>15.256088259522008</v>
          </cell>
        </row>
        <row r="43">
          <cell r="AH43">
            <v>185.47857198935594</v>
          </cell>
          <cell r="AI43">
            <v>197.36366814761203</v>
          </cell>
          <cell r="AJ43">
            <v>21.901640724580645</v>
          </cell>
          <cell r="AK43">
            <v>1.0518301376912611</v>
          </cell>
          <cell r="AN43">
            <v>14.920712587431138</v>
          </cell>
        </row>
        <row r="44">
          <cell r="AH44">
            <v>182.4377445986446</v>
          </cell>
          <cell r="AI44">
            <v>196.01309841149634</v>
          </cell>
          <cell r="AJ44">
            <v>21.04492948131287</v>
          </cell>
          <cell r="AK44">
            <v>1.0336836422677802</v>
          </cell>
          <cell r="AN44">
            <v>14.277917887157804</v>
          </cell>
        </row>
        <row r="45">
          <cell r="AH45">
            <v>183.34991340410465</v>
          </cell>
          <cell r="AI45">
            <v>201.5736753012487</v>
          </cell>
          <cell r="AJ45">
            <v>20.67750227356813</v>
          </cell>
          <cell r="AK45">
            <v>1.0215919926312933</v>
          </cell>
          <cell r="AN45">
            <v>13.970838064878659</v>
          </cell>
        </row>
        <row r="46">
          <cell r="AH46">
            <v>183.0061731445295</v>
          </cell>
          <cell r="AI46">
            <v>198.56599239253097</v>
          </cell>
          <cell r="AJ46">
            <v>19.853820445316124</v>
          </cell>
          <cell r="AK46">
            <v>1</v>
          </cell>
          <cell r="AN46">
            <v>13.442552044900387</v>
          </cell>
        </row>
        <row r="47">
          <cell r="AH47">
            <v>179.92486936477152</v>
          </cell>
          <cell r="AI47">
            <v>196.08270293553866</v>
          </cell>
          <cell r="AJ47">
            <v>19.240061592812204</v>
          </cell>
          <cell r="AK47">
            <v>0.99688938725871945</v>
          </cell>
          <cell r="AN47">
            <v>13.033335477043165</v>
          </cell>
        </row>
        <row r="48">
          <cell r="AH48">
            <v>181.06230668253355</v>
          </cell>
          <cell r="AI48">
            <v>198.25487364726027</v>
          </cell>
          <cell r="AJ48">
            <v>19.353896327244723</v>
          </cell>
          <cell r="AK48">
            <v>0.9605281827768164</v>
          </cell>
          <cell r="AN48">
            <v>13.017318076515137</v>
          </cell>
        </row>
        <row r="49">
          <cell r="AH49">
            <v>187.13751462632192</v>
          </cell>
          <cell r="AI49">
            <v>203.84661853835919</v>
          </cell>
          <cell r="AJ49">
            <v>18.993177164104939</v>
          </cell>
          <cell r="AK49">
            <v>0.94388157118136262</v>
          </cell>
          <cell r="AN49">
            <v>13.05180635998838</v>
          </cell>
        </row>
        <row r="50">
          <cell r="AH50">
            <v>188.2655818650405</v>
          </cell>
          <cell r="AI50">
            <v>203.75954987544111</v>
          </cell>
          <cell r="AJ50">
            <v>19.471195813395198</v>
          </cell>
          <cell r="AK50">
            <v>0.92958982521545808</v>
          </cell>
          <cell r="AN50">
            <v>12.831073035636701</v>
          </cell>
        </row>
        <row r="51">
          <cell r="AH51">
            <v>176.49236459251688</v>
          </cell>
          <cell r="AI51">
            <v>200.33364657117181</v>
          </cell>
          <cell r="AJ51">
            <v>19.85826070165318</v>
          </cell>
          <cell r="AK51">
            <v>0.91201369040274394</v>
          </cell>
          <cell r="AN51">
            <v>12.531222451066652</v>
          </cell>
        </row>
        <row r="52">
          <cell r="AH52">
            <v>181.33146583425724</v>
          </cell>
          <cell r="AI52">
            <v>200.97475081385736</v>
          </cell>
          <cell r="AJ52">
            <v>20.416560171941221</v>
          </cell>
          <cell r="AK52">
            <v>0.88097705975049545</v>
          </cell>
          <cell r="AN52">
            <v>12.587473317355164</v>
          </cell>
        </row>
        <row r="53">
          <cell r="AH53">
            <v>176.9397914489299</v>
          </cell>
          <cell r="AI53">
            <v>196.87678801442351</v>
          </cell>
          <cell r="AJ53">
            <v>20.793302048216589</v>
          </cell>
          <cell r="AK53">
            <v>0.87768855386551337</v>
          </cell>
          <cell r="AN53">
            <v>12.383709565949129</v>
          </cell>
        </row>
        <row r="54">
          <cell r="AH54">
            <v>182.50633603082761</v>
          </cell>
          <cell r="AI54">
            <v>199.83289182090942</v>
          </cell>
          <cell r="AJ54">
            <v>20.422553876106271</v>
          </cell>
          <cell r="AK54">
            <v>0.88344257281776795</v>
          </cell>
          <cell r="AN54">
            <v>12.322756608121654</v>
          </cell>
        </row>
        <row r="55">
          <cell r="AH55">
            <v>179.00950948390496</v>
          </cell>
          <cell r="AI55">
            <v>201.67189869236847</v>
          </cell>
          <cell r="AJ55">
            <v>19.582135680373117</v>
          </cell>
          <cell r="AK55">
            <v>0.87802335704729295</v>
          </cell>
          <cell r="AN55">
            <v>12.08570065645304</v>
          </cell>
        </row>
        <row r="56">
          <cell r="AH56">
            <v>181.01504346484171</v>
          </cell>
          <cell r="AI56">
            <v>206.85973014519811</v>
          </cell>
          <cell r="AJ56">
            <v>19.015685204335828</v>
          </cell>
          <cell r="AK56">
            <v>0.86972688183634639</v>
          </cell>
          <cell r="AN56">
            <v>12.011787122611944</v>
          </cell>
        </row>
        <row r="57">
          <cell r="AH57">
            <v>189.23968456666498</v>
          </cell>
          <cell r="AI57">
            <v>210.74184307971234</v>
          </cell>
          <cell r="AJ57">
            <v>18.961736795477915</v>
          </cell>
          <cell r="AK57">
            <v>0.86451381456971765</v>
          </cell>
          <cell r="AN57">
            <v>11.969752485751039</v>
          </cell>
        </row>
        <row r="58">
          <cell r="AH58">
            <v>182.38172752301639</v>
          </cell>
          <cell r="AI58">
            <v>214.82727550884204</v>
          </cell>
          <cell r="AJ58">
            <v>18.145815997828091</v>
          </cell>
          <cell r="AK58">
            <v>0.85768598124204087</v>
          </cell>
          <cell r="AN58">
            <v>11.519253022154544</v>
          </cell>
        </row>
        <row r="59">
          <cell r="AH59">
            <v>178.80575779684824</v>
          </cell>
          <cell r="AI59">
            <v>212.28379406301738</v>
          </cell>
          <cell r="AJ59">
            <v>17.188970568736753</v>
          </cell>
          <cell r="AK59">
            <v>0.85917333922752837</v>
          </cell>
          <cell r="AN59">
            <v>11.056408926608611</v>
          </cell>
        </row>
        <row r="60">
          <cell r="AH60">
            <v>177.76689525393923</v>
          </cell>
          <cell r="AI60">
            <v>208.27918941969662</v>
          </cell>
          <cell r="AJ60">
            <v>16.571671117011729</v>
          </cell>
          <cell r="AK60">
            <v>0.86743048749457086</v>
          </cell>
          <cell r="AN60">
            <v>10.803649931670526</v>
          </cell>
        </row>
        <row r="61">
          <cell r="AH61">
            <v>0</v>
          </cell>
          <cell r="AI61">
            <v>0</v>
          </cell>
          <cell r="AJ61">
            <v>0</v>
          </cell>
          <cell r="AK61" t="e">
            <v>#DIV/0!</v>
          </cell>
          <cell r="AN61">
            <v>0</v>
          </cell>
        </row>
        <row r="62">
          <cell r="AH62">
            <v>0</v>
          </cell>
          <cell r="AI62">
            <v>0</v>
          </cell>
          <cell r="AJ62" t="e">
            <v>#DIV/0!</v>
          </cell>
          <cell r="AK62" t="e">
            <v>#DIV/0!</v>
          </cell>
          <cell r="AN62" t="e">
            <v>#DIV/0!</v>
          </cell>
        </row>
        <row r="63">
          <cell r="AH63" t="e">
            <v>#DIV/0!</v>
          </cell>
          <cell r="AI63" t="e">
            <v>#DIV/0!</v>
          </cell>
          <cell r="AJ63" t="e">
            <v>#DIV/0!</v>
          </cell>
          <cell r="AK63" t="e">
            <v>#DIV/0!</v>
          </cell>
          <cell r="AN63" t="e">
            <v>#DIV/0!</v>
          </cell>
        </row>
        <row r="64">
          <cell r="AH64" t="e">
            <v>#DIV/0!</v>
          </cell>
          <cell r="AI64" t="e">
            <v>#DIV/0!</v>
          </cell>
          <cell r="AJ64" t="e">
            <v>#DIV/0!</v>
          </cell>
          <cell r="AK64" t="e">
            <v>#DIV/0!</v>
          </cell>
          <cell r="AN64" t="e">
            <v>#DIV/0!</v>
          </cell>
        </row>
        <row r="65">
          <cell r="AH65" t="e">
            <v>#DIV/0!</v>
          </cell>
          <cell r="AI65" t="e">
            <v>#DIV/0!</v>
          </cell>
          <cell r="AJ65" t="e">
            <v>#DIV/0!</v>
          </cell>
          <cell r="AK65" t="e">
            <v>#DIV/0!</v>
          </cell>
          <cell r="AN65" t="e">
            <v>#DIV/0!</v>
          </cell>
        </row>
        <row r="66">
          <cell r="AH66" t="e">
            <v>#DIV/0!</v>
          </cell>
          <cell r="AI66" t="e">
            <v>#DIV/0!</v>
          </cell>
          <cell r="AJ66" t="e">
            <v>#DIV/0!</v>
          </cell>
          <cell r="AK66" t="e">
            <v>#DIV/0!</v>
          </cell>
          <cell r="AN66" t="e">
            <v>#DIV/0!</v>
          </cell>
        </row>
        <row r="67">
          <cell r="AH67" t="e">
            <v>#DIV/0!</v>
          </cell>
          <cell r="AI67" t="e">
            <v>#DIV/0!</v>
          </cell>
          <cell r="AJ67" t="e">
            <v>#DIV/0!</v>
          </cell>
          <cell r="AK67" t="e">
            <v>#DIV/0!</v>
          </cell>
          <cell r="AN67" t="e">
            <v>#DIV/0!</v>
          </cell>
        </row>
        <row r="68">
          <cell r="AH68" t="e">
            <v>#DIV/0!</v>
          </cell>
          <cell r="AI68" t="e">
            <v>#DIV/0!</v>
          </cell>
          <cell r="AJ68" t="e">
            <v>#DIV/0!</v>
          </cell>
          <cell r="AK68" t="e">
            <v>#DIV/0!</v>
          </cell>
          <cell r="AN68" t="e">
            <v>#DIV/0!</v>
          </cell>
        </row>
        <row r="69">
          <cell r="AH69" t="e">
            <v>#DIV/0!</v>
          </cell>
          <cell r="AI69" t="e">
            <v>#DIV/0!</v>
          </cell>
          <cell r="AJ69" t="e">
            <v>#DIV/0!</v>
          </cell>
          <cell r="AK69" t="e">
            <v>#DIV/0!</v>
          </cell>
          <cell r="AN69" t="e">
            <v>#DIV/0!</v>
          </cell>
        </row>
        <row r="70"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N70" t="e">
            <v>#DIV/0!</v>
          </cell>
        </row>
        <row r="71"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N71" t="e">
            <v>#DIV/0!</v>
          </cell>
        </row>
        <row r="73">
          <cell r="K73">
            <v>37</v>
          </cell>
        </row>
        <row r="74">
          <cell r="K74">
            <v>48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 "/>
      <sheetName val="Data_development (2)"/>
      <sheetName val="General_inputs"/>
      <sheetName val="National"/>
      <sheetName val="Northeast"/>
      <sheetName val="Midwest"/>
      <sheetName val="South"/>
      <sheetName val="West"/>
      <sheetName val="Wgted_Floorspace"/>
      <sheetName val="Final Floorspace Estimates"/>
      <sheetName val="AER08_table2.1b"/>
      <sheetName val="AER09_table2.1b"/>
      <sheetName val="AER10_table2.1b"/>
      <sheetName val="RECS_data"/>
      <sheetName val="Number of Housing Units"/>
      <sheetName val="Ave. Housing Size"/>
      <sheetName val="Northeast_data"/>
      <sheetName val="Midwest_data"/>
      <sheetName val="South_data"/>
      <sheetName val="Extrapolate_consumption_2010"/>
      <sheetName val="Conversion_Factors"/>
      <sheetName val="National_Calibration"/>
      <sheetName val="Chart2"/>
      <sheetName val="Weather_Factors"/>
      <sheetName val="CDD_by_Division09"/>
      <sheetName val="HDD_by_Division09"/>
      <sheetName val="CDD_by_Division10"/>
      <sheetName val="HDD_by_Division10"/>
      <sheetName val="West_data_old"/>
      <sheetName val="Data_development_old"/>
      <sheetName val="National_old"/>
      <sheetName val="Northeast_old"/>
      <sheetName val="Midwest_old "/>
      <sheetName val="South_old"/>
      <sheetName val="West_old"/>
      <sheetName val="Charts (www)"/>
      <sheetName val="Charts (other)"/>
    </sheetNames>
    <sheetDataSet>
      <sheetData sheetId="0"/>
      <sheetData sheetId="1"/>
      <sheetData sheetId="2">
        <row r="6">
          <cell r="F6">
            <v>1985</v>
          </cell>
          <cell r="M6">
            <v>37</v>
          </cell>
          <cell r="U6" t="str">
            <v>1985 = 1</v>
          </cell>
        </row>
        <row r="7">
          <cell r="F7">
            <v>1996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General_inputs"/>
      <sheetName val="Commercial_Total_II"/>
      <sheetName val="Commercial_Total"/>
      <sheetName val="Report_tables"/>
      <sheetName val="Regional_intensity (aggregate)"/>
      <sheetName val="Adjusted_Supplier_Data"/>
      <sheetName val="SEDS_CensusDiv"/>
      <sheetName val="AER09_Table2.1c"/>
      <sheetName val="AER10_Table2.1c"/>
      <sheetName val="AER11_Table2.1C"/>
      <sheetName val="AER10_Table2.1a"/>
      <sheetName val="Conversion_Factors"/>
      <sheetName val="Weather_factors_new"/>
      <sheetName val="Weather_factors_old"/>
      <sheetName val="CDD_by_Division10"/>
      <sheetName val="CDD_by_Division11"/>
      <sheetName val="HDD_by_Division10"/>
      <sheetName val="HDD_by_Division11"/>
      <sheetName val="Floorspace_estimates"/>
      <sheetName val="Regional_Floorspace"/>
      <sheetName val="Charts (www)"/>
      <sheetName val="Charts (other-not updated)"/>
    </sheetNames>
    <sheetDataSet>
      <sheetData sheetId="0"/>
      <sheetData sheetId="1">
        <row r="6">
          <cell r="F6">
            <v>1985</v>
          </cell>
          <cell r="M6">
            <v>37</v>
          </cell>
          <cell r="U6" t="str">
            <v>1985 = 1</v>
          </cell>
        </row>
        <row r="7">
          <cell r="F7">
            <v>1996</v>
          </cell>
        </row>
      </sheetData>
      <sheetData sheetId="2"/>
      <sheetData sheetId="3">
        <row r="12">
          <cell r="F12" t="str">
            <v>Total - U.S.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 "/>
      <sheetName val="Data_development_revised"/>
      <sheetName val="Energy_weights (nat'l, regional"/>
      <sheetName val="General_inputs"/>
      <sheetName val="Residential_Total_II"/>
      <sheetName val="National"/>
      <sheetName val="Northeast"/>
      <sheetName val="Midwest"/>
      <sheetName val="South"/>
      <sheetName val="West"/>
      <sheetName val="Regional_intensity (aggregate)"/>
      <sheetName val="Wgted_Floorspace"/>
      <sheetName val="Report_Tables"/>
      <sheetName val="Report_graphs"/>
      <sheetName val="Final Floorspace Estimates"/>
      <sheetName val="AER10_table2.1b"/>
      <sheetName val="AER10_Table2.1a"/>
      <sheetName val="AER11_table2.1b_update"/>
      <sheetName val="Annual Data_MERT2.2_12-2013"/>
      <sheetName val="Mon Data_MER2.2_12_2013"/>
      <sheetName val="mer_dataT02.02_Sept13"/>
      <sheetName val="RECS_data"/>
      <sheetName val="SEDS_CensusRgn"/>
      <sheetName val="National_Calibration"/>
      <sheetName val="Conversion_Factors"/>
      <sheetName val="Weather_Factors"/>
      <sheetName val="Chart1"/>
      <sheetName val="CDD_by_Division10"/>
      <sheetName val="HDD_by_Division10"/>
      <sheetName val="CDD_by_Division11_update"/>
      <sheetName val="HDD_by_Division11_update"/>
      <sheetName val="Nat'l_Calibration_RECS_not used"/>
      <sheetName val="Extrapolate_Energy2010-not used"/>
      <sheetName val="Charts (www)"/>
      <sheetName val="Charts (other)"/>
      <sheetName val="Special_charts"/>
    </sheetNames>
    <sheetDataSet>
      <sheetData sheetId="0"/>
      <sheetData sheetId="1"/>
      <sheetData sheetId="2"/>
      <sheetData sheetId="3">
        <row r="6">
          <cell r="F6">
            <v>1985</v>
          </cell>
          <cell r="M6">
            <v>37</v>
          </cell>
          <cell r="U6" t="str">
            <v>1985 = 1</v>
          </cell>
        </row>
        <row r="7">
          <cell r="F7">
            <v>1996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 "/>
      <sheetName val="Data_development (2)"/>
      <sheetName val="General_inputs"/>
      <sheetName val="National"/>
      <sheetName val="Northeast"/>
      <sheetName val="Midwest"/>
      <sheetName val="South"/>
      <sheetName val="West"/>
      <sheetName val="Regional_intensity (aggregate)"/>
      <sheetName val="Wgted_Floorspace"/>
      <sheetName val="Final Floorspace Estimates"/>
      <sheetName val="AER09_table2.1b"/>
      <sheetName val="AER10_table2.1b"/>
      <sheetName val="RECS_data"/>
      <sheetName val="SEDS_CensusDiv"/>
      <sheetName val="Extrapolate_Energy2010-not used"/>
      <sheetName val="Conversion_Factors"/>
      <sheetName val="Chart2"/>
      <sheetName val="Weather_Factors"/>
      <sheetName val="CDD_by_Division09"/>
      <sheetName val="HDD_by_Division09"/>
      <sheetName val="CDD_by_Division10"/>
      <sheetName val="HDD_by_Division10"/>
      <sheetName val="National_Calibration_not used"/>
      <sheetName val="Northeast_data_old"/>
      <sheetName val="Midwest_data_old"/>
      <sheetName val="South_data_old"/>
      <sheetName val="West_data_old"/>
      <sheetName val="Data_development_old"/>
      <sheetName val="National_old"/>
      <sheetName val="Northeast_old"/>
      <sheetName val="Midwest_old "/>
      <sheetName val="South_old"/>
      <sheetName val="West_old"/>
      <sheetName val="Charts (www)"/>
      <sheetName val="Charts (other)"/>
      <sheetName val="Special_charts"/>
    </sheetNames>
    <sheetDataSet>
      <sheetData sheetId="0"/>
      <sheetData sheetId="1"/>
      <sheetData sheetId="2">
        <row r="6">
          <cell r="F6">
            <v>1985</v>
          </cell>
          <cell r="M6">
            <v>37</v>
          </cell>
          <cell r="U6" t="str">
            <v>1985 = 1</v>
          </cell>
        </row>
        <row r="7">
          <cell r="F7">
            <v>1996</v>
          </cell>
        </row>
      </sheetData>
      <sheetData sheetId="3"/>
      <sheetData sheetId="4">
        <row r="36">
          <cell r="AJ36">
            <v>1.0280554879689039</v>
          </cell>
        </row>
      </sheetData>
      <sheetData sheetId="5">
        <row r="36">
          <cell r="AJ36">
            <v>1.0048828345050702</v>
          </cell>
        </row>
      </sheetData>
      <sheetData sheetId="6">
        <row r="36">
          <cell r="AJ36">
            <v>1.0469565168949315</v>
          </cell>
        </row>
      </sheetData>
      <sheetData sheetId="7">
        <row r="36">
          <cell r="AI36">
            <v>0.99153629336146432</v>
          </cell>
        </row>
      </sheetData>
      <sheetData sheetId="8"/>
      <sheetData sheetId="9"/>
      <sheetData sheetId="10"/>
      <sheetData sheetId="11"/>
      <sheetData sheetId="12"/>
      <sheetData sheetId="13">
        <row r="154">
          <cell r="G154">
            <v>100.74944812362031</v>
          </cell>
        </row>
      </sheetData>
      <sheetData sheetId="14"/>
      <sheetData sheetId="15"/>
      <sheetData sheetId="16">
        <row r="22">
          <cell r="M22">
            <v>3.2829223796209681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General_inputs"/>
      <sheetName val="Total_Transportation "/>
      <sheetName val="GPERS2000"/>
      <sheetName val="Charts (www)"/>
      <sheetName val="Passenger_Total"/>
      <sheetName val="Passenger-Highway"/>
      <sheetName val="Personal_vehicles"/>
      <sheetName val="Busses"/>
      <sheetName val="Passenger-Air"/>
      <sheetName val="Passenger-Rail"/>
      <sheetName val="Urban_Rail"/>
      <sheetName val="Freight_Total"/>
      <sheetName val="Freight-Trucks"/>
      <sheetName val="Pipelines"/>
      <sheetName val="GPERS"/>
      <sheetName val="Monthly_indicators"/>
      <sheetName val="Passenger-based Activity"/>
      <sheetName val="Passenger-based Energy Use"/>
      <sheetName val="Freight-based Activity"/>
      <sheetName val="Freight-based Energy Use"/>
      <sheetName val="FuelConsump"/>
      <sheetName val="Fuel Heat Content"/>
    </sheetNames>
    <sheetDataSet>
      <sheetData sheetId="0" refreshError="1"/>
      <sheetData sheetId="1" refreshError="1">
        <row r="16">
          <cell r="F16" t="str">
            <v>Delivered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 "/>
      <sheetName val="Data_development (2)"/>
      <sheetName val="General_inputs"/>
      <sheetName val="Residential_Total_II_old"/>
      <sheetName val="Residential_Total_II"/>
      <sheetName val="National"/>
      <sheetName val="Northeast"/>
      <sheetName val="Midwest"/>
      <sheetName val="South"/>
      <sheetName val="West"/>
      <sheetName val="Regional_intensity (aggregate)"/>
      <sheetName val="Wgted_Floorspace"/>
      <sheetName val="Report_Tables"/>
      <sheetName val="Report_graphs"/>
      <sheetName val="Final Floorspace Estimates"/>
      <sheetName val="AER09_table2.1b"/>
      <sheetName val="AER10_table2.1b"/>
      <sheetName val="AER10_Table2.1a"/>
      <sheetName val="AER11_table2.1b"/>
      <sheetName val="mer_dataT02.02"/>
      <sheetName val="RECS_data"/>
      <sheetName val="SEDS_CensusRgn"/>
      <sheetName val="Extrapolate_Energy2010-not used"/>
      <sheetName val="Conversion_Factors"/>
      <sheetName val="Chart1"/>
      <sheetName val="Weather_Factors"/>
      <sheetName val="CDD_by_Division09"/>
      <sheetName val="HDD_by_Division09"/>
      <sheetName val="CDD_by_Division10"/>
      <sheetName val="HDD_by_Division10"/>
      <sheetName val="CDD_by_Division11"/>
      <sheetName val="HDD_by_Division11"/>
      <sheetName val="National_Calibration_not used"/>
      <sheetName val="Northeast_data_old"/>
      <sheetName val="Midwest_data_old"/>
      <sheetName val="South_data_old"/>
      <sheetName val="West_data_old"/>
      <sheetName val="Data_development_old"/>
      <sheetName val="National_old"/>
      <sheetName val="Northeast_old"/>
      <sheetName val="Midwest_old "/>
      <sheetName val="South_old"/>
      <sheetName val="West_old"/>
      <sheetName val="Charts (www)"/>
      <sheetName val="Charts (other)"/>
      <sheetName val="Special_charts"/>
    </sheetNames>
    <sheetDataSet>
      <sheetData sheetId="0"/>
      <sheetData sheetId="1"/>
      <sheetData sheetId="2">
        <row r="6">
          <cell r="U6" t="str">
            <v>1985 = 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General_inputs"/>
      <sheetName val="Industrial_Total_II"/>
      <sheetName val="Total_Industrial"/>
      <sheetName val="Manufacturing"/>
      <sheetName val="NonManufacturing"/>
      <sheetName val="Mining"/>
      <sheetName val="Report_chart"/>
      <sheetName val="Report_tables"/>
      <sheetName val="Charts (www)"/>
      <sheetName val="Manufacturing_Energy_Data"/>
      <sheetName val="AER08_Table2.1d"/>
      <sheetName val="AER09_Table2.1d"/>
      <sheetName val="AER10_Table2.1d"/>
      <sheetName val="AER11_Table2.1d_MER0913"/>
      <sheetName val="mer_dataT02.04"/>
      <sheetName val="GDP_Data"/>
      <sheetName val="Conversion_factors"/>
      <sheetName val="BEA_Output_Data"/>
      <sheetName val="Mfg Gross Output"/>
      <sheetName val="Mfg Value Added"/>
      <sheetName val="Gross Output over VA"/>
      <sheetName val="NAICS Sector VA over Manufac VA"/>
      <sheetName val="Mfg Shipments (6)"/>
      <sheetName val="Electric Energy (6)"/>
      <sheetName val="Fuel Energy (6)"/>
      <sheetName val="Pulp&amp;Paper"/>
      <sheetName val="NonManufacturing "/>
      <sheetName val="Aggregate_Energy_Data"/>
      <sheetName val="AER07_Table2.1d"/>
      <sheetName val="GPERS2000"/>
      <sheetName val="Chart 322"/>
      <sheetName val="Chart 324"/>
      <sheetName val="Chart 325"/>
      <sheetName val="Chart 327"/>
      <sheetName val="Chart 331"/>
      <sheetName val="NonManufacturing_old2"/>
      <sheetName val="Personal_vehicles"/>
      <sheetName val="NonManufacturing_Revised"/>
      <sheetName val="AER11_Table2.1d"/>
      <sheetName val="Chart1"/>
      <sheetName val="Chart2"/>
      <sheetName val="Chart3"/>
      <sheetName val="Chart4"/>
      <sheetName val="Chart5"/>
      <sheetName val="Chart6"/>
      <sheetName val="Chart7"/>
      <sheetName val="Chart8"/>
      <sheetName val="Chart9"/>
      <sheetName val="Chart10"/>
    </sheetNames>
    <sheetDataSet>
      <sheetData sheetId="0"/>
      <sheetData sheetId="1">
        <row r="6">
          <cell r="F6">
            <v>1985</v>
          </cell>
        </row>
        <row r="7">
          <cell r="L7" t="str">
            <v>1996 = 1</v>
          </cell>
        </row>
      </sheetData>
      <sheetData sheetId="2">
        <row r="36">
          <cell r="AE36">
            <v>1.0516300114718717</v>
          </cell>
        </row>
      </sheetData>
      <sheetData sheetId="3">
        <row r="31">
          <cell r="F31">
            <v>24267.23935606896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gov/totalenergy/data/monthly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doe.gov/totalenergy/data/monthly/dataunits.cf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gov/totalenergy/data/monthly/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gov/totalenergy/data/monthly/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gov/totalenergy/data/monthly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gov/totalenergy/data/monthly/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gov/totalenergy/data/monthly/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gov/totalenergy/data/monthly/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ia.gov/state/seds/seds-data-complete.cfm?sid=U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U24"/>
  <sheetViews>
    <sheetView workbookViewId="0"/>
  </sheetViews>
  <sheetFormatPr defaultRowHeight="12.75" x14ac:dyDescent="0.2"/>
  <cols>
    <col min="14" max="14" width="0" hidden="1" customWidth="1"/>
    <col min="15" max="15" width="10" hidden="1" customWidth="1"/>
  </cols>
  <sheetData>
    <row r="3" spans="2:21" x14ac:dyDescent="0.2">
      <c r="C3" s="63" t="s">
        <v>79</v>
      </c>
    </row>
    <row r="5" spans="2:21" x14ac:dyDescent="0.2">
      <c r="C5" s="64" t="s">
        <v>80</v>
      </c>
      <c r="M5" t="s">
        <v>81</v>
      </c>
      <c r="N5" t="s">
        <v>82</v>
      </c>
      <c r="Q5" t="s">
        <v>82</v>
      </c>
      <c r="U5" s="65" t="s">
        <v>83</v>
      </c>
    </row>
    <row r="6" spans="2:21" x14ac:dyDescent="0.2">
      <c r="C6" t="s">
        <v>84</v>
      </c>
      <c r="F6" s="66">
        <v>1985</v>
      </c>
      <c r="M6">
        <f>F6-1948</f>
        <v>37</v>
      </c>
      <c r="N6" s="67" t="str">
        <f>" "&amp;TEXT(Base_year,"0")&amp; " = 1"</f>
        <v xml:space="preserve"> 1985 = 1</v>
      </c>
      <c r="O6" s="67" t="str">
        <f>" ("&amp;TEXT(Base_year,"0")&amp; "  = 1)"</f>
        <v xml:space="preserve"> (1985  = 1)</v>
      </c>
      <c r="Q6" s="67" t="str">
        <f>" "&amp;TEXT(Base_year,"0")&amp; " = 1"</f>
        <v xml:space="preserve"> 1985 = 1</v>
      </c>
      <c r="R6" s="67" t="str">
        <f>" ("&amp;TEXT(Base_year,"0")&amp; "  = 1)"</f>
        <v xml:space="preserve"> (1985  = 1)</v>
      </c>
      <c r="U6" s="4" t="str">
        <f>TEXT(F6,"0")&amp;" = 1"</f>
        <v>1985 = 1</v>
      </c>
    </row>
    <row r="7" spans="2:21" x14ac:dyDescent="0.2">
      <c r="C7" t="s">
        <v>85</v>
      </c>
      <c r="F7" s="66">
        <v>1996</v>
      </c>
      <c r="M7">
        <f>F7-1948</f>
        <v>48</v>
      </c>
      <c r="N7" s="67" t="str">
        <f>" "&amp;TEXT(Base_year2,"0")&amp; " = 1"</f>
        <v xml:space="preserve"> 1996 = 1</v>
      </c>
      <c r="O7" s="67" t="str">
        <f>" ("&amp;TEXT(Base_year2,"0")&amp; "  = 1)"</f>
        <v xml:space="preserve"> (1996  = 1)</v>
      </c>
      <c r="Q7" s="67" t="str">
        <f>" "&amp;TEXT(Base_year2,"0")&amp; " = 1"</f>
        <v xml:space="preserve"> 1996 = 1</v>
      </c>
      <c r="R7" s="67" t="str">
        <f>" ("&amp;TEXT(Base_year2,"0")&amp; "  = 1)"</f>
        <v xml:space="preserve"> (1996  = 1)</v>
      </c>
    </row>
    <row r="8" spans="2:21" x14ac:dyDescent="0.2">
      <c r="N8" s="67"/>
    </row>
    <row r="9" spans="2:21" hidden="1" x14ac:dyDescent="0.2">
      <c r="B9" s="65" t="s">
        <v>86</v>
      </c>
      <c r="C9" t="s">
        <v>87</v>
      </c>
    </row>
    <row r="10" spans="2:21" hidden="1" x14ac:dyDescent="0.2">
      <c r="C10" t="s">
        <v>88</v>
      </c>
      <c r="F10" s="66"/>
    </row>
    <row r="11" spans="2:21" hidden="1" x14ac:dyDescent="0.2">
      <c r="C11" t="s">
        <v>89</v>
      </c>
      <c r="F11" s="66"/>
    </row>
    <row r="12" spans="2:21" hidden="1" x14ac:dyDescent="0.2">
      <c r="C12" t="s">
        <v>90</v>
      </c>
      <c r="F12" s="66"/>
    </row>
    <row r="13" spans="2:21" hidden="1" x14ac:dyDescent="0.2">
      <c r="C13" t="s">
        <v>91</v>
      </c>
      <c r="F13" s="66"/>
    </row>
    <row r="14" spans="2:21" hidden="1" x14ac:dyDescent="0.2">
      <c r="C14" t="s">
        <v>92</v>
      </c>
      <c r="F14" s="66"/>
    </row>
    <row r="15" spans="2:21" hidden="1" x14ac:dyDescent="0.2">
      <c r="C15" t="s">
        <v>93</v>
      </c>
      <c r="F15" s="66"/>
    </row>
    <row r="16" spans="2:21" hidden="1" x14ac:dyDescent="0.2">
      <c r="C16" t="s">
        <v>94</v>
      </c>
      <c r="E16" t="s">
        <v>95</v>
      </c>
      <c r="F16" t="s">
        <v>62</v>
      </c>
    </row>
    <row r="20" spans="3:16" x14ac:dyDescent="0.2">
      <c r="C20" t="s">
        <v>96</v>
      </c>
      <c r="F20" s="66">
        <v>1985</v>
      </c>
    </row>
    <row r="21" spans="3:16" x14ac:dyDescent="0.2">
      <c r="C21" t="s">
        <v>97</v>
      </c>
      <c r="F21" s="66">
        <v>2000</v>
      </c>
    </row>
    <row r="24" spans="3:16" x14ac:dyDescent="0.2">
      <c r="C24" s="242" t="s">
        <v>510</v>
      </c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1">
        <v>1</v>
      </c>
      <c r="P24" s="66">
        <v>1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4"/>
  <sheetViews>
    <sheetView showGridLines="0" topLeftCell="B1" workbookViewId="0">
      <selection activeCell="AA10" sqref="AA10"/>
    </sheetView>
  </sheetViews>
  <sheetFormatPr defaultRowHeight="12.75" x14ac:dyDescent="0.2"/>
  <cols>
    <col min="1" max="1" width="4.5703125" bestFit="1" customWidth="1"/>
    <col min="2" max="2" width="6.28515625" bestFit="1" customWidth="1"/>
    <col min="3" max="3" width="2.28515625" bestFit="1" customWidth="1"/>
    <col min="4" max="4" width="7.7109375" customWidth="1"/>
    <col min="5" max="5" width="2.5703125" customWidth="1"/>
    <col min="6" max="6" width="6.85546875" customWidth="1"/>
    <col min="7" max="7" width="2.42578125" customWidth="1"/>
    <col min="8" max="8" width="6.5703125" bestFit="1" customWidth="1"/>
    <col min="9" max="9" width="2.28515625" bestFit="1" customWidth="1"/>
    <col min="10" max="10" width="6.7109375" customWidth="1"/>
    <col min="11" max="11" width="4" customWidth="1"/>
    <col min="12" max="12" width="9.7109375" bestFit="1" customWidth="1"/>
    <col min="13" max="13" width="8.5703125" customWidth="1"/>
    <col min="14" max="14" width="5.7109375" customWidth="1"/>
    <col min="15" max="15" width="2.42578125" customWidth="1"/>
    <col min="16" max="16" width="5.7109375" customWidth="1"/>
    <col min="17" max="17" width="2.42578125" customWidth="1"/>
    <col min="18" max="18" width="7.140625" customWidth="1"/>
    <col min="19" max="19" width="2.42578125" customWidth="1"/>
    <col min="20" max="20" width="7.140625" customWidth="1"/>
    <col min="21" max="21" width="2.42578125" customWidth="1"/>
    <col min="22" max="22" width="7.140625" customWidth="1"/>
    <col min="23" max="23" width="2.42578125" customWidth="1"/>
    <col min="24" max="24" width="7.5703125" customWidth="1"/>
    <col min="25" max="25" width="2.42578125" customWidth="1"/>
  </cols>
  <sheetData>
    <row r="1" spans="1:25" ht="15.75" customHeight="1" x14ac:dyDescent="0.25">
      <c r="A1" s="533" t="s">
        <v>518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5"/>
    </row>
    <row r="2" spans="1:25" ht="12.75" customHeight="1" x14ac:dyDescent="0.2">
      <c r="A2" s="536" t="s">
        <v>388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8"/>
    </row>
    <row r="3" spans="1:25" x14ac:dyDescent="0.2">
      <c r="A3" s="522" t="s">
        <v>69</v>
      </c>
      <c r="B3" s="509" t="s">
        <v>399</v>
      </c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0"/>
      <c r="T3" s="518"/>
      <c r="U3" s="519"/>
      <c r="V3" s="518"/>
      <c r="W3" s="519"/>
      <c r="X3" s="509" t="s">
        <v>34</v>
      </c>
      <c r="Y3" s="510"/>
    </row>
    <row r="4" spans="1:25" x14ac:dyDescent="0.2">
      <c r="A4" s="539"/>
      <c r="B4" s="511"/>
      <c r="C4" s="516"/>
      <c r="D4" s="516"/>
      <c r="E4" s="516"/>
      <c r="F4" s="516"/>
      <c r="G4" s="516"/>
      <c r="H4" s="516"/>
      <c r="I4" s="516"/>
      <c r="J4" s="516"/>
      <c r="K4" s="516"/>
      <c r="L4" s="516"/>
      <c r="M4" s="516"/>
      <c r="N4" s="516"/>
      <c r="O4" s="516"/>
      <c r="P4" s="516"/>
      <c r="Q4" s="516"/>
      <c r="R4" s="516"/>
      <c r="S4" s="512"/>
      <c r="T4" s="520"/>
      <c r="U4" s="521"/>
      <c r="V4" s="520"/>
      <c r="W4" s="521"/>
      <c r="X4" s="511"/>
      <c r="Y4" s="512"/>
    </row>
    <row r="5" spans="1:25" x14ac:dyDescent="0.2">
      <c r="A5" s="539"/>
      <c r="B5" s="511"/>
      <c r="C5" s="516"/>
      <c r="D5" s="516"/>
      <c r="E5" s="516"/>
      <c r="F5" s="516"/>
      <c r="G5" s="516"/>
      <c r="H5" s="516"/>
      <c r="I5" s="516"/>
      <c r="J5" s="516"/>
      <c r="K5" s="516"/>
      <c r="L5" s="516"/>
      <c r="M5" s="516"/>
      <c r="N5" s="516"/>
      <c r="O5" s="516"/>
      <c r="P5" s="516"/>
      <c r="Q5" s="516"/>
      <c r="R5" s="516"/>
      <c r="S5" s="512"/>
      <c r="T5" s="520"/>
      <c r="U5" s="521"/>
      <c r="V5" s="511" t="s">
        <v>70</v>
      </c>
      <c r="W5" s="512"/>
      <c r="X5" s="511"/>
      <c r="Y5" s="512"/>
    </row>
    <row r="6" spans="1:25" x14ac:dyDescent="0.2">
      <c r="A6" s="539"/>
      <c r="B6" s="513"/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7"/>
      <c r="N6" s="517"/>
      <c r="O6" s="517"/>
      <c r="P6" s="517"/>
      <c r="Q6" s="517"/>
      <c r="R6" s="517"/>
      <c r="S6" s="514"/>
      <c r="T6" s="511" t="s">
        <v>71</v>
      </c>
      <c r="U6" s="512"/>
      <c r="V6" s="511" t="s">
        <v>72</v>
      </c>
      <c r="W6" s="512"/>
      <c r="X6" s="511"/>
      <c r="Y6" s="512"/>
    </row>
    <row r="7" spans="1:25" x14ac:dyDescent="0.2">
      <c r="A7" s="539"/>
      <c r="B7" s="509" t="s">
        <v>389</v>
      </c>
      <c r="C7" s="515"/>
      <c r="D7" s="515"/>
      <c r="E7" s="515"/>
      <c r="F7" s="515"/>
      <c r="G7" s="515"/>
      <c r="H7" s="515"/>
      <c r="I7" s="510"/>
      <c r="J7" s="509" t="s">
        <v>400</v>
      </c>
      <c r="K7" s="515"/>
      <c r="L7" s="515"/>
      <c r="M7" s="515"/>
      <c r="N7" s="515"/>
      <c r="O7" s="515"/>
      <c r="P7" s="515"/>
      <c r="Q7" s="510"/>
      <c r="R7" s="518"/>
      <c r="S7" s="519"/>
      <c r="T7" s="511" t="s">
        <v>73</v>
      </c>
      <c r="U7" s="512"/>
      <c r="V7" s="511" t="s">
        <v>74</v>
      </c>
      <c r="W7" s="512"/>
      <c r="X7" s="511"/>
      <c r="Y7" s="512"/>
    </row>
    <row r="8" spans="1:25" x14ac:dyDescent="0.2">
      <c r="A8" s="539"/>
      <c r="B8" s="511"/>
      <c r="C8" s="516"/>
      <c r="D8" s="516"/>
      <c r="E8" s="516"/>
      <c r="F8" s="516"/>
      <c r="G8" s="516"/>
      <c r="H8" s="516"/>
      <c r="I8" s="512"/>
      <c r="J8" s="511"/>
      <c r="K8" s="516"/>
      <c r="L8" s="516"/>
      <c r="M8" s="516"/>
      <c r="N8" s="516"/>
      <c r="O8" s="516"/>
      <c r="P8" s="516"/>
      <c r="Q8" s="512"/>
      <c r="R8" s="520"/>
      <c r="S8" s="521"/>
      <c r="T8" s="511" t="s">
        <v>401</v>
      </c>
      <c r="U8" s="512"/>
      <c r="V8" s="511" t="s">
        <v>402</v>
      </c>
      <c r="W8" s="512"/>
      <c r="X8" s="511"/>
      <c r="Y8" s="512"/>
    </row>
    <row r="9" spans="1:25" x14ac:dyDescent="0.2">
      <c r="A9" s="539"/>
      <c r="B9" s="513"/>
      <c r="C9" s="517"/>
      <c r="D9" s="517"/>
      <c r="E9" s="517"/>
      <c r="F9" s="517"/>
      <c r="G9" s="517"/>
      <c r="H9" s="517"/>
      <c r="I9" s="514"/>
      <c r="J9" s="513"/>
      <c r="K9" s="517"/>
      <c r="L9" s="517"/>
      <c r="M9" s="517"/>
      <c r="N9" s="517"/>
      <c r="O9" s="517"/>
      <c r="P9" s="517"/>
      <c r="Q9" s="514"/>
      <c r="R9" s="511" t="s">
        <v>34</v>
      </c>
      <c r="S9" s="512"/>
      <c r="T9" s="511"/>
      <c r="U9" s="512"/>
      <c r="V9" s="511"/>
      <c r="W9" s="512"/>
      <c r="X9" s="511"/>
      <c r="Y9" s="512"/>
    </row>
    <row r="10" spans="1:25" x14ac:dyDescent="0.2">
      <c r="A10" s="539"/>
      <c r="B10" s="509" t="s">
        <v>75</v>
      </c>
      <c r="C10" s="510"/>
      <c r="D10" s="509" t="s">
        <v>403</v>
      </c>
      <c r="E10" s="510"/>
      <c r="F10" s="509" t="s">
        <v>404</v>
      </c>
      <c r="G10" s="510"/>
      <c r="H10" s="509" t="s">
        <v>34</v>
      </c>
      <c r="I10" s="510"/>
      <c r="J10" s="509" t="s">
        <v>390</v>
      </c>
      <c r="K10" s="510"/>
      <c r="L10" s="522" t="s">
        <v>391</v>
      </c>
      <c r="M10" s="522" t="s">
        <v>519</v>
      </c>
      <c r="N10" s="509" t="s">
        <v>392</v>
      </c>
      <c r="O10" s="510"/>
      <c r="P10" s="509" t="s">
        <v>34</v>
      </c>
      <c r="Q10" s="510"/>
      <c r="R10" s="511" t="s">
        <v>76</v>
      </c>
      <c r="S10" s="512"/>
      <c r="T10" s="511"/>
      <c r="U10" s="512"/>
      <c r="V10" s="511"/>
      <c r="W10" s="512"/>
      <c r="X10" s="511"/>
      <c r="Y10" s="512"/>
    </row>
    <row r="11" spans="1:25" x14ac:dyDescent="0.2">
      <c r="A11" s="523"/>
      <c r="B11" s="513"/>
      <c r="C11" s="514"/>
      <c r="D11" s="513"/>
      <c r="E11" s="514"/>
      <c r="F11" s="513"/>
      <c r="G11" s="514"/>
      <c r="H11" s="513"/>
      <c r="I11" s="514"/>
      <c r="J11" s="513" t="s">
        <v>405</v>
      </c>
      <c r="K11" s="514"/>
      <c r="L11" s="523"/>
      <c r="M11" s="523"/>
      <c r="N11" s="513"/>
      <c r="O11" s="514"/>
      <c r="P11" s="513"/>
      <c r="Q11" s="514"/>
      <c r="R11" s="513"/>
      <c r="S11" s="514"/>
      <c r="T11" s="513"/>
      <c r="U11" s="514"/>
      <c r="V11" s="513"/>
      <c r="W11" s="514"/>
      <c r="X11" s="513"/>
      <c r="Y11" s="514"/>
    </row>
    <row r="12" spans="1:25" x14ac:dyDescent="0.2">
      <c r="A12" s="83">
        <v>1949</v>
      </c>
      <c r="B12" s="86">
        <v>1554118</v>
      </c>
      <c r="C12" s="85"/>
      <c r="D12" s="86">
        <v>359992</v>
      </c>
      <c r="E12" s="85"/>
      <c r="F12" s="86">
        <v>736198</v>
      </c>
      <c r="G12" s="87" t="s">
        <v>78</v>
      </c>
      <c r="H12" s="86">
        <v>2650308</v>
      </c>
      <c r="I12" s="87" t="s">
        <v>78</v>
      </c>
      <c r="J12" s="84" t="s">
        <v>77</v>
      </c>
      <c r="K12" s="85"/>
      <c r="L12" s="84" t="s">
        <v>77</v>
      </c>
      <c r="M12" s="84" t="s">
        <v>77</v>
      </c>
      <c r="N12" s="86">
        <v>19986</v>
      </c>
      <c r="O12" s="85"/>
      <c r="P12" s="86">
        <v>19986</v>
      </c>
      <c r="Q12" s="85"/>
      <c r="R12" s="86">
        <v>2670294</v>
      </c>
      <c r="S12" s="87" t="s">
        <v>78</v>
      </c>
      <c r="T12" s="86">
        <v>200104</v>
      </c>
      <c r="U12" s="85"/>
      <c r="V12" s="86">
        <v>799843</v>
      </c>
      <c r="W12" s="85"/>
      <c r="X12" s="86">
        <v>3670240</v>
      </c>
      <c r="Y12" s="87" t="s">
        <v>78</v>
      </c>
    </row>
    <row r="13" spans="1:25" x14ac:dyDescent="0.2">
      <c r="A13" s="83">
        <v>1950</v>
      </c>
      <c r="B13" s="86">
        <v>1541548</v>
      </c>
      <c r="C13" s="85"/>
      <c r="D13" s="86">
        <v>401412</v>
      </c>
      <c r="E13" s="85"/>
      <c r="F13" s="86">
        <v>873828</v>
      </c>
      <c r="G13" s="87" t="s">
        <v>78</v>
      </c>
      <c r="H13" s="86">
        <v>2816789</v>
      </c>
      <c r="I13" s="87" t="s">
        <v>78</v>
      </c>
      <c r="J13" s="84" t="s">
        <v>77</v>
      </c>
      <c r="K13" s="85"/>
      <c r="L13" s="84" t="s">
        <v>77</v>
      </c>
      <c r="M13" s="84" t="s">
        <v>77</v>
      </c>
      <c r="N13" s="86">
        <v>19075</v>
      </c>
      <c r="O13" s="85"/>
      <c r="P13" s="86">
        <v>19075</v>
      </c>
      <c r="Q13" s="85"/>
      <c r="R13" s="86">
        <v>2835864</v>
      </c>
      <c r="S13" s="87" t="s">
        <v>78</v>
      </c>
      <c r="T13" s="86">
        <v>225094</v>
      </c>
      <c r="U13" s="85"/>
      <c r="V13" s="86">
        <v>834110</v>
      </c>
      <c r="W13" s="85"/>
      <c r="X13" s="86">
        <v>3895068</v>
      </c>
      <c r="Y13" s="87" t="s">
        <v>78</v>
      </c>
    </row>
    <row r="14" spans="1:25" x14ac:dyDescent="0.2">
      <c r="A14" s="231">
        <v>1951</v>
      </c>
      <c r="B14" s="232">
        <v>1306595</v>
      </c>
      <c r="C14" s="233"/>
      <c r="D14" s="232">
        <v>480560</v>
      </c>
      <c r="E14" s="233"/>
      <c r="F14" s="232">
        <v>934228</v>
      </c>
      <c r="G14" s="235" t="s">
        <v>78</v>
      </c>
      <c r="H14" s="232">
        <v>2721383</v>
      </c>
      <c r="I14" s="235" t="s">
        <v>78</v>
      </c>
      <c r="J14" s="234" t="s">
        <v>77</v>
      </c>
      <c r="K14" s="233"/>
      <c r="L14" s="234" t="s">
        <v>77</v>
      </c>
      <c r="M14" s="234" t="s">
        <v>77</v>
      </c>
      <c r="N14" s="232">
        <v>18198</v>
      </c>
      <c r="O14" s="233"/>
      <c r="P14" s="232">
        <v>18198</v>
      </c>
      <c r="Q14" s="233"/>
      <c r="R14" s="232">
        <v>2739581</v>
      </c>
      <c r="S14" s="235" t="s">
        <v>78</v>
      </c>
      <c r="T14" s="232">
        <v>252360</v>
      </c>
      <c r="U14" s="233"/>
      <c r="V14" s="232">
        <v>883181</v>
      </c>
      <c r="W14" s="233"/>
      <c r="X14" s="232">
        <v>3875122</v>
      </c>
      <c r="Y14" s="235" t="s">
        <v>78</v>
      </c>
    </row>
    <row r="15" spans="1:25" x14ac:dyDescent="0.2">
      <c r="A15" s="83">
        <v>1952</v>
      </c>
      <c r="B15" s="86">
        <v>1169140</v>
      </c>
      <c r="C15" s="85"/>
      <c r="D15" s="86">
        <v>533717</v>
      </c>
      <c r="E15" s="85"/>
      <c r="F15" s="86">
        <v>954922</v>
      </c>
      <c r="G15" s="87" t="s">
        <v>78</v>
      </c>
      <c r="H15" s="86">
        <v>2657780</v>
      </c>
      <c r="I15" s="87" t="s">
        <v>78</v>
      </c>
      <c r="J15" s="84" t="s">
        <v>77</v>
      </c>
      <c r="K15" s="85"/>
      <c r="L15" s="84" t="s">
        <v>77</v>
      </c>
      <c r="M15" s="84" t="s">
        <v>77</v>
      </c>
      <c r="N15" s="86">
        <v>17114</v>
      </c>
      <c r="O15" s="85"/>
      <c r="P15" s="86">
        <v>17114</v>
      </c>
      <c r="Q15" s="85"/>
      <c r="R15" s="86">
        <v>2674894</v>
      </c>
      <c r="S15" s="87" t="s">
        <v>78</v>
      </c>
      <c r="T15" s="86">
        <v>273287</v>
      </c>
      <c r="U15" s="85"/>
      <c r="V15" s="86">
        <v>927188</v>
      </c>
      <c r="W15" s="85"/>
      <c r="X15" s="86">
        <v>3875369</v>
      </c>
      <c r="Y15" s="87" t="s">
        <v>78</v>
      </c>
    </row>
    <row r="16" spans="1:25" x14ac:dyDescent="0.2">
      <c r="A16" s="83">
        <v>1953</v>
      </c>
      <c r="B16" s="86">
        <v>965664</v>
      </c>
      <c r="C16" s="85"/>
      <c r="D16" s="86">
        <v>549223</v>
      </c>
      <c r="E16" s="85"/>
      <c r="F16" s="86">
        <v>983920</v>
      </c>
      <c r="G16" s="87" t="s">
        <v>78</v>
      </c>
      <c r="H16" s="86">
        <v>2498807</v>
      </c>
      <c r="I16" s="87" t="s">
        <v>78</v>
      </c>
      <c r="J16" s="84" t="s">
        <v>77</v>
      </c>
      <c r="K16" s="85"/>
      <c r="L16" s="84" t="s">
        <v>77</v>
      </c>
      <c r="M16" s="84" t="s">
        <v>77</v>
      </c>
      <c r="N16" s="86">
        <v>15738</v>
      </c>
      <c r="O16" s="85"/>
      <c r="P16" s="86">
        <v>15738</v>
      </c>
      <c r="Q16" s="85"/>
      <c r="R16" s="86">
        <v>2514545</v>
      </c>
      <c r="S16" s="87" t="s">
        <v>78</v>
      </c>
      <c r="T16" s="86">
        <v>296928</v>
      </c>
      <c r="U16" s="85"/>
      <c r="V16" s="86">
        <v>961679</v>
      </c>
      <c r="W16" s="85"/>
      <c r="X16" s="86">
        <v>3773152</v>
      </c>
      <c r="Y16" s="87" t="s">
        <v>78</v>
      </c>
    </row>
    <row r="17" spans="1:25" x14ac:dyDescent="0.2">
      <c r="A17" s="231">
        <v>1954</v>
      </c>
      <c r="B17" s="232">
        <v>824598</v>
      </c>
      <c r="C17" s="233"/>
      <c r="D17" s="232">
        <v>605430</v>
      </c>
      <c r="E17" s="233"/>
      <c r="F17" s="232">
        <v>1014678</v>
      </c>
      <c r="G17" s="235" t="s">
        <v>78</v>
      </c>
      <c r="H17" s="232">
        <v>2444707</v>
      </c>
      <c r="I17" s="235" t="s">
        <v>78</v>
      </c>
      <c r="J17" s="234" t="s">
        <v>77</v>
      </c>
      <c r="K17" s="233"/>
      <c r="L17" s="234" t="s">
        <v>77</v>
      </c>
      <c r="M17" s="234" t="s">
        <v>77</v>
      </c>
      <c r="N17" s="232">
        <v>15170</v>
      </c>
      <c r="O17" s="233"/>
      <c r="P17" s="232">
        <v>15170</v>
      </c>
      <c r="Q17" s="233"/>
      <c r="R17" s="232">
        <v>2459877</v>
      </c>
      <c r="S17" s="235" t="s">
        <v>78</v>
      </c>
      <c r="T17" s="232">
        <v>319346</v>
      </c>
      <c r="U17" s="233"/>
      <c r="V17" s="232">
        <v>955998</v>
      </c>
      <c r="W17" s="233"/>
      <c r="X17" s="232">
        <v>3735220</v>
      </c>
      <c r="Y17" s="235" t="s">
        <v>78</v>
      </c>
    </row>
    <row r="18" spans="1:25" x14ac:dyDescent="0.2">
      <c r="A18" s="83">
        <v>1955</v>
      </c>
      <c r="B18" s="86">
        <v>800706</v>
      </c>
      <c r="C18" s="85"/>
      <c r="D18" s="86">
        <v>651242</v>
      </c>
      <c r="E18" s="85"/>
      <c r="F18" s="86">
        <v>1097050</v>
      </c>
      <c r="G18" s="87" t="s">
        <v>78</v>
      </c>
      <c r="H18" s="86">
        <v>2548997</v>
      </c>
      <c r="I18" s="87" t="s">
        <v>78</v>
      </c>
      <c r="J18" s="84" t="s">
        <v>77</v>
      </c>
      <c r="K18" s="85"/>
      <c r="L18" s="84" t="s">
        <v>77</v>
      </c>
      <c r="M18" s="84" t="s">
        <v>77</v>
      </c>
      <c r="N18" s="86">
        <v>14706</v>
      </c>
      <c r="O18" s="85"/>
      <c r="P18" s="86">
        <v>14706</v>
      </c>
      <c r="Q18" s="85"/>
      <c r="R18" s="86">
        <v>2563703</v>
      </c>
      <c r="S18" s="87" t="s">
        <v>78</v>
      </c>
      <c r="T18" s="86">
        <v>349891</v>
      </c>
      <c r="U18" s="85"/>
      <c r="V18" s="86">
        <v>983997</v>
      </c>
      <c r="W18" s="85"/>
      <c r="X18" s="86">
        <v>3897592</v>
      </c>
      <c r="Y18" s="87" t="s">
        <v>78</v>
      </c>
    </row>
    <row r="19" spans="1:25" x14ac:dyDescent="0.2">
      <c r="A19" s="83">
        <v>1956</v>
      </c>
      <c r="B19" s="86">
        <v>714627</v>
      </c>
      <c r="C19" s="85"/>
      <c r="D19" s="86">
        <v>741961</v>
      </c>
      <c r="E19" s="85"/>
      <c r="F19" s="86">
        <v>1138874</v>
      </c>
      <c r="G19" s="87" t="s">
        <v>78</v>
      </c>
      <c r="H19" s="86">
        <v>2595462</v>
      </c>
      <c r="I19" s="87" t="s">
        <v>78</v>
      </c>
      <c r="J19" s="84" t="s">
        <v>77</v>
      </c>
      <c r="K19" s="85"/>
      <c r="L19" s="84" t="s">
        <v>77</v>
      </c>
      <c r="M19" s="84" t="s">
        <v>77</v>
      </c>
      <c r="N19" s="86">
        <v>14018</v>
      </c>
      <c r="O19" s="85"/>
      <c r="P19" s="86">
        <v>14018</v>
      </c>
      <c r="Q19" s="85"/>
      <c r="R19" s="86">
        <v>2609480</v>
      </c>
      <c r="S19" s="87" t="s">
        <v>78</v>
      </c>
      <c r="T19" s="86">
        <v>380177</v>
      </c>
      <c r="U19" s="85"/>
      <c r="V19" s="86">
        <v>1035828</v>
      </c>
      <c r="W19" s="85"/>
      <c r="X19" s="86">
        <v>4025485</v>
      </c>
      <c r="Y19" s="87" t="s">
        <v>78</v>
      </c>
    </row>
    <row r="20" spans="1:25" x14ac:dyDescent="0.2">
      <c r="A20" s="231">
        <v>1957</v>
      </c>
      <c r="B20" s="232">
        <v>534873</v>
      </c>
      <c r="C20" s="233"/>
      <c r="D20" s="232">
        <v>803073</v>
      </c>
      <c r="E20" s="233"/>
      <c r="F20" s="232">
        <v>1100699</v>
      </c>
      <c r="G20" s="235" t="s">
        <v>78</v>
      </c>
      <c r="H20" s="232">
        <v>2438645</v>
      </c>
      <c r="I20" s="235" t="s">
        <v>78</v>
      </c>
      <c r="J20" s="234" t="s">
        <v>77</v>
      </c>
      <c r="K20" s="233"/>
      <c r="L20" s="234" t="s">
        <v>77</v>
      </c>
      <c r="M20" s="234" t="s">
        <v>77</v>
      </c>
      <c r="N20" s="232">
        <v>13330</v>
      </c>
      <c r="O20" s="233"/>
      <c r="P20" s="232">
        <v>13330</v>
      </c>
      <c r="Q20" s="233"/>
      <c r="R20" s="232">
        <v>2451975</v>
      </c>
      <c r="S20" s="235" t="s">
        <v>78</v>
      </c>
      <c r="T20" s="232">
        <v>410679</v>
      </c>
      <c r="U20" s="233"/>
      <c r="V20" s="232">
        <v>1100817</v>
      </c>
      <c r="W20" s="233"/>
      <c r="X20" s="232">
        <v>3963472</v>
      </c>
      <c r="Y20" s="235" t="s">
        <v>78</v>
      </c>
    </row>
    <row r="21" spans="1:25" x14ac:dyDescent="0.2">
      <c r="A21" s="83">
        <v>1958</v>
      </c>
      <c r="B21" s="86">
        <v>500532</v>
      </c>
      <c r="C21" s="85"/>
      <c r="D21" s="86">
        <v>902286</v>
      </c>
      <c r="E21" s="85"/>
      <c r="F21" s="86">
        <v>1144180</v>
      </c>
      <c r="G21" s="87" t="s">
        <v>78</v>
      </c>
      <c r="H21" s="86">
        <v>2546998</v>
      </c>
      <c r="I21" s="87" t="s">
        <v>78</v>
      </c>
      <c r="J21" s="84" t="s">
        <v>77</v>
      </c>
      <c r="K21" s="85"/>
      <c r="L21" s="84" t="s">
        <v>77</v>
      </c>
      <c r="M21" s="84" t="s">
        <v>77</v>
      </c>
      <c r="N21" s="86">
        <v>13089</v>
      </c>
      <c r="O21" s="85"/>
      <c r="P21" s="86">
        <v>13089</v>
      </c>
      <c r="Q21" s="85"/>
      <c r="R21" s="86">
        <v>2560087</v>
      </c>
      <c r="S21" s="87" t="s">
        <v>78</v>
      </c>
      <c r="T21" s="86">
        <v>435256</v>
      </c>
      <c r="U21" s="85"/>
      <c r="V21" s="86">
        <v>1126695</v>
      </c>
      <c r="W21" s="85"/>
      <c r="X21" s="86">
        <v>4122038</v>
      </c>
      <c r="Y21" s="87" t="s">
        <v>78</v>
      </c>
    </row>
    <row r="22" spans="1:25" x14ac:dyDescent="0.2">
      <c r="A22" s="83">
        <v>1959</v>
      </c>
      <c r="B22" s="86">
        <v>415164</v>
      </c>
      <c r="C22" s="85"/>
      <c r="D22" s="86">
        <v>1009236</v>
      </c>
      <c r="E22" s="85"/>
      <c r="F22" s="86">
        <v>1216137</v>
      </c>
      <c r="G22" s="87" t="s">
        <v>78</v>
      </c>
      <c r="H22" s="86">
        <v>2640536</v>
      </c>
      <c r="I22" s="87" t="s">
        <v>78</v>
      </c>
      <c r="J22" s="84" t="s">
        <v>77</v>
      </c>
      <c r="K22" s="85"/>
      <c r="L22" s="84" t="s">
        <v>77</v>
      </c>
      <c r="M22" s="84" t="s">
        <v>77</v>
      </c>
      <c r="N22" s="86">
        <v>12298</v>
      </c>
      <c r="O22" s="85"/>
      <c r="P22" s="86">
        <v>12298</v>
      </c>
      <c r="Q22" s="85"/>
      <c r="R22" s="86">
        <v>2652834</v>
      </c>
      <c r="S22" s="87" t="s">
        <v>78</v>
      </c>
      <c r="T22" s="86">
        <v>487860</v>
      </c>
      <c r="U22" s="85"/>
      <c r="V22" s="86">
        <v>1234936</v>
      </c>
      <c r="W22" s="85"/>
      <c r="X22" s="86">
        <v>4375629</v>
      </c>
      <c r="Y22" s="87" t="s">
        <v>78</v>
      </c>
    </row>
    <row r="23" spans="1:25" x14ac:dyDescent="0.2">
      <c r="A23" s="231">
        <v>1960</v>
      </c>
      <c r="B23" s="232">
        <v>406723</v>
      </c>
      <c r="C23" s="233"/>
      <c r="D23" s="232">
        <v>1055930</v>
      </c>
      <c r="E23" s="233"/>
      <c r="F23" s="232">
        <v>1251742</v>
      </c>
      <c r="G23" s="235" t="s">
        <v>78</v>
      </c>
      <c r="H23" s="232">
        <v>2714394</v>
      </c>
      <c r="I23" s="235" t="s">
        <v>78</v>
      </c>
      <c r="J23" s="234" t="s">
        <v>77</v>
      </c>
      <c r="K23" s="233"/>
      <c r="L23" s="234" t="s">
        <v>77</v>
      </c>
      <c r="M23" s="234" t="s">
        <v>77</v>
      </c>
      <c r="N23" s="232">
        <v>11868</v>
      </c>
      <c r="O23" s="233"/>
      <c r="P23" s="232">
        <v>11868</v>
      </c>
      <c r="Q23" s="233"/>
      <c r="R23" s="232">
        <v>2726262</v>
      </c>
      <c r="S23" s="235" t="s">
        <v>78</v>
      </c>
      <c r="T23" s="232">
        <v>542999</v>
      </c>
      <c r="U23" s="233"/>
      <c r="V23" s="232">
        <v>1343933</v>
      </c>
      <c r="W23" s="233"/>
      <c r="X23" s="232">
        <v>4613194</v>
      </c>
      <c r="Y23" s="235" t="s">
        <v>78</v>
      </c>
    </row>
    <row r="24" spans="1:25" x14ac:dyDescent="0.2">
      <c r="A24" s="83">
        <v>1961</v>
      </c>
      <c r="B24" s="86">
        <v>370815</v>
      </c>
      <c r="C24" s="85"/>
      <c r="D24" s="86">
        <v>1114539</v>
      </c>
      <c r="E24" s="85"/>
      <c r="F24" s="86">
        <v>1272267</v>
      </c>
      <c r="G24" s="87" t="s">
        <v>78</v>
      </c>
      <c r="H24" s="86">
        <v>2757620</v>
      </c>
      <c r="I24" s="87" t="s">
        <v>78</v>
      </c>
      <c r="J24" s="84" t="s">
        <v>77</v>
      </c>
      <c r="K24" s="85"/>
      <c r="L24" s="84" t="s">
        <v>77</v>
      </c>
      <c r="M24" s="84" t="s">
        <v>77</v>
      </c>
      <c r="N24" s="86">
        <v>11146</v>
      </c>
      <c r="O24" s="85"/>
      <c r="P24" s="86">
        <v>11146</v>
      </c>
      <c r="Q24" s="85"/>
      <c r="R24" s="86">
        <v>2768766</v>
      </c>
      <c r="S24" s="87" t="s">
        <v>78</v>
      </c>
      <c r="T24" s="86">
        <v>572042</v>
      </c>
      <c r="U24" s="85"/>
      <c r="V24" s="86">
        <v>1390909</v>
      </c>
      <c r="W24" s="85"/>
      <c r="X24" s="86">
        <v>4731717</v>
      </c>
      <c r="Y24" s="87" t="s">
        <v>78</v>
      </c>
    </row>
    <row r="25" spans="1:25" x14ac:dyDescent="0.2">
      <c r="A25" s="83">
        <v>1962</v>
      </c>
      <c r="B25" s="86">
        <v>361908</v>
      </c>
      <c r="C25" s="85"/>
      <c r="D25" s="86">
        <v>1248901</v>
      </c>
      <c r="E25" s="85"/>
      <c r="F25" s="86">
        <v>1306553</v>
      </c>
      <c r="G25" s="87" t="s">
        <v>78</v>
      </c>
      <c r="H25" s="86">
        <v>2917362</v>
      </c>
      <c r="I25" s="87" t="s">
        <v>78</v>
      </c>
      <c r="J25" s="84" t="s">
        <v>77</v>
      </c>
      <c r="K25" s="85"/>
      <c r="L25" s="84" t="s">
        <v>77</v>
      </c>
      <c r="M25" s="84" t="s">
        <v>77</v>
      </c>
      <c r="N25" s="86">
        <v>10630</v>
      </c>
      <c r="O25" s="85"/>
      <c r="P25" s="86">
        <v>10630</v>
      </c>
      <c r="Q25" s="85"/>
      <c r="R25" s="86">
        <v>2927992</v>
      </c>
      <c r="S25" s="87" t="s">
        <v>78</v>
      </c>
      <c r="T25" s="86">
        <v>620863</v>
      </c>
      <c r="U25" s="85"/>
      <c r="V25" s="86">
        <v>1491947</v>
      </c>
      <c r="W25" s="85"/>
      <c r="X25" s="86">
        <v>5040801</v>
      </c>
      <c r="Y25" s="87" t="s">
        <v>78</v>
      </c>
    </row>
    <row r="26" spans="1:25" x14ac:dyDescent="0.2">
      <c r="A26" s="231">
        <v>1963</v>
      </c>
      <c r="B26" s="232">
        <v>317492</v>
      </c>
      <c r="C26" s="233"/>
      <c r="D26" s="232">
        <v>1307084</v>
      </c>
      <c r="E26" s="233"/>
      <c r="F26" s="232">
        <v>1290848</v>
      </c>
      <c r="G26" s="235" t="s">
        <v>78</v>
      </c>
      <c r="H26" s="232">
        <v>2915424</v>
      </c>
      <c r="I26" s="235" t="s">
        <v>78</v>
      </c>
      <c r="J26" s="234" t="s">
        <v>77</v>
      </c>
      <c r="K26" s="233"/>
      <c r="L26" s="234" t="s">
        <v>77</v>
      </c>
      <c r="M26" s="234" t="s">
        <v>77</v>
      </c>
      <c r="N26" s="232">
        <v>10165</v>
      </c>
      <c r="O26" s="233"/>
      <c r="P26" s="232">
        <v>10165</v>
      </c>
      <c r="Q26" s="233"/>
      <c r="R26" s="232">
        <v>2925589</v>
      </c>
      <c r="S26" s="235" t="s">
        <v>78</v>
      </c>
      <c r="T26" s="232">
        <v>687563</v>
      </c>
      <c r="U26" s="233"/>
      <c r="V26" s="232">
        <v>1642379</v>
      </c>
      <c r="W26" s="233"/>
      <c r="X26" s="232">
        <v>5255531</v>
      </c>
      <c r="Y26" s="235" t="s">
        <v>78</v>
      </c>
    </row>
    <row r="27" spans="1:25" x14ac:dyDescent="0.2">
      <c r="A27" s="83">
        <v>1964</v>
      </c>
      <c r="B27" s="86">
        <v>274245</v>
      </c>
      <c r="C27" s="85"/>
      <c r="D27" s="86">
        <v>1418708</v>
      </c>
      <c r="E27" s="85"/>
      <c r="F27" s="86">
        <v>1279450</v>
      </c>
      <c r="G27" s="87" t="s">
        <v>78</v>
      </c>
      <c r="H27" s="86">
        <v>2972403</v>
      </c>
      <c r="I27" s="87" t="s">
        <v>78</v>
      </c>
      <c r="J27" s="84" t="s">
        <v>77</v>
      </c>
      <c r="K27" s="85"/>
      <c r="L27" s="84" t="s">
        <v>77</v>
      </c>
      <c r="M27" s="84" t="s">
        <v>77</v>
      </c>
      <c r="N27" s="86">
        <v>9460</v>
      </c>
      <c r="O27" s="85"/>
      <c r="P27" s="86">
        <v>9460</v>
      </c>
      <c r="Q27" s="85"/>
      <c r="R27" s="86">
        <v>2981863</v>
      </c>
      <c r="S27" s="87" t="s">
        <v>78</v>
      </c>
      <c r="T27" s="86">
        <v>737790</v>
      </c>
      <c r="U27" s="85"/>
      <c r="V27" s="86">
        <v>1751575</v>
      </c>
      <c r="W27" s="85"/>
      <c r="X27" s="86">
        <v>5471229</v>
      </c>
      <c r="Y27" s="87" t="s">
        <v>78</v>
      </c>
    </row>
    <row r="28" spans="1:25" x14ac:dyDescent="0.2">
      <c r="A28" s="83">
        <v>1965</v>
      </c>
      <c r="B28" s="86">
        <v>265285</v>
      </c>
      <c r="C28" s="85"/>
      <c r="D28" s="86">
        <v>1489845</v>
      </c>
      <c r="E28" s="85"/>
      <c r="F28" s="86">
        <v>1417604</v>
      </c>
      <c r="G28" s="87" t="s">
        <v>78</v>
      </c>
      <c r="H28" s="86">
        <v>3172734</v>
      </c>
      <c r="I28" s="87" t="s">
        <v>78</v>
      </c>
      <c r="J28" s="84" t="s">
        <v>77</v>
      </c>
      <c r="K28" s="85"/>
      <c r="L28" s="84" t="s">
        <v>77</v>
      </c>
      <c r="M28" s="84" t="s">
        <v>77</v>
      </c>
      <c r="N28" s="86">
        <v>8858</v>
      </c>
      <c r="O28" s="85"/>
      <c r="P28" s="86">
        <v>8858</v>
      </c>
      <c r="Q28" s="85"/>
      <c r="R28" s="86">
        <v>3181592</v>
      </c>
      <c r="S28" s="87" t="s">
        <v>78</v>
      </c>
      <c r="T28" s="86">
        <v>788603</v>
      </c>
      <c r="U28" s="85"/>
      <c r="V28" s="86">
        <v>1880465</v>
      </c>
      <c r="W28" s="85"/>
      <c r="X28" s="86">
        <v>5850661</v>
      </c>
      <c r="Y28" s="87" t="s">
        <v>78</v>
      </c>
    </row>
    <row r="29" spans="1:25" x14ac:dyDescent="0.2">
      <c r="A29" s="231">
        <v>1966</v>
      </c>
      <c r="B29" s="232">
        <v>263123</v>
      </c>
      <c r="C29" s="233"/>
      <c r="D29" s="232">
        <v>1676290</v>
      </c>
      <c r="E29" s="233"/>
      <c r="F29" s="232">
        <v>1465776</v>
      </c>
      <c r="G29" s="235" t="s">
        <v>78</v>
      </c>
      <c r="H29" s="232">
        <v>3405189</v>
      </c>
      <c r="I29" s="235" t="s">
        <v>78</v>
      </c>
      <c r="J29" s="234" t="s">
        <v>77</v>
      </c>
      <c r="K29" s="233"/>
      <c r="L29" s="234" t="s">
        <v>77</v>
      </c>
      <c r="M29" s="234" t="s">
        <v>77</v>
      </c>
      <c r="N29" s="232">
        <v>8617</v>
      </c>
      <c r="O29" s="233"/>
      <c r="P29" s="232">
        <v>8617</v>
      </c>
      <c r="Q29" s="233"/>
      <c r="R29" s="232">
        <v>3413806</v>
      </c>
      <c r="S29" s="235" t="s">
        <v>78</v>
      </c>
      <c r="T29" s="232">
        <v>859233</v>
      </c>
      <c r="U29" s="233"/>
      <c r="V29" s="232">
        <v>2056408</v>
      </c>
      <c r="W29" s="233"/>
      <c r="X29" s="232">
        <v>6329448</v>
      </c>
      <c r="Y29" s="235" t="s">
        <v>78</v>
      </c>
    </row>
    <row r="30" spans="1:25" x14ac:dyDescent="0.2">
      <c r="A30" s="83">
        <v>1967</v>
      </c>
      <c r="B30" s="86">
        <v>225425</v>
      </c>
      <c r="C30" s="85"/>
      <c r="D30" s="86">
        <v>2021657</v>
      </c>
      <c r="E30" s="85"/>
      <c r="F30" s="86">
        <v>1512346</v>
      </c>
      <c r="G30" s="87" t="s">
        <v>78</v>
      </c>
      <c r="H30" s="86">
        <v>3759428</v>
      </c>
      <c r="I30" s="87" t="s">
        <v>78</v>
      </c>
      <c r="J30" s="84" t="s">
        <v>77</v>
      </c>
      <c r="K30" s="85"/>
      <c r="L30" s="84" t="s">
        <v>77</v>
      </c>
      <c r="M30" s="84" t="s">
        <v>77</v>
      </c>
      <c r="N30" s="86">
        <v>8325</v>
      </c>
      <c r="O30" s="85"/>
      <c r="P30" s="86">
        <v>8325</v>
      </c>
      <c r="Q30" s="85"/>
      <c r="R30" s="86">
        <v>3767753</v>
      </c>
      <c r="S30" s="87" t="s">
        <v>78</v>
      </c>
      <c r="T30" s="86">
        <v>925178</v>
      </c>
      <c r="U30" s="85"/>
      <c r="V30" s="86">
        <v>2207218</v>
      </c>
      <c r="W30" s="85"/>
      <c r="X30" s="86">
        <v>6900150</v>
      </c>
      <c r="Y30" s="87" t="s">
        <v>78</v>
      </c>
    </row>
    <row r="31" spans="1:25" x14ac:dyDescent="0.2">
      <c r="A31" s="83">
        <v>1968</v>
      </c>
      <c r="B31" s="86">
        <v>207688</v>
      </c>
      <c r="C31" s="85"/>
      <c r="D31" s="86">
        <v>2140084</v>
      </c>
      <c r="E31" s="85"/>
      <c r="F31" s="86">
        <v>1542966</v>
      </c>
      <c r="G31" s="87" t="s">
        <v>78</v>
      </c>
      <c r="H31" s="86">
        <v>3890738</v>
      </c>
      <c r="I31" s="87" t="s">
        <v>78</v>
      </c>
      <c r="J31" s="84" t="s">
        <v>77</v>
      </c>
      <c r="K31" s="85"/>
      <c r="L31" s="84" t="s">
        <v>77</v>
      </c>
      <c r="M31" s="84" t="s">
        <v>77</v>
      </c>
      <c r="N31" s="86">
        <v>8136</v>
      </c>
      <c r="O31" s="85"/>
      <c r="P31" s="86">
        <v>8136</v>
      </c>
      <c r="Q31" s="85"/>
      <c r="R31" s="86">
        <v>3898874</v>
      </c>
      <c r="S31" s="87" t="s">
        <v>78</v>
      </c>
      <c r="T31" s="86">
        <v>1013959</v>
      </c>
      <c r="U31" s="85"/>
      <c r="V31" s="86">
        <v>2416819</v>
      </c>
      <c r="W31" s="85"/>
      <c r="X31" s="86">
        <v>7329652</v>
      </c>
      <c r="Y31" s="87" t="s">
        <v>78</v>
      </c>
    </row>
    <row r="32" spans="1:25" x14ac:dyDescent="0.2">
      <c r="A32" s="231">
        <v>1969</v>
      </c>
      <c r="B32" s="232">
        <v>194941</v>
      </c>
      <c r="C32" s="233"/>
      <c r="D32" s="232">
        <v>2323055</v>
      </c>
      <c r="E32" s="233"/>
      <c r="F32" s="232">
        <v>1558261</v>
      </c>
      <c r="G32" s="235" t="s">
        <v>78</v>
      </c>
      <c r="H32" s="232">
        <v>4076258</v>
      </c>
      <c r="I32" s="235" t="s">
        <v>78</v>
      </c>
      <c r="J32" s="234" t="s">
        <v>77</v>
      </c>
      <c r="K32" s="233"/>
      <c r="L32" s="234" t="s">
        <v>77</v>
      </c>
      <c r="M32" s="234" t="s">
        <v>77</v>
      </c>
      <c r="N32" s="232">
        <v>7860</v>
      </c>
      <c r="O32" s="233"/>
      <c r="P32" s="232">
        <v>7860</v>
      </c>
      <c r="Q32" s="233"/>
      <c r="R32" s="232">
        <v>4084118</v>
      </c>
      <c r="S32" s="235" t="s">
        <v>78</v>
      </c>
      <c r="T32" s="232">
        <v>1107733</v>
      </c>
      <c r="U32" s="233"/>
      <c r="V32" s="232">
        <v>2641902</v>
      </c>
      <c r="W32" s="233"/>
      <c r="X32" s="232">
        <v>7833753</v>
      </c>
      <c r="Y32" s="235" t="s">
        <v>78</v>
      </c>
    </row>
    <row r="33" spans="1:25" x14ac:dyDescent="0.2">
      <c r="A33" s="83">
        <v>1970</v>
      </c>
      <c r="B33" s="86">
        <v>164513</v>
      </c>
      <c r="C33" s="85"/>
      <c r="D33" s="86">
        <v>2472864</v>
      </c>
      <c r="E33" s="85"/>
      <c r="F33" s="86">
        <v>1589634</v>
      </c>
      <c r="G33" s="87" t="s">
        <v>78</v>
      </c>
      <c r="H33" s="86">
        <v>4227011</v>
      </c>
      <c r="I33" s="87" t="s">
        <v>78</v>
      </c>
      <c r="J33" s="84" t="s">
        <v>77</v>
      </c>
      <c r="K33" s="85"/>
      <c r="L33" s="84" t="s">
        <v>77</v>
      </c>
      <c r="M33" s="84" t="s">
        <v>77</v>
      </c>
      <c r="N33" s="86">
        <v>7534</v>
      </c>
      <c r="O33" s="85"/>
      <c r="P33" s="86">
        <v>7534</v>
      </c>
      <c r="Q33" s="85"/>
      <c r="R33" s="86">
        <v>4234545</v>
      </c>
      <c r="S33" s="87" t="s">
        <v>78</v>
      </c>
      <c r="T33" s="86">
        <v>1201163</v>
      </c>
      <c r="U33" s="85"/>
      <c r="V33" s="86">
        <v>2909942</v>
      </c>
      <c r="W33" s="85"/>
      <c r="X33" s="86">
        <v>8345649</v>
      </c>
      <c r="Y33" s="87" t="s">
        <v>78</v>
      </c>
    </row>
    <row r="34" spans="1:25" x14ac:dyDescent="0.2">
      <c r="A34" s="83">
        <v>1971</v>
      </c>
      <c r="B34" s="86">
        <v>179005</v>
      </c>
      <c r="C34" s="85"/>
      <c r="D34" s="86">
        <v>2586755</v>
      </c>
      <c r="E34" s="85"/>
      <c r="F34" s="86">
        <v>1548394</v>
      </c>
      <c r="G34" s="87" t="s">
        <v>78</v>
      </c>
      <c r="H34" s="86">
        <v>4314155</v>
      </c>
      <c r="I34" s="87" t="s">
        <v>78</v>
      </c>
      <c r="J34" s="84" t="s">
        <v>77</v>
      </c>
      <c r="K34" s="85"/>
      <c r="L34" s="84" t="s">
        <v>77</v>
      </c>
      <c r="M34" s="84" t="s">
        <v>77</v>
      </c>
      <c r="N34" s="86">
        <v>7190</v>
      </c>
      <c r="O34" s="85"/>
      <c r="P34" s="86">
        <v>7190</v>
      </c>
      <c r="Q34" s="85"/>
      <c r="R34" s="86">
        <v>4321345</v>
      </c>
      <c r="S34" s="87" t="s">
        <v>78</v>
      </c>
      <c r="T34" s="86">
        <v>1288009</v>
      </c>
      <c r="U34" s="85"/>
      <c r="V34" s="86">
        <v>3110764</v>
      </c>
      <c r="W34" s="85"/>
      <c r="X34" s="86">
        <v>8720118</v>
      </c>
      <c r="Y34" s="87" t="s">
        <v>78</v>
      </c>
    </row>
    <row r="35" spans="1:25" x14ac:dyDescent="0.2">
      <c r="A35" s="231">
        <v>1972</v>
      </c>
      <c r="B35" s="232">
        <v>153479</v>
      </c>
      <c r="C35" s="233"/>
      <c r="D35" s="232">
        <v>2678398</v>
      </c>
      <c r="E35" s="233"/>
      <c r="F35" s="232">
        <v>1569850</v>
      </c>
      <c r="G35" s="235" t="s">
        <v>78</v>
      </c>
      <c r="H35" s="232">
        <v>4401726</v>
      </c>
      <c r="I35" s="235" t="s">
        <v>78</v>
      </c>
      <c r="J35" s="234" t="s">
        <v>77</v>
      </c>
      <c r="K35" s="233"/>
      <c r="L35" s="234" t="s">
        <v>77</v>
      </c>
      <c r="M35" s="234" t="s">
        <v>77</v>
      </c>
      <c r="N35" s="232">
        <v>7190</v>
      </c>
      <c r="O35" s="233"/>
      <c r="P35" s="232">
        <v>7190</v>
      </c>
      <c r="Q35" s="233"/>
      <c r="R35" s="232">
        <v>4408916</v>
      </c>
      <c r="S35" s="235" t="s">
        <v>78</v>
      </c>
      <c r="T35" s="232">
        <v>1407566</v>
      </c>
      <c r="U35" s="233"/>
      <c r="V35" s="232">
        <v>3368130</v>
      </c>
      <c r="W35" s="233"/>
      <c r="X35" s="232">
        <v>9184612</v>
      </c>
      <c r="Y35" s="235" t="s">
        <v>78</v>
      </c>
    </row>
    <row r="36" spans="1:25" x14ac:dyDescent="0.2">
      <c r="A36" s="83">
        <v>1973</v>
      </c>
      <c r="B36" s="86">
        <v>159902</v>
      </c>
      <c r="C36" s="85"/>
      <c r="D36" s="86">
        <v>2648978</v>
      </c>
      <c r="E36" s="85"/>
      <c r="F36" s="86">
        <v>1603764</v>
      </c>
      <c r="G36" s="87" t="s">
        <v>78</v>
      </c>
      <c r="H36" s="86">
        <v>4412643</v>
      </c>
      <c r="I36" s="87" t="s">
        <v>78</v>
      </c>
      <c r="J36" s="84" t="s">
        <v>77</v>
      </c>
      <c r="K36" s="85"/>
      <c r="L36" s="84" t="s">
        <v>77</v>
      </c>
      <c r="M36" s="84" t="s">
        <v>77</v>
      </c>
      <c r="N36" s="86">
        <v>6708</v>
      </c>
      <c r="O36" s="85"/>
      <c r="P36" s="86">
        <v>6708</v>
      </c>
      <c r="Q36" s="85"/>
      <c r="R36" s="86">
        <v>4419351</v>
      </c>
      <c r="S36" s="87" t="s">
        <v>78</v>
      </c>
      <c r="T36" s="86">
        <v>1516653</v>
      </c>
      <c r="U36" s="85"/>
      <c r="V36" s="86">
        <v>3609268</v>
      </c>
      <c r="W36" s="85"/>
      <c r="X36" s="86">
        <v>9545272</v>
      </c>
      <c r="Y36" s="87" t="s">
        <v>78</v>
      </c>
    </row>
    <row r="37" spans="1:25" x14ac:dyDescent="0.2">
      <c r="A37" s="83">
        <v>1974</v>
      </c>
      <c r="B37" s="86">
        <v>174517</v>
      </c>
      <c r="C37" s="85"/>
      <c r="D37" s="86">
        <v>2616952</v>
      </c>
      <c r="E37" s="85"/>
      <c r="F37" s="86">
        <v>1456888</v>
      </c>
      <c r="G37" s="87" t="s">
        <v>78</v>
      </c>
      <c r="H37" s="86">
        <v>4248357</v>
      </c>
      <c r="I37" s="87" t="s">
        <v>78</v>
      </c>
      <c r="J37" s="84" t="s">
        <v>77</v>
      </c>
      <c r="K37" s="85"/>
      <c r="L37" s="84" t="s">
        <v>77</v>
      </c>
      <c r="M37" s="84" t="s">
        <v>77</v>
      </c>
      <c r="N37" s="86">
        <v>7018</v>
      </c>
      <c r="O37" s="85"/>
      <c r="P37" s="86">
        <v>7018</v>
      </c>
      <c r="Q37" s="85"/>
      <c r="R37" s="86">
        <v>4255375</v>
      </c>
      <c r="S37" s="87" t="s">
        <v>78</v>
      </c>
      <c r="T37" s="86">
        <v>1501334</v>
      </c>
      <c r="U37" s="85"/>
      <c r="V37" s="86">
        <v>3640011</v>
      </c>
      <c r="W37" s="85"/>
      <c r="X37" s="86">
        <v>9396720</v>
      </c>
      <c r="Y37" s="87" t="s">
        <v>78</v>
      </c>
    </row>
    <row r="38" spans="1:25" x14ac:dyDescent="0.2">
      <c r="A38" s="231">
        <v>1975</v>
      </c>
      <c r="B38" s="232">
        <v>146633</v>
      </c>
      <c r="C38" s="233"/>
      <c r="D38" s="232">
        <v>2558459</v>
      </c>
      <c r="E38" s="233"/>
      <c r="F38" s="232">
        <v>1341945</v>
      </c>
      <c r="G38" s="235" t="s">
        <v>78</v>
      </c>
      <c r="H38" s="232">
        <v>4047037</v>
      </c>
      <c r="I38" s="235" t="s">
        <v>78</v>
      </c>
      <c r="J38" s="234" t="s">
        <v>77</v>
      </c>
      <c r="K38" s="233"/>
      <c r="L38" s="234" t="s">
        <v>77</v>
      </c>
      <c r="M38" s="234" t="s">
        <v>77</v>
      </c>
      <c r="N38" s="232">
        <v>8067</v>
      </c>
      <c r="O38" s="233"/>
      <c r="P38" s="232">
        <v>8067</v>
      </c>
      <c r="Q38" s="233"/>
      <c r="R38" s="232">
        <v>4055104</v>
      </c>
      <c r="S38" s="235" t="s">
        <v>78</v>
      </c>
      <c r="T38" s="232">
        <v>1597826</v>
      </c>
      <c r="U38" s="233"/>
      <c r="V38" s="232">
        <v>3845227</v>
      </c>
      <c r="W38" s="233"/>
      <c r="X38" s="232">
        <v>9498157</v>
      </c>
      <c r="Y38" s="235" t="s">
        <v>78</v>
      </c>
    </row>
    <row r="39" spans="1:25" x14ac:dyDescent="0.2">
      <c r="A39" s="83">
        <v>1976</v>
      </c>
      <c r="B39" s="86">
        <v>144168</v>
      </c>
      <c r="C39" s="85"/>
      <c r="D39" s="86">
        <v>2718427</v>
      </c>
      <c r="E39" s="85"/>
      <c r="F39" s="86">
        <v>1495350</v>
      </c>
      <c r="G39" s="87" t="s">
        <v>78</v>
      </c>
      <c r="H39" s="86">
        <v>4357945</v>
      </c>
      <c r="I39" s="87" t="s">
        <v>78</v>
      </c>
      <c r="J39" s="84" t="s">
        <v>77</v>
      </c>
      <c r="K39" s="85"/>
      <c r="L39" s="84" t="s">
        <v>77</v>
      </c>
      <c r="M39" s="84" t="s">
        <v>77</v>
      </c>
      <c r="N39" s="86">
        <v>9099</v>
      </c>
      <c r="O39" s="85"/>
      <c r="P39" s="86">
        <v>9099</v>
      </c>
      <c r="Q39" s="85"/>
      <c r="R39" s="86">
        <v>4367044</v>
      </c>
      <c r="S39" s="87" t="s">
        <v>78</v>
      </c>
      <c r="T39" s="86">
        <v>1677943</v>
      </c>
      <c r="U39" s="85"/>
      <c r="V39" s="86">
        <v>4024695</v>
      </c>
      <c r="W39" s="85"/>
      <c r="X39" s="86">
        <v>10069682</v>
      </c>
      <c r="Y39" s="87" t="s">
        <v>78</v>
      </c>
    </row>
    <row r="40" spans="1:25" x14ac:dyDescent="0.2">
      <c r="A40" s="83">
        <v>1977</v>
      </c>
      <c r="B40" s="86">
        <v>147756</v>
      </c>
      <c r="C40" s="85"/>
      <c r="D40" s="86">
        <v>2548308</v>
      </c>
      <c r="E40" s="85"/>
      <c r="F40" s="86">
        <v>1546205</v>
      </c>
      <c r="G40" s="87" t="s">
        <v>78</v>
      </c>
      <c r="H40" s="86">
        <v>4242269</v>
      </c>
      <c r="I40" s="87" t="s">
        <v>78</v>
      </c>
      <c r="J40" s="84" t="s">
        <v>77</v>
      </c>
      <c r="K40" s="85"/>
      <c r="L40" s="84" t="s">
        <v>77</v>
      </c>
      <c r="M40" s="84" t="s">
        <v>77</v>
      </c>
      <c r="N40" s="86">
        <v>10286</v>
      </c>
      <c r="O40" s="85"/>
      <c r="P40" s="86">
        <v>10286</v>
      </c>
      <c r="Q40" s="85"/>
      <c r="R40" s="86">
        <v>4252555</v>
      </c>
      <c r="S40" s="87" t="s">
        <v>78</v>
      </c>
      <c r="T40" s="86">
        <v>1753866</v>
      </c>
      <c r="U40" s="85"/>
      <c r="V40" s="86">
        <v>4206143</v>
      </c>
      <c r="W40" s="85"/>
      <c r="X40" s="86">
        <v>10212564</v>
      </c>
      <c r="Y40" s="87" t="s">
        <v>78</v>
      </c>
    </row>
    <row r="41" spans="1:25" x14ac:dyDescent="0.2">
      <c r="A41" s="231">
        <v>1978</v>
      </c>
      <c r="B41" s="232">
        <v>164529</v>
      </c>
      <c r="C41" s="233"/>
      <c r="D41" s="232">
        <v>2642724</v>
      </c>
      <c r="E41" s="233"/>
      <c r="F41" s="232">
        <v>1484141</v>
      </c>
      <c r="G41" s="235" t="s">
        <v>78</v>
      </c>
      <c r="H41" s="232">
        <v>4291394</v>
      </c>
      <c r="I41" s="235" t="s">
        <v>78</v>
      </c>
      <c r="J41" s="234" t="s">
        <v>77</v>
      </c>
      <c r="K41" s="233"/>
      <c r="L41" s="234" t="s">
        <v>77</v>
      </c>
      <c r="M41" s="234" t="s">
        <v>77</v>
      </c>
      <c r="N41" s="232">
        <v>11834</v>
      </c>
      <c r="O41" s="233"/>
      <c r="P41" s="232">
        <v>11834</v>
      </c>
      <c r="Q41" s="233"/>
      <c r="R41" s="232">
        <v>4303228</v>
      </c>
      <c r="S41" s="235" t="s">
        <v>78</v>
      </c>
      <c r="T41" s="232">
        <v>1813270</v>
      </c>
      <c r="U41" s="233"/>
      <c r="V41" s="232">
        <v>4398491</v>
      </c>
      <c r="W41" s="233"/>
      <c r="X41" s="232">
        <v>10514989</v>
      </c>
      <c r="Y41" s="235" t="s">
        <v>78</v>
      </c>
    </row>
    <row r="42" spans="1:25" x14ac:dyDescent="0.2">
      <c r="A42" s="83">
        <v>1979</v>
      </c>
      <c r="B42" s="86">
        <v>149253</v>
      </c>
      <c r="C42" s="85"/>
      <c r="D42" s="86">
        <v>2836108</v>
      </c>
      <c r="E42" s="85"/>
      <c r="F42" s="86">
        <v>1362799</v>
      </c>
      <c r="G42" s="87" t="s">
        <v>78</v>
      </c>
      <c r="H42" s="86">
        <v>4348160</v>
      </c>
      <c r="I42" s="87" t="s">
        <v>78</v>
      </c>
      <c r="J42" s="84" t="s">
        <v>77</v>
      </c>
      <c r="K42" s="85"/>
      <c r="L42" s="84" t="s">
        <v>77</v>
      </c>
      <c r="M42" s="84" t="s">
        <v>77</v>
      </c>
      <c r="N42" s="86">
        <v>13812</v>
      </c>
      <c r="O42" s="85"/>
      <c r="P42" s="86">
        <v>13812</v>
      </c>
      <c r="Q42" s="85"/>
      <c r="R42" s="86">
        <v>4361972</v>
      </c>
      <c r="S42" s="87" t="s">
        <v>78</v>
      </c>
      <c r="T42" s="86">
        <v>1854121</v>
      </c>
      <c r="U42" s="85"/>
      <c r="V42" s="86">
        <v>4439479</v>
      </c>
      <c r="W42" s="85"/>
      <c r="X42" s="86">
        <v>10655572</v>
      </c>
      <c r="Y42" s="87" t="s">
        <v>78</v>
      </c>
    </row>
    <row r="43" spans="1:25" x14ac:dyDescent="0.2">
      <c r="A43" s="83">
        <v>1980</v>
      </c>
      <c r="B43" s="86">
        <v>114903</v>
      </c>
      <c r="C43" s="85"/>
      <c r="D43" s="86">
        <v>2650868</v>
      </c>
      <c r="E43" s="85"/>
      <c r="F43" s="86">
        <v>1314493</v>
      </c>
      <c r="G43" s="87" t="s">
        <v>78</v>
      </c>
      <c r="H43" s="86">
        <v>4080264</v>
      </c>
      <c r="I43" s="87" t="s">
        <v>78</v>
      </c>
      <c r="J43" s="84" t="s">
        <v>77</v>
      </c>
      <c r="K43" s="85"/>
      <c r="L43" s="84" t="s">
        <v>77</v>
      </c>
      <c r="M43" s="84" t="s">
        <v>77</v>
      </c>
      <c r="N43" s="86">
        <v>21000</v>
      </c>
      <c r="O43" s="85"/>
      <c r="P43" s="86">
        <v>21000</v>
      </c>
      <c r="Q43" s="85"/>
      <c r="R43" s="86">
        <v>4101264</v>
      </c>
      <c r="S43" s="87" t="s">
        <v>78</v>
      </c>
      <c r="T43" s="86">
        <v>1906089</v>
      </c>
      <c r="U43" s="85"/>
      <c r="V43" s="86">
        <v>4582409</v>
      </c>
      <c r="W43" s="85"/>
      <c r="X43" s="86">
        <v>10589762</v>
      </c>
      <c r="Y43" s="87" t="s">
        <v>78</v>
      </c>
    </row>
    <row r="44" spans="1:25" x14ac:dyDescent="0.2">
      <c r="A44" s="231">
        <v>1981</v>
      </c>
      <c r="B44" s="232">
        <v>136759</v>
      </c>
      <c r="C44" s="233"/>
      <c r="D44" s="232">
        <v>2557340</v>
      </c>
      <c r="E44" s="233"/>
      <c r="F44" s="232">
        <v>1117521</v>
      </c>
      <c r="G44" s="235" t="s">
        <v>78</v>
      </c>
      <c r="H44" s="232">
        <v>3811620</v>
      </c>
      <c r="I44" s="235" t="s">
        <v>78</v>
      </c>
      <c r="J44" s="234" t="s">
        <v>77</v>
      </c>
      <c r="K44" s="233"/>
      <c r="L44" s="234" t="s">
        <v>77</v>
      </c>
      <c r="M44" s="234" t="s">
        <v>77</v>
      </c>
      <c r="N44" s="232">
        <v>21050</v>
      </c>
      <c r="O44" s="235" t="s">
        <v>78</v>
      </c>
      <c r="P44" s="232">
        <v>21050</v>
      </c>
      <c r="Q44" s="235" t="s">
        <v>78</v>
      </c>
      <c r="R44" s="232">
        <v>3832670</v>
      </c>
      <c r="S44" s="235" t="s">
        <v>78</v>
      </c>
      <c r="T44" s="232">
        <v>2033239</v>
      </c>
      <c r="U44" s="233"/>
      <c r="V44" s="232">
        <v>4763280</v>
      </c>
      <c r="W44" s="233"/>
      <c r="X44" s="232">
        <v>10629190</v>
      </c>
      <c r="Y44" s="235" t="s">
        <v>78</v>
      </c>
    </row>
    <row r="45" spans="1:25" x14ac:dyDescent="0.2">
      <c r="A45" s="83">
        <v>1982</v>
      </c>
      <c r="B45" s="86">
        <v>155216</v>
      </c>
      <c r="C45" s="85"/>
      <c r="D45" s="86">
        <v>2649510</v>
      </c>
      <c r="E45" s="85"/>
      <c r="F45" s="86">
        <v>1032489</v>
      </c>
      <c r="G45" s="87" t="s">
        <v>78</v>
      </c>
      <c r="H45" s="86">
        <v>3837215</v>
      </c>
      <c r="I45" s="87" t="s">
        <v>78</v>
      </c>
      <c r="J45" s="84" t="s">
        <v>77</v>
      </c>
      <c r="K45" s="85"/>
      <c r="L45" s="84" t="s">
        <v>77</v>
      </c>
      <c r="M45" s="84" t="s">
        <v>77</v>
      </c>
      <c r="N45" s="86">
        <v>22130</v>
      </c>
      <c r="O45" s="87" t="s">
        <v>78</v>
      </c>
      <c r="P45" s="86">
        <v>22130</v>
      </c>
      <c r="Q45" s="87" t="s">
        <v>78</v>
      </c>
      <c r="R45" s="86">
        <v>3859345</v>
      </c>
      <c r="S45" s="87" t="s">
        <v>78</v>
      </c>
      <c r="T45" s="86">
        <v>2077048</v>
      </c>
      <c r="U45" s="85"/>
      <c r="V45" s="86">
        <v>4935065</v>
      </c>
      <c r="W45" s="85"/>
      <c r="X45" s="86">
        <v>10871459</v>
      </c>
      <c r="Y45" s="87" t="s">
        <v>78</v>
      </c>
    </row>
    <row r="46" spans="1:25" x14ac:dyDescent="0.2">
      <c r="A46" s="83">
        <v>1983</v>
      </c>
      <c r="B46" s="86">
        <v>161619</v>
      </c>
      <c r="C46" s="85"/>
      <c r="D46" s="86">
        <v>2486430</v>
      </c>
      <c r="E46" s="85"/>
      <c r="F46" s="86">
        <v>1164385</v>
      </c>
      <c r="G46" s="87" t="s">
        <v>78</v>
      </c>
      <c r="H46" s="86">
        <v>3812434</v>
      </c>
      <c r="I46" s="87" t="s">
        <v>78</v>
      </c>
      <c r="J46" s="84" t="s">
        <v>77</v>
      </c>
      <c r="K46" s="85"/>
      <c r="L46" s="84" t="s">
        <v>77</v>
      </c>
      <c r="M46" s="84" t="s">
        <v>77</v>
      </c>
      <c r="N46" s="86">
        <v>22277</v>
      </c>
      <c r="O46" s="87" t="s">
        <v>78</v>
      </c>
      <c r="P46" s="86">
        <v>22277</v>
      </c>
      <c r="Q46" s="87" t="s">
        <v>78</v>
      </c>
      <c r="R46" s="86">
        <v>3834710</v>
      </c>
      <c r="S46" s="87" t="s">
        <v>78</v>
      </c>
      <c r="T46" s="86">
        <v>2116437</v>
      </c>
      <c r="U46" s="85"/>
      <c r="V46" s="86">
        <v>5000515</v>
      </c>
      <c r="W46" s="85"/>
      <c r="X46" s="86">
        <v>10951662</v>
      </c>
      <c r="Y46" s="87" t="s">
        <v>78</v>
      </c>
    </row>
    <row r="47" spans="1:25" x14ac:dyDescent="0.2">
      <c r="A47" s="231">
        <v>1984</v>
      </c>
      <c r="B47" s="232">
        <v>168936</v>
      </c>
      <c r="C47" s="233"/>
      <c r="D47" s="232">
        <v>2582477</v>
      </c>
      <c r="E47" s="233"/>
      <c r="F47" s="232">
        <v>1221867</v>
      </c>
      <c r="G47" s="235" t="s">
        <v>78</v>
      </c>
      <c r="H47" s="232">
        <v>3973280</v>
      </c>
      <c r="I47" s="235" t="s">
        <v>78</v>
      </c>
      <c r="J47" s="234" t="s">
        <v>77</v>
      </c>
      <c r="K47" s="233"/>
      <c r="L47" s="234" t="s">
        <v>77</v>
      </c>
      <c r="M47" s="234" t="s">
        <v>77</v>
      </c>
      <c r="N47" s="232">
        <v>22351</v>
      </c>
      <c r="O47" s="235" t="s">
        <v>78</v>
      </c>
      <c r="P47" s="232">
        <v>22351</v>
      </c>
      <c r="Q47" s="235" t="s">
        <v>78</v>
      </c>
      <c r="R47" s="232">
        <v>3995631</v>
      </c>
      <c r="S47" s="235" t="s">
        <v>78</v>
      </c>
      <c r="T47" s="232">
        <v>2264475</v>
      </c>
      <c r="U47" s="233"/>
      <c r="V47" s="232">
        <v>5203050</v>
      </c>
      <c r="W47" s="233"/>
      <c r="X47" s="232">
        <v>11463156</v>
      </c>
      <c r="Y47" s="235" t="s">
        <v>78</v>
      </c>
    </row>
    <row r="48" spans="1:25" x14ac:dyDescent="0.2">
      <c r="A48" s="83">
        <v>1985</v>
      </c>
      <c r="B48" s="86">
        <v>137411</v>
      </c>
      <c r="C48" s="85"/>
      <c r="D48" s="86">
        <v>2487744</v>
      </c>
      <c r="E48" s="85"/>
      <c r="F48" s="86">
        <v>1076850</v>
      </c>
      <c r="G48" s="87" t="s">
        <v>78</v>
      </c>
      <c r="H48" s="86">
        <v>3702005</v>
      </c>
      <c r="I48" s="87" t="s">
        <v>78</v>
      </c>
      <c r="J48" s="84" t="s">
        <v>77</v>
      </c>
      <c r="K48" s="85"/>
      <c r="L48" s="84" t="s">
        <v>77</v>
      </c>
      <c r="M48" s="84" t="s">
        <v>77</v>
      </c>
      <c r="N48" s="86">
        <v>24374</v>
      </c>
      <c r="O48" s="87" t="s">
        <v>78</v>
      </c>
      <c r="P48" s="86">
        <v>24374</v>
      </c>
      <c r="Q48" s="87" t="s">
        <v>78</v>
      </c>
      <c r="R48" s="86">
        <v>3726379</v>
      </c>
      <c r="S48" s="87" t="s">
        <v>78</v>
      </c>
      <c r="T48" s="86">
        <v>2351282</v>
      </c>
      <c r="U48" s="85"/>
      <c r="V48" s="86">
        <v>5397702</v>
      </c>
      <c r="W48" s="85"/>
      <c r="X48" s="86">
        <v>11475363</v>
      </c>
      <c r="Y48" s="87" t="s">
        <v>78</v>
      </c>
    </row>
    <row r="49" spans="1:25" x14ac:dyDescent="0.2">
      <c r="A49" s="83">
        <v>1986</v>
      </c>
      <c r="B49" s="86">
        <v>135475</v>
      </c>
      <c r="C49" s="85"/>
      <c r="D49" s="86">
        <v>2367339</v>
      </c>
      <c r="E49" s="85"/>
      <c r="F49" s="86">
        <v>1157702</v>
      </c>
      <c r="G49" s="87" t="s">
        <v>78</v>
      </c>
      <c r="H49" s="86">
        <v>3660516</v>
      </c>
      <c r="I49" s="87" t="s">
        <v>78</v>
      </c>
      <c r="J49" s="84" t="s">
        <v>77</v>
      </c>
      <c r="K49" s="85"/>
      <c r="L49" s="84" t="s">
        <v>77</v>
      </c>
      <c r="M49" s="84" t="s">
        <v>77</v>
      </c>
      <c r="N49" s="86">
        <v>27464</v>
      </c>
      <c r="O49" s="87" t="s">
        <v>78</v>
      </c>
      <c r="P49" s="86">
        <v>27464</v>
      </c>
      <c r="Q49" s="87" t="s">
        <v>78</v>
      </c>
      <c r="R49" s="86">
        <v>3687980</v>
      </c>
      <c r="S49" s="87" t="s">
        <v>78</v>
      </c>
      <c r="T49" s="86">
        <v>2438629</v>
      </c>
      <c r="U49" s="85"/>
      <c r="V49" s="86">
        <v>5508384</v>
      </c>
      <c r="W49" s="85"/>
      <c r="X49" s="86">
        <v>11634993</v>
      </c>
      <c r="Y49" s="87" t="s">
        <v>78</v>
      </c>
    </row>
    <row r="50" spans="1:25" x14ac:dyDescent="0.2">
      <c r="A50" s="231">
        <v>1987</v>
      </c>
      <c r="B50" s="232">
        <v>124600</v>
      </c>
      <c r="C50" s="233"/>
      <c r="D50" s="232">
        <v>2489053</v>
      </c>
      <c r="E50" s="233"/>
      <c r="F50" s="232">
        <v>1126234</v>
      </c>
      <c r="G50" s="235" t="s">
        <v>78</v>
      </c>
      <c r="H50" s="232">
        <v>3739887</v>
      </c>
      <c r="I50" s="235" t="s">
        <v>78</v>
      </c>
      <c r="J50" s="234" t="s">
        <v>77</v>
      </c>
      <c r="K50" s="233"/>
      <c r="L50" s="234" t="s">
        <v>77</v>
      </c>
      <c r="M50" s="234" t="s">
        <v>77</v>
      </c>
      <c r="N50" s="232">
        <v>29542</v>
      </c>
      <c r="O50" s="235" t="s">
        <v>78</v>
      </c>
      <c r="P50" s="232">
        <v>29542</v>
      </c>
      <c r="Q50" s="235" t="s">
        <v>78</v>
      </c>
      <c r="R50" s="232">
        <v>3769430</v>
      </c>
      <c r="S50" s="235" t="s">
        <v>78</v>
      </c>
      <c r="T50" s="232">
        <v>2538756</v>
      </c>
      <c r="U50" s="233"/>
      <c r="V50" s="232">
        <v>5668522</v>
      </c>
      <c r="W50" s="233"/>
      <c r="X50" s="232">
        <v>11976707</v>
      </c>
      <c r="Y50" s="235" t="s">
        <v>78</v>
      </c>
    </row>
    <row r="51" spans="1:25" x14ac:dyDescent="0.2">
      <c r="A51" s="83">
        <v>1988</v>
      </c>
      <c r="B51" s="86">
        <v>131088</v>
      </c>
      <c r="C51" s="85"/>
      <c r="D51" s="86">
        <v>2730880</v>
      </c>
      <c r="E51" s="85"/>
      <c r="F51" s="86">
        <v>1094633</v>
      </c>
      <c r="G51" s="87" t="s">
        <v>78</v>
      </c>
      <c r="H51" s="86">
        <v>3956601</v>
      </c>
      <c r="I51" s="87" t="s">
        <v>78</v>
      </c>
      <c r="J51" s="84" t="s">
        <v>77</v>
      </c>
      <c r="K51" s="85"/>
      <c r="L51" s="84" t="s">
        <v>77</v>
      </c>
      <c r="M51" s="84" t="s">
        <v>77</v>
      </c>
      <c r="N51" s="86">
        <v>32537</v>
      </c>
      <c r="O51" s="87" t="s">
        <v>78</v>
      </c>
      <c r="P51" s="86">
        <v>32537</v>
      </c>
      <c r="Q51" s="87" t="s">
        <v>78</v>
      </c>
      <c r="R51" s="86">
        <v>3989138</v>
      </c>
      <c r="S51" s="87" t="s">
        <v>78</v>
      </c>
      <c r="T51" s="86">
        <v>2675108</v>
      </c>
      <c r="U51" s="85"/>
      <c r="V51" s="86">
        <v>5942828</v>
      </c>
      <c r="W51" s="85"/>
      <c r="X51" s="86">
        <v>12607073</v>
      </c>
      <c r="Y51" s="87" t="s">
        <v>78</v>
      </c>
    </row>
    <row r="52" spans="1:25" x14ac:dyDescent="0.2">
      <c r="A52" s="83">
        <v>1989</v>
      </c>
      <c r="B52" s="86">
        <v>115227</v>
      </c>
      <c r="C52" s="85"/>
      <c r="D52" s="86">
        <v>2784801</v>
      </c>
      <c r="E52" s="85"/>
      <c r="F52" s="86">
        <v>1036404</v>
      </c>
      <c r="G52" s="87" t="s">
        <v>78</v>
      </c>
      <c r="H52" s="86">
        <v>3936433</v>
      </c>
      <c r="I52" s="87" t="s">
        <v>78</v>
      </c>
      <c r="J52" s="84">
        <v>685</v>
      </c>
      <c r="K52" s="85"/>
      <c r="L52" s="86">
        <v>2500</v>
      </c>
      <c r="M52" s="84" t="s">
        <v>520</v>
      </c>
      <c r="N52" s="86">
        <v>98986</v>
      </c>
      <c r="O52" s="87" t="s">
        <v>78</v>
      </c>
      <c r="P52" s="86">
        <v>102172</v>
      </c>
      <c r="Q52" s="87" t="s">
        <v>78</v>
      </c>
      <c r="R52" s="86">
        <v>4038604</v>
      </c>
      <c r="S52" s="87" t="s">
        <v>78</v>
      </c>
      <c r="T52" s="86">
        <v>2766640</v>
      </c>
      <c r="U52" s="85"/>
      <c r="V52" s="86">
        <v>6431497</v>
      </c>
      <c r="W52" s="85"/>
      <c r="X52" s="86">
        <v>13236742</v>
      </c>
      <c r="Y52" s="87" t="s">
        <v>78</v>
      </c>
    </row>
    <row r="53" spans="1:25" x14ac:dyDescent="0.2">
      <c r="A53" s="231">
        <v>1990</v>
      </c>
      <c r="B53" s="232">
        <v>124456</v>
      </c>
      <c r="C53" s="233"/>
      <c r="D53" s="232">
        <v>2682201</v>
      </c>
      <c r="E53" s="233"/>
      <c r="F53" s="232">
        <v>985341</v>
      </c>
      <c r="G53" s="235" t="s">
        <v>78</v>
      </c>
      <c r="H53" s="232">
        <v>3791998</v>
      </c>
      <c r="I53" s="235" t="s">
        <v>78</v>
      </c>
      <c r="J53" s="232">
        <v>1432</v>
      </c>
      <c r="K53" s="233"/>
      <c r="L53" s="232">
        <v>2800</v>
      </c>
      <c r="M53" s="234" t="s">
        <v>520</v>
      </c>
      <c r="N53" s="232">
        <v>93997</v>
      </c>
      <c r="O53" s="235" t="s">
        <v>78</v>
      </c>
      <c r="P53" s="232">
        <v>98229</v>
      </c>
      <c r="Q53" s="235" t="s">
        <v>78</v>
      </c>
      <c r="R53" s="232">
        <v>3890227</v>
      </c>
      <c r="S53" s="235" t="s">
        <v>78</v>
      </c>
      <c r="T53" s="232">
        <v>2860154</v>
      </c>
      <c r="U53" s="233"/>
      <c r="V53" s="232">
        <v>6614765</v>
      </c>
      <c r="W53" s="233"/>
      <c r="X53" s="232">
        <v>13365146</v>
      </c>
      <c r="Y53" s="235" t="s">
        <v>78</v>
      </c>
    </row>
    <row r="54" spans="1:25" x14ac:dyDescent="0.2">
      <c r="A54" s="83">
        <v>1991</v>
      </c>
      <c r="B54" s="86">
        <v>115505</v>
      </c>
      <c r="C54" s="85"/>
      <c r="D54" s="86">
        <v>2795401</v>
      </c>
      <c r="E54" s="85"/>
      <c r="F54" s="86">
        <v>928417</v>
      </c>
      <c r="G54" s="87" t="s">
        <v>78</v>
      </c>
      <c r="H54" s="86">
        <v>3839324</v>
      </c>
      <c r="I54" s="87" t="s">
        <v>78</v>
      </c>
      <c r="J54" s="86">
        <v>1369</v>
      </c>
      <c r="K54" s="85"/>
      <c r="L54" s="86">
        <v>3000</v>
      </c>
      <c r="M54" s="84" t="s">
        <v>520</v>
      </c>
      <c r="N54" s="86">
        <v>95366</v>
      </c>
      <c r="O54" s="87" t="s">
        <v>78</v>
      </c>
      <c r="P54" s="86">
        <v>99735</v>
      </c>
      <c r="Q54" s="87" t="s">
        <v>78</v>
      </c>
      <c r="R54" s="86">
        <v>3939058</v>
      </c>
      <c r="S54" s="87" t="s">
        <v>78</v>
      </c>
      <c r="T54" s="86">
        <v>2918092</v>
      </c>
      <c r="U54" s="85"/>
      <c r="V54" s="86">
        <v>6688573</v>
      </c>
      <c r="W54" s="85"/>
      <c r="X54" s="86">
        <v>13545723</v>
      </c>
      <c r="Y54" s="87" t="s">
        <v>78</v>
      </c>
    </row>
    <row r="55" spans="1:25" x14ac:dyDescent="0.2">
      <c r="A55" s="83">
        <v>1992</v>
      </c>
      <c r="B55" s="86">
        <v>116570</v>
      </c>
      <c r="C55" s="85"/>
      <c r="D55" s="86">
        <v>2871185</v>
      </c>
      <c r="E55" s="85"/>
      <c r="F55" s="86">
        <v>887526</v>
      </c>
      <c r="G55" s="87" t="s">
        <v>78</v>
      </c>
      <c r="H55" s="86">
        <v>3875282</v>
      </c>
      <c r="I55" s="87" t="s">
        <v>78</v>
      </c>
      <c r="J55" s="86">
        <v>1266</v>
      </c>
      <c r="K55" s="85"/>
      <c r="L55" s="86">
        <v>3200</v>
      </c>
      <c r="M55" s="84" t="s">
        <v>520</v>
      </c>
      <c r="N55" s="86">
        <v>104942</v>
      </c>
      <c r="O55" s="87" t="s">
        <v>78</v>
      </c>
      <c r="P55" s="86">
        <v>109408</v>
      </c>
      <c r="Q55" s="87" t="s">
        <v>78</v>
      </c>
      <c r="R55" s="86">
        <v>3984690</v>
      </c>
      <c r="S55" s="87" t="s">
        <v>78</v>
      </c>
      <c r="T55" s="86">
        <v>2900224</v>
      </c>
      <c r="U55" s="85"/>
      <c r="V55" s="86">
        <v>6602528</v>
      </c>
      <c r="W55" s="85"/>
      <c r="X55" s="86">
        <v>13487442</v>
      </c>
      <c r="Y55" s="87" t="s">
        <v>78</v>
      </c>
    </row>
    <row r="56" spans="1:25" x14ac:dyDescent="0.2">
      <c r="A56" s="231">
        <v>1993</v>
      </c>
      <c r="B56" s="232">
        <v>117302</v>
      </c>
      <c r="C56" s="233"/>
      <c r="D56" s="232">
        <v>2923260</v>
      </c>
      <c r="E56" s="233"/>
      <c r="F56" s="232">
        <v>812039</v>
      </c>
      <c r="G56" s="235" t="s">
        <v>78</v>
      </c>
      <c r="H56" s="232">
        <v>3852601</v>
      </c>
      <c r="I56" s="235" t="s">
        <v>78</v>
      </c>
      <c r="J56" s="232">
        <v>1028</v>
      </c>
      <c r="K56" s="233"/>
      <c r="L56" s="232">
        <v>3400</v>
      </c>
      <c r="M56" s="234" t="s">
        <v>520</v>
      </c>
      <c r="N56" s="232">
        <v>109185</v>
      </c>
      <c r="O56" s="235" t="s">
        <v>78</v>
      </c>
      <c r="P56" s="232">
        <v>113613</v>
      </c>
      <c r="Q56" s="235" t="s">
        <v>78</v>
      </c>
      <c r="R56" s="232">
        <v>3966214</v>
      </c>
      <c r="S56" s="235" t="s">
        <v>78</v>
      </c>
      <c r="T56" s="232">
        <v>3018755</v>
      </c>
      <c r="U56" s="233"/>
      <c r="V56" s="232">
        <v>6883209</v>
      </c>
      <c r="W56" s="233"/>
      <c r="X56" s="232">
        <v>13868178</v>
      </c>
      <c r="Y56" s="235" t="s">
        <v>78</v>
      </c>
    </row>
    <row r="57" spans="1:25" x14ac:dyDescent="0.2">
      <c r="A57" s="83">
        <v>1994</v>
      </c>
      <c r="B57" s="86">
        <v>118119</v>
      </c>
      <c r="C57" s="85"/>
      <c r="D57" s="86">
        <v>2961981</v>
      </c>
      <c r="E57" s="85"/>
      <c r="F57" s="86">
        <v>819155</v>
      </c>
      <c r="G57" s="87" t="s">
        <v>78</v>
      </c>
      <c r="H57" s="86">
        <v>3899256</v>
      </c>
      <c r="I57" s="87" t="s">
        <v>78</v>
      </c>
      <c r="J57" s="84">
        <v>957</v>
      </c>
      <c r="K57" s="85"/>
      <c r="L57" s="86">
        <v>4200</v>
      </c>
      <c r="M57" s="84" t="s">
        <v>520</v>
      </c>
      <c r="N57" s="86">
        <v>106422</v>
      </c>
      <c r="O57" s="87" t="s">
        <v>78</v>
      </c>
      <c r="P57" s="86">
        <v>111579</v>
      </c>
      <c r="Q57" s="87" t="s">
        <v>78</v>
      </c>
      <c r="R57" s="86">
        <v>4010835</v>
      </c>
      <c r="S57" s="87" t="s">
        <v>78</v>
      </c>
      <c r="T57" s="86">
        <v>3115517</v>
      </c>
      <c r="U57" s="85"/>
      <c r="V57" s="86">
        <v>7016788</v>
      </c>
      <c r="W57" s="85"/>
      <c r="X57" s="86">
        <v>14143139</v>
      </c>
      <c r="Y57" s="87" t="s">
        <v>78</v>
      </c>
    </row>
    <row r="58" spans="1:25" x14ac:dyDescent="0.2">
      <c r="A58" s="83">
        <v>1995</v>
      </c>
      <c r="B58" s="86">
        <v>116788</v>
      </c>
      <c r="C58" s="85"/>
      <c r="D58" s="86">
        <v>3095988</v>
      </c>
      <c r="E58" s="85"/>
      <c r="F58" s="86">
        <v>763259</v>
      </c>
      <c r="G58" s="87" t="s">
        <v>78</v>
      </c>
      <c r="H58" s="86">
        <v>3976036</v>
      </c>
      <c r="I58" s="87" t="s">
        <v>78</v>
      </c>
      <c r="J58" s="86">
        <v>1220</v>
      </c>
      <c r="K58" s="85"/>
      <c r="L58" s="86">
        <v>4500</v>
      </c>
      <c r="M58" s="84" t="s">
        <v>520</v>
      </c>
      <c r="N58" s="86">
        <v>112717</v>
      </c>
      <c r="O58" s="87" t="s">
        <v>78</v>
      </c>
      <c r="P58" s="86">
        <v>118437</v>
      </c>
      <c r="Q58" s="87" t="s">
        <v>78</v>
      </c>
      <c r="R58" s="86">
        <v>4094472</v>
      </c>
      <c r="S58" s="87" t="s">
        <v>78</v>
      </c>
      <c r="T58" s="86">
        <v>3252036</v>
      </c>
      <c r="U58" s="85"/>
      <c r="V58" s="86">
        <v>7382370</v>
      </c>
      <c r="W58" s="85"/>
      <c r="X58" s="86">
        <v>14728879</v>
      </c>
      <c r="Y58" s="87" t="s">
        <v>78</v>
      </c>
    </row>
    <row r="59" spans="1:25" x14ac:dyDescent="0.2">
      <c r="A59" s="231">
        <v>1996</v>
      </c>
      <c r="B59" s="232">
        <v>121613</v>
      </c>
      <c r="C59" s="233"/>
      <c r="D59" s="232">
        <v>3226318</v>
      </c>
      <c r="E59" s="233"/>
      <c r="F59" s="232">
        <v>782922</v>
      </c>
      <c r="G59" s="235" t="s">
        <v>78</v>
      </c>
      <c r="H59" s="232">
        <v>4130852</v>
      </c>
      <c r="I59" s="235" t="s">
        <v>78</v>
      </c>
      <c r="J59" s="232">
        <v>1300</v>
      </c>
      <c r="K59" s="233"/>
      <c r="L59" s="232">
        <v>5300</v>
      </c>
      <c r="M59" s="234" t="s">
        <v>520</v>
      </c>
      <c r="N59" s="232">
        <v>128840</v>
      </c>
      <c r="O59" s="235" t="s">
        <v>78</v>
      </c>
      <c r="P59" s="232">
        <v>135440</v>
      </c>
      <c r="Q59" s="235" t="s">
        <v>78</v>
      </c>
      <c r="R59" s="232">
        <v>4266292</v>
      </c>
      <c r="S59" s="235" t="s">
        <v>78</v>
      </c>
      <c r="T59" s="232">
        <v>3343969</v>
      </c>
      <c r="U59" s="233"/>
      <c r="V59" s="232">
        <v>7602706</v>
      </c>
      <c r="W59" s="233"/>
      <c r="X59" s="232">
        <v>15212967</v>
      </c>
      <c r="Y59" s="235" t="s">
        <v>78</v>
      </c>
    </row>
    <row r="60" spans="1:25" x14ac:dyDescent="0.2">
      <c r="A60" s="83">
        <v>1997</v>
      </c>
      <c r="B60" s="86">
        <v>129391</v>
      </c>
      <c r="C60" s="85"/>
      <c r="D60" s="86">
        <v>3285320</v>
      </c>
      <c r="E60" s="85"/>
      <c r="F60" s="86">
        <v>735612</v>
      </c>
      <c r="G60" s="87" t="s">
        <v>78</v>
      </c>
      <c r="H60" s="86">
        <v>4150324</v>
      </c>
      <c r="I60" s="87" t="s">
        <v>78</v>
      </c>
      <c r="J60" s="86">
        <v>1228</v>
      </c>
      <c r="K60" s="85"/>
      <c r="L60" s="86">
        <v>5700</v>
      </c>
      <c r="M60" s="84" t="s">
        <v>520</v>
      </c>
      <c r="N60" s="86">
        <v>131284</v>
      </c>
      <c r="O60" s="87" t="s">
        <v>78</v>
      </c>
      <c r="P60" s="86">
        <v>138211</v>
      </c>
      <c r="Q60" s="87" t="s">
        <v>78</v>
      </c>
      <c r="R60" s="86">
        <v>4288535</v>
      </c>
      <c r="S60" s="87" t="s">
        <v>78</v>
      </c>
      <c r="T60" s="86">
        <v>3502848</v>
      </c>
      <c r="U60" s="85"/>
      <c r="V60" s="86">
        <v>7934598</v>
      </c>
      <c r="W60" s="85"/>
      <c r="X60" s="86">
        <v>15725981</v>
      </c>
      <c r="Y60" s="87" t="s">
        <v>78</v>
      </c>
    </row>
    <row r="61" spans="1:25" x14ac:dyDescent="0.2">
      <c r="A61" s="83">
        <v>1998</v>
      </c>
      <c r="B61" s="86">
        <v>93436</v>
      </c>
      <c r="C61" s="85"/>
      <c r="D61" s="86">
        <v>3082975</v>
      </c>
      <c r="E61" s="85"/>
      <c r="F61" s="86">
        <v>694770</v>
      </c>
      <c r="G61" s="87" t="s">
        <v>78</v>
      </c>
      <c r="H61" s="86">
        <v>3871180</v>
      </c>
      <c r="I61" s="87" t="s">
        <v>78</v>
      </c>
      <c r="J61" s="86">
        <v>1228</v>
      </c>
      <c r="K61" s="85"/>
      <c r="L61" s="86">
        <v>7100</v>
      </c>
      <c r="M61" s="84" t="s">
        <v>520</v>
      </c>
      <c r="N61" s="86">
        <v>118461</v>
      </c>
      <c r="O61" s="87" t="s">
        <v>78</v>
      </c>
      <c r="P61" s="86">
        <v>126789</v>
      </c>
      <c r="Q61" s="87" t="s">
        <v>78</v>
      </c>
      <c r="R61" s="86">
        <v>3997970</v>
      </c>
      <c r="S61" s="87" t="s">
        <v>78</v>
      </c>
      <c r="T61" s="86">
        <v>3677989</v>
      </c>
      <c r="U61" s="85"/>
      <c r="V61" s="86">
        <v>8337577</v>
      </c>
      <c r="W61" s="85"/>
      <c r="X61" s="86">
        <v>16013536</v>
      </c>
      <c r="Y61" s="87" t="s">
        <v>78</v>
      </c>
    </row>
    <row r="62" spans="1:25" x14ac:dyDescent="0.2">
      <c r="A62" s="231">
        <v>1999</v>
      </c>
      <c r="B62" s="232">
        <v>102524</v>
      </c>
      <c r="C62" s="233"/>
      <c r="D62" s="232">
        <v>3115031</v>
      </c>
      <c r="E62" s="233"/>
      <c r="F62" s="232">
        <v>699129</v>
      </c>
      <c r="G62" s="235" t="s">
        <v>78</v>
      </c>
      <c r="H62" s="232">
        <v>3916684</v>
      </c>
      <c r="I62" s="235" t="s">
        <v>78</v>
      </c>
      <c r="J62" s="232">
        <v>1173</v>
      </c>
      <c r="K62" s="233"/>
      <c r="L62" s="232">
        <v>6700</v>
      </c>
      <c r="M62" s="234" t="s">
        <v>520</v>
      </c>
      <c r="N62" s="232">
        <v>120748</v>
      </c>
      <c r="O62" s="235" t="s">
        <v>78</v>
      </c>
      <c r="P62" s="232">
        <v>128621</v>
      </c>
      <c r="Q62" s="235" t="s">
        <v>78</v>
      </c>
      <c r="R62" s="232">
        <v>4045304</v>
      </c>
      <c r="S62" s="235" t="s">
        <v>78</v>
      </c>
      <c r="T62" s="232">
        <v>3766238</v>
      </c>
      <c r="U62" s="233"/>
      <c r="V62" s="232">
        <v>8610002</v>
      </c>
      <c r="W62" s="233"/>
      <c r="X62" s="232">
        <v>16421544</v>
      </c>
      <c r="Y62" s="235" t="s">
        <v>78</v>
      </c>
    </row>
    <row r="63" spans="1:25" x14ac:dyDescent="0.2">
      <c r="A63" s="83">
        <v>2000</v>
      </c>
      <c r="B63" s="86">
        <v>91895</v>
      </c>
      <c r="C63" s="85"/>
      <c r="D63" s="86">
        <v>3251562</v>
      </c>
      <c r="E63" s="87" t="s">
        <v>78</v>
      </c>
      <c r="F63" s="86">
        <v>797929</v>
      </c>
      <c r="G63" s="87" t="s">
        <v>78</v>
      </c>
      <c r="H63" s="86">
        <v>4141386</v>
      </c>
      <c r="I63" s="87" t="s">
        <v>78</v>
      </c>
      <c r="J63" s="86">
        <v>1018</v>
      </c>
      <c r="K63" s="85"/>
      <c r="L63" s="86">
        <v>7600</v>
      </c>
      <c r="M63" s="84" t="s">
        <v>520</v>
      </c>
      <c r="N63" s="86">
        <v>119102</v>
      </c>
      <c r="O63" s="87" t="s">
        <v>78</v>
      </c>
      <c r="P63" s="86">
        <v>127719</v>
      </c>
      <c r="Q63" s="87" t="s">
        <v>78</v>
      </c>
      <c r="R63" s="86">
        <v>4269105</v>
      </c>
      <c r="S63" s="87" t="s">
        <v>78</v>
      </c>
      <c r="T63" s="86">
        <v>3955691</v>
      </c>
      <c r="U63" s="85"/>
      <c r="V63" s="86">
        <v>8993273</v>
      </c>
      <c r="W63" s="87" t="s">
        <v>78</v>
      </c>
      <c r="X63" s="86">
        <v>17218069</v>
      </c>
      <c r="Y63" s="87" t="s">
        <v>78</v>
      </c>
    </row>
    <row r="64" spans="1:25" x14ac:dyDescent="0.2">
      <c r="A64" s="83">
        <v>2001</v>
      </c>
      <c r="B64" s="86">
        <v>96858</v>
      </c>
      <c r="C64" s="85"/>
      <c r="D64" s="86">
        <v>3097263</v>
      </c>
      <c r="E64" s="85"/>
      <c r="F64" s="86">
        <v>781331</v>
      </c>
      <c r="G64" s="87" t="s">
        <v>78</v>
      </c>
      <c r="H64" s="86">
        <v>3975451</v>
      </c>
      <c r="I64" s="87" t="s">
        <v>78</v>
      </c>
      <c r="J64" s="84">
        <v>687</v>
      </c>
      <c r="K64" s="85"/>
      <c r="L64" s="86">
        <v>8270</v>
      </c>
      <c r="M64" s="84" t="s">
        <v>520</v>
      </c>
      <c r="N64" s="86">
        <v>91661</v>
      </c>
      <c r="O64" s="87" t="s">
        <v>78</v>
      </c>
      <c r="P64" s="86">
        <v>100618</v>
      </c>
      <c r="Q64" s="87" t="s">
        <v>78</v>
      </c>
      <c r="R64" s="86">
        <v>4076069</v>
      </c>
      <c r="S64" s="87" t="s">
        <v>78</v>
      </c>
      <c r="T64" s="86">
        <v>4062047</v>
      </c>
      <c r="U64" s="85"/>
      <c r="V64" s="86">
        <v>9041755</v>
      </c>
      <c r="W64" s="87" t="s">
        <v>78</v>
      </c>
      <c r="X64" s="86">
        <v>17179872</v>
      </c>
      <c r="Y64" s="87" t="s">
        <v>78</v>
      </c>
    </row>
    <row r="65" spans="1:25" x14ac:dyDescent="0.2">
      <c r="A65" s="231">
        <v>2002</v>
      </c>
      <c r="B65" s="232">
        <v>89820</v>
      </c>
      <c r="C65" s="233"/>
      <c r="D65" s="232">
        <v>3224982</v>
      </c>
      <c r="E65" s="233"/>
      <c r="F65" s="232">
        <v>717330</v>
      </c>
      <c r="G65" s="235" t="s">
        <v>78</v>
      </c>
      <c r="H65" s="232">
        <v>4032132</v>
      </c>
      <c r="I65" s="235" t="s">
        <v>78</v>
      </c>
      <c r="J65" s="234">
        <v>130</v>
      </c>
      <c r="K65" s="233"/>
      <c r="L65" s="232">
        <v>8753</v>
      </c>
      <c r="M65" s="234" t="s">
        <v>520</v>
      </c>
      <c r="N65" s="232">
        <v>94996</v>
      </c>
      <c r="O65" s="235" t="s">
        <v>78</v>
      </c>
      <c r="P65" s="232">
        <v>103879</v>
      </c>
      <c r="Q65" s="235" t="s">
        <v>78</v>
      </c>
      <c r="R65" s="232">
        <v>4136012</v>
      </c>
      <c r="S65" s="235" t="s">
        <v>78</v>
      </c>
      <c r="T65" s="232">
        <v>4109861</v>
      </c>
      <c r="U65" s="233"/>
      <c r="V65" s="232">
        <v>9158503</v>
      </c>
      <c r="W65" s="235" t="s">
        <v>78</v>
      </c>
      <c r="X65" s="232">
        <v>17404375</v>
      </c>
      <c r="Y65" s="235" t="s">
        <v>78</v>
      </c>
    </row>
    <row r="66" spans="1:25" x14ac:dyDescent="0.2">
      <c r="A66" s="83">
        <v>2003</v>
      </c>
      <c r="B66" s="86">
        <v>81963</v>
      </c>
      <c r="C66" s="85"/>
      <c r="D66" s="86">
        <v>3260916</v>
      </c>
      <c r="E66" s="87" t="s">
        <v>78</v>
      </c>
      <c r="F66" s="86">
        <v>818934</v>
      </c>
      <c r="G66" s="87" t="s">
        <v>78</v>
      </c>
      <c r="H66" s="86">
        <v>4161813</v>
      </c>
      <c r="I66" s="87" t="s">
        <v>78</v>
      </c>
      <c r="J66" s="84">
        <v>740</v>
      </c>
      <c r="K66" s="85"/>
      <c r="L66" s="86">
        <v>11000</v>
      </c>
      <c r="M66" s="84" t="s">
        <v>520</v>
      </c>
      <c r="N66" s="86">
        <v>101287</v>
      </c>
      <c r="O66" s="87" t="s">
        <v>78</v>
      </c>
      <c r="P66" s="86">
        <v>113026</v>
      </c>
      <c r="Q66" s="87" t="s">
        <v>78</v>
      </c>
      <c r="R66" s="86">
        <v>4274840</v>
      </c>
      <c r="S66" s="87" t="s">
        <v>78</v>
      </c>
      <c r="T66" s="86">
        <v>4090059</v>
      </c>
      <c r="U66" s="85"/>
      <c r="V66" s="86">
        <v>9022717</v>
      </c>
      <c r="W66" s="85"/>
      <c r="X66" s="86">
        <v>17387615</v>
      </c>
      <c r="Y66" s="87" t="s">
        <v>78</v>
      </c>
    </row>
    <row r="67" spans="1:25" x14ac:dyDescent="0.2">
      <c r="A67" s="83">
        <v>2004</v>
      </c>
      <c r="B67" s="86">
        <v>102904</v>
      </c>
      <c r="C67" s="85"/>
      <c r="D67" s="86">
        <v>3200965</v>
      </c>
      <c r="E67" s="87" t="s">
        <v>78</v>
      </c>
      <c r="F67" s="86">
        <v>800846</v>
      </c>
      <c r="G67" s="87" t="s">
        <v>78</v>
      </c>
      <c r="H67" s="86">
        <v>4104716</v>
      </c>
      <c r="I67" s="87" t="s">
        <v>78</v>
      </c>
      <c r="J67" s="86">
        <v>1052</v>
      </c>
      <c r="K67" s="85"/>
      <c r="L67" s="86">
        <v>12000</v>
      </c>
      <c r="M67" s="84" t="s">
        <v>520</v>
      </c>
      <c r="N67" s="86">
        <v>105319</v>
      </c>
      <c r="O67" s="87" t="s">
        <v>78</v>
      </c>
      <c r="P67" s="86">
        <v>118371</v>
      </c>
      <c r="Q67" s="87" t="s">
        <v>78</v>
      </c>
      <c r="R67" s="86">
        <v>4223087</v>
      </c>
      <c r="S67" s="87" t="s">
        <v>78</v>
      </c>
      <c r="T67" s="86">
        <v>4198209</v>
      </c>
      <c r="U67" s="85"/>
      <c r="V67" s="86">
        <v>9285814</v>
      </c>
      <c r="W67" s="85"/>
      <c r="X67" s="86">
        <v>17707110</v>
      </c>
      <c r="Y67" s="87" t="s">
        <v>78</v>
      </c>
    </row>
    <row r="68" spans="1:25" x14ac:dyDescent="0.2">
      <c r="A68" s="231">
        <v>2005</v>
      </c>
      <c r="B68" s="232">
        <v>96999</v>
      </c>
      <c r="C68" s="233"/>
      <c r="D68" s="232">
        <v>3073213</v>
      </c>
      <c r="E68" s="235" t="s">
        <v>78</v>
      </c>
      <c r="F68" s="232">
        <v>754030</v>
      </c>
      <c r="G68" s="235" t="s">
        <v>78</v>
      </c>
      <c r="H68" s="232">
        <v>3924243</v>
      </c>
      <c r="I68" s="235" t="s">
        <v>78</v>
      </c>
      <c r="J68" s="234">
        <v>860</v>
      </c>
      <c r="K68" s="233"/>
      <c r="L68" s="232">
        <v>13600</v>
      </c>
      <c r="M68" s="234" t="s">
        <v>520</v>
      </c>
      <c r="N68" s="232">
        <v>104778</v>
      </c>
      <c r="O68" s="235" t="s">
        <v>78</v>
      </c>
      <c r="P68" s="232">
        <v>119238</v>
      </c>
      <c r="Q68" s="235" t="s">
        <v>78</v>
      </c>
      <c r="R68" s="232">
        <v>4043481</v>
      </c>
      <c r="S68" s="235" t="s">
        <v>78</v>
      </c>
      <c r="T68" s="232">
        <v>4350570</v>
      </c>
      <c r="U68" s="233"/>
      <c r="V68" s="232">
        <v>9511277</v>
      </c>
      <c r="W68" s="235" t="s">
        <v>78</v>
      </c>
      <c r="X68" s="232">
        <v>17905328</v>
      </c>
      <c r="Y68" s="235" t="s">
        <v>78</v>
      </c>
    </row>
    <row r="69" spans="1:25" x14ac:dyDescent="0.2">
      <c r="A69" s="83">
        <v>2006</v>
      </c>
      <c r="B69" s="86">
        <v>64789</v>
      </c>
      <c r="C69" s="85"/>
      <c r="D69" s="86">
        <v>2901680</v>
      </c>
      <c r="E69" s="85"/>
      <c r="F69" s="86">
        <v>655126</v>
      </c>
      <c r="G69" s="87" t="s">
        <v>78</v>
      </c>
      <c r="H69" s="86">
        <v>3621595</v>
      </c>
      <c r="I69" s="87" t="s">
        <v>78</v>
      </c>
      <c r="J69" s="84">
        <v>927</v>
      </c>
      <c r="K69" s="85"/>
      <c r="L69" s="86">
        <v>14000</v>
      </c>
      <c r="M69" s="84" t="s">
        <v>520</v>
      </c>
      <c r="N69" s="86">
        <v>102290</v>
      </c>
      <c r="O69" s="87" t="s">
        <v>78</v>
      </c>
      <c r="P69" s="86">
        <v>117216</v>
      </c>
      <c r="Q69" s="87" t="s">
        <v>78</v>
      </c>
      <c r="R69" s="86">
        <v>3738812</v>
      </c>
      <c r="S69" s="87" t="s">
        <v>78</v>
      </c>
      <c r="T69" s="86">
        <v>4434725</v>
      </c>
      <c r="U69" s="85"/>
      <c r="V69" s="86">
        <v>9586567</v>
      </c>
      <c r="W69" s="87" t="s">
        <v>78</v>
      </c>
      <c r="X69" s="86">
        <v>17760105</v>
      </c>
      <c r="Y69" s="87" t="s">
        <v>78</v>
      </c>
    </row>
    <row r="70" spans="1:25" x14ac:dyDescent="0.2">
      <c r="A70" s="83">
        <v>2007</v>
      </c>
      <c r="B70" s="86">
        <v>70035</v>
      </c>
      <c r="C70" s="85"/>
      <c r="D70" s="86">
        <v>3094061</v>
      </c>
      <c r="E70" s="87" t="s">
        <v>78</v>
      </c>
      <c r="F70" s="86">
        <v>641661</v>
      </c>
      <c r="G70" s="87" t="s">
        <v>78</v>
      </c>
      <c r="H70" s="86">
        <v>3805757</v>
      </c>
      <c r="I70" s="87" t="s">
        <v>78</v>
      </c>
      <c r="J70" s="84">
        <v>764</v>
      </c>
      <c r="K70" s="85"/>
      <c r="L70" s="86">
        <v>14400</v>
      </c>
      <c r="M70" s="84" t="s">
        <v>520</v>
      </c>
      <c r="N70" s="86">
        <v>102355</v>
      </c>
      <c r="O70" s="87" t="s">
        <v>78</v>
      </c>
      <c r="P70" s="86">
        <v>117519</v>
      </c>
      <c r="Q70" s="87" t="s">
        <v>78</v>
      </c>
      <c r="R70" s="86">
        <v>3923277</v>
      </c>
      <c r="S70" s="87" t="s">
        <v>78</v>
      </c>
      <c r="T70" s="86">
        <v>4559507</v>
      </c>
      <c r="U70" s="85"/>
      <c r="V70" s="86">
        <v>9830936</v>
      </c>
      <c r="W70" s="87" t="s">
        <v>78</v>
      </c>
      <c r="X70" s="86">
        <v>18313720</v>
      </c>
      <c r="Y70" s="87" t="s">
        <v>78</v>
      </c>
    </row>
    <row r="71" spans="1:25" x14ac:dyDescent="0.2">
      <c r="A71" s="231">
        <v>2008</v>
      </c>
      <c r="B71" s="232">
        <v>69059</v>
      </c>
      <c r="C71" s="235" t="s">
        <v>78</v>
      </c>
      <c r="D71" s="232">
        <v>3211318</v>
      </c>
      <c r="E71" s="235" t="s">
        <v>78</v>
      </c>
      <c r="F71" s="232">
        <v>638086</v>
      </c>
      <c r="G71" s="235" t="s">
        <v>78</v>
      </c>
      <c r="H71" s="232">
        <v>3918463</v>
      </c>
      <c r="I71" s="235" t="s">
        <v>78</v>
      </c>
      <c r="J71" s="234">
        <v>591</v>
      </c>
      <c r="K71" s="235" t="s">
        <v>78</v>
      </c>
      <c r="L71" s="232">
        <v>14800</v>
      </c>
      <c r="M71" s="234">
        <v>1</v>
      </c>
      <c r="N71" s="232">
        <v>109328</v>
      </c>
      <c r="O71" s="235" t="s">
        <v>78</v>
      </c>
      <c r="P71" s="232">
        <v>124720</v>
      </c>
      <c r="Q71" s="235" t="s">
        <v>78</v>
      </c>
      <c r="R71" s="232">
        <v>4043183</v>
      </c>
      <c r="S71" s="235" t="s">
        <v>78</v>
      </c>
      <c r="T71" s="232">
        <v>4558368</v>
      </c>
      <c r="U71" s="235" t="s">
        <v>78</v>
      </c>
      <c r="V71" s="232">
        <v>9809667</v>
      </c>
      <c r="W71" s="235" t="s">
        <v>78</v>
      </c>
      <c r="X71" s="232">
        <v>18411218</v>
      </c>
      <c r="Y71" s="235" t="s">
        <v>78</v>
      </c>
    </row>
    <row r="72" spans="1:25" x14ac:dyDescent="0.2">
      <c r="A72" s="83" t="s">
        <v>522</v>
      </c>
      <c r="B72" s="86">
        <v>61491</v>
      </c>
      <c r="C72" s="85"/>
      <c r="D72" s="86">
        <v>3187309</v>
      </c>
      <c r="E72" s="85"/>
      <c r="F72" s="86">
        <v>599975</v>
      </c>
      <c r="G72" s="85"/>
      <c r="H72" s="86">
        <v>3848776</v>
      </c>
      <c r="I72" s="85"/>
      <c r="J72" s="84">
        <v>679</v>
      </c>
      <c r="K72" s="85"/>
      <c r="L72" s="86">
        <v>16700</v>
      </c>
      <c r="M72" s="84">
        <v>1</v>
      </c>
      <c r="N72" s="86">
        <v>108063</v>
      </c>
      <c r="O72" s="85"/>
      <c r="P72" s="86">
        <v>125443</v>
      </c>
      <c r="Q72" s="85"/>
      <c r="R72" s="86">
        <v>3974219</v>
      </c>
      <c r="S72" s="85"/>
      <c r="T72" s="86">
        <v>4514039</v>
      </c>
      <c r="U72" s="85"/>
      <c r="V72" s="86">
        <v>9659320</v>
      </c>
      <c r="W72" s="85"/>
      <c r="X72" s="86">
        <v>18147578</v>
      </c>
      <c r="Y72" s="85"/>
    </row>
    <row r="73" spans="1:25" x14ac:dyDescent="0.2">
      <c r="A73" s="540" t="s">
        <v>490</v>
      </c>
      <c r="B73" s="541"/>
      <c r="C73" s="541"/>
      <c r="D73" s="541"/>
      <c r="E73" s="541"/>
      <c r="F73" s="541"/>
      <c r="G73" s="541"/>
      <c r="H73" s="541"/>
      <c r="I73" s="541"/>
      <c r="J73" s="541"/>
      <c r="K73" s="541"/>
      <c r="L73" s="541"/>
      <c r="M73" s="541" t="s">
        <v>406</v>
      </c>
      <c r="N73" s="541"/>
      <c r="O73" s="541"/>
      <c r="P73" s="541"/>
      <c r="Q73" s="541"/>
      <c r="R73" s="541"/>
      <c r="S73" s="541"/>
      <c r="T73" s="541"/>
      <c r="U73" s="541"/>
      <c r="V73" s="541"/>
      <c r="W73" s="541"/>
      <c r="X73" s="541"/>
      <c r="Y73" s="542"/>
    </row>
    <row r="74" spans="1:25" x14ac:dyDescent="0.2">
      <c r="A74" s="528"/>
      <c r="B74" s="529"/>
      <c r="C74" s="529"/>
      <c r="D74" s="529"/>
      <c r="E74" s="529"/>
      <c r="F74" s="529"/>
      <c r="G74" s="529"/>
      <c r="H74" s="529"/>
      <c r="I74" s="529"/>
      <c r="J74" s="529"/>
      <c r="K74" s="529"/>
      <c r="L74" s="529"/>
      <c r="M74" s="531" t="s">
        <v>393</v>
      </c>
      <c r="N74" s="531"/>
      <c r="O74" s="531"/>
      <c r="P74" s="531"/>
      <c r="Q74" s="531"/>
      <c r="R74" s="531"/>
      <c r="S74" s="531"/>
      <c r="T74" s="531"/>
      <c r="U74" s="531"/>
      <c r="V74" s="531"/>
      <c r="W74" s="531"/>
      <c r="X74" s="531"/>
      <c r="Y74" s="532"/>
    </row>
    <row r="75" spans="1:25" x14ac:dyDescent="0.2">
      <c r="A75" s="528" t="s">
        <v>485</v>
      </c>
      <c r="B75" s="529"/>
      <c r="C75" s="529"/>
      <c r="D75" s="529"/>
      <c r="E75" s="529"/>
      <c r="F75" s="529"/>
      <c r="G75" s="529"/>
      <c r="H75" s="529"/>
      <c r="I75" s="529"/>
      <c r="J75" s="529"/>
      <c r="K75" s="529"/>
      <c r="L75" s="529"/>
      <c r="M75" s="529" t="s">
        <v>407</v>
      </c>
      <c r="N75" s="529"/>
      <c r="O75" s="529"/>
      <c r="P75" s="529"/>
      <c r="Q75" s="529"/>
      <c r="R75" s="529"/>
      <c r="S75" s="529"/>
      <c r="T75" s="529"/>
      <c r="U75" s="529"/>
      <c r="V75" s="529"/>
      <c r="W75" s="529"/>
      <c r="X75" s="529"/>
      <c r="Y75" s="543"/>
    </row>
    <row r="76" spans="1:25" x14ac:dyDescent="0.2">
      <c r="A76" s="528"/>
      <c r="B76" s="529"/>
      <c r="C76" s="529"/>
      <c r="D76" s="529"/>
      <c r="E76" s="529"/>
      <c r="F76" s="529"/>
      <c r="G76" s="529"/>
      <c r="H76" s="529"/>
      <c r="I76" s="529"/>
      <c r="J76" s="529"/>
      <c r="K76" s="529"/>
      <c r="L76" s="529"/>
      <c r="M76" s="531" t="s">
        <v>394</v>
      </c>
      <c r="N76" s="531"/>
      <c r="O76" s="531"/>
      <c r="P76" s="531"/>
      <c r="Q76" s="531"/>
      <c r="R76" s="531"/>
      <c r="S76" s="531"/>
      <c r="T76" s="531"/>
      <c r="U76" s="531"/>
      <c r="V76" s="531"/>
      <c r="W76" s="531"/>
      <c r="X76" s="531"/>
      <c r="Y76" s="532"/>
    </row>
    <row r="77" spans="1:25" x14ac:dyDescent="0.2">
      <c r="A77" s="528"/>
      <c r="B77" s="529"/>
      <c r="C77" s="529"/>
      <c r="D77" s="529"/>
      <c r="E77" s="529"/>
      <c r="F77" s="529"/>
      <c r="G77" s="529"/>
      <c r="H77" s="529"/>
      <c r="I77" s="529"/>
      <c r="J77" s="529"/>
      <c r="K77" s="529"/>
      <c r="L77" s="529"/>
      <c r="M77" s="531" t="s">
        <v>395</v>
      </c>
      <c r="N77" s="531"/>
      <c r="O77" s="531"/>
      <c r="P77" s="531"/>
      <c r="Q77" s="531"/>
      <c r="R77" s="531"/>
      <c r="S77" s="531"/>
      <c r="T77" s="531"/>
      <c r="U77" s="531"/>
      <c r="V77" s="531"/>
      <c r="W77" s="531"/>
      <c r="X77" s="531"/>
      <c r="Y77" s="532"/>
    </row>
    <row r="78" spans="1:25" x14ac:dyDescent="0.2">
      <c r="A78" s="528"/>
      <c r="B78" s="529"/>
      <c r="C78" s="529"/>
      <c r="D78" s="529"/>
      <c r="E78" s="529"/>
      <c r="F78" s="529"/>
      <c r="G78" s="529"/>
      <c r="H78" s="529"/>
      <c r="I78" s="529"/>
      <c r="J78" s="529"/>
      <c r="K78" s="529"/>
      <c r="L78" s="529"/>
      <c r="M78" s="531" t="s">
        <v>396</v>
      </c>
      <c r="N78" s="531"/>
      <c r="O78" s="531"/>
      <c r="P78" s="531"/>
      <c r="Q78" s="531"/>
      <c r="R78" s="531"/>
      <c r="S78" s="531"/>
      <c r="T78" s="531"/>
      <c r="U78" s="531"/>
      <c r="V78" s="531"/>
      <c r="W78" s="531"/>
      <c r="X78" s="531"/>
      <c r="Y78" s="532"/>
    </row>
    <row r="79" spans="1:25" x14ac:dyDescent="0.2">
      <c r="A79" s="528" t="s">
        <v>486</v>
      </c>
      <c r="B79" s="529"/>
      <c r="C79" s="529"/>
      <c r="D79" s="529"/>
      <c r="E79" s="529"/>
      <c r="F79" s="529"/>
      <c r="G79" s="529"/>
      <c r="H79" s="529"/>
      <c r="I79" s="529"/>
      <c r="J79" s="529"/>
      <c r="K79" s="529"/>
      <c r="L79" s="529"/>
      <c r="M79" s="531" t="s">
        <v>521</v>
      </c>
      <c r="N79" s="531"/>
      <c r="O79" s="531"/>
      <c r="P79" s="531"/>
      <c r="Q79" s="531"/>
      <c r="R79" s="531"/>
      <c r="S79" s="531"/>
      <c r="T79" s="531"/>
      <c r="U79" s="531"/>
      <c r="V79" s="531"/>
      <c r="W79" s="531"/>
      <c r="X79" s="531"/>
      <c r="Y79" s="532"/>
    </row>
    <row r="80" spans="1:25" x14ac:dyDescent="0.2">
      <c r="A80" s="530" t="s">
        <v>484</v>
      </c>
      <c r="B80" s="531"/>
      <c r="C80" s="531"/>
      <c r="D80" s="531"/>
      <c r="E80" s="531"/>
      <c r="F80" s="531"/>
      <c r="G80" s="531"/>
      <c r="H80" s="531"/>
      <c r="I80" s="531"/>
      <c r="J80" s="531"/>
      <c r="K80" s="531"/>
      <c r="L80" s="531"/>
      <c r="M80" s="531"/>
      <c r="N80" s="531"/>
      <c r="O80" s="531"/>
      <c r="P80" s="531"/>
      <c r="Q80" s="531"/>
      <c r="R80" s="531"/>
      <c r="S80" s="531"/>
      <c r="T80" s="531"/>
      <c r="U80" s="531"/>
      <c r="V80" s="531"/>
      <c r="W80" s="531"/>
      <c r="X80" s="531"/>
      <c r="Y80" s="532"/>
    </row>
    <row r="81" spans="1:25" x14ac:dyDescent="0.2">
      <c r="A81" s="528" t="s">
        <v>523</v>
      </c>
      <c r="B81" s="529"/>
      <c r="C81" s="529"/>
      <c r="D81" s="529"/>
      <c r="E81" s="529"/>
      <c r="F81" s="529"/>
      <c r="G81" s="529"/>
      <c r="H81" s="529"/>
      <c r="I81" s="529"/>
      <c r="J81" s="529"/>
      <c r="K81" s="529"/>
      <c r="L81" s="529"/>
      <c r="M81" s="531" t="s">
        <v>491</v>
      </c>
      <c r="N81" s="531"/>
      <c r="O81" s="531"/>
      <c r="P81" s="531"/>
      <c r="Q81" s="531"/>
      <c r="R81" s="531"/>
      <c r="S81" s="531"/>
      <c r="T81" s="531"/>
      <c r="U81" s="531"/>
      <c r="V81" s="531"/>
      <c r="W81" s="531"/>
      <c r="X81" s="531"/>
      <c r="Y81" s="532"/>
    </row>
    <row r="82" spans="1:25" x14ac:dyDescent="0.2">
      <c r="A82" s="528"/>
      <c r="B82" s="529"/>
      <c r="C82" s="529"/>
      <c r="D82" s="529"/>
      <c r="E82" s="529"/>
      <c r="F82" s="529"/>
      <c r="G82" s="529"/>
      <c r="H82" s="529"/>
      <c r="I82" s="529"/>
      <c r="J82" s="529"/>
      <c r="K82" s="529"/>
      <c r="L82" s="529"/>
      <c r="M82" s="531" t="s">
        <v>397</v>
      </c>
      <c r="N82" s="531"/>
      <c r="O82" s="531"/>
      <c r="P82" s="531"/>
      <c r="Q82" s="531"/>
      <c r="R82" s="531"/>
      <c r="S82" s="531"/>
      <c r="T82" s="531"/>
      <c r="U82" s="531"/>
      <c r="V82" s="531"/>
      <c r="W82" s="531"/>
      <c r="X82" s="531"/>
      <c r="Y82" s="532"/>
    </row>
    <row r="83" spans="1:25" x14ac:dyDescent="0.2">
      <c r="A83" s="528"/>
      <c r="B83" s="529"/>
      <c r="C83" s="529"/>
      <c r="D83" s="529"/>
      <c r="E83" s="529"/>
      <c r="F83" s="529"/>
      <c r="G83" s="529"/>
      <c r="H83" s="529"/>
      <c r="I83" s="529"/>
      <c r="J83" s="529"/>
      <c r="K83" s="529"/>
      <c r="L83" s="529"/>
      <c r="M83" s="531" t="s">
        <v>492</v>
      </c>
      <c r="N83" s="531"/>
      <c r="O83" s="531"/>
      <c r="P83" s="531"/>
      <c r="Q83" s="531"/>
      <c r="R83" s="531"/>
      <c r="S83" s="531"/>
      <c r="T83" s="531"/>
      <c r="U83" s="531"/>
      <c r="V83" s="531"/>
      <c r="W83" s="531"/>
      <c r="X83" s="531"/>
      <c r="Y83" s="532"/>
    </row>
    <row r="84" spans="1:25" x14ac:dyDescent="0.2">
      <c r="A84" s="524" t="s">
        <v>408</v>
      </c>
      <c r="B84" s="525"/>
      <c r="C84" s="525"/>
      <c r="D84" s="525"/>
      <c r="E84" s="525"/>
      <c r="F84" s="525"/>
      <c r="G84" s="525"/>
      <c r="H84" s="525"/>
      <c r="I84" s="525"/>
      <c r="J84" s="525"/>
      <c r="K84" s="525"/>
      <c r="L84" s="525"/>
      <c r="M84" s="526" t="s">
        <v>398</v>
      </c>
      <c r="N84" s="526"/>
      <c r="O84" s="526"/>
      <c r="P84" s="526"/>
      <c r="Q84" s="526"/>
      <c r="R84" s="526"/>
      <c r="S84" s="526"/>
      <c r="T84" s="526"/>
      <c r="U84" s="526"/>
      <c r="V84" s="526"/>
      <c r="W84" s="526"/>
      <c r="X84" s="526"/>
      <c r="Y84" s="527"/>
    </row>
  </sheetData>
  <mergeCells count="57">
    <mergeCell ref="M78:Y78"/>
    <mergeCell ref="M81:Y81"/>
    <mergeCell ref="M82:Y82"/>
    <mergeCell ref="M83:Y83"/>
    <mergeCell ref="A73:L74"/>
    <mergeCell ref="M73:Y73"/>
    <mergeCell ref="M74:Y74"/>
    <mergeCell ref="A75:L78"/>
    <mergeCell ref="M75:Y75"/>
    <mergeCell ref="M76:Y76"/>
    <mergeCell ref="M77:Y77"/>
    <mergeCell ref="A1:Y1"/>
    <mergeCell ref="A2:Y2"/>
    <mergeCell ref="A3:A11"/>
    <mergeCell ref="B3:S6"/>
    <mergeCell ref="T3:U3"/>
    <mergeCell ref="T4:U4"/>
    <mergeCell ref="T5:U5"/>
    <mergeCell ref="T6:U6"/>
    <mergeCell ref="T7:U7"/>
    <mergeCell ref="T8:U8"/>
    <mergeCell ref="T9:U9"/>
    <mergeCell ref="T10:U10"/>
    <mergeCell ref="T11:U11"/>
    <mergeCell ref="V3:W3"/>
    <mergeCell ref="V4:W4"/>
    <mergeCell ref="V5:W5"/>
    <mergeCell ref="A84:L84"/>
    <mergeCell ref="M84:Y84"/>
    <mergeCell ref="A79:L79"/>
    <mergeCell ref="A80:L80"/>
    <mergeCell ref="M79:Y80"/>
    <mergeCell ref="A81:L83"/>
    <mergeCell ref="V7:W7"/>
    <mergeCell ref="V8:W8"/>
    <mergeCell ref="V9:W9"/>
    <mergeCell ref="V10:W10"/>
    <mergeCell ref="H10:I11"/>
    <mergeCell ref="J10:K10"/>
    <mergeCell ref="J11:K11"/>
    <mergeCell ref="V11:W11"/>
    <mergeCell ref="X3:Y11"/>
    <mergeCell ref="B7:I9"/>
    <mergeCell ref="J7:Q9"/>
    <mergeCell ref="R7:S7"/>
    <mergeCell ref="R8:S8"/>
    <mergeCell ref="R9:S9"/>
    <mergeCell ref="R10:S10"/>
    <mergeCell ref="R11:S11"/>
    <mergeCell ref="B10:C11"/>
    <mergeCell ref="D10:E11"/>
    <mergeCell ref="L10:L11"/>
    <mergeCell ref="M10:M11"/>
    <mergeCell ref="N10:O11"/>
    <mergeCell ref="P10:Q11"/>
    <mergeCell ref="F10:G11"/>
    <mergeCell ref="V6:W6"/>
  </mergeCells>
  <phoneticPr fontId="0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showGridLines="0" topLeftCell="A48" workbookViewId="0">
      <selection activeCell="A74" sqref="A74:M74"/>
    </sheetView>
  </sheetViews>
  <sheetFormatPr defaultRowHeight="15" x14ac:dyDescent="0.25"/>
  <cols>
    <col min="1" max="1" width="4.5703125" style="249" customWidth="1"/>
    <col min="2" max="2" width="6.28515625" style="249" customWidth="1"/>
    <col min="3" max="3" width="2.28515625" style="249" customWidth="1"/>
    <col min="4" max="4" width="7.7109375" style="249" customWidth="1"/>
    <col min="5" max="5" width="2.7109375" style="249" customWidth="1"/>
    <col min="6" max="6" width="7.42578125" style="249" customWidth="1"/>
    <col min="7" max="7" width="2.7109375" style="249" customWidth="1"/>
    <col min="8" max="8" width="6.5703125" style="249" customWidth="1"/>
    <col min="9" max="9" width="2.28515625" style="249" customWidth="1"/>
    <col min="10" max="10" width="6.7109375" style="249" customWidth="1"/>
    <col min="11" max="11" width="4" style="249" customWidth="1"/>
    <col min="12" max="12" width="10.5703125" style="249" customWidth="1"/>
    <col min="13" max="13" width="8.7109375" style="249" customWidth="1"/>
    <col min="14" max="14" width="6.28515625" style="249" customWidth="1"/>
    <col min="15" max="15" width="6.85546875" style="249" customWidth="1"/>
    <col min="16" max="16" width="2.7109375" style="249" customWidth="1"/>
    <col min="17" max="17" width="6" style="249" customWidth="1"/>
    <col min="18" max="18" width="2.42578125" style="249" customWidth="1"/>
    <col min="19" max="19" width="7.28515625" style="249" customWidth="1"/>
    <col min="20" max="20" width="2.42578125" style="249" customWidth="1"/>
    <col min="21" max="21" width="7.28515625" style="249" customWidth="1"/>
    <col min="22" max="22" width="2.42578125" style="249" customWidth="1"/>
    <col min="23" max="23" width="7.28515625" style="249" customWidth="1"/>
    <col min="24" max="24" width="2.42578125" style="249" customWidth="1"/>
    <col min="25" max="25" width="7.85546875" style="249" customWidth="1"/>
    <col min="26" max="26" width="2.42578125" style="249" customWidth="1"/>
    <col min="27" max="256" width="9.140625" style="249"/>
    <col min="257" max="257" width="4.5703125" style="249" customWidth="1"/>
    <col min="258" max="258" width="6.28515625" style="249" customWidth="1"/>
    <col min="259" max="259" width="2.28515625" style="249" customWidth="1"/>
    <col min="260" max="260" width="7.7109375" style="249" customWidth="1"/>
    <col min="261" max="261" width="2.7109375" style="249" customWidth="1"/>
    <col min="262" max="262" width="7.42578125" style="249" customWidth="1"/>
    <col min="263" max="263" width="2.7109375" style="249" customWidth="1"/>
    <col min="264" max="264" width="6.5703125" style="249" customWidth="1"/>
    <col min="265" max="265" width="2.28515625" style="249" customWidth="1"/>
    <col min="266" max="266" width="6.7109375" style="249" customWidth="1"/>
    <col min="267" max="267" width="4" style="249" customWidth="1"/>
    <col min="268" max="268" width="10.5703125" style="249" customWidth="1"/>
    <col min="269" max="269" width="8.7109375" style="249" customWidth="1"/>
    <col min="270" max="270" width="6.28515625" style="249" customWidth="1"/>
    <col min="271" max="271" width="6.85546875" style="249" customWidth="1"/>
    <col min="272" max="272" width="2.7109375" style="249" customWidth="1"/>
    <col min="273" max="273" width="6" style="249" customWidth="1"/>
    <col min="274" max="274" width="2.42578125" style="249" customWidth="1"/>
    <col min="275" max="275" width="7.28515625" style="249" customWidth="1"/>
    <col min="276" max="276" width="2.42578125" style="249" customWidth="1"/>
    <col min="277" max="277" width="7.28515625" style="249" customWidth="1"/>
    <col min="278" max="278" width="2.42578125" style="249" customWidth="1"/>
    <col min="279" max="279" width="7.28515625" style="249" customWidth="1"/>
    <col min="280" max="280" width="2.42578125" style="249" customWidth="1"/>
    <col min="281" max="281" width="7.85546875" style="249" customWidth="1"/>
    <col min="282" max="282" width="2.42578125" style="249" customWidth="1"/>
    <col min="283" max="512" width="9.140625" style="249"/>
    <col min="513" max="513" width="4.5703125" style="249" customWidth="1"/>
    <col min="514" max="514" width="6.28515625" style="249" customWidth="1"/>
    <col min="515" max="515" width="2.28515625" style="249" customWidth="1"/>
    <col min="516" max="516" width="7.7109375" style="249" customWidth="1"/>
    <col min="517" max="517" width="2.7109375" style="249" customWidth="1"/>
    <col min="518" max="518" width="7.42578125" style="249" customWidth="1"/>
    <col min="519" max="519" width="2.7109375" style="249" customWidth="1"/>
    <col min="520" max="520" width="6.5703125" style="249" customWidth="1"/>
    <col min="521" max="521" width="2.28515625" style="249" customWidth="1"/>
    <col min="522" max="522" width="6.7109375" style="249" customWidth="1"/>
    <col min="523" max="523" width="4" style="249" customWidth="1"/>
    <col min="524" max="524" width="10.5703125" style="249" customWidth="1"/>
    <col min="525" max="525" width="8.7109375" style="249" customWidth="1"/>
    <col min="526" max="526" width="6.28515625" style="249" customWidth="1"/>
    <col min="527" max="527" width="6.85546875" style="249" customWidth="1"/>
    <col min="528" max="528" width="2.7109375" style="249" customWidth="1"/>
    <col min="529" max="529" width="6" style="249" customWidth="1"/>
    <col min="530" max="530" width="2.42578125" style="249" customWidth="1"/>
    <col min="531" max="531" width="7.28515625" style="249" customWidth="1"/>
    <col min="532" max="532" width="2.42578125" style="249" customWidth="1"/>
    <col min="533" max="533" width="7.28515625" style="249" customWidth="1"/>
    <col min="534" max="534" width="2.42578125" style="249" customWidth="1"/>
    <col min="535" max="535" width="7.28515625" style="249" customWidth="1"/>
    <col min="536" max="536" width="2.42578125" style="249" customWidth="1"/>
    <col min="537" max="537" width="7.85546875" style="249" customWidth="1"/>
    <col min="538" max="538" width="2.42578125" style="249" customWidth="1"/>
    <col min="539" max="768" width="9.140625" style="249"/>
    <col min="769" max="769" width="4.5703125" style="249" customWidth="1"/>
    <col min="770" max="770" width="6.28515625" style="249" customWidth="1"/>
    <col min="771" max="771" width="2.28515625" style="249" customWidth="1"/>
    <col min="772" max="772" width="7.7109375" style="249" customWidth="1"/>
    <col min="773" max="773" width="2.7109375" style="249" customWidth="1"/>
    <col min="774" max="774" width="7.42578125" style="249" customWidth="1"/>
    <col min="775" max="775" width="2.7109375" style="249" customWidth="1"/>
    <col min="776" max="776" width="6.5703125" style="249" customWidth="1"/>
    <col min="777" max="777" width="2.28515625" style="249" customWidth="1"/>
    <col min="778" max="778" width="6.7109375" style="249" customWidth="1"/>
    <col min="779" max="779" width="4" style="249" customWidth="1"/>
    <col min="780" max="780" width="10.5703125" style="249" customWidth="1"/>
    <col min="781" max="781" width="8.7109375" style="249" customWidth="1"/>
    <col min="782" max="782" width="6.28515625" style="249" customWidth="1"/>
    <col min="783" max="783" width="6.85546875" style="249" customWidth="1"/>
    <col min="784" max="784" width="2.7109375" style="249" customWidth="1"/>
    <col min="785" max="785" width="6" style="249" customWidth="1"/>
    <col min="786" max="786" width="2.42578125" style="249" customWidth="1"/>
    <col min="787" max="787" width="7.28515625" style="249" customWidth="1"/>
    <col min="788" max="788" width="2.42578125" style="249" customWidth="1"/>
    <col min="789" max="789" width="7.28515625" style="249" customWidth="1"/>
    <col min="790" max="790" width="2.42578125" style="249" customWidth="1"/>
    <col min="791" max="791" width="7.28515625" style="249" customWidth="1"/>
    <col min="792" max="792" width="2.42578125" style="249" customWidth="1"/>
    <col min="793" max="793" width="7.85546875" style="249" customWidth="1"/>
    <col min="794" max="794" width="2.42578125" style="249" customWidth="1"/>
    <col min="795" max="1024" width="9.140625" style="249"/>
    <col min="1025" max="1025" width="4.5703125" style="249" customWidth="1"/>
    <col min="1026" max="1026" width="6.28515625" style="249" customWidth="1"/>
    <col min="1027" max="1027" width="2.28515625" style="249" customWidth="1"/>
    <col min="1028" max="1028" width="7.7109375" style="249" customWidth="1"/>
    <col min="1029" max="1029" width="2.7109375" style="249" customWidth="1"/>
    <col min="1030" max="1030" width="7.42578125" style="249" customWidth="1"/>
    <col min="1031" max="1031" width="2.7109375" style="249" customWidth="1"/>
    <col min="1032" max="1032" width="6.5703125" style="249" customWidth="1"/>
    <col min="1033" max="1033" width="2.28515625" style="249" customWidth="1"/>
    <col min="1034" max="1034" width="6.7109375" style="249" customWidth="1"/>
    <col min="1035" max="1035" width="4" style="249" customWidth="1"/>
    <col min="1036" max="1036" width="10.5703125" style="249" customWidth="1"/>
    <col min="1037" max="1037" width="8.7109375" style="249" customWidth="1"/>
    <col min="1038" max="1038" width="6.28515625" style="249" customWidth="1"/>
    <col min="1039" max="1039" width="6.85546875" style="249" customWidth="1"/>
    <col min="1040" max="1040" width="2.7109375" style="249" customWidth="1"/>
    <col min="1041" max="1041" width="6" style="249" customWidth="1"/>
    <col min="1042" max="1042" width="2.42578125" style="249" customWidth="1"/>
    <col min="1043" max="1043" width="7.28515625" style="249" customWidth="1"/>
    <col min="1044" max="1044" width="2.42578125" style="249" customWidth="1"/>
    <col min="1045" max="1045" width="7.28515625" style="249" customWidth="1"/>
    <col min="1046" max="1046" width="2.42578125" style="249" customWidth="1"/>
    <col min="1047" max="1047" width="7.28515625" style="249" customWidth="1"/>
    <col min="1048" max="1048" width="2.42578125" style="249" customWidth="1"/>
    <col min="1049" max="1049" width="7.85546875" style="249" customWidth="1"/>
    <col min="1050" max="1050" width="2.42578125" style="249" customWidth="1"/>
    <col min="1051" max="1280" width="9.140625" style="249"/>
    <col min="1281" max="1281" width="4.5703125" style="249" customWidth="1"/>
    <col min="1282" max="1282" width="6.28515625" style="249" customWidth="1"/>
    <col min="1283" max="1283" width="2.28515625" style="249" customWidth="1"/>
    <col min="1284" max="1284" width="7.7109375" style="249" customWidth="1"/>
    <col min="1285" max="1285" width="2.7109375" style="249" customWidth="1"/>
    <col min="1286" max="1286" width="7.42578125" style="249" customWidth="1"/>
    <col min="1287" max="1287" width="2.7109375" style="249" customWidth="1"/>
    <col min="1288" max="1288" width="6.5703125" style="249" customWidth="1"/>
    <col min="1289" max="1289" width="2.28515625" style="249" customWidth="1"/>
    <col min="1290" max="1290" width="6.7109375" style="249" customWidth="1"/>
    <col min="1291" max="1291" width="4" style="249" customWidth="1"/>
    <col min="1292" max="1292" width="10.5703125" style="249" customWidth="1"/>
    <col min="1293" max="1293" width="8.7109375" style="249" customWidth="1"/>
    <col min="1294" max="1294" width="6.28515625" style="249" customWidth="1"/>
    <col min="1295" max="1295" width="6.85546875" style="249" customWidth="1"/>
    <col min="1296" max="1296" width="2.7109375" style="249" customWidth="1"/>
    <col min="1297" max="1297" width="6" style="249" customWidth="1"/>
    <col min="1298" max="1298" width="2.42578125" style="249" customWidth="1"/>
    <col min="1299" max="1299" width="7.28515625" style="249" customWidth="1"/>
    <col min="1300" max="1300" width="2.42578125" style="249" customWidth="1"/>
    <col min="1301" max="1301" width="7.28515625" style="249" customWidth="1"/>
    <col min="1302" max="1302" width="2.42578125" style="249" customWidth="1"/>
    <col min="1303" max="1303" width="7.28515625" style="249" customWidth="1"/>
    <col min="1304" max="1304" width="2.42578125" style="249" customWidth="1"/>
    <col min="1305" max="1305" width="7.85546875" style="249" customWidth="1"/>
    <col min="1306" max="1306" width="2.42578125" style="249" customWidth="1"/>
    <col min="1307" max="1536" width="9.140625" style="249"/>
    <col min="1537" max="1537" width="4.5703125" style="249" customWidth="1"/>
    <col min="1538" max="1538" width="6.28515625" style="249" customWidth="1"/>
    <col min="1539" max="1539" width="2.28515625" style="249" customWidth="1"/>
    <col min="1540" max="1540" width="7.7109375" style="249" customWidth="1"/>
    <col min="1541" max="1541" width="2.7109375" style="249" customWidth="1"/>
    <col min="1542" max="1542" width="7.42578125" style="249" customWidth="1"/>
    <col min="1543" max="1543" width="2.7109375" style="249" customWidth="1"/>
    <col min="1544" max="1544" width="6.5703125" style="249" customWidth="1"/>
    <col min="1545" max="1545" width="2.28515625" style="249" customWidth="1"/>
    <col min="1546" max="1546" width="6.7109375" style="249" customWidth="1"/>
    <col min="1547" max="1547" width="4" style="249" customWidth="1"/>
    <col min="1548" max="1548" width="10.5703125" style="249" customWidth="1"/>
    <col min="1549" max="1549" width="8.7109375" style="249" customWidth="1"/>
    <col min="1550" max="1550" width="6.28515625" style="249" customWidth="1"/>
    <col min="1551" max="1551" width="6.85546875" style="249" customWidth="1"/>
    <col min="1552" max="1552" width="2.7109375" style="249" customWidth="1"/>
    <col min="1553" max="1553" width="6" style="249" customWidth="1"/>
    <col min="1554" max="1554" width="2.42578125" style="249" customWidth="1"/>
    <col min="1555" max="1555" width="7.28515625" style="249" customWidth="1"/>
    <col min="1556" max="1556" width="2.42578125" style="249" customWidth="1"/>
    <col min="1557" max="1557" width="7.28515625" style="249" customWidth="1"/>
    <col min="1558" max="1558" width="2.42578125" style="249" customWidth="1"/>
    <col min="1559" max="1559" width="7.28515625" style="249" customWidth="1"/>
    <col min="1560" max="1560" width="2.42578125" style="249" customWidth="1"/>
    <col min="1561" max="1561" width="7.85546875" style="249" customWidth="1"/>
    <col min="1562" max="1562" width="2.42578125" style="249" customWidth="1"/>
    <col min="1563" max="1792" width="9.140625" style="249"/>
    <col min="1793" max="1793" width="4.5703125" style="249" customWidth="1"/>
    <col min="1794" max="1794" width="6.28515625" style="249" customWidth="1"/>
    <col min="1795" max="1795" width="2.28515625" style="249" customWidth="1"/>
    <col min="1796" max="1796" width="7.7109375" style="249" customWidth="1"/>
    <col min="1797" max="1797" width="2.7109375" style="249" customWidth="1"/>
    <col min="1798" max="1798" width="7.42578125" style="249" customWidth="1"/>
    <col min="1799" max="1799" width="2.7109375" style="249" customWidth="1"/>
    <col min="1800" max="1800" width="6.5703125" style="249" customWidth="1"/>
    <col min="1801" max="1801" width="2.28515625" style="249" customWidth="1"/>
    <col min="1802" max="1802" width="6.7109375" style="249" customWidth="1"/>
    <col min="1803" max="1803" width="4" style="249" customWidth="1"/>
    <col min="1804" max="1804" width="10.5703125" style="249" customWidth="1"/>
    <col min="1805" max="1805" width="8.7109375" style="249" customWidth="1"/>
    <col min="1806" max="1806" width="6.28515625" style="249" customWidth="1"/>
    <col min="1807" max="1807" width="6.85546875" style="249" customWidth="1"/>
    <col min="1808" max="1808" width="2.7109375" style="249" customWidth="1"/>
    <col min="1809" max="1809" width="6" style="249" customWidth="1"/>
    <col min="1810" max="1810" width="2.42578125" style="249" customWidth="1"/>
    <col min="1811" max="1811" width="7.28515625" style="249" customWidth="1"/>
    <col min="1812" max="1812" width="2.42578125" style="249" customWidth="1"/>
    <col min="1813" max="1813" width="7.28515625" style="249" customWidth="1"/>
    <col min="1814" max="1814" width="2.42578125" style="249" customWidth="1"/>
    <col min="1815" max="1815" width="7.28515625" style="249" customWidth="1"/>
    <col min="1816" max="1816" width="2.42578125" style="249" customWidth="1"/>
    <col min="1817" max="1817" width="7.85546875" style="249" customWidth="1"/>
    <col min="1818" max="1818" width="2.42578125" style="249" customWidth="1"/>
    <col min="1819" max="2048" width="9.140625" style="249"/>
    <col min="2049" max="2049" width="4.5703125" style="249" customWidth="1"/>
    <col min="2050" max="2050" width="6.28515625" style="249" customWidth="1"/>
    <col min="2051" max="2051" width="2.28515625" style="249" customWidth="1"/>
    <col min="2052" max="2052" width="7.7109375" style="249" customWidth="1"/>
    <col min="2053" max="2053" width="2.7109375" style="249" customWidth="1"/>
    <col min="2054" max="2054" width="7.42578125" style="249" customWidth="1"/>
    <col min="2055" max="2055" width="2.7109375" style="249" customWidth="1"/>
    <col min="2056" max="2056" width="6.5703125" style="249" customWidth="1"/>
    <col min="2057" max="2057" width="2.28515625" style="249" customWidth="1"/>
    <col min="2058" max="2058" width="6.7109375" style="249" customWidth="1"/>
    <col min="2059" max="2059" width="4" style="249" customWidth="1"/>
    <col min="2060" max="2060" width="10.5703125" style="249" customWidth="1"/>
    <col min="2061" max="2061" width="8.7109375" style="249" customWidth="1"/>
    <col min="2062" max="2062" width="6.28515625" style="249" customWidth="1"/>
    <col min="2063" max="2063" width="6.85546875" style="249" customWidth="1"/>
    <col min="2064" max="2064" width="2.7109375" style="249" customWidth="1"/>
    <col min="2065" max="2065" width="6" style="249" customWidth="1"/>
    <col min="2066" max="2066" width="2.42578125" style="249" customWidth="1"/>
    <col min="2067" max="2067" width="7.28515625" style="249" customWidth="1"/>
    <col min="2068" max="2068" width="2.42578125" style="249" customWidth="1"/>
    <col min="2069" max="2069" width="7.28515625" style="249" customWidth="1"/>
    <col min="2070" max="2070" width="2.42578125" style="249" customWidth="1"/>
    <col min="2071" max="2071" width="7.28515625" style="249" customWidth="1"/>
    <col min="2072" max="2072" width="2.42578125" style="249" customWidth="1"/>
    <col min="2073" max="2073" width="7.85546875" style="249" customWidth="1"/>
    <col min="2074" max="2074" width="2.42578125" style="249" customWidth="1"/>
    <col min="2075" max="2304" width="9.140625" style="249"/>
    <col min="2305" max="2305" width="4.5703125" style="249" customWidth="1"/>
    <col min="2306" max="2306" width="6.28515625" style="249" customWidth="1"/>
    <col min="2307" max="2307" width="2.28515625" style="249" customWidth="1"/>
    <col min="2308" max="2308" width="7.7109375" style="249" customWidth="1"/>
    <col min="2309" max="2309" width="2.7109375" style="249" customWidth="1"/>
    <col min="2310" max="2310" width="7.42578125" style="249" customWidth="1"/>
    <col min="2311" max="2311" width="2.7109375" style="249" customWidth="1"/>
    <col min="2312" max="2312" width="6.5703125" style="249" customWidth="1"/>
    <col min="2313" max="2313" width="2.28515625" style="249" customWidth="1"/>
    <col min="2314" max="2314" width="6.7109375" style="249" customWidth="1"/>
    <col min="2315" max="2315" width="4" style="249" customWidth="1"/>
    <col min="2316" max="2316" width="10.5703125" style="249" customWidth="1"/>
    <col min="2317" max="2317" width="8.7109375" style="249" customWidth="1"/>
    <col min="2318" max="2318" width="6.28515625" style="249" customWidth="1"/>
    <col min="2319" max="2319" width="6.85546875" style="249" customWidth="1"/>
    <col min="2320" max="2320" width="2.7109375" style="249" customWidth="1"/>
    <col min="2321" max="2321" width="6" style="249" customWidth="1"/>
    <col min="2322" max="2322" width="2.42578125" style="249" customWidth="1"/>
    <col min="2323" max="2323" width="7.28515625" style="249" customWidth="1"/>
    <col min="2324" max="2324" width="2.42578125" style="249" customWidth="1"/>
    <col min="2325" max="2325" width="7.28515625" style="249" customWidth="1"/>
    <col min="2326" max="2326" width="2.42578125" style="249" customWidth="1"/>
    <col min="2327" max="2327" width="7.28515625" style="249" customWidth="1"/>
    <col min="2328" max="2328" width="2.42578125" style="249" customWidth="1"/>
    <col min="2329" max="2329" width="7.85546875" style="249" customWidth="1"/>
    <col min="2330" max="2330" width="2.42578125" style="249" customWidth="1"/>
    <col min="2331" max="2560" width="9.140625" style="249"/>
    <col min="2561" max="2561" width="4.5703125" style="249" customWidth="1"/>
    <col min="2562" max="2562" width="6.28515625" style="249" customWidth="1"/>
    <col min="2563" max="2563" width="2.28515625" style="249" customWidth="1"/>
    <col min="2564" max="2564" width="7.7109375" style="249" customWidth="1"/>
    <col min="2565" max="2565" width="2.7109375" style="249" customWidth="1"/>
    <col min="2566" max="2566" width="7.42578125" style="249" customWidth="1"/>
    <col min="2567" max="2567" width="2.7109375" style="249" customWidth="1"/>
    <col min="2568" max="2568" width="6.5703125" style="249" customWidth="1"/>
    <col min="2569" max="2569" width="2.28515625" style="249" customWidth="1"/>
    <col min="2570" max="2570" width="6.7109375" style="249" customWidth="1"/>
    <col min="2571" max="2571" width="4" style="249" customWidth="1"/>
    <col min="2572" max="2572" width="10.5703125" style="249" customWidth="1"/>
    <col min="2573" max="2573" width="8.7109375" style="249" customWidth="1"/>
    <col min="2574" max="2574" width="6.28515625" style="249" customWidth="1"/>
    <col min="2575" max="2575" width="6.85546875" style="249" customWidth="1"/>
    <col min="2576" max="2576" width="2.7109375" style="249" customWidth="1"/>
    <col min="2577" max="2577" width="6" style="249" customWidth="1"/>
    <col min="2578" max="2578" width="2.42578125" style="249" customWidth="1"/>
    <col min="2579" max="2579" width="7.28515625" style="249" customWidth="1"/>
    <col min="2580" max="2580" width="2.42578125" style="249" customWidth="1"/>
    <col min="2581" max="2581" width="7.28515625" style="249" customWidth="1"/>
    <col min="2582" max="2582" width="2.42578125" style="249" customWidth="1"/>
    <col min="2583" max="2583" width="7.28515625" style="249" customWidth="1"/>
    <col min="2584" max="2584" width="2.42578125" style="249" customWidth="1"/>
    <col min="2585" max="2585" width="7.85546875" style="249" customWidth="1"/>
    <col min="2586" max="2586" width="2.42578125" style="249" customWidth="1"/>
    <col min="2587" max="2816" width="9.140625" style="249"/>
    <col min="2817" max="2817" width="4.5703125" style="249" customWidth="1"/>
    <col min="2818" max="2818" width="6.28515625" style="249" customWidth="1"/>
    <col min="2819" max="2819" width="2.28515625" style="249" customWidth="1"/>
    <col min="2820" max="2820" width="7.7109375" style="249" customWidth="1"/>
    <col min="2821" max="2821" width="2.7109375" style="249" customWidth="1"/>
    <col min="2822" max="2822" width="7.42578125" style="249" customWidth="1"/>
    <col min="2823" max="2823" width="2.7109375" style="249" customWidth="1"/>
    <col min="2824" max="2824" width="6.5703125" style="249" customWidth="1"/>
    <col min="2825" max="2825" width="2.28515625" style="249" customWidth="1"/>
    <col min="2826" max="2826" width="6.7109375" style="249" customWidth="1"/>
    <col min="2827" max="2827" width="4" style="249" customWidth="1"/>
    <col min="2828" max="2828" width="10.5703125" style="249" customWidth="1"/>
    <col min="2829" max="2829" width="8.7109375" style="249" customWidth="1"/>
    <col min="2830" max="2830" width="6.28515625" style="249" customWidth="1"/>
    <col min="2831" max="2831" width="6.85546875" style="249" customWidth="1"/>
    <col min="2832" max="2832" width="2.7109375" style="249" customWidth="1"/>
    <col min="2833" max="2833" width="6" style="249" customWidth="1"/>
    <col min="2834" max="2834" width="2.42578125" style="249" customWidth="1"/>
    <col min="2835" max="2835" width="7.28515625" style="249" customWidth="1"/>
    <col min="2836" max="2836" width="2.42578125" style="249" customWidth="1"/>
    <col min="2837" max="2837" width="7.28515625" style="249" customWidth="1"/>
    <col min="2838" max="2838" width="2.42578125" style="249" customWidth="1"/>
    <col min="2839" max="2839" width="7.28515625" style="249" customWidth="1"/>
    <col min="2840" max="2840" width="2.42578125" style="249" customWidth="1"/>
    <col min="2841" max="2841" width="7.85546875" style="249" customWidth="1"/>
    <col min="2842" max="2842" width="2.42578125" style="249" customWidth="1"/>
    <col min="2843" max="3072" width="9.140625" style="249"/>
    <col min="3073" max="3073" width="4.5703125" style="249" customWidth="1"/>
    <col min="3074" max="3074" width="6.28515625" style="249" customWidth="1"/>
    <col min="3075" max="3075" width="2.28515625" style="249" customWidth="1"/>
    <col min="3076" max="3076" width="7.7109375" style="249" customWidth="1"/>
    <col min="3077" max="3077" width="2.7109375" style="249" customWidth="1"/>
    <col min="3078" max="3078" width="7.42578125" style="249" customWidth="1"/>
    <col min="3079" max="3079" width="2.7109375" style="249" customWidth="1"/>
    <col min="3080" max="3080" width="6.5703125" style="249" customWidth="1"/>
    <col min="3081" max="3081" width="2.28515625" style="249" customWidth="1"/>
    <col min="3082" max="3082" width="6.7109375" style="249" customWidth="1"/>
    <col min="3083" max="3083" width="4" style="249" customWidth="1"/>
    <col min="3084" max="3084" width="10.5703125" style="249" customWidth="1"/>
    <col min="3085" max="3085" width="8.7109375" style="249" customWidth="1"/>
    <col min="3086" max="3086" width="6.28515625" style="249" customWidth="1"/>
    <col min="3087" max="3087" width="6.85546875" style="249" customWidth="1"/>
    <col min="3088" max="3088" width="2.7109375" style="249" customWidth="1"/>
    <col min="3089" max="3089" width="6" style="249" customWidth="1"/>
    <col min="3090" max="3090" width="2.42578125" style="249" customWidth="1"/>
    <col min="3091" max="3091" width="7.28515625" style="249" customWidth="1"/>
    <col min="3092" max="3092" width="2.42578125" style="249" customWidth="1"/>
    <col min="3093" max="3093" width="7.28515625" style="249" customWidth="1"/>
    <col min="3094" max="3094" width="2.42578125" style="249" customWidth="1"/>
    <col min="3095" max="3095" width="7.28515625" style="249" customWidth="1"/>
    <col min="3096" max="3096" width="2.42578125" style="249" customWidth="1"/>
    <col min="3097" max="3097" width="7.85546875" style="249" customWidth="1"/>
    <col min="3098" max="3098" width="2.42578125" style="249" customWidth="1"/>
    <col min="3099" max="3328" width="9.140625" style="249"/>
    <col min="3329" max="3329" width="4.5703125" style="249" customWidth="1"/>
    <col min="3330" max="3330" width="6.28515625" style="249" customWidth="1"/>
    <col min="3331" max="3331" width="2.28515625" style="249" customWidth="1"/>
    <col min="3332" max="3332" width="7.7109375" style="249" customWidth="1"/>
    <col min="3333" max="3333" width="2.7109375" style="249" customWidth="1"/>
    <col min="3334" max="3334" width="7.42578125" style="249" customWidth="1"/>
    <col min="3335" max="3335" width="2.7109375" style="249" customWidth="1"/>
    <col min="3336" max="3336" width="6.5703125" style="249" customWidth="1"/>
    <col min="3337" max="3337" width="2.28515625" style="249" customWidth="1"/>
    <col min="3338" max="3338" width="6.7109375" style="249" customWidth="1"/>
    <col min="3339" max="3339" width="4" style="249" customWidth="1"/>
    <col min="3340" max="3340" width="10.5703125" style="249" customWidth="1"/>
    <col min="3341" max="3341" width="8.7109375" style="249" customWidth="1"/>
    <col min="3342" max="3342" width="6.28515625" style="249" customWidth="1"/>
    <col min="3343" max="3343" width="6.85546875" style="249" customWidth="1"/>
    <col min="3344" max="3344" width="2.7109375" style="249" customWidth="1"/>
    <col min="3345" max="3345" width="6" style="249" customWidth="1"/>
    <col min="3346" max="3346" width="2.42578125" style="249" customWidth="1"/>
    <col min="3347" max="3347" width="7.28515625" style="249" customWidth="1"/>
    <col min="3348" max="3348" width="2.42578125" style="249" customWidth="1"/>
    <col min="3349" max="3349" width="7.28515625" style="249" customWidth="1"/>
    <col min="3350" max="3350" width="2.42578125" style="249" customWidth="1"/>
    <col min="3351" max="3351" width="7.28515625" style="249" customWidth="1"/>
    <col min="3352" max="3352" width="2.42578125" style="249" customWidth="1"/>
    <col min="3353" max="3353" width="7.85546875" style="249" customWidth="1"/>
    <col min="3354" max="3354" width="2.42578125" style="249" customWidth="1"/>
    <col min="3355" max="3584" width="9.140625" style="249"/>
    <col min="3585" max="3585" width="4.5703125" style="249" customWidth="1"/>
    <col min="3586" max="3586" width="6.28515625" style="249" customWidth="1"/>
    <col min="3587" max="3587" width="2.28515625" style="249" customWidth="1"/>
    <col min="3588" max="3588" width="7.7109375" style="249" customWidth="1"/>
    <col min="3589" max="3589" width="2.7109375" style="249" customWidth="1"/>
    <col min="3590" max="3590" width="7.42578125" style="249" customWidth="1"/>
    <col min="3591" max="3591" width="2.7109375" style="249" customWidth="1"/>
    <col min="3592" max="3592" width="6.5703125" style="249" customWidth="1"/>
    <col min="3593" max="3593" width="2.28515625" style="249" customWidth="1"/>
    <col min="3594" max="3594" width="6.7109375" style="249" customWidth="1"/>
    <col min="3595" max="3595" width="4" style="249" customWidth="1"/>
    <col min="3596" max="3596" width="10.5703125" style="249" customWidth="1"/>
    <col min="3597" max="3597" width="8.7109375" style="249" customWidth="1"/>
    <col min="3598" max="3598" width="6.28515625" style="249" customWidth="1"/>
    <col min="3599" max="3599" width="6.85546875" style="249" customWidth="1"/>
    <col min="3600" max="3600" width="2.7109375" style="249" customWidth="1"/>
    <col min="3601" max="3601" width="6" style="249" customWidth="1"/>
    <col min="3602" max="3602" width="2.42578125" style="249" customWidth="1"/>
    <col min="3603" max="3603" width="7.28515625" style="249" customWidth="1"/>
    <col min="3604" max="3604" width="2.42578125" style="249" customWidth="1"/>
    <col min="3605" max="3605" width="7.28515625" style="249" customWidth="1"/>
    <col min="3606" max="3606" width="2.42578125" style="249" customWidth="1"/>
    <col min="3607" max="3607" width="7.28515625" style="249" customWidth="1"/>
    <col min="3608" max="3608" width="2.42578125" style="249" customWidth="1"/>
    <col min="3609" max="3609" width="7.85546875" style="249" customWidth="1"/>
    <col min="3610" max="3610" width="2.42578125" style="249" customWidth="1"/>
    <col min="3611" max="3840" width="9.140625" style="249"/>
    <col min="3841" max="3841" width="4.5703125" style="249" customWidth="1"/>
    <col min="3842" max="3842" width="6.28515625" style="249" customWidth="1"/>
    <col min="3843" max="3843" width="2.28515625" style="249" customWidth="1"/>
    <col min="3844" max="3844" width="7.7109375" style="249" customWidth="1"/>
    <col min="3845" max="3845" width="2.7109375" style="249" customWidth="1"/>
    <col min="3846" max="3846" width="7.42578125" style="249" customWidth="1"/>
    <col min="3847" max="3847" width="2.7109375" style="249" customWidth="1"/>
    <col min="3848" max="3848" width="6.5703125" style="249" customWidth="1"/>
    <col min="3849" max="3849" width="2.28515625" style="249" customWidth="1"/>
    <col min="3850" max="3850" width="6.7109375" style="249" customWidth="1"/>
    <col min="3851" max="3851" width="4" style="249" customWidth="1"/>
    <col min="3852" max="3852" width="10.5703125" style="249" customWidth="1"/>
    <col min="3853" max="3853" width="8.7109375" style="249" customWidth="1"/>
    <col min="3854" max="3854" width="6.28515625" style="249" customWidth="1"/>
    <col min="3855" max="3855" width="6.85546875" style="249" customWidth="1"/>
    <col min="3856" max="3856" width="2.7109375" style="249" customWidth="1"/>
    <col min="3857" max="3857" width="6" style="249" customWidth="1"/>
    <col min="3858" max="3858" width="2.42578125" style="249" customWidth="1"/>
    <col min="3859" max="3859" width="7.28515625" style="249" customWidth="1"/>
    <col min="3860" max="3860" width="2.42578125" style="249" customWidth="1"/>
    <col min="3861" max="3861" width="7.28515625" style="249" customWidth="1"/>
    <col min="3862" max="3862" width="2.42578125" style="249" customWidth="1"/>
    <col min="3863" max="3863" width="7.28515625" style="249" customWidth="1"/>
    <col min="3864" max="3864" width="2.42578125" style="249" customWidth="1"/>
    <col min="3865" max="3865" width="7.85546875" style="249" customWidth="1"/>
    <col min="3866" max="3866" width="2.42578125" style="249" customWidth="1"/>
    <col min="3867" max="4096" width="9.140625" style="249"/>
    <col min="4097" max="4097" width="4.5703125" style="249" customWidth="1"/>
    <col min="4098" max="4098" width="6.28515625" style="249" customWidth="1"/>
    <col min="4099" max="4099" width="2.28515625" style="249" customWidth="1"/>
    <col min="4100" max="4100" width="7.7109375" style="249" customWidth="1"/>
    <col min="4101" max="4101" width="2.7109375" style="249" customWidth="1"/>
    <col min="4102" max="4102" width="7.42578125" style="249" customWidth="1"/>
    <col min="4103" max="4103" width="2.7109375" style="249" customWidth="1"/>
    <col min="4104" max="4104" width="6.5703125" style="249" customWidth="1"/>
    <col min="4105" max="4105" width="2.28515625" style="249" customWidth="1"/>
    <col min="4106" max="4106" width="6.7109375" style="249" customWidth="1"/>
    <col min="4107" max="4107" width="4" style="249" customWidth="1"/>
    <col min="4108" max="4108" width="10.5703125" style="249" customWidth="1"/>
    <col min="4109" max="4109" width="8.7109375" style="249" customWidth="1"/>
    <col min="4110" max="4110" width="6.28515625" style="249" customWidth="1"/>
    <col min="4111" max="4111" width="6.85546875" style="249" customWidth="1"/>
    <col min="4112" max="4112" width="2.7109375" style="249" customWidth="1"/>
    <col min="4113" max="4113" width="6" style="249" customWidth="1"/>
    <col min="4114" max="4114" width="2.42578125" style="249" customWidth="1"/>
    <col min="4115" max="4115" width="7.28515625" style="249" customWidth="1"/>
    <col min="4116" max="4116" width="2.42578125" style="249" customWidth="1"/>
    <col min="4117" max="4117" width="7.28515625" style="249" customWidth="1"/>
    <col min="4118" max="4118" width="2.42578125" style="249" customWidth="1"/>
    <col min="4119" max="4119" width="7.28515625" style="249" customWidth="1"/>
    <col min="4120" max="4120" width="2.42578125" style="249" customWidth="1"/>
    <col min="4121" max="4121" width="7.85546875" style="249" customWidth="1"/>
    <col min="4122" max="4122" width="2.42578125" style="249" customWidth="1"/>
    <col min="4123" max="4352" width="9.140625" style="249"/>
    <col min="4353" max="4353" width="4.5703125" style="249" customWidth="1"/>
    <col min="4354" max="4354" width="6.28515625" style="249" customWidth="1"/>
    <col min="4355" max="4355" width="2.28515625" style="249" customWidth="1"/>
    <col min="4356" max="4356" width="7.7109375" style="249" customWidth="1"/>
    <col min="4357" max="4357" width="2.7109375" style="249" customWidth="1"/>
    <col min="4358" max="4358" width="7.42578125" style="249" customWidth="1"/>
    <col min="4359" max="4359" width="2.7109375" style="249" customWidth="1"/>
    <col min="4360" max="4360" width="6.5703125" style="249" customWidth="1"/>
    <col min="4361" max="4361" width="2.28515625" style="249" customWidth="1"/>
    <col min="4362" max="4362" width="6.7109375" style="249" customWidth="1"/>
    <col min="4363" max="4363" width="4" style="249" customWidth="1"/>
    <col min="4364" max="4364" width="10.5703125" style="249" customWidth="1"/>
    <col min="4365" max="4365" width="8.7109375" style="249" customWidth="1"/>
    <col min="4366" max="4366" width="6.28515625" style="249" customWidth="1"/>
    <col min="4367" max="4367" width="6.85546875" style="249" customWidth="1"/>
    <col min="4368" max="4368" width="2.7109375" style="249" customWidth="1"/>
    <col min="4369" max="4369" width="6" style="249" customWidth="1"/>
    <col min="4370" max="4370" width="2.42578125" style="249" customWidth="1"/>
    <col min="4371" max="4371" width="7.28515625" style="249" customWidth="1"/>
    <col min="4372" max="4372" width="2.42578125" style="249" customWidth="1"/>
    <col min="4373" max="4373" width="7.28515625" style="249" customWidth="1"/>
    <col min="4374" max="4374" width="2.42578125" style="249" customWidth="1"/>
    <col min="4375" max="4375" width="7.28515625" style="249" customWidth="1"/>
    <col min="4376" max="4376" width="2.42578125" style="249" customWidth="1"/>
    <col min="4377" max="4377" width="7.85546875" style="249" customWidth="1"/>
    <col min="4378" max="4378" width="2.42578125" style="249" customWidth="1"/>
    <col min="4379" max="4608" width="9.140625" style="249"/>
    <col min="4609" max="4609" width="4.5703125" style="249" customWidth="1"/>
    <col min="4610" max="4610" width="6.28515625" style="249" customWidth="1"/>
    <col min="4611" max="4611" width="2.28515625" style="249" customWidth="1"/>
    <col min="4612" max="4612" width="7.7109375" style="249" customWidth="1"/>
    <col min="4613" max="4613" width="2.7109375" style="249" customWidth="1"/>
    <col min="4614" max="4614" width="7.42578125" style="249" customWidth="1"/>
    <col min="4615" max="4615" width="2.7109375" style="249" customWidth="1"/>
    <col min="4616" max="4616" width="6.5703125" style="249" customWidth="1"/>
    <col min="4617" max="4617" width="2.28515625" style="249" customWidth="1"/>
    <col min="4618" max="4618" width="6.7109375" style="249" customWidth="1"/>
    <col min="4619" max="4619" width="4" style="249" customWidth="1"/>
    <col min="4620" max="4620" width="10.5703125" style="249" customWidth="1"/>
    <col min="4621" max="4621" width="8.7109375" style="249" customWidth="1"/>
    <col min="4622" max="4622" width="6.28515625" style="249" customWidth="1"/>
    <col min="4623" max="4623" width="6.85546875" style="249" customWidth="1"/>
    <col min="4624" max="4624" width="2.7109375" style="249" customWidth="1"/>
    <col min="4625" max="4625" width="6" style="249" customWidth="1"/>
    <col min="4626" max="4626" width="2.42578125" style="249" customWidth="1"/>
    <col min="4627" max="4627" width="7.28515625" style="249" customWidth="1"/>
    <col min="4628" max="4628" width="2.42578125" style="249" customWidth="1"/>
    <col min="4629" max="4629" width="7.28515625" style="249" customWidth="1"/>
    <col min="4630" max="4630" width="2.42578125" style="249" customWidth="1"/>
    <col min="4631" max="4631" width="7.28515625" style="249" customWidth="1"/>
    <col min="4632" max="4632" width="2.42578125" style="249" customWidth="1"/>
    <col min="4633" max="4633" width="7.85546875" style="249" customWidth="1"/>
    <col min="4634" max="4634" width="2.42578125" style="249" customWidth="1"/>
    <col min="4635" max="4864" width="9.140625" style="249"/>
    <col min="4865" max="4865" width="4.5703125" style="249" customWidth="1"/>
    <col min="4866" max="4866" width="6.28515625" style="249" customWidth="1"/>
    <col min="4867" max="4867" width="2.28515625" style="249" customWidth="1"/>
    <col min="4868" max="4868" width="7.7109375" style="249" customWidth="1"/>
    <col min="4869" max="4869" width="2.7109375" style="249" customWidth="1"/>
    <col min="4870" max="4870" width="7.42578125" style="249" customWidth="1"/>
    <col min="4871" max="4871" width="2.7109375" style="249" customWidth="1"/>
    <col min="4872" max="4872" width="6.5703125" style="249" customWidth="1"/>
    <col min="4873" max="4873" width="2.28515625" style="249" customWidth="1"/>
    <col min="4874" max="4874" width="6.7109375" style="249" customWidth="1"/>
    <col min="4875" max="4875" width="4" style="249" customWidth="1"/>
    <col min="4876" max="4876" width="10.5703125" style="249" customWidth="1"/>
    <col min="4877" max="4877" width="8.7109375" style="249" customWidth="1"/>
    <col min="4878" max="4878" width="6.28515625" style="249" customWidth="1"/>
    <col min="4879" max="4879" width="6.85546875" style="249" customWidth="1"/>
    <col min="4880" max="4880" width="2.7109375" style="249" customWidth="1"/>
    <col min="4881" max="4881" width="6" style="249" customWidth="1"/>
    <col min="4882" max="4882" width="2.42578125" style="249" customWidth="1"/>
    <col min="4883" max="4883" width="7.28515625" style="249" customWidth="1"/>
    <col min="4884" max="4884" width="2.42578125" style="249" customWidth="1"/>
    <col min="4885" max="4885" width="7.28515625" style="249" customWidth="1"/>
    <col min="4886" max="4886" width="2.42578125" style="249" customWidth="1"/>
    <col min="4887" max="4887" width="7.28515625" style="249" customWidth="1"/>
    <col min="4888" max="4888" width="2.42578125" style="249" customWidth="1"/>
    <col min="4889" max="4889" width="7.85546875" style="249" customWidth="1"/>
    <col min="4890" max="4890" width="2.42578125" style="249" customWidth="1"/>
    <col min="4891" max="5120" width="9.140625" style="249"/>
    <col min="5121" max="5121" width="4.5703125" style="249" customWidth="1"/>
    <col min="5122" max="5122" width="6.28515625" style="249" customWidth="1"/>
    <col min="5123" max="5123" width="2.28515625" style="249" customWidth="1"/>
    <col min="5124" max="5124" width="7.7109375" style="249" customWidth="1"/>
    <col min="5125" max="5125" width="2.7109375" style="249" customWidth="1"/>
    <col min="5126" max="5126" width="7.42578125" style="249" customWidth="1"/>
    <col min="5127" max="5127" width="2.7109375" style="249" customWidth="1"/>
    <col min="5128" max="5128" width="6.5703125" style="249" customWidth="1"/>
    <col min="5129" max="5129" width="2.28515625" style="249" customWidth="1"/>
    <col min="5130" max="5130" width="6.7109375" style="249" customWidth="1"/>
    <col min="5131" max="5131" width="4" style="249" customWidth="1"/>
    <col min="5132" max="5132" width="10.5703125" style="249" customWidth="1"/>
    <col min="5133" max="5133" width="8.7109375" style="249" customWidth="1"/>
    <col min="5134" max="5134" width="6.28515625" style="249" customWidth="1"/>
    <col min="5135" max="5135" width="6.85546875" style="249" customWidth="1"/>
    <col min="5136" max="5136" width="2.7109375" style="249" customWidth="1"/>
    <col min="5137" max="5137" width="6" style="249" customWidth="1"/>
    <col min="5138" max="5138" width="2.42578125" style="249" customWidth="1"/>
    <col min="5139" max="5139" width="7.28515625" style="249" customWidth="1"/>
    <col min="5140" max="5140" width="2.42578125" style="249" customWidth="1"/>
    <col min="5141" max="5141" width="7.28515625" style="249" customWidth="1"/>
    <col min="5142" max="5142" width="2.42578125" style="249" customWidth="1"/>
    <col min="5143" max="5143" width="7.28515625" style="249" customWidth="1"/>
    <col min="5144" max="5144" width="2.42578125" style="249" customWidth="1"/>
    <col min="5145" max="5145" width="7.85546875" style="249" customWidth="1"/>
    <col min="5146" max="5146" width="2.42578125" style="249" customWidth="1"/>
    <col min="5147" max="5376" width="9.140625" style="249"/>
    <col min="5377" max="5377" width="4.5703125" style="249" customWidth="1"/>
    <col min="5378" max="5378" width="6.28515625" style="249" customWidth="1"/>
    <col min="5379" max="5379" width="2.28515625" style="249" customWidth="1"/>
    <col min="5380" max="5380" width="7.7109375" style="249" customWidth="1"/>
    <col min="5381" max="5381" width="2.7109375" style="249" customWidth="1"/>
    <col min="5382" max="5382" width="7.42578125" style="249" customWidth="1"/>
    <col min="5383" max="5383" width="2.7109375" style="249" customWidth="1"/>
    <col min="5384" max="5384" width="6.5703125" style="249" customWidth="1"/>
    <col min="5385" max="5385" width="2.28515625" style="249" customWidth="1"/>
    <col min="5386" max="5386" width="6.7109375" style="249" customWidth="1"/>
    <col min="5387" max="5387" width="4" style="249" customWidth="1"/>
    <col min="5388" max="5388" width="10.5703125" style="249" customWidth="1"/>
    <col min="5389" max="5389" width="8.7109375" style="249" customWidth="1"/>
    <col min="5390" max="5390" width="6.28515625" style="249" customWidth="1"/>
    <col min="5391" max="5391" width="6.85546875" style="249" customWidth="1"/>
    <col min="5392" max="5392" width="2.7109375" style="249" customWidth="1"/>
    <col min="5393" max="5393" width="6" style="249" customWidth="1"/>
    <col min="5394" max="5394" width="2.42578125" style="249" customWidth="1"/>
    <col min="5395" max="5395" width="7.28515625" style="249" customWidth="1"/>
    <col min="5396" max="5396" width="2.42578125" style="249" customWidth="1"/>
    <col min="5397" max="5397" width="7.28515625" style="249" customWidth="1"/>
    <col min="5398" max="5398" width="2.42578125" style="249" customWidth="1"/>
    <col min="5399" max="5399" width="7.28515625" style="249" customWidth="1"/>
    <col min="5400" max="5400" width="2.42578125" style="249" customWidth="1"/>
    <col min="5401" max="5401" width="7.85546875" style="249" customWidth="1"/>
    <col min="5402" max="5402" width="2.42578125" style="249" customWidth="1"/>
    <col min="5403" max="5632" width="9.140625" style="249"/>
    <col min="5633" max="5633" width="4.5703125" style="249" customWidth="1"/>
    <col min="5634" max="5634" width="6.28515625" style="249" customWidth="1"/>
    <col min="5635" max="5635" width="2.28515625" style="249" customWidth="1"/>
    <col min="5636" max="5636" width="7.7109375" style="249" customWidth="1"/>
    <col min="5637" max="5637" width="2.7109375" style="249" customWidth="1"/>
    <col min="5638" max="5638" width="7.42578125" style="249" customWidth="1"/>
    <col min="5639" max="5639" width="2.7109375" style="249" customWidth="1"/>
    <col min="5640" max="5640" width="6.5703125" style="249" customWidth="1"/>
    <col min="5641" max="5641" width="2.28515625" style="249" customWidth="1"/>
    <col min="5642" max="5642" width="6.7109375" style="249" customWidth="1"/>
    <col min="5643" max="5643" width="4" style="249" customWidth="1"/>
    <col min="5644" max="5644" width="10.5703125" style="249" customWidth="1"/>
    <col min="5645" max="5645" width="8.7109375" style="249" customWidth="1"/>
    <col min="5646" max="5646" width="6.28515625" style="249" customWidth="1"/>
    <col min="5647" max="5647" width="6.85546875" style="249" customWidth="1"/>
    <col min="5648" max="5648" width="2.7109375" style="249" customWidth="1"/>
    <col min="5649" max="5649" width="6" style="249" customWidth="1"/>
    <col min="5650" max="5650" width="2.42578125" style="249" customWidth="1"/>
    <col min="5651" max="5651" width="7.28515625" style="249" customWidth="1"/>
    <col min="5652" max="5652" width="2.42578125" style="249" customWidth="1"/>
    <col min="5653" max="5653" width="7.28515625" style="249" customWidth="1"/>
    <col min="5654" max="5654" width="2.42578125" style="249" customWidth="1"/>
    <col min="5655" max="5655" width="7.28515625" style="249" customWidth="1"/>
    <col min="5656" max="5656" width="2.42578125" style="249" customWidth="1"/>
    <col min="5657" max="5657" width="7.85546875" style="249" customWidth="1"/>
    <col min="5658" max="5658" width="2.42578125" style="249" customWidth="1"/>
    <col min="5659" max="5888" width="9.140625" style="249"/>
    <col min="5889" max="5889" width="4.5703125" style="249" customWidth="1"/>
    <col min="5890" max="5890" width="6.28515625" style="249" customWidth="1"/>
    <col min="5891" max="5891" width="2.28515625" style="249" customWidth="1"/>
    <col min="5892" max="5892" width="7.7109375" style="249" customWidth="1"/>
    <col min="5893" max="5893" width="2.7109375" style="249" customWidth="1"/>
    <col min="5894" max="5894" width="7.42578125" style="249" customWidth="1"/>
    <col min="5895" max="5895" width="2.7109375" style="249" customWidth="1"/>
    <col min="5896" max="5896" width="6.5703125" style="249" customWidth="1"/>
    <col min="5897" max="5897" width="2.28515625" style="249" customWidth="1"/>
    <col min="5898" max="5898" width="6.7109375" style="249" customWidth="1"/>
    <col min="5899" max="5899" width="4" style="249" customWidth="1"/>
    <col min="5900" max="5900" width="10.5703125" style="249" customWidth="1"/>
    <col min="5901" max="5901" width="8.7109375" style="249" customWidth="1"/>
    <col min="5902" max="5902" width="6.28515625" style="249" customWidth="1"/>
    <col min="5903" max="5903" width="6.85546875" style="249" customWidth="1"/>
    <col min="5904" max="5904" width="2.7109375" style="249" customWidth="1"/>
    <col min="5905" max="5905" width="6" style="249" customWidth="1"/>
    <col min="5906" max="5906" width="2.42578125" style="249" customWidth="1"/>
    <col min="5907" max="5907" width="7.28515625" style="249" customWidth="1"/>
    <col min="5908" max="5908" width="2.42578125" style="249" customWidth="1"/>
    <col min="5909" max="5909" width="7.28515625" style="249" customWidth="1"/>
    <col min="5910" max="5910" width="2.42578125" style="249" customWidth="1"/>
    <col min="5911" max="5911" width="7.28515625" style="249" customWidth="1"/>
    <col min="5912" max="5912" width="2.42578125" style="249" customWidth="1"/>
    <col min="5913" max="5913" width="7.85546875" style="249" customWidth="1"/>
    <col min="5914" max="5914" width="2.42578125" style="249" customWidth="1"/>
    <col min="5915" max="6144" width="9.140625" style="249"/>
    <col min="6145" max="6145" width="4.5703125" style="249" customWidth="1"/>
    <col min="6146" max="6146" width="6.28515625" style="249" customWidth="1"/>
    <col min="6147" max="6147" width="2.28515625" style="249" customWidth="1"/>
    <col min="6148" max="6148" width="7.7109375" style="249" customWidth="1"/>
    <col min="6149" max="6149" width="2.7109375" style="249" customWidth="1"/>
    <col min="6150" max="6150" width="7.42578125" style="249" customWidth="1"/>
    <col min="6151" max="6151" width="2.7109375" style="249" customWidth="1"/>
    <col min="6152" max="6152" width="6.5703125" style="249" customWidth="1"/>
    <col min="6153" max="6153" width="2.28515625" style="249" customWidth="1"/>
    <col min="6154" max="6154" width="6.7109375" style="249" customWidth="1"/>
    <col min="6155" max="6155" width="4" style="249" customWidth="1"/>
    <col min="6156" max="6156" width="10.5703125" style="249" customWidth="1"/>
    <col min="6157" max="6157" width="8.7109375" style="249" customWidth="1"/>
    <col min="6158" max="6158" width="6.28515625" style="249" customWidth="1"/>
    <col min="6159" max="6159" width="6.85546875" style="249" customWidth="1"/>
    <col min="6160" max="6160" width="2.7109375" style="249" customWidth="1"/>
    <col min="6161" max="6161" width="6" style="249" customWidth="1"/>
    <col min="6162" max="6162" width="2.42578125" style="249" customWidth="1"/>
    <col min="6163" max="6163" width="7.28515625" style="249" customWidth="1"/>
    <col min="6164" max="6164" width="2.42578125" style="249" customWidth="1"/>
    <col min="6165" max="6165" width="7.28515625" style="249" customWidth="1"/>
    <col min="6166" max="6166" width="2.42578125" style="249" customWidth="1"/>
    <col min="6167" max="6167" width="7.28515625" style="249" customWidth="1"/>
    <col min="6168" max="6168" width="2.42578125" style="249" customWidth="1"/>
    <col min="6169" max="6169" width="7.85546875" style="249" customWidth="1"/>
    <col min="6170" max="6170" width="2.42578125" style="249" customWidth="1"/>
    <col min="6171" max="6400" width="9.140625" style="249"/>
    <col min="6401" max="6401" width="4.5703125" style="249" customWidth="1"/>
    <col min="6402" max="6402" width="6.28515625" style="249" customWidth="1"/>
    <col min="6403" max="6403" width="2.28515625" style="249" customWidth="1"/>
    <col min="6404" max="6404" width="7.7109375" style="249" customWidth="1"/>
    <col min="6405" max="6405" width="2.7109375" style="249" customWidth="1"/>
    <col min="6406" max="6406" width="7.42578125" style="249" customWidth="1"/>
    <col min="6407" max="6407" width="2.7109375" style="249" customWidth="1"/>
    <col min="6408" max="6408" width="6.5703125" style="249" customWidth="1"/>
    <col min="6409" max="6409" width="2.28515625" style="249" customWidth="1"/>
    <col min="6410" max="6410" width="6.7109375" style="249" customWidth="1"/>
    <col min="6411" max="6411" width="4" style="249" customWidth="1"/>
    <col min="6412" max="6412" width="10.5703125" style="249" customWidth="1"/>
    <col min="6413" max="6413" width="8.7109375" style="249" customWidth="1"/>
    <col min="6414" max="6414" width="6.28515625" style="249" customWidth="1"/>
    <col min="6415" max="6415" width="6.85546875" style="249" customWidth="1"/>
    <col min="6416" max="6416" width="2.7109375" style="249" customWidth="1"/>
    <col min="6417" max="6417" width="6" style="249" customWidth="1"/>
    <col min="6418" max="6418" width="2.42578125" style="249" customWidth="1"/>
    <col min="6419" max="6419" width="7.28515625" style="249" customWidth="1"/>
    <col min="6420" max="6420" width="2.42578125" style="249" customWidth="1"/>
    <col min="6421" max="6421" width="7.28515625" style="249" customWidth="1"/>
    <col min="6422" max="6422" width="2.42578125" style="249" customWidth="1"/>
    <col min="6423" max="6423" width="7.28515625" style="249" customWidth="1"/>
    <col min="6424" max="6424" width="2.42578125" style="249" customWidth="1"/>
    <col min="6425" max="6425" width="7.85546875" style="249" customWidth="1"/>
    <col min="6426" max="6426" width="2.42578125" style="249" customWidth="1"/>
    <col min="6427" max="6656" width="9.140625" style="249"/>
    <col min="6657" max="6657" width="4.5703125" style="249" customWidth="1"/>
    <col min="6658" max="6658" width="6.28515625" style="249" customWidth="1"/>
    <col min="6659" max="6659" width="2.28515625" style="249" customWidth="1"/>
    <col min="6660" max="6660" width="7.7109375" style="249" customWidth="1"/>
    <col min="6661" max="6661" width="2.7109375" style="249" customWidth="1"/>
    <col min="6662" max="6662" width="7.42578125" style="249" customWidth="1"/>
    <col min="6663" max="6663" width="2.7109375" style="249" customWidth="1"/>
    <col min="6664" max="6664" width="6.5703125" style="249" customWidth="1"/>
    <col min="6665" max="6665" width="2.28515625" style="249" customWidth="1"/>
    <col min="6666" max="6666" width="6.7109375" style="249" customWidth="1"/>
    <col min="6667" max="6667" width="4" style="249" customWidth="1"/>
    <col min="6668" max="6668" width="10.5703125" style="249" customWidth="1"/>
    <col min="6669" max="6669" width="8.7109375" style="249" customWidth="1"/>
    <col min="6670" max="6670" width="6.28515625" style="249" customWidth="1"/>
    <col min="6671" max="6671" width="6.85546875" style="249" customWidth="1"/>
    <col min="6672" max="6672" width="2.7109375" style="249" customWidth="1"/>
    <col min="6673" max="6673" width="6" style="249" customWidth="1"/>
    <col min="6674" max="6674" width="2.42578125" style="249" customWidth="1"/>
    <col min="6675" max="6675" width="7.28515625" style="249" customWidth="1"/>
    <col min="6676" max="6676" width="2.42578125" style="249" customWidth="1"/>
    <col min="6677" max="6677" width="7.28515625" style="249" customWidth="1"/>
    <col min="6678" max="6678" width="2.42578125" style="249" customWidth="1"/>
    <col min="6679" max="6679" width="7.28515625" style="249" customWidth="1"/>
    <col min="6680" max="6680" width="2.42578125" style="249" customWidth="1"/>
    <col min="6681" max="6681" width="7.85546875" style="249" customWidth="1"/>
    <col min="6682" max="6682" width="2.42578125" style="249" customWidth="1"/>
    <col min="6683" max="6912" width="9.140625" style="249"/>
    <col min="6913" max="6913" width="4.5703125" style="249" customWidth="1"/>
    <col min="6914" max="6914" width="6.28515625" style="249" customWidth="1"/>
    <col min="6915" max="6915" width="2.28515625" style="249" customWidth="1"/>
    <col min="6916" max="6916" width="7.7109375" style="249" customWidth="1"/>
    <col min="6917" max="6917" width="2.7109375" style="249" customWidth="1"/>
    <col min="6918" max="6918" width="7.42578125" style="249" customWidth="1"/>
    <col min="6919" max="6919" width="2.7109375" style="249" customWidth="1"/>
    <col min="6920" max="6920" width="6.5703125" style="249" customWidth="1"/>
    <col min="6921" max="6921" width="2.28515625" style="249" customWidth="1"/>
    <col min="6922" max="6922" width="6.7109375" style="249" customWidth="1"/>
    <col min="6923" max="6923" width="4" style="249" customWidth="1"/>
    <col min="6924" max="6924" width="10.5703125" style="249" customWidth="1"/>
    <col min="6925" max="6925" width="8.7109375" style="249" customWidth="1"/>
    <col min="6926" max="6926" width="6.28515625" style="249" customWidth="1"/>
    <col min="6927" max="6927" width="6.85546875" style="249" customWidth="1"/>
    <col min="6928" max="6928" width="2.7109375" style="249" customWidth="1"/>
    <col min="6929" max="6929" width="6" style="249" customWidth="1"/>
    <col min="6930" max="6930" width="2.42578125" style="249" customWidth="1"/>
    <col min="6931" max="6931" width="7.28515625" style="249" customWidth="1"/>
    <col min="6932" max="6932" width="2.42578125" style="249" customWidth="1"/>
    <col min="6933" max="6933" width="7.28515625" style="249" customWidth="1"/>
    <col min="6934" max="6934" width="2.42578125" style="249" customWidth="1"/>
    <col min="6935" max="6935" width="7.28515625" style="249" customWidth="1"/>
    <col min="6936" max="6936" width="2.42578125" style="249" customWidth="1"/>
    <col min="6937" max="6937" width="7.85546875" style="249" customWidth="1"/>
    <col min="6938" max="6938" width="2.42578125" style="249" customWidth="1"/>
    <col min="6939" max="7168" width="9.140625" style="249"/>
    <col min="7169" max="7169" width="4.5703125" style="249" customWidth="1"/>
    <col min="7170" max="7170" width="6.28515625" style="249" customWidth="1"/>
    <col min="7171" max="7171" width="2.28515625" style="249" customWidth="1"/>
    <col min="7172" max="7172" width="7.7109375" style="249" customWidth="1"/>
    <col min="7173" max="7173" width="2.7109375" style="249" customWidth="1"/>
    <col min="7174" max="7174" width="7.42578125" style="249" customWidth="1"/>
    <col min="7175" max="7175" width="2.7109375" style="249" customWidth="1"/>
    <col min="7176" max="7176" width="6.5703125" style="249" customWidth="1"/>
    <col min="7177" max="7177" width="2.28515625" style="249" customWidth="1"/>
    <col min="7178" max="7178" width="6.7109375" style="249" customWidth="1"/>
    <col min="7179" max="7179" width="4" style="249" customWidth="1"/>
    <col min="7180" max="7180" width="10.5703125" style="249" customWidth="1"/>
    <col min="7181" max="7181" width="8.7109375" style="249" customWidth="1"/>
    <col min="7182" max="7182" width="6.28515625" style="249" customWidth="1"/>
    <col min="7183" max="7183" width="6.85546875" style="249" customWidth="1"/>
    <col min="7184" max="7184" width="2.7109375" style="249" customWidth="1"/>
    <col min="7185" max="7185" width="6" style="249" customWidth="1"/>
    <col min="7186" max="7186" width="2.42578125" style="249" customWidth="1"/>
    <col min="7187" max="7187" width="7.28515625" style="249" customWidth="1"/>
    <col min="7188" max="7188" width="2.42578125" style="249" customWidth="1"/>
    <col min="7189" max="7189" width="7.28515625" style="249" customWidth="1"/>
    <col min="7190" max="7190" width="2.42578125" style="249" customWidth="1"/>
    <col min="7191" max="7191" width="7.28515625" style="249" customWidth="1"/>
    <col min="7192" max="7192" width="2.42578125" style="249" customWidth="1"/>
    <col min="7193" max="7193" width="7.85546875" style="249" customWidth="1"/>
    <col min="7194" max="7194" width="2.42578125" style="249" customWidth="1"/>
    <col min="7195" max="7424" width="9.140625" style="249"/>
    <col min="7425" max="7425" width="4.5703125" style="249" customWidth="1"/>
    <col min="7426" max="7426" width="6.28515625" style="249" customWidth="1"/>
    <col min="7427" max="7427" width="2.28515625" style="249" customWidth="1"/>
    <col min="7428" max="7428" width="7.7109375" style="249" customWidth="1"/>
    <col min="7429" max="7429" width="2.7109375" style="249" customWidth="1"/>
    <col min="7430" max="7430" width="7.42578125" style="249" customWidth="1"/>
    <col min="7431" max="7431" width="2.7109375" style="249" customWidth="1"/>
    <col min="7432" max="7432" width="6.5703125" style="249" customWidth="1"/>
    <col min="7433" max="7433" width="2.28515625" style="249" customWidth="1"/>
    <col min="7434" max="7434" width="6.7109375" style="249" customWidth="1"/>
    <col min="7435" max="7435" width="4" style="249" customWidth="1"/>
    <col min="7436" max="7436" width="10.5703125" style="249" customWidth="1"/>
    <col min="7437" max="7437" width="8.7109375" style="249" customWidth="1"/>
    <col min="7438" max="7438" width="6.28515625" style="249" customWidth="1"/>
    <col min="7439" max="7439" width="6.85546875" style="249" customWidth="1"/>
    <col min="7440" max="7440" width="2.7109375" style="249" customWidth="1"/>
    <col min="7441" max="7441" width="6" style="249" customWidth="1"/>
    <col min="7442" max="7442" width="2.42578125" style="249" customWidth="1"/>
    <col min="7443" max="7443" width="7.28515625" style="249" customWidth="1"/>
    <col min="7444" max="7444" width="2.42578125" style="249" customWidth="1"/>
    <col min="7445" max="7445" width="7.28515625" style="249" customWidth="1"/>
    <col min="7446" max="7446" width="2.42578125" style="249" customWidth="1"/>
    <col min="7447" max="7447" width="7.28515625" style="249" customWidth="1"/>
    <col min="7448" max="7448" width="2.42578125" style="249" customWidth="1"/>
    <col min="7449" max="7449" width="7.85546875" style="249" customWidth="1"/>
    <col min="7450" max="7450" width="2.42578125" style="249" customWidth="1"/>
    <col min="7451" max="7680" width="9.140625" style="249"/>
    <col min="7681" max="7681" width="4.5703125" style="249" customWidth="1"/>
    <col min="7682" max="7682" width="6.28515625" style="249" customWidth="1"/>
    <col min="7683" max="7683" width="2.28515625" style="249" customWidth="1"/>
    <col min="7684" max="7684" width="7.7109375" style="249" customWidth="1"/>
    <col min="7685" max="7685" width="2.7109375" style="249" customWidth="1"/>
    <col min="7686" max="7686" width="7.42578125" style="249" customWidth="1"/>
    <col min="7687" max="7687" width="2.7109375" style="249" customWidth="1"/>
    <col min="7688" max="7688" width="6.5703125" style="249" customWidth="1"/>
    <col min="7689" max="7689" width="2.28515625" style="249" customWidth="1"/>
    <col min="7690" max="7690" width="6.7109375" style="249" customWidth="1"/>
    <col min="7691" max="7691" width="4" style="249" customWidth="1"/>
    <col min="7692" max="7692" width="10.5703125" style="249" customWidth="1"/>
    <col min="7693" max="7693" width="8.7109375" style="249" customWidth="1"/>
    <col min="7694" max="7694" width="6.28515625" style="249" customWidth="1"/>
    <col min="7695" max="7695" width="6.85546875" style="249" customWidth="1"/>
    <col min="7696" max="7696" width="2.7109375" style="249" customWidth="1"/>
    <col min="7697" max="7697" width="6" style="249" customWidth="1"/>
    <col min="7698" max="7698" width="2.42578125" style="249" customWidth="1"/>
    <col min="7699" max="7699" width="7.28515625" style="249" customWidth="1"/>
    <col min="7700" max="7700" width="2.42578125" style="249" customWidth="1"/>
    <col min="7701" max="7701" width="7.28515625" style="249" customWidth="1"/>
    <col min="7702" max="7702" width="2.42578125" style="249" customWidth="1"/>
    <col min="7703" max="7703" width="7.28515625" style="249" customWidth="1"/>
    <col min="7704" max="7704" width="2.42578125" style="249" customWidth="1"/>
    <col min="7705" max="7705" width="7.85546875" style="249" customWidth="1"/>
    <col min="7706" max="7706" width="2.42578125" style="249" customWidth="1"/>
    <col min="7707" max="7936" width="9.140625" style="249"/>
    <col min="7937" max="7937" width="4.5703125" style="249" customWidth="1"/>
    <col min="7938" max="7938" width="6.28515625" style="249" customWidth="1"/>
    <col min="7939" max="7939" width="2.28515625" style="249" customWidth="1"/>
    <col min="7940" max="7940" width="7.7109375" style="249" customWidth="1"/>
    <col min="7941" max="7941" width="2.7109375" style="249" customWidth="1"/>
    <col min="7942" max="7942" width="7.42578125" style="249" customWidth="1"/>
    <col min="7943" max="7943" width="2.7109375" style="249" customWidth="1"/>
    <col min="7944" max="7944" width="6.5703125" style="249" customWidth="1"/>
    <col min="7945" max="7945" width="2.28515625" style="249" customWidth="1"/>
    <col min="7946" max="7946" width="6.7109375" style="249" customWidth="1"/>
    <col min="7947" max="7947" width="4" style="249" customWidth="1"/>
    <col min="7948" max="7948" width="10.5703125" style="249" customWidth="1"/>
    <col min="7949" max="7949" width="8.7109375" style="249" customWidth="1"/>
    <col min="7950" max="7950" width="6.28515625" style="249" customWidth="1"/>
    <col min="7951" max="7951" width="6.85546875" style="249" customWidth="1"/>
    <col min="7952" max="7952" width="2.7109375" style="249" customWidth="1"/>
    <col min="7953" max="7953" width="6" style="249" customWidth="1"/>
    <col min="7954" max="7954" width="2.42578125" style="249" customWidth="1"/>
    <col min="7955" max="7955" width="7.28515625" style="249" customWidth="1"/>
    <col min="7956" max="7956" width="2.42578125" style="249" customWidth="1"/>
    <col min="7957" max="7957" width="7.28515625" style="249" customWidth="1"/>
    <col min="7958" max="7958" width="2.42578125" style="249" customWidth="1"/>
    <col min="7959" max="7959" width="7.28515625" style="249" customWidth="1"/>
    <col min="7960" max="7960" width="2.42578125" style="249" customWidth="1"/>
    <col min="7961" max="7961" width="7.85546875" style="249" customWidth="1"/>
    <col min="7962" max="7962" width="2.42578125" style="249" customWidth="1"/>
    <col min="7963" max="8192" width="9.140625" style="249"/>
    <col min="8193" max="8193" width="4.5703125" style="249" customWidth="1"/>
    <col min="8194" max="8194" width="6.28515625" style="249" customWidth="1"/>
    <col min="8195" max="8195" width="2.28515625" style="249" customWidth="1"/>
    <col min="8196" max="8196" width="7.7109375" style="249" customWidth="1"/>
    <col min="8197" max="8197" width="2.7109375" style="249" customWidth="1"/>
    <col min="8198" max="8198" width="7.42578125" style="249" customWidth="1"/>
    <col min="8199" max="8199" width="2.7109375" style="249" customWidth="1"/>
    <col min="8200" max="8200" width="6.5703125" style="249" customWidth="1"/>
    <col min="8201" max="8201" width="2.28515625" style="249" customWidth="1"/>
    <col min="8202" max="8202" width="6.7109375" style="249" customWidth="1"/>
    <col min="8203" max="8203" width="4" style="249" customWidth="1"/>
    <col min="8204" max="8204" width="10.5703125" style="249" customWidth="1"/>
    <col min="8205" max="8205" width="8.7109375" style="249" customWidth="1"/>
    <col min="8206" max="8206" width="6.28515625" style="249" customWidth="1"/>
    <col min="8207" max="8207" width="6.85546875" style="249" customWidth="1"/>
    <col min="8208" max="8208" width="2.7109375" style="249" customWidth="1"/>
    <col min="8209" max="8209" width="6" style="249" customWidth="1"/>
    <col min="8210" max="8210" width="2.42578125" style="249" customWidth="1"/>
    <col min="8211" max="8211" width="7.28515625" style="249" customWidth="1"/>
    <col min="8212" max="8212" width="2.42578125" style="249" customWidth="1"/>
    <col min="8213" max="8213" width="7.28515625" style="249" customWidth="1"/>
    <col min="8214" max="8214" width="2.42578125" style="249" customWidth="1"/>
    <col min="8215" max="8215" width="7.28515625" style="249" customWidth="1"/>
    <col min="8216" max="8216" width="2.42578125" style="249" customWidth="1"/>
    <col min="8217" max="8217" width="7.85546875" style="249" customWidth="1"/>
    <col min="8218" max="8218" width="2.42578125" style="249" customWidth="1"/>
    <col min="8219" max="8448" width="9.140625" style="249"/>
    <col min="8449" max="8449" width="4.5703125" style="249" customWidth="1"/>
    <col min="8450" max="8450" width="6.28515625" style="249" customWidth="1"/>
    <col min="8451" max="8451" width="2.28515625" style="249" customWidth="1"/>
    <col min="8452" max="8452" width="7.7109375" style="249" customWidth="1"/>
    <col min="8453" max="8453" width="2.7109375" style="249" customWidth="1"/>
    <col min="8454" max="8454" width="7.42578125" style="249" customWidth="1"/>
    <col min="8455" max="8455" width="2.7109375" style="249" customWidth="1"/>
    <col min="8456" max="8456" width="6.5703125" style="249" customWidth="1"/>
    <col min="8457" max="8457" width="2.28515625" style="249" customWidth="1"/>
    <col min="8458" max="8458" width="6.7109375" style="249" customWidth="1"/>
    <col min="8459" max="8459" width="4" style="249" customWidth="1"/>
    <col min="8460" max="8460" width="10.5703125" style="249" customWidth="1"/>
    <col min="8461" max="8461" width="8.7109375" style="249" customWidth="1"/>
    <col min="8462" max="8462" width="6.28515625" style="249" customWidth="1"/>
    <col min="8463" max="8463" width="6.85546875" style="249" customWidth="1"/>
    <col min="8464" max="8464" width="2.7109375" style="249" customWidth="1"/>
    <col min="8465" max="8465" width="6" style="249" customWidth="1"/>
    <col min="8466" max="8466" width="2.42578125" style="249" customWidth="1"/>
    <col min="8467" max="8467" width="7.28515625" style="249" customWidth="1"/>
    <col min="8468" max="8468" width="2.42578125" style="249" customWidth="1"/>
    <col min="8469" max="8469" width="7.28515625" style="249" customWidth="1"/>
    <col min="8470" max="8470" width="2.42578125" style="249" customWidth="1"/>
    <col min="8471" max="8471" width="7.28515625" style="249" customWidth="1"/>
    <col min="8472" max="8472" width="2.42578125" style="249" customWidth="1"/>
    <col min="8473" max="8473" width="7.85546875" style="249" customWidth="1"/>
    <col min="8474" max="8474" width="2.42578125" style="249" customWidth="1"/>
    <col min="8475" max="8704" width="9.140625" style="249"/>
    <col min="8705" max="8705" width="4.5703125" style="249" customWidth="1"/>
    <col min="8706" max="8706" width="6.28515625" style="249" customWidth="1"/>
    <col min="8707" max="8707" width="2.28515625" style="249" customWidth="1"/>
    <col min="8708" max="8708" width="7.7109375" style="249" customWidth="1"/>
    <col min="8709" max="8709" width="2.7109375" style="249" customWidth="1"/>
    <col min="8710" max="8710" width="7.42578125" style="249" customWidth="1"/>
    <col min="8711" max="8711" width="2.7109375" style="249" customWidth="1"/>
    <col min="8712" max="8712" width="6.5703125" style="249" customWidth="1"/>
    <col min="8713" max="8713" width="2.28515625" style="249" customWidth="1"/>
    <col min="8714" max="8714" width="6.7109375" style="249" customWidth="1"/>
    <col min="8715" max="8715" width="4" style="249" customWidth="1"/>
    <col min="8716" max="8716" width="10.5703125" style="249" customWidth="1"/>
    <col min="8717" max="8717" width="8.7109375" style="249" customWidth="1"/>
    <col min="8718" max="8718" width="6.28515625" style="249" customWidth="1"/>
    <col min="8719" max="8719" width="6.85546875" style="249" customWidth="1"/>
    <col min="8720" max="8720" width="2.7109375" style="249" customWidth="1"/>
    <col min="8721" max="8721" width="6" style="249" customWidth="1"/>
    <col min="8722" max="8722" width="2.42578125" style="249" customWidth="1"/>
    <col min="8723" max="8723" width="7.28515625" style="249" customWidth="1"/>
    <col min="8724" max="8724" width="2.42578125" style="249" customWidth="1"/>
    <col min="8725" max="8725" width="7.28515625" style="249" customWidth="1"/>
    <col min="8726" max="8726" width="2.42578125" style="249" customWidth="1"/>
    <col min="8727" max="8727" width="7.28515625" style="249" customWidth="1"/>
    <col min="8728" max="8728" width="2.42578125" style="249" customWidth="1"/>
    <col min="8729" max="8729" width="7.85546875" style="249" customWidth="1"/>
    <col min="8730" max="8730" width="2.42578125" style="249" customWidth="1"/>
    <col min="8731" max="8960" width="9.140625" style="249"/>
    <col min="8961" max="8961" width="4.5703125" style="249" customWidth="1"/>
    <col min="8962" max="8962" width="6.28515625" style="249" customWidth="1"/>
    <col min="8963" max="8963" width="2.28515625" style="249" customWidth="1"/>
    <col min="8964" max="8964" width="7.7109375" style="249" customWidth="1"/>
    <col min="8965" max="8965" width="2.7109375" style="249" customWidth="1"/>
    <col min="8966" max="8966" width="7.42578125" style="249" customWidth="1"/>
    <col min="8967" max="8967" width="2.7109375" style="249" customWidth="1"/>
    <col min="8968" max="8968" width="6.5703125" style="249" customWidth="1"/>
    <col min="8969" max="8969" width="2.28515625" style="249" customWidth="1"/>
    <col min="8970" max="8970" width="6.7109375" style="249" customWidth="1"/>
    <col min="8971" max="8971" width="4" style="249" customWidth="1"/>
    <col min="8972" max="8972" width="10.5703125" style="249" customWidth="1"/>
    <col min="8973" max="8973" width="8.7109375" style="249" customWidth="1"/>
    <col min="8974" max="8974" width="6.28515625" style="249" customWidth="1"/>
    <col min="8975" max="8975" width="6.85546875" style="249" customWidth="1"/>
    <col min="8976" max="8976" width="2.7109375" style="249" customWidth="1"/>
    <col min="8977" max="8977" width="6" style="249" customWidth="1"/>
    <col min="8978" max="8978" width="2.42578125" style="249" customWidth="1"/>
    <col min="8979" max="8979" width="7.28515625" style="249" customWidth="1"/>
    <col min="8980" max="8980" width="2.42578125" style="249" customWidth="1"/>
    <col min="8981" max="8981" width="7.28515625" style="249" customWidth="1"/>
    <col min="8982" max="8982" width="2.42578125" style="249" customWidth="1"/>
    <col min="8983" max="8983" width="7.28515625" style="249" customWidth="1"/>
    <col min="8984" max="8984" width="2.42578125" style="249" customWidth="1"/>
    <col min="8985" max="8985" width="7.85546875" style="249" customWidth="1"/>
    <col min="8986" max="8986" width="2.42578125" style="249" customWidth="1"/>
    <col min="8987" max="9216" width="9.140625" style="249"/>
    <col min="9217" max="9217" width="4.5703125" style="249" customWidth="1"/>
    <col min="9218" max="9218" width="6.28515625" style="249" customWidth="1"/>
    <col min="9219" max="9219" width="2.28515625" style="249" customWidth="1"/>
    <col min="9220" max="9220" width="7.7109375" style="249" customWidth="1"/>
    <col min="9221" max="9221" width="2.7109375" style="249" customWidth="1"/>
    <col min="9222" max="9222" width="7.42578125" style="249" customWidth="1"/>
    <col min="9223" max="9223" width="2.7109375" style="249" customWidth="1"/>
    <col min="9224" max="9224" width="6.5703125" style="249" customWidth="1"/>
    <col min="9225" max="9225" width="2.28515625" style="249" customWidth="1"/>
    <col min="9226" max="9226" width="6.7109375" style="249" customWidth="1"/>
    <col min="9227" max="9227" width="4" style="249" customWidth="1"/>
    <col min="9228" max="9228" width="10.5703125" style="249" customWidth="1"/>
    <col min="9229" max="9229" width="8.7109375" style="249" customWidth="1"/>
    <col min="9230" max="9230" width="6.28515625" style="249" customWidth="1"/>
    <col min="9231" max="9231" width="6.85546875" style="249" customWidth="1"/>
    <col min="9232" max="9232" width="2.7109375" style="249" customWidth="1"/>
    <col min="9233" max="9233" width="6" style="249" customWidth="1"/>
    <col min="9234" max="9234" width="2.42578125" style="249" customWidth="1"/>
    <col min="9235" max="9235" width="7.28515625" style="249" customWidth="1"/>
    <col min="9236" max="9236" width="2.42578125" style="249" customWidth="1"/>
    <col min="9237" max="9237" width="7.28515625" style="249" customWidth="1"/>
    <col min="9238" max="9238" width="2.42578125" style="249" customWidth="1"/>
    <col min="9239" max="9239" width="7.28515625" style="249" customWidth="1"/>
    <col min="9240" max="9240" width="2.42578125" style="249" customWidth="1"/>
    <col min="9241" max="9241" width="7.85546875" style="249" customWidth="1"/>
    <col min="9242" max="9242" width="2.42578125" style="249" customWidth="1"/>
    <col min="9243" max="9472" width="9.140625" style="249"/>
    <col min="9473" max="9473" width="4.5703125" style="249" customWidth="1"/>
    <col min="9474" max="9474" width="6.28515625" style="249" customWidth="1"/>
    <col min="9475" max="9475" width="2.28515625" style="249" customWidth="1"/>
    <col min="9476" max="9476" width="7.7109375" style="249" customWidth="1"/>
    <col min="9477" max="9477" width="2.7109375" style="249" customWidth="1"/>
    <col min="9478" max="9478" width="7.42578125" style="249" customWidth="1"/>
    <col min="9479" max="9479" width="2.7109375" style="249" customWidth="1"/>
    <col min="9480" max="9480" width="6.5703125" style="249" customWidth="1"/>
    <col min="9481" max="9481" width="2.28515625" style="249" customWidth="1"/>
    <col min="9482" max="9482" width="6.7109375" style="249" customWidth="1"/>
    <col min="9483" max="9483" width="4" style="249" customWidth="1"/>
    <col min="9484" max="9484" width="10.5703125" style="249" customWidth="1"/>
    <col min="9485" max="9485" width="8.7109375" style="249" customWidth="1"/>
    <col min="9486" max="9486" width="6.28515625" style="249" customWidth="1"/>
    <col min="9487" max="9487" width="6.85546875" style="249" customWidth="1"/>
    <col min="9488" max="9488" width="2.7109375" style="249" customWidth="1"/>
    <col min="9489" max="9489" width="6" style="249" customWidth="1"/>
    <col min="9490" max="9490" width="2.42578125" style="249" customWidth="1"/>
    <col min="9491" max="9491" width="7.28515625" style="249" customWidth="1"/>
    <col min="9492" max="9492" width="2.42578125" style="249" customWidth="1"/>
    <col min="9493" max="9493" width="7.28515625" style="249" customWidth="1"/>
    <col min="9494" max="9494" width="2.42578125" style="249" customWidth="1"/>
    <col min="9495" max="9495" width="7.28515625" style="249" customWidth="1"/>
    <col min="9496" max="9496" width="2.42578125" style="249" customWidth="1"/>
    <col min="9497" max="9497" width="7.85546875" style="249" customWidth="1"/>
    <col min="9498" max="9498" width="2.42578125" style="249" customWidth="1"/>
    <col min="9499" max="9728" width="9.140625" style="249"/>
    <col min="9729" max="9729" width="4.5703125" style="249" customWidth="1"/>
    <col min="9730" max="9730" width="6.28515625" style="249" customWidth="1"/>
    <col min="9731" max="9731" width="2.28515625" style="249" customWidth="1"/>
    <col min="9732" max="9732" width="7.7109375" style="249" customWidth="1"/>
    <col min="9733" max="9733" width="2.7109375" style="249" customWidth="1"/>
    <col min="9734" max="9734" width="7.42578125" style="249" customWidth="1"/>
    <col min="9735" max="9735" width="2.7109375" style="249" customWidth="1"/>
    <col min="9736" max="9736" width="6.5703125" style="249" customWidth="1"/>
    <col min="9737" max="9737" width="2.28515625" style="249" customWidth="1"/>
    <col min="9738" max="9738" width="6.7109375" style="249" customWidth="1"/>
    <col min="9739" max="9739" width="4" style="249" customWidth="1"/>
    <col min="9740" max="9740" width="10.5703125" style="249" customWidth="1"/>
    <col min="9741" max="9741" width="8.7109375" style="249" customWidth="1"/>
    <col min="9742" max="9742" width="6.28515625" style="249" customWidth="1"/>
    <col min="9743" max="9743" width="6.85546875" style="249" customWidth="1"/>
    <col min="9744" max="9744" width="2.7109375" style="249" customWidth="1"/>
    <col min="9745" max="9745" width="6" style="249" customWidth="1"/>
    <col min="9746" max="9746" width="2.42578125" style="249" customWidth="1"/>
    <col min="9747" max="9747" width="7.28515625" style="249" customWidth="1"/>
    <col min="9748" max="9748" width="2.42578125" style="249" customWidth="1"/>
    <col min="9749" max="9749" width="7.28515625" style="249" customWidth="1"/>
    <col min="9750" max="9750" width="2.42578125" style="249" customWidth="1"/>
    <col min="9751" max="9751" width="7.28515625" style="249" customWidth="1"/>
    <col min="9752" max="9752" width="2.42578125" style="249" customWidth="1"/>
    <col min="9753" max="9753" width="7.85546875" style="249" customWidth="1"/>
    <col min="9754" max="9754" width="2.42578125" style="249" customWidth="1"/>
    <col min="9755" max="9984" width="9.140625" style="249"/>
    <col min="9985" max="9985" width="4.5703125" style="249" customWidth="1"/>
    <col min="9986" max="9986" width="6.28515625" style="249" customWidth="1"/>
    <col min="9987" max="9987" width="2.28515625" style="249" customWidth="1"/>
    <col min="9988" max="9988" width="7.7109375" style="249" customWidth="1"/>
    <col min="9989" max="9989" width="2.7109375" style="249" customWidth="1"/>
    <col min="9990" max="9990" width="7.42578125" style="249" customWidth="1"/>
    <col min="9991" max="9991" width="2.7109375" style="249" customWidth="1"/>
    <col min="9992" max="9992" width="6.5703125" style="249" customWidth="1"/>
    <col min="9993" max="9993" width="2.28515625" style="249" customWidth="1"/>
    <col min="9994" max="9994" width="6.7109375" style="249" customWidth="1"/>
    <col min="9995" max="9995" width="4" style="249" customWidth="1"/>
    <col min="9996" max="9996" width="10.5703125" style="249" customWidth="1"/>
    <col min="9997" max="9997" width="8.7109375" style="249" customWidth="1"/>
    <col min="9998" max="9998" width="6.28515625" style="249" customWidth="1"/>
    <col min="9999" max="9999" width="6.85546875" style="249" customWidth="1"/>
    <col min="10000" max="10000" width="2.7109375" style="249" customWidth="1"/>
    <col min="10001" max="10001" width="6" style="249" customWidth="1"/>
    <col min="10002" max="10002" width="2.42578125" style="249" customWidth="1"/>
    <col min="10003" max="10003" width="7.28515625" style="249" customWidth="1"/>
    <col min="10004" max="10004" width="2.42578125" style="249" customWidth="1"/>
    <col min="10005" max="10005" width="7.28515625" style="249" customWidth="1"/>
    <col min="10006" max="10006" width="2.42578125" style="249" customWidth="1"/>
    <col min="10007" max="10007" width="7.28515625" style="249" customWidth="1"/>
    <col min="10008" max="10008" width="2.42578125" style="249" customWidth="1"/>
    <col min="10009" max="10009" width="7.85546875" style="249" customWidth="1"/>
    <col min="10010" max="10010" width="2.42578125" style="249" customWidth="1"/>
    <col min="10011" max="10240" width="9.140625" style="249"/>
    <col min="10241" max="10241" width="4.5703125" style="249" customWidth="1"/>
    <col min="10242" max="10242" width="6.28515625" style="249" customWidth="1"/>
    <col min="10243" max="10243" width="2.28515625" style="249" customWidth="1"/>
    <col min="10244" max="10244" width="7.7109375" style="249" customWidth="1"/>
    <col min="10245" max="10245" width="2.7109375" style="249" customWidth="1"/>
    <col min="10246" max="10246" width="7.42578125" style="249" customWidth="1"/>
    <col min="10247" max="10247" width="2.7109375" style="249" customWidth="1"/>
    <col min="10248" max="10248" width="6.5703125" style="249" customWidth="1"/>
    <col min="10249" max="10249" width="2.28515625" style="249" customWidth="1"/>
    <col min="10250" max="10250" width="6.7109375" style="249" customWidth="1"/>
    <col min="10251" max="10251" width="4" style="249" customWidth="1"/>
    <col min="10252" max="10252" width="10.5703125" style="249" customWidth="1"/>
    <col min="10253" max="10253" width="8.7109375" style="249" customWidth="1"/>
    <col min="10254" max="10254" width="6.28515625" style="249" customWidth="1"/>
    <col min="10255" max="10255" width="6.85546875" style="249" customWidth="1"/>
    <col min="10256" max="10256" width="2.7109375" style="249" customWidth="1"/>
    <col min="10257" max="10257" width="6" style="249" customWidth="1"/>
    <col min="10258" max="10258" width="2.42578125" style="249" customWidth="1"/>
    <col min="10259" max="10259" width="7.28515625" style="249" customWidth="1"/>
    <col min="10260" max="10260" width="2.42578125" style="249" customWidth="1"/>
    <col min="10261" max="10261" width="7.28515625" style="249" customWidth="1"/>
    <col min="10262" max="10262" width="2.42578125" style="249" customWidth="1"/>
    <col min="10263" max="10263" width="7.28515625" style="249" customWidth="1"/>
    <col min="10264" max="10264" width="2.42578125" style="249" customWidth="1"/>
    <col min="10265" max="10265" width="7.85546875" style="249" customWidth="1"/>
    <col min="10266" max="10266" width="2.42578125" style="249" customWidth="1"/>
    <col min="10267" max="10496" width="9.140625" style="249"/>
    <col min="10497" max="10497" width="4.5703125" style="249" customWidth="1"/>
    <col min="10498" max="10498" width="6.28515625" style="249" customWidth="1"/>
    <col min="10499" max="10499" width="2.28515625" style="249" customWidth="1"/>
    <col min="10500" max="10500" width="7.7109375" style="249" customWidth="1"/>
    <col min="10501" max="10501" width="2.7109375" style="249" customWidth="1"/>
    <col min="10502" max="10502" width="7.42578125" style="249" customWidth="1"/>
    <col min="10503" max="10503" width="2.7109375" style="249" customWidth="1"/>
    <col min="10504" max="10504" width="6.5703125" style="249" customWidth="1"/>
    <col min="10505" max="10505" width="2.28515625" style="249" customWidth="1"/>
    <col min="10506" max="10506" width="6.7109375" style="249" customWidth="1"/>
    <col min="10507" max="10507" width="4" style="249" customWidth="1"/>
    <col min="10508" max="10508" width="10.5703125" style="249" customWidth="1"/>
    <col min="10509" max="10509" width="8.7109375" style="249" customWidth="1"/>
    <col min="10510" max="10510" width="6.28515625" style="249" customWidth="1"/>
    <col min="10511" max="10511" width="6.85546875" style="249" customWidth="1"/>
    <col min="10512" max="10512" width="2.7109375" style="249" customWidth="1"/>
    <col min="10513" max="10513" width="6" style="249" customWidth="1"/>
    <col min="10514" max="10514" width="2.42578125" style="249" customWidth="1"/>
    <col min="10515" max="10515" width="7.28515625" style="249" customWidth="1"/>
    <col min="10516" max="10516" width="2.42578125" style="249" customWidth="1"/>
    <col min="10517" max="10517" width="7.28515625" style="249" customWidth="1"/>
    <col min="10518" max="10518" width="2.42578125" style="249" customWidth="1"/>
    <col min="10519" max="10519" width="7.28515625" style="249" customWidth="1"/>
    <col min="10520" max="10520" width="2.42578125" style="249" customWidth="1"/>
    <col min="10521" max="10521" width="7.85546875" style="249" customWidth="1"/>
    <col min="10522" max="10522" width="2.42578125" style="249" customWidth="1"/>
    <col min="10523" max="10752" width="9.140625" style="249"/>
    <col min="10753" max="10753" width="4.5703125" style="249" customWidth="1"/>
    <col min="10754" max="10754" width="6.28515625" style="249" customWidth="1"/>
    <col min="10755" max="10755" width="2.28515625" style="249" customWidth="1"/>
    <col min="10756" max="10756" width="7.7109375" style="249" customWidth="1"/>
    <col min="10757" max="10757" width="2.7109375" style="249" customWidth="1"/>
    <col min="10758" max="10758" width="7.42578125" style="249" customWidth="1"/>
    <col min="10759" max="10759" width="2.7109375" style="249" customWidth="1"/>
    <col min="10760" max="10760" width="6.5703125" style="249" customWidth="1"/>
    <col min="10761" max="10761" width="2.28515625" style="249" customWidth="1"/>
    <col min="10762" max="10762" width="6.7109375" style="249" customWidth="1"/>
    <col min="10763" max="10763" width="4" style="249" customWidth="1"/>
    <col min="10764" max="10764" width="10.5703125" style="249" customWidth="1"/>
    <col min="10765" max="10765" width="8.7109375" style="249" customWidth="1"/>
    <col min="10766" max="10766" width="6.28515625" style="249" customWidth="1"/>
    <col min="10767" max="10767" width="6.85546875" style="249" customWidth="1"/>
    <col min="10768" max="10768" width="2.7109375" style="249" customWidth="1"/>
    <col min="10769" max="10769" width="6" style="249" customWidth="1"/>
    <col min="10770" max="10770" width="2.42578125" style="249" customWidth="1"/>
    <col min="10771" max="10771" width="7.28515625" style="249" customWidth="1"/>
    <col min="10772" max="10772" width="2.42578125" style="249" customWidth="1"/>
    <col min="10773" max="10773" width="7.28515625" style="249" customWidth="1"/>
    <col min="10774" max="10774" width="2.42578125" style="249" customWidth="1"/>
    <col min="10775" max="10775" width="7.28515625" style="249" customWidth="1"/>
    <col min="10776" max="10776" width="2.42578125" style="249" customWidth="1"/>
    <col min="10777" max="10777" width="7.85546875" style="249" customWidth="1"/>
    <col min="10778" max="10778" width="2.42578125" style="249" customWidth="1"/>
    <col min="10779" max="11008" width="9.140625" style="249"/>
    <col min="11009" max="11009" width="4.5703125" style="249" customWidth="1"/>
    <col min="11010" max="11010" width="6.28515625" style="249" customWidth="1"/>
    <col min="11011" max="11011" width="2.28515625" style="249" customWidth="1"/>
    <col min="11012" max="11012" width="7.7109375" style="249" customWidth="1"/>
    <col min="11013" max="11013" width="2.7109375" style="249" customWidth="1"/>
    <col min="11014" max="11014" width="7.42578125" style="249" customWidth="1"/>
    <col min="11015" max="11015" width="2.7109375" style="249" customWidth="1"/>
    <col min="11016" max="11016" width="6.5703125" style="249" customWidth="1"/>
    <col min="11017" max="11017" width="2.28515625" style="249" customWidth="1"/>
    <col min="11018" max="11018" width="6.7109375" style="249" customWidth="1"/>
    <col min="11019" max="11019" width="4" style="249" customWidth="1"/>
    <col min="11020" max="11020" width="10.5703125" style="249" customWidth="1"/>
    <col min="11021" max="11021" width="8.7109375" style="249" customWidth="1"/>
    <col min="11022" max="11022" width="6.28515625" style="249" customWidth="1"/>
    <col min="11023" max="11023" width="6.85546875" style="249" customWidth="1"/>
    <col min="11024" max="11024" width="2.7109375" style="249" customWidth="1"/>
    <col min="11025" max="11025" width="6" style="249" customWidth="1"/>
    <col min="11026" max="11026" width="2.42578125" style="249" customWidth="1"/>
    <col min="11027" max="11027" width="7.28515625" style="249" customWidth="1"/>
    <col min="11028" max="11028" width="2.42578125" style="249" customWidth="1"/>
    <col min="11029" max="11029" width="7.28515625" style="249" customWidth="1"/>
    <col min="11030" max="11030" width="2.42578125" style="249" customWidth="1"/>
    <col min="11031" max="11031" width="7.28515625" style="249" customWidth="1"/>
    <col min="11032" max="11032" width="2.42578125" style="249" customWidth="1"/>
    <col min="11033" max="11033" width="7.85546875" style="249" customWidth="1"/>
    <col min="11034" max="11034" width="2.42578125" style="249" customWidth="1"/>
    <col min="11035" max="11264" width="9.140625" style="249"/>
    <col min="11265" max="11265" width="4.5703125" style="249" customWidth="1"/>
    <col min="11266" max="11266" width="6.28515625" style="249" customWidth="1"/>
    <col min="11267" max="11267" width="2.28515625" style="249" customWidth="1"/>
    <col min="11268" max="11268" width="7.7109375" style="249" customWidth="1"/>
    <col min="11269" max="11269" width="2.7109375" style="249" customWidth="1"/>
    <col min="11270" max="11270" width="7.42578125" style="249" customWidth="1"/>
    <col min="11271" max="11271" width="2.7109375" style="249" customWidth="1"/>
    <col min="11272" max="11272" width="6.5703125" style="249" customWidth="1"/>
    <col min="11273" max="11273" width="2.28515625" style="249" customWidth="1"/>
    <col min="11274" max="11274" width="6.7109375" style="249" customWidth="1"/>
    <col min="11275" max="11275" width="4" style="249" customWidth="1"/>
    <col min="11276" max="11276" width="10.5703125" style="249" customWidth="1"/>
    <col min="11277" max="11277" width="8.7109375" style="249" customWidth="1"/>
    <col min="11278" max="11278" width="6.28515625" style="249" customWidth="1"/>
    <col min="11279" max="11279" width="6.85546875" style="249" customWidth="1"/>
    <col min="11280" max="11280" width="2.7109375" style="249" customWidth="1"/>
    <col min="11281" max="11281" width="6" style="249" customWidth="1"/>
    <col min="11282" max="11282" width="2.42578125" style="249" customWidth="1"/>
    <col min="11283" max="11283" width="7.28515625" style="249" customWidth="1"/>
    <col min="11284" max="11284" width="2.42578125" style="249" customWidth="1"/>
    <col min="11285" max="11285" width="7.28515625" style="249" customWidth="1"/>
    <col min="11286" max="11286" width="2.42578125" style="249" customWidth="1"/>
    <col min="11287" max="11287" width="7.28515625" style="249" customWidth="1"/>
    <col min="11288" max="11288" width="2.42578125" style="249" customWidth="1"/>
    <col min="11289" max="11289" width="7.85546875" style="249" customWidth="1"/>
    <col min="11290" max="11290" width="2.42578125" style="249" customWidth="1"/>
    <col min="11291" max="11520" width="9.140625" style="249"/>
    <col min="11521" max="11521" width="4.5703125" style="249" customWidth="1"/>
    <col min="11522" max="11522" width="6.28515625" style="249" customWidth="1"/>
    <col min="11523" max="11523" width="2.28515625" style="249" customWidth="1"/>
    <col min="11524" max="11524" width="7.7109375" style="249" customWidth="1"/>
    <col min="11525" max="11525" width="2.7109375" style="249" customWidth="1"/>
    <col min="11526" max="11526" width="7.42578125" style="249" customWidth="1"/>
    <col min="11527" max="11527" width="2.7109375" style="249" customWidth="1"/>
    <col min="11528" max="11528" width="6.5703125" style="249" customWidth="1"/>
    <col min="11529" max="11529" width="2.28515625" style="249" customWidth="1"/>
    <col min="11530" max="11530" width="6.7109375" style="249" customWidth="1"/>
    <col min="11531" max="11531" width="4" style="249" customWidth="1"/>
    <col min="11532" max="11532" width="10.5703125" style="249" customWidth="1"/>
    <col min="11533" max="11533" width="8.7109375" style="249" customWidth="1"/>
    <col min="11534" max="11534" width="6.28515625" style="249" customWidth="1"/>
    <col min="11535" max="11535" width="6.85546875" style="249" customWidth="1"/>
    <col min="11536" max="11536" width="2.7109375" style="249" customWidth="1"/>
    <col min="11537" max="11537" width="6" style="249" customWidth="1"/>
    <col min="11538" max="11538" width="2.42578125" style="249" customWidth="1"/>
    <col min="11539" max="11539" width="7.28515625" style="249" customWidth="1"/>
    <col min="11540" max="11540" width="2.42578125" style="249" customWidth="1"/>
    <col min="11541" max="11541" width="7.28515625" style="249" customWidth="1"/>
    <col min="11542" max="11542" width="2.42578125" style="249" customWidth="1"/>
    <col min="11543" max="11543" width="7.28515625" style="249" customWidth="1"/>
    <col min="11544" max="11544" width="2.42578125" style="249" customWidth="1"/>
    <col min="11545" max="11545" width="7.85546875" style="249" customWidth="1"/>
    <col min="11546" max="11546" width="2.42578125" style="249" customWidth="1"/>
    <col min="11547" max="11776" width="9.140625" style="249"/>
    <col min="11777" max="11777" width="4.5703125" style="249" customWidth="1"/>
    <col min="11778" max="11778" width="6.28515625" style="249" customWidth="1"/>
    <col min="11779" max="11779" width="2.28515625" style="249" customWidth="1"/>
    <col min="11780" max="11780" width="7.7109375" style="249" customWidth="1"/>
    <col min="11781" max="11781" width="2.7109375" style="249" customWidth="1"/>
    <col min="11782" max="11782" width="7.42578125" style="249" customWidth="1"/>
    <col min="11783" max="11783" width="2.7109375" style="249" customWidth="1"/>
    <col min="11784" max="11784" width="6.5703125" style="249" customWidth="1"/>
    <col min="11785" max="11785" width="2.28515625" style="249" customWidth="1"/>
    <col min="11786" max="11786" width="6.7109375" style="249" customWidth="1"/>
    <col min="11787" max="11787" width="4" style="249" customWidth="1"/>
    <col min="11788" max="11788" width="10.5703125" style="249" customWidth="1"/>
    <col min="11789" max="11789" width="8.7109375" style="249" customWidth="1"/>
    <col min="11790" max="11790" width="6.28515625" style="249" customWidth="1"/>
    <col min="11791" max="11791" width="6.85546875" style="249" customWidth="1"/>
    <col min="11792" max="11792" width="2.7109375" style="249" customWidth="1"/>
    <col min="11793" max="11793" width="6" style="249" customWidth="1"/>
    <col min="11794" max="11794" width="2.42578125" style="249" customWidth="1"/>
    <col min="11795" max="11795" width="7.28515625" style="249" customWidth="1"/>
    <col min="11796" max="11796" width="2.42578125" style="249" customWidth="1"/>
    <col min="11797" max="11797" width="7.28515625" style="249" customWidth="1"/>
    <col min="11798" max="11798" width="2.42578125" style="249" customWidth="1"/>
    <col min="11799" max="11799" width="7.28515625" style="249" customWidth="1"/>
    <col min="11800" max="11800" width="2.42578125" style="249" customWidth="1"/>
    <col min="11801" max="11801" width="7.85546875" style="249" customWidth="1"/>
    <col min="11802" max="11802" width="2.42578125" style="249" customWidth="1"/>
    <col min="11803" max="12032" width="9.140625" style="249"/>
    <col min="12033" max="12033" width="4.5703125" style="249" customWidth="1"/>
    <col min="12034" max="12034" width="6.28515625" style="249" customWidth="1"/>
    <col min="12035" max="12035" width="2.28515625" style="249" customWidth="1"/>
    <col min="12036" max="12036" width="7.7109375" style="249" customWidth="1"/>
    <col min="12037" max="12037" width="2.7109375" style="249" customWidth="1"/>
    <col min="12038" max="12038" width="7.42578125" style="249" customWidth="1"/>
    <col min="12039" max="12039" width="2.7109375" style="249" customWidth="1"/>
    <col min="12040" max="12040" width="6.5703125" style="249" customWidth="1"/>
    <col min="12041" max="12041" width="2.28515625" style="249" customWidth="1"/>
    <col min="12042" max="12042" width="6.7109375" style="249" customWidth="1"/>
    <col min="12043" max="12043" width="4" style="249" customWidth="1"/>
    <col min="12044" max="12044" width="10.5703125" style="249" customWidth="1"/>
    <col min="12045" max="12045" width="8.7109375" style="249" customWidth="1"/>
    <col min="12046" max="12046" width="6.28515625" style="249" customWidth="1"/>
    <col min="12047" max="12047" width="6.85546875" style="249" customWidth="1"/>
    <col min="12048" max="12048" width="2.7109375" style="249" customWidth="1"/>
    <col min="12049" max="12049" width="6" style="249" customWidth="1"/>
    <col min="12050" max="12050" width="2.42578125" style="249" customWidth="1"/>
    <col min="12051" max="12051" width="7.28515625" style="249" customWidth="1"/>
    <col min="12052" max="12052" width="2.42578125" style="249" customWidth="1"/>
    <col min="12053" max="12053" width="7.28515625" style="249" customWidth="1"/>
    <col min="12054" max="12054" width="2.42578125" style="249" customWidth="1"/>
    <col min="12055" max="12055" width="7.28515625" style="249" customWidth="1"/>
    <col min="12056" max="12056" width="2.42578125" style="249" customWidth="1"/>
    <col min="12057" max="12057" width="7.85546875" style="249" customWidth="1"/>
    <col min="12058" max="12058" width="2.42578125" style="249" customWidth="1"/>
    <col min="12059" max="12288" width="9.140625" style="249"/>
    <col min="12289" max="12289" width="4.5703125" style="249" customWidth="1"/>
    <col min="12290" max="12290" width="6.28515625" style="249" customWidth="1"/>
    <col min="12291" max="12291" width="2.28515625" style="249" customWidth="1"/>
    <col min="12292" max="12292" width="7.7109375" style="249" customWidth="1"/>
    <col min="12293" max="12293" width="2.7109375" style="249" customWidth="1"/>
    <col min="12294" max="12294" width="7.42578125" style="249" customWidth="1"/>
    <col min="12295" max="12295" width="2.7109375" style="249" customWidth="1"/>
    <col min="12296" max="12296" width="6.5703125" style="249" customWidth="1"/>
    <col min="12297" max="12297" width="2.28515625" style="249" customWidth="1"/>
    <col min="12298" max="12298" width="6.7109375" style="249" customWidth="1"/>
    <col min="12299" max="12299" width="4" style="249" customWidth="1"/>
    <col min="12300" max="12300" width="10.5703125" style="249" customWidth="1"/>
    <col min="12301" max="12301" width="8.7109375" style="249" customWidth="1"/>
    <col min="12302" max="12302" width="6.28515625" style="249" customWidth="1"/>
    <col min="12303" max="12303" width="6.85546875" style="249" customWidth="1"/>
    <col min="12304" max="12304" width="2.7109375" style="249" customWidth="1"/>
    <col min="12305" max="12305" width="6" style="249" customWidth="1"/>
    <col min="12306" max="12306" width="2.42578125" style="249" customWidth="1"/>
    <col min="12307" max="12307" width="7.28515625" style="249" customWidth="1"/>
    <col min="12308" max="12308" width="2.42578125" style="249" customWidth="1"/>
    <col min="12309" max="12309" width="7.28515625" style="249" customWidth="1"/>
    <col min="12310" max="12310" width="2.42578125" style="249" customWidth="1"/>
    <col min="12311" max="12311" width="7.28515625" style="249" customWidth="1"/>
    <col min="12312" max="12312" width="2.42578125" style="249" customWidth="1"/>
    <col min="12313" max="12313" width="7.85546875" style="249" customWidth="1"/>
    <col min="12314" max="12314" width="2.42578125" style="249" customWidth="1"/>
    <col min="12315" max="12544" width="9.140625" style="249"/>
    <col min="12545" max="12545" width="4.5703125" style="249" customWidth="1"/>
    <col min="12546" max="12546" width="6.28515625" style="249" customWidth="1"/>
    <col min="12547" max="12547" width="2.28515625" style="249" customWidth="1"/>
    <col min="12548" max="12548" width="7.7109375" style="249" customWidth="1"/>
    <col min="12549" max="12549" width="2.7109375" style="249" customWidth="1"/>
    <col min="12550" max="12550" width="7.42578125" style="249" customWidth="1"/>
    <col min="12551" max="12551" width="2.7109375" style="249" customWidth="1"/>
    <col min="12552" max="12552" width="6.5703125" style="249" customWidth="1"/>
    <col min="12553" max="12553" width="2.28515625" style="249" customWidth="1"/>
    <col min="12554" max="12554" width="6.7109375" style="249" customWidth="1"/>
    <col min="12555" max="12555" width="4" style="249" customWidth="1"/>
    <col min="12556" max="12556" width="10.5703125" style="249" customWidth="1"/>
    <col min="12557" max="12557" width="8.7109375" style="249" customWidth="1"/>
    <col min="12558" max="12558" width="6.28515625" style="249" customWidth="1"/>
    <col min="12559" max="12559" width="6.85546875" style="249" customWidth="1"/>
    <col min="12560" max="12560" width="2.7109375" style="249" customWidth="1"/>
    <col min="12561" max="12561" width="6" style="249" customWidth="1"/>
    <col min="12562" max="12562" width="2.42578125" style="249" customWidth="1"/>
    <col min="12563" max="12563" width="7.28515625" style="249" customWidth="1"/>
    <col min="12564" max="12564" width="2.42578125" style="249" customWidth="1"/>
    <col min="12565" max="12565" width="7.28515625" style="249" customWidth="1"/>
    <col min="12566" max="12566" width="2.42578125" style="249" customWidth="1"/>
    <col min="12567" max="12567" width="7.28515625" style="249" customWidth="1"/>
    <col min="12568" max="12568" width="2.42578125" style="249" customWidth="1"/>
    <col min="12569" max="12569" width="7.85546875" style="249" customWidth="1"/>
    <col min="12570" max="12570" width="2.42578125" style="249" customWidth="1"/>
    <col min="12571" max="12800" width="9.140625" style="249"/>
    <col min="12801" max="12801" width="4.5703125" style="249" customWidth="1"/>
    <col min="12802" max="12802" width="6.28515625" style="249" customWidth="1"/>
    <col min="12803" max="12803" width="2.28515625" style="249" customWidth="1"/>
    <col min="12804" max="12804" width="7.7109375" style="249" customWidth="1"/>
    <col min="12805" max="12805" width="2.7109375" style="249" customWidth="1"/>
    <col min="12806" max="12806" width="7.42578125" style="249" customWidth="1"/>
    <col min="12807" max="12807" width="2.7109375" style="249" customWidth="1"/>
    <col min="12808" max="12808" width="6.5703125" style="249" customWidth="1"/>
    <col min="12809" max="12809" width="2.28515625" style="249" customWidth="1"/>
    <col min="12810" max="12810" width="6.7109375" style="249" customWidth="1"/>
    <col min="12811" max="12811" width="4" style="249" customWidth="1"/>
    <col min="12812" max="12812" width="10.5703125" style="249" customWidth="1"/>
    <col min="12813" max="12813" width="8.7109375" style="249" customWidth="1"/>
    <col min="12814" max="12814" width="6.28515625" style="249" customWidth="1"/>
    <col min="12815" max="12815" width="6.85546875" style="249" customWidth="1"/>
    <col min="12816" max="12816" width="2.7109375" style="249" customWidth="1"/>
    <col min="12817" max="12817" width="6" style="249" customWidth="1"/>
    <col min="12818" max="12818" width="2.42578125" style="249" customWidth="1"/>
    <col min="12819" max="12819" width="7.28515625" style="249" customWidth="1"/>
    <col min="12820" max="12820" width="2.42578125" style="249" customWidth="1"/>
    <col min="12821" max="12821" width="7.28515625" style="249" customWidth="1"/>
    <col min="12822" max="12822" width="2.42578125" style="249" customWidth="1"/>
    <col min="12823" max="12823" width="7.28515625" style="249" customWidth="1"/>
    <col min="12824" max="12824" width="2.42578125" style="249" customWidth="1"/>
    <col min="12825" max="12825" width="7.85546875" style="249" customWidth="1"/>
    <col min="12826" max="12826" width="2.42578125" style="249" customWidth="1"/>
    <col min="12827" max="13056" width="9.140625" style="249"/>
    <col min="13057" max="13057" width="4.5703125" style="249" customWidth="1"/>
    <col min="13058" max="13058" width="6.28515625" style="249" customWidth="1"/>
    <col min="13059" max="13059" width="2.28515625" style="249" customWidth="1"/>
    <col min="13060" max="13060" width="7.7109375" style="249" customWidth="1"/>
    <col min="13061" max="13061" width="2.7109375" style="249" customWidth="1"/>
    <col min="13062" max="13062" width="7.42578125" style="249" customWidth="1"/>
    <col min="13063" max="13063" width="2.7109375" style="249" customWidth="1"/>
    <col min="13064" max="13064" width="6.5703125" style="249" customWidth="1"/>
    <col min="13065" max="13065" width="2.28515625" style="249" customWidth="1"/>
    <col min="13066" max="13066" width="6.7109375" style="249" customWidth="1"/>
    <col min="13067" max="13067" width="4" style="249" customWidth="1"/>
    <col min="13068" max="13068" width="10.5703125" style="249" customWidth="1"/>
    <col min="13069" max="13069" width="8.7109375" style="249" customWidth="1"/>
    <col min="13070" max="13070" width="6.28515625" style="249" customWidth="1"/>
    <col min="13071" max="13071" width="6.85546875" style="249" customWidth="1"/>
    <col min="13072" max="13072" width="2.7109375" style="249" customWidth="1"/>
    <col min="13073" max="13073" width="6" style="249" customWidth="1"/>
    <col min="13074" max="13074" width="2.42578125" style="249" customWidth="1"/>
    <col min="13075" max="13075" width="7.28515625" style="249" customWidth="1"/>
    <col min="13076" max="13076" width="2.42578125" style="249" customWidth="1"/>
    <col min="13077" max="13077" width="7.28515625" style="249" customWidth="1"/>
    <col min="13078" max="13078" width="2.42578125" style="249" customWidth="1"/>
    <col min="13079" max="13079" width="7.28515625" style="249" customWidth="1"/>
    <col min="13080" max="13080" width="2.42578125" style="249" customWidth="1"/>
    <col min="13081" max="13081" width="7.85546875" style="249" customWidth="1"/>
    <col min="13082" max="13082" width="2.42578125" style="249" customWidth="1"/>
    <col min="13083" max="13312" width="9.140625" style="249"/>
    <col min="13313" max="13313" width="4.5703125" style="249" customWidth="1"/>
    <col min="13314" max="13314" width="6.28515625" style="249" customWidth="1"/>
    <col min="13315" max="13315" width="2.28515625" style="249" customWidth="1"/>
    <col min="13316" max="13316" width="7.7109375" style="249" customWidth="1"/>
    <col min="13317" max="13317" width="2.7109375" style="249" customWidth="1"/>
    <col min="13318" max="13318" width="7.42578125" style="249" customWidth="1"/>
    <col min="13319" max="13319" width="2.7109375" style="249" customWidth="1"/>
    <col min="13320" max="13320" width="6.5703125" style="249" customWidth="1"/>
    <col min="13321" max="13321" width="2.28515625" style="249" customWidth="1"/>
    <col min="13322" max="13322" width="6.7109375" style="249" customWidth="1"/>
    <col min="13323" max="13323" width="4" style="249" customWidth="1"/>
    <col min="13324" max="13324" width="10.5703125" style="249" customWidth="1"/>
    <col min="13325" max="13325" width="8.7109375" style="249" customWidth="1"/>
    <col min="13326" max="13326" width="6.28515625" style="249" customWidth="1"/>
    <col min="13327" max="13327" width="6.85546875" style="249" customWidth="1"/>
    <col min="13328" max="13328" width="2.7109375" style="249" customWidth="1"/>
    <col min="13329" max="13329" width="6" style="249" customWidth="1"/>
    <col min="13330" max="13330" width="2.42578125" style="249" customWidth="1"/>
    <col min="13331" max="13331" width="7.28515625" style="249" customWidth="1"/>
    <col min="13332" max="13332" width="2.42578125" style="249" customWidth="1"/>
    <col min="13333" max="13333" width="7.28515625" style="249" customWidth="1"/>
    <col min="13334" max="13334" width="2.42578125" style="249" customWidth="1"/>
    <col min="13335" max="13335" width="7.28515625" style="249" customWidth="1"/>
    <col min="13336" max="13336" width="2.42578125" style="249" customWidth="1"/>
    <col min="13337" max="13337" width="7.85546875" style="249" customWidth="1"/>
    <col min="13338" max="13338" width="2.42578125" style="249" customWidth="1"/>
    <col min="13339" max="13568" width="9.140625" style="249"/>
    <col min="13569" max="13569" width="4.5703125" style="249" customWidth="1"/>
    <col min="13570" max="13570" width="6.28515625" style="249" customWidth="1"/>
    <col min="13571" max="13571" width="2.28515625" style="249" customWidth="1"/>
    <col min="13572" max="13572" width="7.7109375" style="249" customWidth="1"/>
    <col min="13573" max="13573" width="2.7109375" style="249" customWidth="1"/>
    <col min="13574" max="13574" width="7.42578125" style="249" customWidth="1"/>
    <col min="13575" max="13575" width="2.7109375" style="249" customWidth="1"/>
    <col min="13576" max="13576" width="6.5703125" style="249" customWidth="1"/>
    <col min="13577" max="13577" width="2.28515625" style="249" customWidth="1"/>
    <col min="13578" max="13578" width="6.7109375" style="249" customWidth="1"/>
    <col min="13579" max="13579" width="4" style="249" customWidth="1"/>
    <col min="13580" max="13580" width="10.5703125" style="249" customWidth="1"/>
    <col min="13581" max="13581" width="8.7109375" style="249" customWidth="1"/>
    <col min="13582" max="13582" width="6.28515625" style="249" customWidth="1"/>
    <col min="13583" max="13583" width="6.85546875" style="249" customWidth="1"/>
    <col min="13584" max="13584" width="2.7109375" style="249" customWidth="1"/>
    <col min="13585" max="13585" width="6" style="249" customWidth="1"/>
    <col min="13586" max="13586" width="2.42578125" style="249" customWidth="1"/>
    <col min="13587" max="13587" width="7.28515625" style="249" customWidth="1"/>
    <col min="13588" max="13588" width="2.42578125" style="249" customWidth="1"/>
    <col min="13589" max="13589" width="7.28515625" style="249" customWidth="1"/>
    <col min="13590" max="13590" width="2.42578125" style="249" customWidth="1"/>
    <col min="13591" max="13591" width="7.28515625" style="249" customWidth="1"/>
    <col min="13592" max="13592" width="2.42578125" style="249" customWidth="1"/>
    <col min="13593" max="13593" width="7.85546875" style="249" customWidth="1"/>
    <col min="13594" max="13594" width="2.42578125" style="249" customWidth="1"/>
    <col min="13595" max="13824" width="9.140625" style="249"/>
    <col min="13825" max="13825" width="4.5703125" style="249" customWidth="1"/>
    <col min="13826" max="13826" width="6.28515625" style="249" customWidth="1"/>
    <col min="13827" max="13827" width="2.28515625" style="249" customWidth="1"/>
    <col min="13828" max="13828" width="7.7109375" style="249" customWidth="1"/>
    <col min="13829" max="13829" width="2.7109375" style="249" customWidth="1"/>
    <col min="13830" max="13830" width="7.42578125" style="249" customWidth="1"/>
    <col min="13831" max="13831" width="2.7109375" style="249" customWidth="1"/>
    <col min="13832" max="13832" width="6.5703125" style="249" customWidth="1"/>
    <col min="13833" max="13833" width="2.28515625" style="249" customWidth="1"/>
    <col min="13834" max="13834" width="6.7109375" style="249" customWidth="1"/>
    <col min="13835" max="13835" width="4" style="249" customWidth="1"/>
    <col min="13836" max="13836" width="10.5703125" style="249" customWidth="1"/>
    <col min="13837" max="13837" width="8.7109375" style="249" customWidth="1"/>
    <col min="13838" max="13838" width="6.28515625" style="249" customWidth="1"/>
    <col min="13839" max="13839" width="6.85546875" style="249" customWidth="1"/>
    <col min="13840" max="13840" width="2.7109375" style="249" customWidth="1"/>
    <col min="13841" max="13841" width="6" style="249" customWidth="1"/>
    <col min="13842" max="13842" width="2.42578125" style="249" customWidth="1"/>
    <col min="13843" max="13843" width="7.28515625" style="249" customWidth="1"/>
    <col min="13844" max="13844" width="2.42578125" style="249" customWidth="1"/>
    <col min="13845" max="13845" width="7.28515625" style="249" customWidth="1"/>
    <col min="13846" max="13846" width="2.42578125" style="249" customWidth="1"/>
    <col min="13847" max="13847" width="7.28515625" style="249" customWidth="1"/>
    <col min="13848" max="13848" width="2.42578125" style="249" customWidth="1"/>
    <col min="13849" max="13849" width="7.85546875" style="249" customWidth="1"/>
    <col min="13850" max="13850" width="2.42578125" style="249" customWidth="1"/>
    <col min="13851" max="14080" width="9.140625" style="249"/>
    <col min="14081" max="14081" width="4.5703125" style="249" customWidth="1"/>
    <col min="14082" max="14082" width="6.28515625" style="249" customWidth="1"/>
    <col min="14083" max="14083" width="2.28515625" style="249" customWidth="1"/>
    <col min="14084" max="14084" width="7.7109375" style="249" customWidth="1"/>
    <col min="14085" max="14085" width="2.7109375" style="249" customWidth="1"/>
    <col min="14086" max="14086" width="7.42578125" style="249" customWidth="1"/>
    <col min="14087" max="14087" width="2.7109375" style="249" customWidth="1"/>
    <col min="14088" max="14088" width="6.5703125" style="249" customWidth="1"/>
    <col min="14089" max="14089" width="2.28515625" style="249" customWidth="1"/>
    <col min="14090" max="14090" width="6.7109375" style="249" customWidth="1"/>
    <col min="14091" max="14091" width="4" style="249" customWidth="1"/>
    <col min="14092" max="14092" width="10.5703125" style="249" customWidth="1"/>
    <col min="14093" max="14093" width="8.7109375" style="249" customWidth="1"/>
    <col min="14094" max="14094" width="6.28515625" style="249" customWidth="1"/>
    <col min="14095" max="14095" width="6.85546875" style="249" customWidth="1"/>
    <col min="14096" max="14096" width="2.7109375" style="249" customWidth="1"/>
    <col min="14097" max="14097" width="6" style="249" customWidth="1"/>
    <col min="14098" max="14098" width="2.42578125" style="249" customWidth="1"/>
    <col min="14099" max="14099" width="7.28515625" style="249" customWidth="1"/>
    <col min="14100" max="14100" width="2.42578125" style="249" customWidth="1"/>
    <col min="14101" max="14101" width="7.28515625" style="249" customWidth="1"/>
    <col min="14102" max="14102" width="2.42578125" style="249" customWidth="1"/>
    <col min="14103" max="14103" width="7.28515625" style="249" customWidth="1"/>
    <col min="14104" max="14104" width="2.42578125" style="249" customWidth="1"/>
    <col min="14105" max="14105" width="7.85546875" style="249" customWidth="1"/>
    <col min="14106" max="14106" width="2.42578125" style="249" customWidth="1"/>
    <col min="14107" max="14336" width="9.140625" style="249"/>
    <col min="14337" max="14337" width="4.5703125" style="249" customWidth="1"/>
    <col min="14338" max="14338" width="6.28515625" style="249" customWidth="1"/>
    <col min="14339" max="14339" width="2.28515625" style="249" customWidth="1"/>
    <col min="14340" max="14340" width="7.7109375" style="249" customWidth="1"/>
    <col min="14341" max="14341" width="2.7109375" style="249" customWidth="1"/>
    <col min="14342" max="14342" width="7.42578125" style="249" customWidth="1"/>
    <col min="14343" max="14343" width="2.7109375" style="249" customWidth="1"/>
    <col min="14344" max="14344" width="6.5703125" style="249" customWidth="1"/>
    <col min="14345" max="14345" width="2.28515625" style="249" customWidth="1"/>
    <col min="14346" max="14346" width="6.7109375" style="249" customWidth="1"/>
    <col min="14347" max="14347" width="4" style="249" customWidth="1"/>
    <col min="14348" max="14348" width="10.5703125" style="249" customWidth="1"/>
    <col min="14349" max="14349" width="8.7109375" style="249" customWidth="1"/>
    <col min="14350" max="14350" width="6.28515625" style="249" customWidth="1"/>
    <col min="14351" max="14351" width="6.85546875" style="249" customWidth="1"/>
    <col min="14352" max="14352" width="2.7109375" style="249" customWidth="1"/>
    <col min="14353" max="14353" width="6" style="249" customWidth="1"/>
    <col min="14354" max="14354" width="2.42578125" style="249" customWidth="1"/>
    <col min="14355" max="14355" width="7.28515625" style="249" customWidth="1"/>
    <col min="14356" max="14356" width="2.42578125" style="249" customWidth="1"/>
    <col min="14357" max="14357" width="7.28515625" style="249" customWidth="1"/>
    <col min="14358" max="14358" width="2.42578125" style="249" customWidth="1"/>
    <col min="14359" max="14359" width="7.28515625" style="249" customWidth="1"/>
    <col min="14360" max="14360" width="2.42578125" style="249" customWidth="1"/>
    <col min="14361" max="14361" width="7.85546875" style="249" customWidth="1"/>
    <col min="14362" max="14362" width="2.42578125" style="249" customWidth="1"/>
    <col min="14363" max="14592" width="9.140625" style="249"/>
    <col min="14593" max="14593" width="4.5703125" style="249" customWidth="1"/>
    <col min="14594" max="14594" width="6.28515625" style="249" customWidth="1"/>
    <col min="14595" max="14595" width="2.28515625" style="249" customWidth="1"/>
    <col min="14596" max="14596" width="7.7109375" style="249" customWidth="1"/>
    <col min="14597" max="14597" width="2.7109375" style="249" customWidth="1"/>
    <col min="14598" max="14598" width="7.42578125" style="249" customWidth="1"/>
    <col min="14599" max="14599" width="2.7109375" style="249" customWidth="1"/>
    <col min="14600" max="14600" width="6.5703125" style="249" customWidth="1"/>
    <col min="14601" max="14601" width="2.28515625" style="249" customWidth="1"/>
    <col min="14602" max="14602" width="6.7109375" style="249" customWidth="1"/>
    <col min="14603" max="14603" width="4" style="249" customWidth="1"/>
    <col min="14604" max="14604" width="10.5703125" style="249" customWidth="1"/>
    <col min="14605" max="14605" width="8.7109375" style="249" customWidth="1"/>
    <col min="14606" max="14606" width="6.28515625" style="249" customWidth="1"/>
    <col min="14607" max="14607" width="6.85546875" style="249" customWidth="1"/>
    <col min="14608" max="14608" width="2.7109375" style="249" customWidth="1"/>
    <col min="14609" max="14609" width="6" style="249" customWidth="1"/>
    <col min="14610" max="14610" width="2.42578125" style="249" customWidth="1"/>
    <col min="14611" max="14611" width="7.28515625" style="249" customWidth="1"/>
    <col min="14612" max="14612" width="2.42578125" style="249" customWidth="1"/>
    <col min="14613" max="14613" width="7.28515625" style="249" customWidth="1"/>
    <col min="14614" max="14614" width="2.42578125" style="249" customWidth="1"/>
    <col min="14615" max="14615" width="7.28515625" style="249" customWidth="1"/>
    <col min="14616" max="14616" width="2.42578125" style="249" customWidth="1"/>
    <col min="14617" max="14617" width="7.85546875" style="249" customWidth="1"/>
    <col min="14618" max="14618" width="2.42578125" style="249" customWidth="1"/>
    <col min="14619" max="14848" width="9.140625" style="249"/>
    <col min="14849" max="14849" width="4.5703125" style="249" customWidth="1"/>
    <col min="14850" max="14850" width="6.28515625" style="249" customWidth="1"/>
    <col min="14851" max="14851" width="2.28515625" style="249" customWidth="1"/>
    <col min="14852" max="14852" width="7.7109375" style="249" customWidth="1"/>
    <col min="14853" max="14853" width="2.7109375" style="249" customWidth="1"/>
    <col min="14854" max="14854" width="7.42578125" style="249" customWidth="1"/>
    <col min="14855" max="14855" width="2.7109375" style="249" customWidth="1"/>
    <col min="14856" max="14856" width="6.5703125" style="249" customWidth="1"/>
    <col min="14857" max="14857" width="2.28515625" style="249" customWidth="1"/>
    <col min="14858" max="14858" width="6.7109375" style="249" customWidth="1"/>
    <col min="14859" max="14859" width="4" style="249" customWidth="1"/>
    <col min="14860" max="14860" width="10.5703125" style="249" customWidth="1"/>
    <col min="14861" max="14861" width="8.7109375" style="249" customWidth="1"/>
    <col min="14862" max="14862" width="6.28515625" style="249" customWidth="1"/>
    <col min="14863" max="14863" width="6.85546875" style="249" customWidth="1"/>
    <col min="14864" max="14864" width="2.7109375" style="249" customWidth="1"/>
    <col min="14865" max="14865" width="6" style="249" customWidth="1"/>
    <col min="14866" max="14866" width="2.42578125" style="249" customWidth="1"/>
    <col min="14867" max="14867" width="7.28515625" style="249" customWidth="1"/>
    <col min="14868" max="14868" width="2.42578125" style="249" customWidth="1"/>
    <col min="14869" max="14869" width="7.28515625" style="249" customWidth="1"/>
    <col min="14870" max="14870" width="2.42578125" style="249" customWidth="1"/>
    <col min="14871" max="14871" width="7.28515625" style="249" customWidth="1"/>
    <col min="14872" max="14872" width="2.42578125" style="249" customWidth="1"/>
    <col min="14873" max="14873" width="7.85546875" style="249" customWidth="1"/>
    <col min="14874" max="14874" width="2.42578125" style="249" customWidth="1"/>
    <col min="14875" max="15104" width="9.140625" style="249"/>
    <col min="15105" max="15105" width="4.5703125" style="249" customWidth="1"/>
    <col min="15106" max="15106" width="6.28515625" style="249" customWidth="1"/>
    <col min="15107" max="15107" width="2.28515625" style="249" customWidth="1"/>
    <col min="15108" max="15108" width="7.7109375" style="249" customWidth="1"/>
    <col min="15109" max="15109" width="2.7109375" style="249" customWidth="1"/>
    <col min="15110" max="15110" width="7.42578125" style="249" customWidth="1"/>
    <col min="15111" max="15111" width="2.7109375" style="249" customWidth="1"/>
    <col min="15112" max="15112" width="6.5703125" style="249" customWidth="1"/>
    <col min="15113" max="15113" width="2.28515625" style="249" customWidth="1"/>
    <col min="15114" max="15114" width="6.7109375" style="249" customWidth="1"/>
    <col min="15115" max="15115" width="4" style="249" customWidth="1"/>
    <col min="15116" max="15116" width="10.5703125" style="249" customWidth="1"/>
    <col min="15117" max="15117" width="8.7109375" style="249" customWidth="1"/>
    <col min="15118" max="15118" width="6.28515625" style="249" customWidth="1"/>
    <col min="15119" max="15119" width="6.85546875" style="249" customWidth="1"/>
    <col min="15120" max="15120" width="2.7109375" style="249" customWidth="1"/>
    <col min="15121" max="15121" width="6" style="249" customWidth="1"/>
    <col min="15122" max="15122" width="2.42578125" style="249" customWidth="1"/>
    <col min="15123" max="15123" width="7.28515625" style="249" customWidth="1"/>
    <col min="15124" max="15124" width="2.42578125" style="249" customWidth="1"/>
    <col min="15125" max="15125" width="7.28515625" style="249" customWidth="1"/>
    <col min="15126" max="15126" width="2.42578125" style="249" customWidth="1"/>
    <col min="15127" max="15127" width="7.28515625" style="249" customWidth="1"/>
    <col min="15128" max="15128" width="2.42578125" style="249" customWidth="1"/>
    <col min="15129" max="15129" width="7.85546875" style="249" customWidth="1"/>
    <col min="15130" max="15130" width="2.42578125" style="249" customWidth="1"/>
    <col min="15131" max="15360" width="9.140625" style="249"/>
    <col min="15361" max="15361" width="4.5703125" style="249" customWidth="1"/>
    <col min="15362" max="15362" width="6.28515625" style="249" customWidth="1"/>
    <col min="15363" max="15363" width="2.28515625" style="249" customWidth="1"/>
    <col min="15364" max="15364" width="7.7109375" style="249" customWidth="1"/>
    <col min="15365" max="15365" width="2.7109375" style="249" customWidth="1"/>
    <col min="15366" max="15366" width="7.42578125" style="249" customWidth="1"/>
    <col min="15367" max="15367" width="2.7109375" style="249" customWidth="1"/>
    <col min="15368" max="15368" width="6.5703125" style="249" customWidth="1"/>
    <col min="15369" max="15369" width="2.28515625" style="249" customWidth="1"/>
    <col min="15370" max="15370" width="6.7109375" style="249" customWidth="1"/>
    <col min="15371" max="15371" width="4" style="249" customWidth="1"/>
    <col min="15372" max="15372" width="10.5703125" style="249" customWidth="1"/>
    <col min="15373" max="15373" width="8.7109375" style="249" customWidth="1"/>
    <col min="15374" max="15374" width="6.28515625" style="249" customWidth="1"/>
    <col min="15375" max="15375" width="6.85546875" style="249" customWidth="1"/>
    <col min="15376" max="15376" width="2.7109375" style="249" customWidth="1"/>
    <col min="15377" max="15377" width="6" style="249" customWidth="1"/>
    <col min="15378" max="15378" width="2.42578125" style="249" customWidth="1"/>
    <col min="15379" max="15379" width="7.28515625" style="249" customWidth="1"/>
    <col min="15380" max="15380" width="2.42578125" style="249" customWidth="1"/>
    <col min="15381" max="15381" width="7.28515625" style="249" customWidth="1"/>
    <col min="15382" max="15382" width="2.42578125" style="249" customWidth="1"/>
    <col min="15383" max="15383" width="7.28515625" style="249" customWidth="1"/>
    <col min="15384" max="15384" width="2.42578125" style="249" customWidth="1"/>
    <col min="15385" max="15385" width="7.85546875" style="249" customWidth="1"/>
    <col min="15386" max="15386" width="2.42578125" style="249" customWidth="1"/>
    <col min="15387" max="15616" width="9.140625" style="249"/>
    <col min="15617" max="15617" width="4.5703125" style="249" customWidth="1"/>
    <col min="15618" max="15618" width="6.28515625" style="249" customWidth="1"/>
    <col min="15619" max="15619" width="2.28515625" style="249" customWidth="1"/>
    <col min="15620" max="15620" width="7.7109375" style="249" customWidth="1"/>
    <col min="15621" max="15621" width="2.7109375" style="249" customWidth="1"/>
    <col min="15622" max="15622" width="7.42578125" style="249" customWidth="1"/>
    <col min="15623" max="15623" width="2.7109375" style="249" customWidth="1"/>
    <col min="15624" max="15624" width="6.5703125" style="249" customWidth="1"/>
    <col min="15625" max="15625" width="2.28515625" style="249" customWidth="1"/>
    <col min="15626" max="15626" width="6.7109375" style="249" customWidth="1"/>
    <col min="15627" max="15627" width="4" style="249" customWidth="1"/>
    <col min="15628" max="15628" width="10.5703125" style="249" customWidth="1"/>
    <col min="15629" max="15629" width="8.7109375" style="249" customWidth="1"/>
    <col min="15630" max="15630" width="6.28515625" style="249" customWidth="1"/>
    <col min="15631" max="15631" width="6.85546875" style="249" customWidth="1"/>
    <col min="15632" max="15632" width="2.7109375" style="249" customWidth="1"/>
    <col min="15633" max="15633" width="6" style="249" customWidth="1"/>
    <col min="15634" max="15634" width="2.42578125" style="249" customWidth="1"/>
    <col min="15635" max="15635" width="7.28515625" style="249" customWidth="1"/>
    <col min="15636" max="15636" width="2.42578125" style="249" customWidth="1"/>
    <col min="15637" max="15637" width="7.28515625" style="249" customWidth="1"/>
    <col min="15638" max="15638" width="2.42578125" style="249" customWidth="1"/>
    <col min="15639" max="15639" width="7.28515625" style="249" customWidth="1"/>
    <col min="15640" max="15640" width="2.42578125" style="249" customWidth="1"/>
    <col min="15641" max="15641" width="7.85546875" style="249" customWidth="1"/>
    <col min="15642" max="15642" width="2.42578125" style="249" customWidth="1"/>
    <col min="15643" max="15872" width="9.140625" style="249"/>
    <col min="15873" max="15873" width="4.5703125" style="249" customWidth="1"/>
    <col min="15874" max="15874" width="6.28515625" style="249" customWidth="1"/>
    <col min="15875" max="15875" width="2.28515625" style="249" customWidth="1"/>
    <col min="15876" max="15876" width="7.7109375" style="249" customWidth="1"/>
    <col min="15877" max="15877" width="2.7109375" style="249" customWidth="1"/>
    <col min="15878" max="15878" width="7.42578125" style="249" customWidth="1"/>
    <col min="15879" max="15879" width="2.7109375" style="249" customWidth="1"/>
    <col min="15880" max="15880" width="6.5703125" style="249" customWidth="1"/>
    <col min="15881" max="15881" width="2.28515625" style="249" customWidth="1"/>
    <col min="15882" max="15882" width="6.7109375" style="249" customWidth="1"/>
    <col min="15883" max="15883" width="4" style="249" customWidth="1"/>
    <col min="15884" max="15884" width="10.5703125" style="249" customWidth="1"/>
    <col min="15885" max="15885" width="8.7109375" style="249" customWidth="1"/>
    <col min="15886" max="15886" width="6.28515625" style="249" customWidth="1"/>
    <col min="15887" max="15887" width="6.85546875" style="249" customWidth="1"/>
    <col min="15888" max="15888" width="2.7109375" style="249" customWidth="1"/>
    <col min="15889" max="15889" width="6" style="249" customWidth="1"/>
    <col min="15890" max="15890" width="2.42578125" style="249" customWidth="1"/>
    <col min="15891" max="15891" width="7.28515625" style="249" customWidth="1"/>
    <col min="15892" max="15892" width="2.42578125" style="249" customWidth="1"/>
    <col min="15893" max="15893" width="7.28515625" style="249" customWidth="1"/>
    <col min="15894" max="15894" width="2.42578125" style="249" customWidth="1"/>
    <col min="15895" max="15895" width="7.28515625" style="249" customWidth="1"/>
    <col min="15896" max="15896" width="2.42578125" style="249" customWidth="1"/>
    <col min="15897" max="15897" width="7.85546875" style="249" customWidth="1"/>
    <col min="15898" max="15898" width="2.42578125" style="249" customWidth="1"/>
    <col min="15899" max="16128" width="9.140625" style="249"/>
    <col min="16129" max="16129" width="4.5703125" style="249" customWidth="1"/>
    <col min="16130" max="16130" width="6.28515625" style="249" customWidth="1"/>
    <col min="16131" max="16131" width="2.28515625" style="249" customWidth="1"/>
    <col min="16132" max="16132" width="7.7109375" style="249" customWidth="1"/>
    <col min="16133" max="16133" width="2.7109375" style="249" customWidth="1"/>
    <col min="16134" max="16134" width="7.42578125" style="249" customWidth="1"/>
    <col min="16135" max="16135" width="2.7109375" style="249" customWidth="1"/>
    <col min="16136" max="16136" width="6.5703125" style="249" customWidth="1"/>
    <col min="16137" max="16137" width="2.28515625" style="249" customWidth="1"/>
    <col min="16138" max="16138" width="6.7109375" style="249" customWidth="1"/>
    <col min="16139" max="16139" width="4" style="249" customWidth="1"/>
    <col min="16140" max="16140" width="10.5703125" style="249" customWidth="1"/>
    <col min="16141" max="16141" width="8.7109375" style="249" customWidth="1"/>
    <col min="16142" max="16142" width="6.28515625" style="249" customWidth="1"/>
    <col min="16143" max="16143" width="6.85546875" style="249" customWidth="1"/>
    <col min="16144" max="16144" width="2.7109375" style="249" customWidth="1"/>
    <col min="16145" max="16145" width="6" style="249" customWidth="1"/>
    <col min="16146" max="16146" width="2.42578125" style="249" customWidth="1"/>
    <col min="16147" max="16147" width="7.28515625" style="249" customWidth="1"/>
    <col min="16148" max="16148" width="2.42578125" style="249" customWidth="1"/>
    <col min="16149" max="16149" width="7.28515625" style="249" customWidth="1"/>
    <col min="16150" max="16150" width="2.42578125" style="249" customWidth="1"/>
    <col min="16151" max="16151" width="7.28515625" style="249" customWidth="1"/>
    <col min="16152" max="16152" width="2.42578125" style="249" customWidth="1"/>
    <col min="16153" max="16153" width="7.85546875" style="249" customWidth="1"/>
    <col min="16154" max="16154" width="2.42578125" style="249" customWidth="1"/>
    <col min="16155" max="16384" width="9.140625" style="249"/>
  </cols>
  <sheetData>
    <row r="1" spans="1:26" ht="15.75" customHeight="1" x14ac:dyDescent="0.25">
      <c r="A1" s="571" t="s">
        <v>549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3"/>
    </row>
    <row r="2" spans="1:26" x14ac:dyDescent="0.25">
      <c r="A2" s="574" t="s">
        <v>388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6"/>
    </row>
    <row r="3" spans="1:26" x14ac:dyDescent="0.25">
      <c r="A3" s="561" t="s">
        <v>69</v>
      </c>
      <c r="B3" s="563" t="s">
        <v>550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  <c r="S3" s="578"/>
      <c r="T3" s="564"/>
      <c r="U3" s="581"/>
      <c r="V3" s="582"/>
      <c r="W3" s="581"/>
      <c r="X3" s="582"/>
      <c r="Y3" s="563" t="s">
        <v>34</v>
      </c>
      <c r="Z3" s="564"/>
    </row>
    <row r="4" spans="1:26" x14ac:dyDescent="0.25">
      <c r="A4" s="577"/>
      <c r="B4" s="567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68"/>
      <c r="U4" s="569"/>
      <c r="V4" s="570"/>
      <c r="W4" s="569"/>
      <c r="X4" s="570"/>
      <c r="Y4" s="567"/>
      <c r="Z4" s="568"/>
    </row>
    <row r="5" spans="1:26" x14ac:dyDescent="0.25">
      <c r="A5" s="577"/>
      <c r="B5" s="567"/>
      <c r="C5" s="579"/>
      <c r="D5" s="579"/>
      <c r="E5" s="579"/>
      <c r="F5" s="579"/>
      <c r="G5" s="579"/>
      <c r="H5" s="579"/>
      <c r="I5" s="579"/>
      <c r="J5" s="579"/>
      <c r="K5" s="579"/>
      <c r="L5" s="579"/>
      <c r="M5" s="579"/>
      <c r="N5" s="579"/>
      <c r="O5" s="579"/>
      <c r="P5" s="579"/>
      <c r="Q5" s="579"/>
      <c r="R5" s="579"/>
      <c r="S5" s="579"/>
      <c r="T5" s="568"/>
      <c r="U5" s="569"/>
      <c r="V5" s="570"/>
      <c r="W5" s="567" t="s">
        <v>70</v>
      </c>
      <c r="X5" s="568"/>
      <c r="Y5" s="567"/>
      <c r="Z5" s="568"/>
    </row>
    <row r="6" spans="1:26" x14ac:dyDescent="0.25">
      <c r="A6" s="577"/>
      <c r="B6" s="565"/>
      <c r="C6" s="580"/>
      <c r="D6" s="580"/>
      <c r="E6" s="580"/>
      <c r="F6" s="580"/>
      <c r="G6" s="580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80"/>
      <c r="S6" s="580"/>
      <c r="T6" s="566"/>
      <c r="U6" s="567" t="s">
        <v>71</v>
      </c>
      <c r="V6" s="568"/>
      <c r="W6" s="567" t="s">
        <v>72</v>
      </c>
      <c r="X6" s="568"/>
      <c r="Y6" s="567"/>
      <c r="Z6" s="568"/>
    </row>
    <row r="7" spans="1:26" x14ac:dyDescent="0.25">
      <c r="A7" s="577"/>
      <c r="B7" s="563" t="s">
        <v>389</v>
      </c>
      <c r="C7" s="578"/>
      <c r="D7" s="578"/>
      <c r="E7" s="578"/>
      <c r="F7" s="578"/>
      <c r="G7" s="578"/>
      <c r="H7" s="578"/>
      <c r="I7" s="564"/>
      <c r="J7" s="563" t="s">
        <v>551</v>
      </c>
      <c r="K7" s="578"/>
      <c r="L7" s="578"/>
      <c r="M7" s="578"/>
      <c r="N7" s="578"/>
      <c r="O7" s="578"/>
      <c r="P7" s="578"/>
      <c r="Q7" s="578"/>
      <c r="R7" s="564"/>
      <c r="S7" s="581"/>
      <c r="T7" s="582"/>
      <c r="U7" s="567" t="s">
        <v>73</v>
      </c>
      <c r="V7" s="568"/>
      <c r="W7" s="567" t="s">
        <v>74</v>
      </c>
      <c r="X7" s="568"/>
      <c r="Y7" s="567"/>
      <c r="Z7" s="568"/>
    </row>
    <row r="8" spans="1:26" x14ac:dyDescent="0.25">
      <c r="A8" s="577"/>
      <c r="B8" s="567"/>
      <c r="C8" s="579"/>
      <c r="D8" s="579"/>
      <c r="E8" s="579"/>
      <c r="F8" s="579"/>
      <c r="G8" s="579"/>
      <c r="H8" s="579"/>
      <c r="I8" s="568"/>
      <c r="J8" s="567"/>
      <c r="K8" s="579"/>
      <c r="L8" s="579"/>
      <c r="M8" s="579"/>
      <c r="N8" s="579"/>
      <c r="O8" s="579"/>
      <c r="P8" s="579"/>
      <c r="Q8" s="579"/>
      <c r="R8" s="568"/>
      <c r="S8" s="569"/>
      <c r="T8" s="570"/>
      <c r="U8" s="567" t="s">
        <v>552</v>
      </c>
      <c r="V8" s="568"/>
      <c r="W8" s="567" t="s">
        <v>553</v>
      </c>
      <c r="X8" s="568"/>
      <c r="Y8" s="567"/>
      <c r="Z8" s="568"/>
    </row>
    <row r="9" spans="1:26" x14ac:dyDescent="0.25">
      <c r="A9" s="577"/>
      <c r="B9" s="565"/>
      <c r="C9" s="580"/>
      <c r="D9" s="580"/>
      <c r="E9" s="580"/>
      <c r="F9" s="580"/>
      <c r="G9" s="580"/>
      <c r="H9" s="580"/>
      <c r="I9" s="566"/>
      <c r="J9" s="565"/>
      <c r="K9" s="580"/>
      <c r="L9" s="580"/>
      <c r="M9" s="580"/>
      <c r="N9" s="580"/>
      <c r="O9" s="580"/>
      <c r="P9" s="580"/>
      <c r="Q9" s="580"/>
      <c r="R9" s="566"/>
      <c r="S9" s="567" t="s">
        <v>34</v>
      </c>
      <c r="T9" s="568"/>
      <c r="U9" s="567"/>
      <c r="V9" s="568"/>
      <c r="W9" s="567"/>
      <c r="X9" s="568"/>
      <c r="Y9" s="567"/>
      <c r="Z9" s="568"/>
    </row>
    <row r="10" spans="1:26" x14ac:dyDescent="0.25">
      <c r="A10" s="577"/>
      <c r="B10" s="563" t="s">
        <v>75</v>
      </c>
      <c r="C10" s="564"/>
      <c r="D10" s="563" t="s">
        <v>554</v>
      </c>
      <c r="E10" s="564"/>
      <c r="F10" s="563" t="s">
        <v>555</v>
      </c>
      <c r="G10" s="564"/>
      <c r="H10" s="563" t="s">
        <v>34</v>
      </c>
      <c r="I10" s="564"/>
      <c r="J10" s="563" t="s">
        <v>390</v>
      </c>
      <c r="K10" s="564"/>
      <c r="L10" s="561" t="s">
        <v>556</v>
      </c>
      <c r="M10" s="561" t="s">
        <v>557</v>
      </c>
      <c r="N10" s="561" t="s">
        <v>558</v>
      </c>
      <c r="O10" s="563" t="s">
        <v>559</v>
      </c>
      <c r="P10" s="564"/>
      <c r="Q10" s="563" t="s">
        <v>34</v>
      </c>
      <c r="R10" s="564"/>
      <c r="S10" s="567" t="s">
        <v>76</v>
      </c>
      <c r="T10" s="568"/>
      <c r="U10" s="567"/>
      <c r="V10" s="568"/>
      <c r="W10" s="567"/>
      <c r="X10" s="568"/>
      <c r="Y10" s="567"/>
      <c r="Z10" s="568"/>
    </row>
    <row r="11" spans="1:26" x14ac:dyDescent="0.25">
      <c r="A11" s="562"/>
      <c r="B11" s="565"/>
      <c r="C11" s="566"/>
      <c r="D11" s="565"/>
      <c r="E11" s="566"/>
      <c r="F11" s="565"/>
      <c r="G11" s="566"/>
      <c r="H11" s="565"/>
      <c r="I11" s="566"/>
      <c r="J11" s="565" t="s">
        <v>560</v>
      </c>
      <c r="K11" s="566"/>
      <c r="L11" s="562"/>
      <c r="M11" s="562"/>
      <c r="N11" s="562"/>
      <c r="O11" s="565"/>
      <c r="P11" s="566"/>
      <c r="Q11" s="565"/>
      <c r="R11" s="566"/>
      <c r="S11" s="565"/>
      <c r="T11" s="566"/>
      <c r="U11" s="565"/>
      <c r="V11" s="566"/>
      <c r="W11" s="565"/>
      <c r="X11" s="566"/>
      <c r="Y11" s="565"/>
      <c r="Z11" s="566"/>
    </row>
    <row r="12" spans="1:26" x14ac:dyDescent="0.25">
      <c r="A12" s="252">
        <v>1949</v>
      </c>
      <c r="B12" s="254">
        <v>1554118</v>
      </c>
      <c r="C12" s="261"/>
      <c r="D12" s="254">
        <v>359992</v>
      </c>
      <c r="E12" s="261"/>
      <c r="F12" s="254">
        <v>734774</v>
      </c>
      <c r="G12" s="262" t="s">
        <v>78</v>
      </c>
      <c r="H12" s="254">
        <v>2648883</v>
      </c>
      <c r="I12" s="262" t="s">
        <v>78</v>
      </c>
      <c r="J12" s="253" t="s">
        <v>77</v>
      </c>
      <c r="K12" s="261"/>
      <c r="L12" s="253" t="s">
        <v>77</v>
      </c>
      <c r="M12" s="253" t="s">
        <v>77</v>
      </c>
      <c r="N12" s="253" t="s">
        <v>77</v>
      </c>
      <c r="O12" s="254">
        <v>19986</v>
      </c>
      <c r="P12" s="261"/>
      <c r="Q12" s="254">
        <v>19986</v>
      </c>
      <c r="R12" s="261"/>
      <c r="S12" s="254">
        <v>2668869</v>
      </c>
      <c r="T12" s="262" t="s">
        <v>78</v>
      </c>
      <c r="U12" s="254">
        <v>200104</v>
      </c>
      <c r="V12" s="261"/>
      <c r="W12" s="254">
        <v>799843</v>
      </c>
      <c r="X12" s="261"/>
      <c r="Y12" s="254">
        <v>3668816</v>
      </c>
      <c r="Z12" s="262" t="s">
        <v>78</v>
      </c>
    </row>
    <row r="13" spans="1:26" x14ac:dyDescent="0.25">
      <c r="A13" s="252">
        <v>1950</v>
      </c>
      <c r="B13" s="254">
        <v>1541548</v>
      </c>
      <c r="C13" s="261"/>
      <c r="D13" s="254">
        <v>401412</v>
      </c>
      <c r="E13" s="261"/>
      <c r="F13" s="254">
        <v>872058</v>
      </c>
      <c r="G13" s="262" t="s">
        <v>78</v>
      </c>
      <c r="H13" s="254">
        <v>2815019</v>
      </c>
      <c r="I13" s="262" t="s">
        <v>78</v>
      </c>
      <c r="J13" s="253" t="s">
        <v>77</v>
      </c>
      <c r="K13" s="261"/>
      <c r="L13" s="253" t="s">
        <v>77</v>
      </c>
      <c r="M13" s="253" t="s">
        <v>77</v>
      </c>
      <c r="N13" s="253" t="s">
        <v>77</v>
      </c>
      <c r="O13" s="254">
        <v>19075</v>
      </c>
      <c r="P13" s="261"/>
      <c r="Q13" s="254">
        <v>19075</v>
      </c>
      <c r="R13" s="261"/>
      <c r="S13" s="254">
        <v>2834094</v>
      </c>
      <c r="T13" s="262" t="s">
        <v>78</v>
      </c>
      <c r="U13" s="254">
        <v>225094</v>
      </c>
      <c r="V13" s="261"/>
      <c r="W13" s="254">
        <v>834110</v>
      </c>
      <c r="X13" s="261"/>
      <c r="Y13" s="254">
        <v>3893298</v>
      </c>
      <c r="Z13" s="262" t="s">
        <v>78</v>
      </c>
    </row>
    <row r="14" spans="1:26" x14ac:dyDescent="0.25">
      <c r="A14" s="255">
        <v>1951</v>
      </c>
      <c r="B14" s="257">
        <v>1306595</v>
      </c>
      <c r="C14" s="263"/>
      <c r="D14" s="257">
        <v>480560</v>
      </c>
      <c r="E14" s="263"/>
      <c r="F14" s="257">
        <v>932331</v>
      </c>
      <c r="G14" s="264" t="s">
        <v>78</v>
      </c>
      <c r="H14" s="257">
        <v>2719486</v>
      </c>
      <c r="I14" s="264" t="s">
        <v>78</v>
      </c>
      <c r="J14" s="256" t="s">
        <v>77</v>
      </c>
      <c r="K14" s="263"/>
      <c r="L14" s="256" t="s">
        <v>77</v>
      </c>
      <c r="M14" s="256" t="s">
        <v>77</v>
      </c>
      <c r="N14" s="256" t="s">
        <v>77</v>
      </c>
      <c r="O14" s="257">
        <v>18198</v>
      </c>
      <c r="P14" s="263"/>
      <c r="Q14" s="257">
        <v>18198</v>
      </c>
      <c r="R14" s="263"/>
      <c r="S14" s="257">
        <v>2737684</v>
      </c>
      <c r="T14" s="264" t="s">
        <v>78</v>
      </c>
      <c r="U14" s="257">
        <v>252360</v>
      </c>
      <c r="V14" s="263"/>
      <c r="W14" s="257">
        <v>883181</v>
      </c>
      <c r="X14" s="263"/>
      <c r="Y14" s="257">
        <v>3873226</v>
      </c>
      <c r="Z14" s="264" t="s">
        <v>78</v>
      </c>
    </row>
    <row r="15" spans="1:26" x14ac:dyDescent="0.25">
      <c r="A15" s="252">
        <v>1952</v>
      </c>
      <c r="B15" s="254">
        <v>1169140</v>
      </c>
      <c r="C15" s="261"/>
      <c r="D15" s="254">
        <v>533717</v>
      </c>
      <c r="E15" s="261"/>
      <c r="F15" s="254">
        <v>952939</v>
      </c>
      <c r="G15" s="262" t="s">
        <v>78</v>
      </c>
      <c r="H15" s="254">
        <v>2655797</v>
      </c>
      <c r="I15" s="262" t="s">
        <v>78</v>
      </c>
      <c r="J15" s="253" t="s">
        <v>77</v>
      </c>
      <c r="K15" s="261"/>
      <c r="L15" s="253" t="s">
        <v>77</v>
      </c>
      <c r="M15" s="253" t="s">
        <v>77</v>
      </c>
      <c r="N15" s="253" t="s">
        <v>77</v>
      </c>
      <c r="O15" s="254">
        <v>17114</v>
      </c>
      <c r="P15" s="261"/>
      <c r="Q15" s="254">
        <v>17114</v>
      </c>
      <c r="R15" s="261"/>
      <c r="S15" s="254">
        <v>2672911</v>
      </c>
      <c r="T15" s="262" t="s">
        <v>78</v>
      </c>
      <c r="U15" s="254">
        <v>273287</v>
      </c>
      <c r="V15" s="261"/>
      <c r="W15" s="254">
        <v>927188</v>
      </c>
      <c r="X15" s="261"/>
      <c r="Y15" s="254">
        <v>3873385</v>
      </c>
      <c r="Z15" s="262" t="s">
        <v>78</v>
      </c>
    </row>
    <row r="16" spans="1:26" x14ac:dyDescent="0.25">
      <c r="A16" s="252">
        <v>1953</v>
      </c>
      <c r="B16" s="254">
        <v>965664</v>
      </c>
      <c r="C16" s="261"/>
      <c r="D16" s="254">
        <v>549223</v>
      </c>
      <c r="E16" s="261"/>
      <c r="F16" s="254">
        <v>981751</v>
      </c>
      <c r="G16" s="262" t="s">
        <v>78</v>
      </c>
      <c r="H16" s="254">
        <v>2496638</v>
      </c>
      <c r="I16" s="262" t="s">
        <v>78</v>
      </c>
      <c r="J16" s="253" t="s">
        <v>77</v>
      </c>
      <c r="K16" s="261"/>
      <c r="L16" s="253" t="s">
        <v>77</v>
      </c>
      <c r="M16" s="253" t="s">
        <v>77</v>
      </c>
      <c r="N16" s="253" t="s">
        <v>77</v>
      </c>
      <c r="O16" s="254">
        <v>15738</v>
      </c>
      <c r="P16" s="261"/>
      <c r="Q16" s="254">
        <v>15738</v>
      </c>
      <c r="R16" s="261"/>
      <c r="S16" s="254">
        <v>2512376</v>
      </c>
      <c r="T16" s="262" t="s">
        <v>78</v>
      </c>
      <c r="U16" s="254">
        <v>296928</v>
      </c>
      <c r="V16" s="261"/>
      <c r="W16" s="254">
        <v>961679</v>
      </c>
      <c r="X16" s="261"/>
      <c r="Y16" s="254">
        <v>3770982</v>
      </c>
      <c r="Z16" s="262" t="s">
        <v>78</v>
      </c>
    </row>
    <row r="17" spans="1:26" x14ac:dyDescent="0.25">
      <c r="A17" s="255">
        <v>1954</v>
      </c>
      <c r="B17" s="257">
        <v>824598</v>
      </c>
      <c r="C17" s="263"/>
      <c r="D17" s="257">
        <v>605430</v>
      </c>
      <c r="E17" s="263"/>
      <c r="F17" s="257">
        <v>1012379</v>
      </c>
      <c r="G17" s="264" t="s">
        <v>78</v>
      </c>
      <c r="H17" s="257">
        <v>2442408</v>
      </c>
      <c r="I17" s="264" t="s">
        <v>78</v>
      </c>
      <c r="J17" s="256" t="s">
        <v>77</v>
      </c>
      <c r="K17" s="263"/>
      <c r="L17" s="256" t="s">
        <v>77</v>
      </c>
      <c r="M17" s="256" t="s">
        <v>77</v>
      </c>
      <c r="N17" s="256" t="s">
        <v>77</v>
      </c>
      <c r="O17" s="257">
        <v>15170</v>
      </c>
      <c r="P17" s="263"/>
      <c r="Q17" s="257">
        <v>15170</v>
      </c>
      <c r="R17" s="263"/>
      <c r="S17" s="257">
        <v>2457578</v>
      </c>
      <c r="T17" s="264" t="s">
        <v>78</v>
      </c>
      <c r="U17" s="257">
        <v>319346</v>
      </c>
      <c r="V17" s="263"/>
      <c r="W17" s="257">
        <v>955998</v>
      </c>
      <c r="X17" s="263"/>
      <c r="Y17" s="257">
        <v>3732921</v>
      </c>
      <c r="Z17" s="264" t="s">
        <v>78</v>
      </c>
    </row>
    <row r="18" spans="1:26" x14ac:dyDescent="0.25">
      <c r="A18" s="252">
        <v>1955</v>
      </c>
      <c r="B18" s="254">
        <v>800706</v>
      </c>
      <c r="C18" s="261"/>
      <c r="D18" s="254">
        <v>651242</v>
      </c>
      <c r="E18" s="261"/>
      <c r="F18" s="254">
        <v>1094598</v>
      </c>
      <c r="G18" s="262" t="s">
        <v>78</v>
      </c>
      <c r="H18" s="254">
        <v>2546546</v>
      </c>
      <c r="I18" s="262" t="s">
        <v>78</v>
      </c>
      <c r="J18" s="253" t="s">
        <v>77</v>
      </c>
      <c r="K18" s="261"/>
      <c r="L18" s="253" t="s">
        <v>77</v>
      </c>
      <c r="M18" s="253" t="s">
        <v>77</v>
      </c>
      <c r="N18" s="253" t="s">
        <v>77</v>
      </c>
      <c r="O18" s="254">
        <v>14706</v>
      </c>
      <c r="P18" s="261"/>
      <c r="Q18" s="254">
        <v>14706</v>
      </c>
      <c r="R18" s="261"/>
      <c r="S18" s="254">
        <v>2561252</v>
      </c>
      <c r="T18" s="262" t="s">
        <v>78</v>
      </c>
      <c r="U18" s="254">
        <v>349891</v>
      </c>
      <c r="V18" s="261"/>
      <c r="W18" s="254">
        <v>983997</v>
      </c>
      <c r="X18" s="261"/>
      <c r="Y18" s="254">
        <v>3895140</v>
      </c>
      <c r="Z18" s="262" t="s">
        <v>78</v>
      </c>
    </row>
    <row r="19" spans="1:26" x14ac:dyDescent="0.25">
      <c r="A19" s="252">
        <v>1956</v>
      </c>
      <c r="B19" s="254">
        <v>714627</v>
      </c>
      <c r="C19" s="261"/>
      <c r="D19" s="254">
        <v>741961</v>
      </c>
      <c r="E19" s="261"/>
      <c r="F19" s="254">
        <v>1136248</v>
      </c>
      <c r="G19" s="262" t="s">
        <v>78</v>
      </c>
      <c r="H19" s="254">
        <v>2592836</v>
      </c>
      <c r="I19" s="262" t="s">
        <v>78</v>
      </c>
      <c r="J19" s="253" t="s">
        <v>77</v>
      </c>
      <c r="K19" s="261"/>
      <c r="L19" s="253" t="s">
        <v>77</v>
      </c>
      <c r="M19" s="253" t="s">
        <v>77</v>
      </c>
      <c r="N19" s="253" t="s">
        <v>77</v>
      </c>
      <c r="O19" s="254">
        <v>14018</v>
      </c>
      <c r="P19" s="261"/>
      <c r="Q19" s="254">
        <v>14018</v>
      </c>
      <c r="R19" s="261"/>
      <c r="S19" s="254">
        <v>2606854</v>
      </c>
      <c r="T19" s="262" t="s">
        <v>78</v>
      </c>
      <c r="U19" s="254">
        <v>380177</v>
      </c>
      <c r="V19" s="261"/>
      <c r="W19" s="254">
        <v>1035828</v>
      </c>
      <c r="X19" s="261"/>
      <c r="Y19" s="254">
        <v>4022859</v>
      </c>
      <c r="Z19" s="262" t="s">
        <v>78</v>
      </c>
    </row>
    <row r="20" spans="1:26" x14ac:dyDescent="0.25">
      <c r="A20" s="255">
        <v>1957</v>
      </c>
      <c r="B20" s="257">
        <v>534873</v>
      </c>
      <c r="C20" s="263"/>
      <c r="D20" s="257">
        <v>803073</v>
      </c>
      <c r="E20" s="263"/>
      <c r="F20" s="257">
        <v>1098015</v>
      </c>
      <c r="G20" s="264" t="s">
        <v>78</v>
      </c>
      <c r="H20" s="257">
        <v>2435961</v>
      </c>
      <c r="I20" s="264" t="s">
        <v>78</v>
      </c>
      <c r="J20" s="256" t="s">
        <v>77</v>
      </c>
      <c r="K20" s="263"/>
      <c r="L20" s="256" t="s">
        <v>77</v>
      </c>
      <c r="M20" s="256" t="s">
        <v>77</v>
      </c>
      <c r="N20" s="256" t="s">
        <v>77</v>
      </c>
      <c r="O20" s="257">
        <v>13330</v>
      </c>
      <c r="P20" s="263"/>
      <c r="Q20" s="257">
        <v>13330</v>
      </c>
      <c r="R20" s="263"/>
      <c r="S20" s="257">
        <v>2449291</v>
      </c>
      <c r="T20" s="264" t="s">
        <v>78</v>
      </c>
      <c r="U20" s="257">
        <v>410679</v>
      </c>
      <c r="V20" s="263"/>
      <c r="W20" s="257">
        <v>1100817</v>
      </c>
      <c r="X20" s="263"/>
      <c r="Y20" s="257">
        <v>3960787</v>
      </c>
      <c r="Z20" s="264" t="s">
        <v>78</v>
      </c>
    </row>
    <row r="21" spans="1:26" x14ac:dyDescent="0.25">
      <c r="A21" s="252">
        <v>1958</v>
      </c>
      <c r="B21" s="254">
        <v>500532</v>
      </c>
      <c r="C21" s="261"/>
      <c r="D21" s="254">
        <v>902286</v>
      </c>
      <c r="E21" s="261"/>
      <c r="F21" s="254">
        <v>1141298</v>
      </c>
      <c r="G21" s="262" t="s">
        <v>78</v>
      </c>
      <c r="H21" s="254">
        <v>2544116</v>
      </c>
      <c r="I21" s="262" t="s">
        <v>78</v>
      </c>
      <c r="J21" s="253" t="s">
        <v>77</v>
      </c>
      <c r="K21" s="261"/>
      <c r="L21" s="253" t="s">
        <v>77</v>
      </c>
      <c r="M21" s="253" t="s">
        <v>77</v>
      </c>
      <c r="N21" s="253" t="s">
        <v>77</v>
      </c>
      <c r="O21" s="254">
        <v>13089</v>
      </c>
      <c r="P21" s="261"/>
      <c r="Q21" s="254">
        <v>13089</v>
      </c>
      <c r="R21" s="261"/>
      <c r="S21" s="254">
        <v>2557205</v>
      </c>
      <c r="T21" s="262" t="s">
        <v>78</v>
      </c>
      <c r="U21" s="254">
        <v>435256</v>
      </c>
      <c r="V21" s="261"/>
      <c r="W21" s="254">
        <v>1126695</v>
      </c>
      <c r="X21" s="261"/>
      <c r="Y21" s="254">
        <v>4119156</v>
      </c>
      <c r="Z21" s="262" t="s">
        <v>78</v>
      </c>
    </row>
    <row r="22" spans="1:26" x14ac:dyDescent="0.25">
      <c r="A22" s="252">
        <v>1959</v>
      </c>
      <c r="B22" s="254">
        <v>415164</v>
      </c>
      <c r="C22" s="261"/>
      <c r="D22" s="254">
        <v>1009236</v>
      </c>
      <c r="E22" s="261"/>
      <c r="F22" s="254">
        <v>1212693</v>
      </c>
      <c r="G22" s="262" t="s">
        <v>78</v>
      </c>
      <c r="H22" s="254">
        <v>2637092</v>
      </c>
      <c r="I22" s="262" t="s">
        <v>78</v>
      </c>
      <c r="J22" s="253" t="s">
        <v>77</v>
      </c>
      <c r="K22" s="261"/>
      <c r="L22" s="253" t="s">
        <v>77</v>
      </c>
      <c r="M22" s="253" t="s">
        <v>77</v>
      </c>
      <c r="N22" s="253" t="s">
        <v>77</v>
      </c>
      <c r="O22" s="254">
        <v>12298</v>
      </c>
      <c r="P22" s="261"/>
      <c r="Q22" s="254">
        <v>12298</v>
      </c>
      <c r="R22" s="261"/>
      <c r="S22" s="254">
        <v>2649390</v>
      </c>
      <c r="T22" s="262" t="s">
        <v>78</v>
      </c>
      <c r="U22" s="254">
        <v>487860</v>
      </c>
      <c r="V22" s="261"/>
      <c r="W22" s="254">
        <v>1234936</v>
      </c>
      <c r="X22" s="261"/>
      <c r="Y22" s="254">
        <v>4372186</v>
      </c>
      <c r="Z22" s="262" t="s">
        <v>78</v>
      </c>
    </row>
    <row r="23" spans="1:26" x14ac:dyDescent="0.25">
      <c r="A23" s="255">
        <v>1960</v>
      </c>
      <c r="B23" s="257">
        <v>406723</v>
      </c>
      <c r="C23" s="263"/>
      <c r="D23" s="257">
        <v>1055930</v>
      </c>
      <c r="E23" s="263"/>
      <c r="F23" s="257">
        <v>1248045</v>
      </c>
      <c r="G23" s="264" t="s">
        <v>78</v>
      </c>
      <c r="H23" s="257">
        <v>2710697</v>
      </c>
      <c r="I23" s="264" t="s">
        <v>78</v>
      </c>
      <c r="J23" s="256" t="s">
        <v>77</v>
      </c>
      <c r="K23" s="263"/>
      <c r="L23" s="256" t="s">
        <v>77</v>
      </c>
      <c r="M23" s="256" t="s">
        <v>77</v>
      </c>
      <c r="N23" s="256" t="s">
        <v>77</v>
      </c>
      <c r="O23" s="257">
        <v>11868</v>
      </c>
      <c r="P23" s="263"/>
      <c r="Q23" s="257">
        <v>11868</v>
      </c>
      <c r="R23" s="263"/>
      <c r="S23" s="257">
        <v>2722565</v>
      </c>
      <c r="T23" s="264" t="s">
        <v>78</v>
      </c>
      <c r="U23" s="257">
        <v>542999</v>
      </c>
      <c r="V23" s="263"/>
      <c r="W23" s="257">
        <v>1343837</v>
      </c>
      <c r="X23" s="264" t="s">
        <v>78</v>
      </c>
      <c r="Y23" s="257">
        <v>4609400</v>
      </c>
      <c r="Z23" s="264" t="s">
        <v>78</v>
      </c>
    </row>
    <row r="24" spans="1:26" x14ac:dyDescent="0.25">
      <c r="A24" s="252">
        <v>1961</v>
      </c>
      <c r="B24" s="254">
        <v>370815</v>
      </c>
      <c r="C24" s="261"/>
      <c r="D24" s="254">
        <v>1114539</v>
      </c>
      <c r="E24" s="261"/>
      <c r="F24" s="254">
        <v>1268486</v>
      </c>
      <c r="G24" s="262" t="s">
        <v>78</v>
      </c>
      <c r="H24" s="254">
        <v>2753840</v>
      </c>
      <c r="I24" s="262" t="s">
        <v>78</v>
      </c>
      <c r="J24" s="253" t="s">
        <v>77</v>
      </c>
      <c r="K24" s="261"/>
      <c r="L24" s="253" t="s">
        <v>77</v>
      </c>
      <c r="M24" s="253" t="s">
        <v>77</v>
      </c>
      <c r="N24" s="253" t="s">
        <v>77</v>
      </c>
      <c r="O24" s="254">
        <v>11146</v>
      </c>
      <c r="P24" s="261"/>
      <c r="Q24" s="254">
        <v>11146</v>
      </c>
      <c r="R24" s="261"/>
      <c r="S24" s="254">
        <v>2764986</v>
      </c>
      <c r="T24" s="262" t="s">
        <v>78</v>
      </c>
      <c r="U24" s="254">
        <v>572042</v>
      </c>
      <c r="V24" s="261"/>
      <c r="W24" s="254">
        <v>1390635</v>
      </c>
      <c r="X24" s="262" t="s">
        <v>78</v>
      </c>
      <c r="Y24" s="254">
        <v>4727663</v>
      </c>
      <c r="Z24" s="262" t="s">
        <v>78</v>
      </c>
    </row>
    <row r="25" spans="1:26" x14ac:dyDescent="0.25">
      <c r="A25" s="252">
        <v>1962</v>
      </c>
      <c r="B25" s="254">
        <v>361908</v>
      </c>
      <c r="C25" s="261"/>
      <c r="D25" s="254">
        <v>1248901</v>
      </c>
      <c r="E25" s="261"/>
      <c r="F25" s="254">
        <v>1302434</v>
      </c>
      <c r="G25" s="262" t="s">
        <v>78</v>
      </c>
      <c r="H25" s="254">
        <v>2913243</v>
      </c>
      <c r="I25" s="262" t="s">
        <v>78</v>
      </c>
      <c r="J25" s="253" t="s">
        <v>77</v>
      </c>
      <c r="K25" s="261"/>
      <c r="L25" s="253" t="s">
        <v>77</v>
      </c>
      <c r="M25" s="253" t="s">
        <v>77</v>
      </c>
      <c r="N25" s="253" t="s">
        <v>77</v>
      </c>
      <c r="O25" s="254">
        <v>10630</v>
      </c>
      <c r="P25" s="261"/>
      <c r="Q25" s="254">
        <v>10630</v>
      </c>
      <c r="R25" s="261"/>
      <c r="S25" s="254">
        <v>2923873</v>
      </c>
      <c r="T25" s="262" t="s">
        <v>78</v>
      </c>
      <c r="U25" s="254">
        <v>620863</v>
      </c>
      <c r="V25" s="261"/>
      <c r="W25" s="254">
        <v>1491650</v>
      </c>
      <c r="X25" s="262" t="s">
        <v>78</v>
      </c>
      <c r="Y25" s="254">
        <v>5036386</v>
      </c>
      <c r="Z25" s="262" t="s">
        <v>78</v>
      </c>
    </row>
    <row r="26" spans="1:26" x14ac:dyDescent="0.25">
      <c r="A26" s="255">
        <v>1963</v>
      </c>
      <c r="B26" s="257">
        <v>317492</v>
      </c>
      <c r="C26" s="263"/>
      <c r="D26" s="257">
        <v>1307084</v>
      </c>
      <c r="E26" s="263"/>
      <c r="F26" s="257">
        <v>1286438</v>
      </c>
      <c r="G26" s="264" t="s">
        <v>78</v>
      </c>
      <c r="H26" s="257">
        <v>2911015</v>
      </c>
      <c r="I26" s="264" t="s">
        <v>78</v>
      </c>
      <c r="J26" s="256" t="s">
        <v>77</v>
      </c>
      <c r="K26" s="263"/>
      <c r="L26" s="256" t="s">
        <v>77</v>
      </c>
      <c r="M26" s="256" t="s">
        <v>77</v>
      </c>
      <c r="N26" s="256" t="s">
        <v>77</v>
      </c>
      <c r="O26" s="257">
        <v>10165</v>
      </c>
      <c r="P26" s="263"/>
      <c r="Q26" s="257">
        <v>10165</v>
      </c>
      <c r="R26" s="263"/>
      <c r="S26" s="257">
        <v>2921180</v>
      </c>
      <c r="T26" s="264" t="s">
        <v>78</v>
      </c>
      <c r="U26" s="257">
        <v>687563</v>
      </c>
      <c r="V26" s="263"/>
      <c r="W26" s="257">
        <v>1641903</v>
      </c>
      <c r="X26" s="264" t="s">
        <v>78</v>
      </c>
      <c r="Y26" s="257">
        <v>5250646</v>
      </c>
      <c r="Z26" s="264" t="s">
        <v>78</v>
      </c>
    </row>
    <row r="27" spans="1:26" x14ac:dyDescent="0.25">
      <c r="A27" s="252">
        <v>1964</v>
      </c>
      <c r="B27" s="254">
        <v>274245</v>
      </c>
      <c r="C27" s="261"/>
      <c r="D27" s="254">
        <v>1418708</v>
      </c>
      <c r="E27" s="261"/>
      <c r="F27" s="254">
        <v>1274790</v>
      </c>
      <c r="G27" s="262" t="s">
        <v>78</v>
      </c>
      <c r="H27" s="254">
        <v>2967744</v>
      </c>
      <c r="I27" s="262" t="s">
        <v>78</v>
      </c>
      <c r="J27" s="253" t="s">
        <v>77</v>
      </c>
      <c r="K27" s="261"/>
      <c r="L27" s="253" t="s">
        <v>77</v>
      </c>
      <c r="M27" s="253" t="s">
        <v>77</v>
      </c>
      <c r="N27" s="253" t="s">
        <v>77</v>
      </c>
      <c r="O27" s="254">
        <v>9460</v>
      </c>
      <c r="P27" s="261"/>
      <c r="Q27" s="254">
        <v>9460</v>
      </c>
      <c r="R27" s="261"/>
      <c r="S27" s="254">
        <v>2977204</v>
      </c>
      <c r="T27" s="262" t="s">
        <v>78</v>
      </c>
      <c r="U27" s="254">
        <v>737790</v>
      </c>
      <c r="V27" s="261"/>
      <c r="W27" s="254">
        <v>1750999</v>
      </c>
      <c r="X27" s="262" t="s">
        <v>78</v>
      </c>
      <c r="Y27" s="254">
        <v>5465993</v>
      </c>
      <c r="Z27" s="262" t="s">
        <v>78</v>
      </c>
    </row>
    <row r="28" spans="1:26" x14ac:dyDescent="0.25">
      <c r="A28" s="252">
        <v>1965</v>
      </c>
      <c r="B28" s="254">
        <v>265285</v>
      </c>
      <c r="C28" s="261"/>
      <c r="D28" s="254">
        <v>1489845</v>
      </c>
      <c r="E28" s="261"/>
      <c r="F28" s="254">
        <v>1412905</v>
      </c>
      <c r="G28" s="262" t="s">
        <v>78</v>
      </c>
      <c r="H28" s="254">
        <v>3168035</v>
      </c>
      <c r="I28" s="262" t="s">
        <v>78</v>
      </c>
      <c r="J28" s="253" t="s">
        <v>77</v>
      </c>
      <c r="K28" s="261"/>
      <c r="L28" s="253" t="s">
        <v>77</v>
      </c>
      <c r="M28" s="253" t="s">
        <v>77</v>
      </c>
      <c r="N28" s="253" t="s">
        <v>77</v>
      </c>
      <c r="O28" s="254">
        <v>8858</v>
      </c>
      <c r="P28" s="261"/>
      <c r="Q28" s="254">
        <v>8858</v>
      </c>
      <c r="R28" s="261"/>
      <c r="S28" s="254">
        <v>3176893</v>
      </c>
      <c r="T28" s="262" t="s">
        <v>78</v>
      </c>
      <c r="U28" s="254">
        <v>788603</v>
      </c>
      <c r="V28" s="261"/>
      <c r="W28" s="254">
        <v>1879927</v>
      </c>
      <c r="X28" s="262" t="s">
        <v>78</v>
      </c>
      <c r="Y28" s="254">
        <v>5845423</v>
      </c>
      <c r="Z28" s="262" t="s">
        <v>78</v>
      </c>
    </row>
    <row r="29" spans="1:26" x14ac:dyDescent="0.25">
      <c r="A29" s="255">
        <v>1966</v>
      </c>
      <c r="B29" s="257">
        <v>263123</v>
      </c>
      <c r="C29" s="263"/>
      <c r="D29" s="257">
        <v>1676290</v>
      </c>
      <c r="E29" s="263"/>
      <c r="F29" s="257">
        <v>1460914</v>
      </c>
      <c r="G29" s="264" t="s">
        <v>78</v>
      </c>
      <c r="H29" s="257">
        <v>3400327</v>
      </c>
      <c r="I29" s="264" t="s">
        <v>78</v>
      </c>
      <c r="J29" s="256" t="s">
        <v>77</v>
      </c>
      <c r="K29" s="263"/>
      <c r="L29" s="256" t="s">
        <v>77</v>
      </c>
      <c r="M29" s="256" t="s">
        <v>77</v>
      </c>
      <c r="N29" s="256" t="s">
        <v>77</v>
      </c>
      <c r="O29" s="257">
        <v>8617</v>
      </c>
      <c r="P29" s="263"/>
      <c r="Q29" s="257">
        <v>8617</v>
      </c>
      <c r="R29" s="263"/>
      <c r="S29" s="257">
        <v>3408944</v>
      </c>
      <c r="T29" s="264" t="s">
        <v>78</v>
      </c>
      <c r="U29" s="257">
        <v>859233</v>
      </c>
      <c r="V29" s="263"/>
      <c r="W29" s="257">
        <v>2055870</v>
      </c>
      <c r="X29" s="264" t="s">
        <v>78</v>
      </c>
      <c r="Y29" s="257">
        <v>6324047</v>
      </c>
      <c r="Z29" s="264" t="s">
        <v>78</v>
      </c>
    </row>
    <row r="30" spans="1:26" x14ac:dyDescent="0.25">
      <c r="A30" s="252">
        <v>1967</v>
      </c>
      <c r="B30" s="254">
        <v>225425</v>
      </c>
      <c r="C30" s="261"/>
      <c r="D30" s="254">
        <v>2021657</v>
      </c>
      <c r="E30" s="261"/>
      <c r="F30" s="254">
        <v>1512286</v>
      </c>
      <c r="G30" s="262" t="s">
        <v>78</v>
      </c>
      <c r="H30" s="254">
        <v>3759368</v>
      </c>
      <c r="I30" s="262" t="s">
        <v>78</v>
      </c>
      <c r="J30" s="253" t="s">
        <v>77</v>
      </c>
      <c r="K30" s="261"/>
      <c r="L30" s="253" t="s">
        <v>77</v>
      </c>
      <c r="M30" s="253" t="s">
        <v>77</v>
      </c>
      <c r="N30" s="253" t="s">
        <v>77</v>
      </c>
      <c r="O30" s="254">
        <v>8325</v>
      </c>
      <c r="P30" s="261"/>
      <c r="Q30" s="254">
        <v>8325</v>
      </c>
      <c r="R30" s="261"/>
      <c r="S30" s="254">
        <v>3767693</v>
      </c>
      <c r="T30" s="262" t="s">
        <v>78</v>
      </c>
      <c r="U30" s="254">
        <v>925178</v>
      </c>
      <c r="V30" s="261"/>
      <c r="W30" s="254">
        <v>2206334</v>
      </c>
      <c r="X30" s="262" t="s">
        <v>78</v>
      </c>
      <c r="Y30" s="254">
        <v>6899205</v>
      </c>
      <c r="Z30" s="262" t="s">
        <v>78</v>
      </c>
    </row>
    <row r="31" spans="1:26" x14ac:dyDescent="0.25">
      <c r="A31" s="252">
        <v>1968</v>
      </c>
      <c r="B31" s="254">
        <v>207688</v>
      </c>
      <c r="C31" s="261"/>
      <c r="D31" s="254">
        <v>2140084</v>
      </c>
      <c r="E31" s="261"/>
      <c r="F31" s="254">
        <v>1543552</v>
      </c>
      <c r="G31" s="262" t="s">
        <v>78</v>
      </c>
      <c r="H31" s="254">
        <v>3891324</v>
      </c>
      <c r="I31" s="262" t="s">
        <v>78</v>
      </c>
      <c r="J31" s="253" t="s">
        <v>77</v>
      </c>
      <c r="K31" s="261"/>
      <c r="L31" s="253" t="s">
        <v>77</v>
      </c>
      <c r="M31" s="253" t="s">
        <v>77</v>
      </c>
      <c r="N31" s="253" t="s">
        <v>77</v>
      </c>
      <c r="O31" s="254">
        <v>8136</v>
      </c>
      <c r="P31" s="261"/>
      <c r="Q31" s="254">
        <v>8136</v>
      </c>
      <c r="R31" s="261"/>
      <c r="S31" s="254">
        <v>3899460</v>
      </c>
      <c r="T31" s="262" t="s">
        <v>78</v>
      </c>
      <c r="U31" s="254">
        <v>1013959</v>
      </c>
      <c r="V31" s="261"/>
      <c r="W31" s="254">
        <v>2415612</v>
      </c>
      <c r="X31" s="262" t="s">
        <v>78</v>
      </c>
      <c r="Y31" s="254">
        <v>7329032</v>
      </c>
      <c r="Z31" s="262" t="s">
        <v>78</v>
      </c>
    </row>
    <row r="32" spans="1:26" x14ac:dyDescent="0.25">
      <c r="A32" s="255">
        <v>1969</v>
      </c>
      <c r="B32" s="257">
        <v>194941</v>
      </c>
      <c r="C32" s="263"/>
      <c r="D32" s="257">
        <v>2323055</v>
      </c>
      <c r="E32" s="263"/>
      <c r="F32" s="257">
        <v>1559422</v>
      </c>
      <c r="G32" s="264" t="s">
        <v>78</v>
      </c>
      <c r="H32" s="257">
        <v>4077419</v>
      </c>
      <c r="I32" s="264" t="s">
        <v>78</v>
      </c>
      <c r="J32" s="256" t="s">
        <v>77</v>
      </c>
      <c r="K32" s="263"/>
      <c r="L32" s="256" t="s">
        <v>77</v>
      </c>
      <c r="M32" s="256" t="s">
        <v>77</v>
      </c>
      <c r="N32" s="256" t="s">
        <v>77</v>
      </c>
      <c r="O32" s="257">
        <v>7860</v>
      </c>
      <c r="P32" s="263"/>
      <c r="Q32" s="257">
        <v>7860</v>
      </c>
      <c r="R32" s="263"/>
      <c r="S32" s="257">
        <v>4085279</v>
      </c>
      <c r="T32" s="264" t="s">
        <v>78</v>
      </c>
      <c r="U32" s="257">
        <v>1107733</v>
      </c>
      <c r="V32" s="263"/>
      <c r="W32" s="257">
        <v>2640207</v>
      </c>
      <c r="X32" s="264" t="s">
        <v>78</v>
      </c>
      <c r="Y32" s="257">
        <v>7833219</v>
      </c>
      <c r="Z32" s="264" t="s">
        <v>78</v>
      </c>
    </row>
    <row r="33" spans="1:26" x14ac:dyDescent="0.25">
      <c r="A33" s="252">
        <v>1970</v>
      </c>
      <c r="B33" s="254">
        <v>164513</v>
      </c>
      <c r="C33" s="261"/>
      <c r="D33" s="254">
        <v>2472864</v>
      </c>
      <c r="E33" s="261"/>
      <c r="F33" s="254">
        <v>1591756</v>
      </c>
      <c r="G33" s="262" t="s">
        <v>78</v>
      </c>
      <c r="H33" s="254">
        <v>4229132</v>
      </c>
      <c r="I33" s="262" t="s">
        <v>78</v>
      </c>
      <c r="J33" s="253" t="s">
        <v>77</v>
      </c>
      <c r="K33" s="261"/>
      <c r="L33" s="253" t="s">
        <v>77</v>
      </c>
      <c r="M33" s="253" t="s">
        <v>77</v>
      </c>
      <c r="N33" s="253" t="s">
        <v>77</v>
      </c>
      <c r="O33" s="254">
        <v>7534</v>
      </c>
      <c r="P33" s="261"/>
      <c r="Q33" s="254">
        <v>7534</v>
      </c>
      <c r="R33" s="261"/>
      <c r="S33" s="254">
        <v>4236666</v>
      </c>
      <c r="T33" s="262" t="s">
        <v>78</v>
      </c>
      <c r="U33" s="254">
        <v>1201163</v>
      </c>
      <c r="V33" s="261"/>
      <c r="W33" s="254">
        <v>2908466</v>
      </c>
      <c r="X33" s="262" t="s">
        <v>78</v>
      </c>
      <c r="Y33" s="254">
        <v>8346295</v>
      </c>
      <c r="Z33" s="262" t="s">
        <v>78</v>
      </c>
    </row>
    <row r="34" spans="1:26" x14ac:dyDescent="0.25">
      <c r="A34" s="252">
        <v>1971</v>
      </c>
      <c r="B34" s="254">
        <v>179005</v>
      </c>
      <c r="C34" s="261"/>
      <c r="D34" s="254">
        <v>2586755</v>
      </c>
      <c r="E34" s="261"/>
      <c r="F34" s="254">
        <v>1550802</v>
      </c>
      <c r="G34" s="262" t="s">
        <v>78</v>
      </c>
      <c r="H34" s="254">
        <v>4316563</v>
      </c>
      <c r="I34" s="262" t="s">
        <v>78</v>
      </c>
      <c r="J34" s="253" t="s">
        <v>77</v>
      </c>
      <c r="K34" s="261"/>
      <c r="L34" s="253" t="s">
        <v>77</v>
      </c>
      <c r="M34" s="253" t="s">
        <v>77</v>
      </c>
      <c r="N34" s="253" t="s">
        <v>77</v>
      </c>
      <c r="O34" s="254">
        <v>7190</v>
      </c>
      <c r="P34" s="261"/>
      <c r="Q34" s="254">
        <v>7190</v>
      </c>
      <c r="R34" s="261"/>
      <c r="S34" s="254">
        <v>4323753</v>
      </c>
      <c r="T34" s="262" t="s">
        <v>78</v>
      </c>
      <c r="U34" s="254">
        <v>1288009</v>
      </c>
      <c r="V34" s="261"/>
      <c r="W34" s="254">
        <v>3109191</v>
      </c>
      <c r="X34" s="262" t="s">
        <v>78</v>
      </c>
      <c r="Y34" s="254">
        <v>8720954</v>
      </c>
      <c r="Z34" s="262" t="s">
        <v>78</v>
      </c>
    </row>
    <row r="35" spans="1:26" x14ac:dyDescent="0.25">
      <c r="A35" s="255">
        <v>1972</v>
      </c>
      <c r="B35" s="257">
        <v>153479</v>
      </c>
      <c r="C35" s="263"/>
      <c r="D35" s="257">
        <v>2678398</v>
      </c>
      <c r="E35" s="263"/>
      <c r="F35" s="257">
        <v>1572895</v>
      </c>
      <c r="G35" s="264" t="s">
        <v>78</v>
      </c>
      <c r="H35" s="257">
        <v>4404771</v>
      </c>
      <c r="I35" s="264" t="s">
        <v>78</v>
      </c>
      <c r="J35" s="256" t="s">
        <v>77</v>
      </c>
      <c r="K35" s="263"/>
      <c r="L35" s="256" t="s">
        <v>77</v>
      </c>
      <c r="M35" s="256" t="s">
        <v>77</v>
      </c>
      <c r="N35" s="256" t="s">
        <v>77</v>
      </c>
      <c r="O35" s="257">
        <v>7190</v>
      </c>
      <c r="P35" s="263"/>
      <c r="Q35" s="257">
        <v>7190</v>
      </c>
      <c r="R35" s="263"/>
      <c r="S35" s="257">
        <v>4411961</v>
      </c>
      <c r="T35" s="264" t="s">
        <v>78</v>
      </c>
      <c r="U35" s="257">
        <v>1407566</v>
      </c>
      <c r="V35" s="263"/>
      <c r="W35" s="257">
        <v>3363889</v>
      </c>
      <c r="X35" s="264" t="s">
        <v>78</v>
      </c>
      <c r="Y35" s="257">
        <v>9183416</v>
      </c>
      <c r="Z35" s="264" t="s">
        <v>78</v>
      </c>
    </row>
    <row r="36" spans="1:26" x14ac:dyDescent="0.25">
      <c r="A36" s="252">
        <v>1973</v>
      </c>
      <c r="B36" s="254">
        <v>159902</v>
      </c>
      <c r="C36" s="261"/>
      <c r="D36" s="254">
        <v>2648978</v>
      </c>
      <c r="E36" s="261"/>
      <c r="F36" s="254">
        <v>1607206</v>
      </c>
      <c r="G36" s="262" t="s">
        <v>78</v>
      </c>
      <c r="H36" s="254">
        <v>4416085</v>
      </c>
      <c r="I36" s="262" t="s">
        <v>78</v>
      </c>
      <c r="J36" s="253" t="s">
        <v>77</v>
      </c>
      <c r="K36" s="261"/>
      <c r="L36" s="253" t="s">
        <v>77</v>
      </c>
      <c r="M36" s="253" t="s">
        <v>77</v>
      </c>
      <c r="N36" s="253" t="s">
        <v>77</v>
      </c>
      <c r="O36" s="254">
        <v>6708</v>
      </c>
      <c r="P36" s="261"/>
      <c r="Q36" s="254">
        <v>6708</v>
      </c>
      <c r="R36" s="261"/>
      <c r="S36" s="254">
        <v>4422793</v>
      </c>
      <c r="T36" s="262" t="s">
        <v>78</v>
      </c>
      <c r="U36" s="254">
        <v>1516653</v>
      </c>
      <c r="V36" s="261"/>
      <c r="W36" s="254">
        <v>3603511</v>
      </c>
      <c r="X36" s="262" t="s">
        <v>78</v>
      </c>
      <c r="Y36" s="254">
        <v>9542957</v>
      </c>
      <c r="Z36" s="262" t="s">
        <v>78</v>
      </c>
    </row>
    <row r="37" spans="1:26" x14ac:dyDescent="0.25">
      <c r="A37" s="252">
        <v>1974</v>
      </c>
      <c r="B37" s="254">
        <v>174517</v>
      </c>
      <c r="C37" s="261"/>
      <c r="D37" s="254">
        <v>2616952</v>
      </c>
      <c r="E37" s="261"/>
      <c r="F37" s="254">
        <v>1460597</v>
      </c>
      <c r="G37" s="262" t="s">
        <v>78</v>
      </c>
      <c r="H37" s="254">
        <v>4252066</v>
      </c>
      <c r="I37" s="262" t="s">
        <v>78</v>
      </c>
      <c r="J37" s="253" t="s">
        <v>77</v>
      </c>
      <c r="K37" s="261"/>
      <c r="L37" s="253" t="s">
        <v>77</v>
      </c>
      <c r="M37" s="253" t="s">
        <v>77</v>
      </c>
      <c r="N37" s="253" t="s">
        <v>77</v>
      </c>
      <c r="O37" s="254">
        <v>7018</v>
      </c>
      <c r="P37" s="261"/>
      <c r="Q37" s="254">
        <v>7018</v>
      </c>
      <c r="R37" s="261"/>
      <c r="S37" s="254">
        <v>4259084</v>
      </c>
      <c r="T37" s="262" t="s">
        <v>78</v>
      </c>
      <c r="U37" s="254">
        <v>1501334</v>
      </c>
      <c r="V37" s="261"/>
      <c r="W37" s="254">
        <v>3632905</v>
      </c>
      <c r="X37" s="262" t="s">
        <v>78</v>
      </c>
      <c r="Y37" s="254">
        <v>9393323</v>
      </c>
      <c r="Z37" s="262" t="s">
        <v>78</v>
      </c>
    </row>
    <row r="38" spans="1:26" x14ac:dyDescent="0.25">
      <c r="A38" s="255">
        <v>1975</v>
      </c>
      <c r="B38" s="257">
        <v>146633</v>
      </c>
      <c r="C38" s="263"/>
      <c r="D38" s="257">
        <v>2558459</v>
      </c>
      <c r="E38" s="263"/>
      <c r="F38" s="257">
        <v>1346029</v>
      </c>
      <c r="G38" s="264" t="s">
        <v>78</v>
      </c>
      <c r="H38" s="257">
        <v>4051121</v>
      </c>
      <c r="I38" s="264" t="s">
        <v>78</v>
      </c>
      <c r="J38" s="256" t="s">
        <v>77</v>
      </c>
      <c r="K38" s="263"/>
      <c r="L38" s="256" t="s">
        <v>77</v>
      </c>
      <c r="M38" s="256" t="s">
        <v>77</v>
      </c>
      <c r="N38" s="256" t="s">
        <v>77</v>
      </c>
      <c r="O38" s="257">
        <v>8067</v>
      </c>
      <c r="P38" s="263"/>
      <c r="Q38" s="257">
        <v>8067</v>
      </c>
      <c r="R38" s="263"/>
      <c r="S38" s="257">
        <v>4059188</v>
      </c>
      <c r="T38" s="264" t="s">
        <v>78</v>
      </c>
      <c r="U38" s="257">
        <v>1597826</v>
      </c>
      <c r="V38" s="263"/>
      <c r="W38" s="257">
        <v>3835477</v>
      </c>
      <c r="X38" s="264" t="s">
        <v>78</v>
      </c>
      <c r="Y38" s="257">
        <v>9492492</v>
      </c>
      <c r="Z38" s="264" t="s">
        <v>78</v>
      </c>
    </row>
    <row r="39" spans="1:26" x14ac:dyDescent="0.25">
      <c r="A39" s="252">
        <v>1976</v>
      </c>
      <c r="B39" s="254">
        <v>144168</v>
      </c>
      <c r="C39" s="261"/>
      <c r="D39" s="254">
        <v>2718427</v>
      </c>
      <c r="E39" s="261"/>
      <c r="F39" s="254">
        <v>1499775</v>
      </c>
      <c r="G39" s="262" t="s">
        <v>78</v>
      </c>
      <c r="H39" s="254">
        <v>4362370</v>
      </c>
      <c r="I39" s="262" t="s">
        <v>78</v>
      </c>
      <c r="J39" s="253" t="s">
        <v>77</v>
      </c>
      <c r="K39" s="261"/>
      <c r="L39" s="253" t="s">
        <v>77</v>
      </c>
      <c r="M39" s="253" t="s">
        <v>77</v>
      </c>
      <c r="N39" s="253" t="s">
        <v>77</v>
      </c>
      <c r="O39" s="254">
        <v>9099</v>
      </c>
      <c r="P39" s="261"/>
      <c r="Q39" s="254">
        <v>9099</v>
      </c>
      <c r="R39" s="261"/>
      <c r="S39" s="254">
        <v>4371469</v>
      </c>
      <c r="T39" s="262" t="s">
        <v>78</v>
      </c>
      <c r="U39" s="254">
        <v>1677943</v>
      </c>
      <c r="V39" s="261"/>
      <c r="W39" s="254">
        <v>4013922</v>
      </c>
      <c r="X39" s="262" t="s">
        <v>78</v>
      </c>
      <c r="Y39" s="254">
        <v>10063334</v>
      </c>
      <c r="Z39" s="262" t="s">
        <v>78</v>
      </c>
    </row>
    <row r="40" spans="1:26" x14ac:dyDescent="0.25">
      <c r="A40" s="252">
        <v>1977</v>
      </c>
      <c r="B40" s="254">
        <v>147756</v>
      </c>
      <c r="C40" s="261"/>
      <c r="D40" s="254">
        <v>2548308</v>
      </c>
      <c r="E40" s="261"/>
      <c r="F40" s="254">
        <v>1551802</v>
      </c>
      <c r="G40" s="262" t="s">
        <v>78</v>
      </c>
      <c r="H40" s="254">
        <v>4247866</v>
      </c>
      <c r="I40" s="262" t="s">
        <v>78</v>
      </c>
      <c r="J40" s="253" t="s">
        <v>77</v>
      </c>
      <c r="K40" s="261"/>
      <c r="L40" s="253" t="s">
        <v>77</v>
      </c>
      <c r="M40" s="253" t="s">
        <v>77</v>
      </c>
      <c r="N40" s="253" t="s">
        <v>77</v>
      </c>
      <c r="O40" s="254">
        <v>10286</v>
      </c>
      <c r="P40" s="261"/>
      <c r="Q40" s="254">
        <v>10286</v>
      </c>
      <c r="R40" s="261"/>
      <c r="S40" s="254">
        <v>4258152</v>
      </c>
      <c r="T40" s="262" t="s">
        <v>78</v>
      </c>
      <c r="U40" s="254">
        <v>1753866</v>
      </c>
      <c r="V40" s="261"/>
      <c r="W40" s="254">
        <v>4195580</v>
      </c>
      <c r="X40" s="262" t="s">
        <v>78</v>
      </c>
      <c r="Y40" s="254">
        <v>10207599</v>
      </c>
      <c r="Z40" s="262" t="s">
        <v>78</v>
      </c>
    </row>
    <row r="41" spans="1:26" x14ac:dyDescent="0.25">
      <c r="A41" s="255">
        <v>1978</v>
      </c>
      <c r="B41" s="257">
        <v>164529</v>
      </c>
      <c r="C41" s="263"/>
      <c r="D41" s="257">
        <v>2642724</v>
      </c>
      <c r="E41" s="263"/>
      <c r="F41" s="257">
        <v>1489854</v>
      </c>
      <c r="G41" s="264" t="s">
        <v>78</v>
      </c>
      <c r="H41" s="257">
        <v>4297107</v>
      </c>
      <c r="I41" s="264" t="s">
        <v>78</v>
      </c>
      <c r="J41" s="256" t="s">
        <v>77</v>
      </c>
      <c r="K41" s="263"/>
      <c r="L41" s="256" t="s">
        <v>77</v>
      </c>
      <c r="M41" s="256" t="s">
        <v>77</v>
      </c>
      <c r="N41" s="256" t="s">
        <v>77</v>
      </c>
      <c r="O41" s="257">
        <v>11834</v>
      </c>
      <c r="P41" s="263"/>
      <c r="Q41" s="257">
        <v>11834</v>
      </c>
      <c r="R41" s="263"/>
      <c r="S41" s="257">
        <v>4308941</v>
      </c>
      <c r="T41" s="264" t="s">
        <v>78</v>
      </c>
      <c r="U41" s="257">
        <v>1813270</v>
      </c>
      <c r="V41" s="263"/>
      <c r="W41" s="257">
        <v>4389669</v>
      </c>
      <c r="X41" s="264" t="s">
        <v>78</v>
      </c>
      <c r="Y41" s="257">
        <v>10511880</v>
      </c>
      <c r="Z41" s="264" t="s">
        <v>78</v>
      </c>
    </row>
    <row r="42" spans="1:26" x14ac:dyDescent="0.25">
      <c r="A42" s="252">
        <v>1979</v>
      </c>
      <c r="B42" s="254">
        <v>149253</v>
      </c>
      <c r="C42" s="261"/>
      <c r="D42" s="254">
        <v>2836108</v>
      </c>
      <c r="E42" s="261"/>
      <c r="F42" s="254">
        <v>1366671</v>
      </c>
      <c r="G42" s="262" t="s">
        <v>78</v>
      </c>
      <c r="H42" s="254">
        <v>4352032</v>
      </c>
      <c r="I42" s="262" t="s">
        <v>78</v>
      </c>
      <c r="J42" s="253" t="s">
        <v>77</v>
      </c>
      <c r="K42" s="261"/>
      <c r="L42" s="253" t="s">
        <v>77</v>
      </c>
      <c r="M42" s="253" t="s">
        <v>77</v>
      </c>
      <c r="N42" s="253" t="s">
        <v>77</v>
      </c>
      <c r="O42" s="254">
        <v>13812</v>
      </c>
      <c r="P42" s="261"/>
      <c r="Q42" s="254">
        <v>13812</v>
      </c>
      <c r="R42" s="261"/>
      <c r="S42" s="254">
        <v>4365844</v>
      </c>
      <c r="T42" s="262" t="s">
        <v>78</v>
      </c>
      <c r="U42" s="254">
        <v>1854121</v>
      </c>
      <c r="V42" s="261"/>
      <c r="W42" s="254">
        <v>4428059</v>
      </c>
      <c r="X42" s="262" t="s">
        <v>78</v>
      </c>
      <c r="Y42" s="254">
        <v>10648024</v>
      </c>
      <c r="Z42" s="262" t="s">
        <v>78</v>
      </c>
    </row>
    <row r="43" spans="1:26" x14ac:dyDescent="0.25">
      <c r="A43" s="252">
        <v>1980</v>
      </c>
      <c r="B43" s="254">
        <v>114903</v>
      </c>
      <c r="C43" s="261"/>
      <c r="D43" s="254">
        <v>2650868</v>
      </c>
      <c r="E43" s="261"/>
      <c r="F43" s="254">
        <v>1318213</v>
      </c>
      <c r="G43" s="262" t="s">
        <v>78</v>
      </c>
      <c r="H43" s="254">
        <v>4083984</v>
      </c>
      <c r="I43" s="262" t="s">
        <v>78</v>
      </c>
      <c r="J43" s="253" t="s">
        <v>77</v>
      </c>
      <c r="K43" s="261"/>
      <c r="L43" s="253" t="s">
        <v>77</v>
      </c>
      <c r="M43" s="253" t="s">
        <v>77</v>
      </c>
      <c r="N43" s="253" t="s">
        <v>77</v>
      </c>
      <c r="O43" s="254">
        <v>21000</v>
      </c>
      <c r="P43" s="261"/>
      <c r="Q43" s="254">
        <v>21000</v>
      </c>
      <c r="R43" s="261"/>
      <c r="S43" s="254">
        <v>4104984</v>
      </c>
      <c r="T43" s="262" t="s">
        <v>78</v>
      </c>
      <c r="U43" s="254">
        <v>1906089</v>
      </c>
      <c r="V43" s="261"/>
      <c r="W43" s="254">
        <v>4567185</v>
      </c>
      <c r="X43" s="262" t="s">
        <v>78</v>
      </c>
      <c r="Y43" s="254">
        <v>10578258</v>
      </c>
      <c r="Z43" s="262" t="s">
        <v>78</v>
      </c>
    </row>
    <row r="44" spans="1:26" x14ac:dyDescent="0.25">
      <c r="A44" s="255">
        <v>1981</v>
      </c>
      <c r="B44" s="257">
        <v>136759</v>
      </c>
      <c r="C44" s="263"/>
      <c r="D44" s="257">
        <v>2557340</v>
      </c>
      <c r="E44" s="263"/>
      <c r="F44" s="257">
        <v>1121876</v>
      </c>
      <c r="G44" s="264" t="s">
        <v>78</v>
      </c>
      <c r="H44" s="257">
        <v>3815975</v>
      </c>
      <c r="I44" s="264" t="s">
        <v>78</v>
      </c>
      <c r="J44" s="256" t="s">
        <v>77</v>
      </c>
      <c r="K44" s="263"/>
      <c r="L44" s="256" t="s">
        <v>77</v>
      </c>
      <c r="M44" s="256" t="s">
        <v>77</v>
      </c>
      <c r="N44" s="256" t="s">
        <v>77</v>
      </c>
      <c r="O44" s="257">
        <v>21050</v>
      </c>
      <c r="P44" s="263"/>
      <c r="Q44" s="257">
        <v>21050</v>
      </c>
      <c r="R44" s="263"/>
      <c r="S44" s="257">
        <v>3837025</v>
      </c>
      <c r="T44" s="264" t="s">
        <v>78</v>
      </c>
      <c r="U44" s="257">
        <v>2033239</v>
      </c>
      <c r="V44" s="263"/>
      <c r="W44" s="257">
        <v>4745627</v>
      </c>
      <c r="X44" s="264" t="s">
        <v>78</v>
      </c>
      <c r="Y44" s="257">
        <v>10615891</v>
      </c>
      <c r="Z44" s="264" t="s">
        <v>78</v>
      </c>
    </row>
    <row r="45" spans="1:26" x14ac:dyDescent="0.25">
      <c r="A45" s="252">
        <v>1982</v>
      </c>
      <c r="B45" s="254">
        <v>155216</v>
      </c>
      <c r="C45" s="261"/>
      <c r="D45" s="254">
        <v>2649510</v>
      </c>
      <c r="E45" s="261"/>
      <c r="F45" s="254">
        <v>1037157</v>
      </c>
      <c r="G45" s="262" t="s">
        <v>78</v>
      </c>
      <c r="H45" s="254">
        <v>3841883</v>
      </c>
      <c r="I45" s="262" t="s">
        <v>78</v>
      </c>
      <c r="J45" s="253" t="s">
        <v>77</v>
      </c>
      <c r="K45" s="261"/>
      <c r="L45" s="253" t="s">
        <v>77</v>
      </c>
      <c r="M45" s="253" t="s">
        <v>77</v>
      </c>
      <c r="N45" s="253" t="s">
        <v>77</v>
      </c>
      <c r="O45" s="254">
        <v>22130</v>
      </c>
      <c r="P45" s="261"/>
      <c r="Q45" s="254">
        <v>22130</v>
      </c>
      <c r="R45" s="261"/>
      <c r="S45" s="254">
        <v>3864013</v>
      </c>
      <c r="T45" s="262" t="s">
        <v>78</v>
      </c>
      <c r="U45" s="254">
        <v>2077048</v>
      </c>
      <c r="V45" s="261"/>
      <c r="W45" s="254">
        <v>4919275</v>
      </c>
      <c r="X45" s="262" t="s">
        <v>78</v>
      </c>
      <c r="Y45" s="254">
        <v>10860337</v>
      </c>
      <c r="Z45" s="262" t="s">
        <v>78</v>
      </c>
    </row>
    <row r="46" spans="1:26" x14ac:dyDescent="0.25">
      <c r="A46" s="252">
        <v>1983</v>
      </c>
      <c r="B46" s="254">
        <v>161619</v>
      </c>
      <c r="C46" s="261"/>
      <c r="D46" s="254">
        <v>2486430</v>
      </c>
      <c r="E46" s="261"/>
      <c r="F46" s="254">
        <v>1169968</v>
      </c>
      <c r="G46" s="262" t="s">
        <v>78</v>
      </c>
      <c r="H46" s="254">
        <v>3818016</v>
      </c>
      <c r="I46" s="262" t="s">
        <v>78</v>
      </c>
      <c r="J46" s="253" t="s">
        <v>77</v>
      </c>
      <c r="K46" s="261"/>
      <c r="L46" s="253" t="s">
        <v>77</v>
      </c>
      <c r="M46" s="253" t="s">
        <v>77</v>
      </c>
      <c r="N46" s="253" t="s">
        <v>77</v>
      </c>
      <c r="O46" s="254">
        <v>22276</v>
      </c>
      <c r="P46" s="262" t="s">
        <v>78</v>
      </c>
      <c r="Q46" s="254">
        <v>22276</v>
      </c>
      <c r="R46" s="262" t="s">
        <v>78</v>
      </c>
      <c r="S46" s="254">
        <v>3840293</v>
      </c>
      <c r="T46" s="262" t="s">
        <v>78</v>
      </c>
      <c r="U46" s="254">
        <v>2116437</v>
      </c>
      <c r="V46" s="261"/>
      <c r="W46" s="254">
        <v>4981646</v>
      </c>
      <c r="X46" s="262" t="s">
        <v>78</v>
      </c>
      <c r="Y46" s="254">
        <v>10938376</v>
      </c>
      <c r="Z46" s="262" t="s">
        <v>78</v>
      </c>
    </row>
    <row r="47" spans="1:26" x14ac:dyDescent="0.25">
      <c r="A47" s="255">
        <v>1984</v>
      </c>
      <c r="B47" s="257">
        <v>168936</v>
      </c>
      <c r="C47" s="263"/>
      <c r="D47" s="257">
        <v>2582477</v>
      </c>
      <c r="E47" s="263"/>
      <c r="F47" s="257">
        <v>1227015</v>
      </c>
      <c r="G47" s="264" t="s">
        <v>78</v>
      </c>
      <c r="H47" s="257">
        <v>3978428</v>
      </c>
      <c r="I47" s="264" t="s">
        <v>78</v>
      </c>
      <c r="J47" s="256" t="s">
        <v>77</v>
      </c>
      <c r="K47" s="263"/>
      <c r="L47" s="256" t="s">
        <v>77</v>
      </c>
      <c r="M47" s="256" t="s">
        <v>77</v>
      </c>
      <c r="N47" s="256" t="s">
        <v>77</v>
      </c>
      <c r="O47" s="257">
        <v>22351</v>
      </c>
      <c r="P47" s="263"/>
      <c r="Q47" s="257">
        <v>22351</v>
      </c>
      <c r="R47" s="263"/>
      <c r="S47" s="257">
        <v>4000779</v>
      </c>
      <c r="T47" s="264" t="s">
        <v>78</v>
      </c>
      <c r="U47" s="257">
        <v>2264475</v>
      </c>
      <c r="V47" s="263"/>
      <c r="W47" s="257">
        <v>5178636</v>
      </c>
      <c r="X47" s="264" t="s">
        <v>78</v>
      </c>
      <c r="Y47" s="257">
        <v>11443890</v>
      </c>
      <c r="Z47" s="264" t="s">
        <v>78</v>
      </c>
    </row>
    <row r="48" spans="1:26" x14ac:dyDescent="0.25">
      <c r="A48" s="252">
        <v>1985</v>
      </c>
      <c r="B48" s="254">
        <v>137411</v>
      </c>
      <c r="C48" s="261"/>
      <c r="D48" s="254">
        <v>2487744</v>
      </c>
      <c r="E48" s="261"/>
      <c r="F48" s="254">
        <v>1082627</v>
      </c>
      <c r="G48" s="262" t="s">
        <v>78</v>
      </c>
      <c r="H48" s="254">
        <v>3707782</v>
      </c>
      <c r="I48" s="262" t="s">
        <v>78</v>
      </c>
      <c r="J48" s="253" t="s">
        <v>77</v>
      </c>
      <c r="K48" s="261"/>
      <c r="L48" s="253" t="s">
        <v>77</v>
      </c>
      <c r="M48" s="253" t="s">
        <v>77</v>
      </c>
      <c r="N48" s="253" t="s">
        <v>77</v>
      </c>
      <c r="O48" s="254">
        <v>24374</v>
      </c>
      <c r="P48" s="261"/>
      <c r="Q48" s="254">
        <v>24374</v>
      </c>
      <c r="R48" s="261"/>
      <c r="S48" s="254">
        <v>3732156</v>
      </c>
      <c r="T48" s="262" t="s">
        <v>78</v>
      </c>
      <c r="U48" s="254">
        <v>2351282</v>
      </c>
      <c r="V48" s="261"/>
      <c r="W48" s="254">
        <v>5367794</v>
      </c>
      <c r="X48" s="262" t="s">
        <v>78</v>
      </c>
      <c r="Y48" s="254">
        <v>11451231</v>
      </c>
      <c r="Z48" s="262" t="s">
        <v>78</v>
      </c>
    </row>
    <row r="49" spans="1:26" x14ac:dyDescent="0.25">
      <c r="A49" s="252">
        <v>1986</v>
      </c>
      <c r="B49" s="254">
        <v>135475</v>
      </c>
      <c r="C49" s="261"/>
      <c r="D49" s="254">
        <v>2367339</v>
      </c>
      <c r="E49" s="261"/>
      <c r="F49" s="254">
        <v>1162458</v>
      </c>
      <c r="G49" s="262" t="s">
        <v>78</v>
      </c>
      <c r="H49" s="254">
        <v>3665272</v>
      </c>
      <c r="I49" s="262" t="s">
        <v>78</v>
      </c>
      <c r="J49" s="253" t="s">
        <v>77</v>
      </c>
      <c r="K49" s="261"/>
      <c r="L49" s="253" t="s">
        <v>77</v>
      </c>
      <c r="M49" s="253" t="s">
        <v>77</v>
      </c>
      <c r="N49" s="253" t="s">
        <v>77</v>
      </c>
      <c r="O49" s="254">
        <v>27464</v>
      </c>
      <c r="P49" s="261"/>
      <c r="Q49" s="254">
        <v>27464</v>
      </c>
      <c r="R49" s="261"/>
      <c r="S49" s="254">
        <v>3692736</v>
      </c>
      <c r="T49" s="262" t="s">
        <v>78</v>
      </c>
      <c r="U49" s="254">
        <v>2438629</v>
      </c>
      <c r="V49" s="261"/>
      <c r="W49" s="254">
        <v>5474741</v>
      </c>
      <c r="X49" s="262" t="s">
        <v>78</v>
      </c>
      <c r="Y49" s="254">
        <v>11606106</v>
      </c>
      <c r="Z49" s="262" t="s">
        <v>78</v>
      </c>
    </row>
    <row r="50" spans="1:26" x14ac:dyDescent="0.25">
      <c r="A50" s="255">
        <v>1987</v>
      </c>
      <c r="B50" s="257">
        <v>124600</v>
      </c>
      <c r="C50" s="263"/>
      <c r="D50" s="257">
        <v>2489053</v>
      </c>
      <c r="E50" s="263"/>
      <c r="F50" s="257">
        <v>1130918</v>
      </c>
      <c r="G50" s="264" t="s">
        <v>78</v>
      </c>
      <c r="H50" s="257">
        <v>3744571</v>
      </c>
      <c r="I50" s="264" t="s">
        <v>78</v>
      </c>
      <c r="J50" s="256" t="s">
        <v>77</v>
      </c>
      <c r="K50" s="263"/>
      <c r="L50" s="256" t="s">
        <v>77</v>
      </c>
      <c r="M50" s="256" t="s">
        <v>77</v>
      </c>
      <c r="N50" s="256" t="s">
        <v>77</v>
      </c>
      <c r="O50" s="257">
        <v>29542</v>
      </c>
      <c r="P50" s="263"/>
      <c r="Q50" s="257">
        <v>29542</v>
      </c>
      <c r="R50" s="263"/>
      <c r="S50" s="257">
        <v>3774113</v>
      </c>
      <c r="T50" s="264" t="s">
        <v>78</v>
      </c>
      <c r="U50" s="257">
        <v>2538756</v>
      </c>
      <c r="V50" s="263"/>
      <c r="W50" s="257">
        <v>5633140</v>
      </c>
      <c r="X50" s="264" t="s">
        <v>78</v>
      </c>
      <c r="Y50" s="257">
        <v>11946009</v>
      </c>
      <c r="Z50" s="264" t="s">
        <v>78</v>
      </c>
    </row>
    <row r="51" spans="1:26" x14ac:dyDescent="0.25">
      <c r="A51" s="252">
        <v>1988</v>
      </c>
      <c r="B51" s="254">
        <v>131088</v>
      </c>
      <c r="C51" s="261"/>
      <c r="D51" s="254">
        <v>2730880</v>
      </c>
      <c r="E51" s="261"/>
      <c r="F51" s="254">
        <v>1099394</v>
      </c>
      <c r="G51" s="262" t="s">
        <v>78</v>
      </c>
      <c r="H51" s="254">
        <v>3961361</v>
      </c>
      <c r="I51" s="262" t="s">
        <v>78</v>
      </c>
      <c r="J51" s="253" t="s">
        <v>77</v>
      </c>
      <c r="K51" s="261"/>
      <c r="L51" s="253" t="s">
        <v>77</v>
      </c>
      <c r="M51" s="253" t="s">
        <v>77</v>
      </c>
      <c r="N51" s="253" t="s">
        <v>77</v>
      </c>
      <c r="O51" s="254">
        <v>32537</v>
      </c>
      <c r="P51" s="261"/>
      <c r="Q51" s="254">
        <v>32537</v>
      </c>
      <c r="R51" s="261"/>
      <c r="S51" s="254">
        <v>3993898</v>
      </c>
      <c r="T51" s="262" t="s">
        <v>78</v>
      </c>
      <c r="U51" s="254">
        <v>2675108</v>
      </c>
      <c r="V51" s="261"/>
      <c r="W51" s="254">
        <v>5909085</v>
      </c>
      <c r="X51" s="262" t="s">
        <v>78</v>
      </c>
      <c r="Y51" s="254">
        <v>12578091</v>
      </c>
      <c r="Z51" s="262" t="s">
        <v>78</v>
      </c>
    </row>
    <row r="52" spans="1:26" x14ac:dyDescent="0.25">
      <c r="A52" s="252">
        <v>1989</v>
      </c>
      <c r="B52" s="254">
        <v>115227</v>
      </c>
      <c r="C52" s="261"/>
      <c r="D52" s="254">
        <v>2784801</v>
      </c>
      <c r="E52" s="261"/>
      <c r="F52" s="254">
        <v>1040769</v>
      </c>
      <c r="G52" s="262" t="s">
        <v>78</v>
      </c>
      <c r="H52" s="254">
        <v>3940798</v>
      </c>
      <c r="I52" s="262" t="s">
        <v>78</v>
      </c>
      <c r="J52" s="253">
        <v>685</v>
      </c>
      <c r="K52" s="261"/>
      <c r="L52" s="254">
        <v>2500</v>
      </c>
      <c r="M52" s="265" t="s">
        <v>561</v>
      </c>
      <c r="N52" s="265" t="s">
        <v>561</v>
      </c>
      <c r="O52" s="254">
        <v>98986</v>
      </c>
      <c r="P52" s="261"/>
      <c r="Q52" s="254">
        <v>102172</v>
      </c>
      <c r="R52" s="261"/>
      <c r="S52" s="254">
        <v>4042969</v>
      </c>
      <c r="T52" s="262" t="s">
        <v>78</v>
      </c>
      <c r="U52" s="254">
        <v>2766640</v>
      </c>
      <c r="V52" s="261"/>
      <c r="W52" s="254">
        <v>6383821</v>
      </c>
      <c r="X52" s="262" t="s">
        <v>78</v>
      </c>
      <c r="Y52" s="254">
        <v>13193431</v>
      </c>
      <c r="Z52" s="262" t="s">
        <v>78</v>
      </c>
    </row>
    <row r="53" spans="1:26" x14ac:dyDescent="0.25">
      <c r="A53" s="255">
        <v>1990</v>
      </c>
      <c r="B53" s="257">
        <v>124456</v>
      </c>
      <c r="C53" s="263"/>
      <c r="D53" s="257">
        <v>2682201</v>
      </c>
      <c r="E53" s="263"/>
      <c r="F53" s="257">
        <v>990966</v>
      </c>
      <c r="G53" s="264" t="s">
        <v>78</v>
      </c>
      <c r="H53" s="257">
        <v>3797624</v>
      </c>
      <c r="I53" s="264" t="s">
        <v>78</v>
      </c>
      <c r="J53" s="257">
        <v>1432</v>
      </c>
      <c r="K53" s="263"/>
      <c r="L53" s="257">
        <v>2800</v>
      </c>
      <c r="M53" s="265" t="s">
        <v>561</v>
      </c>
      <c r="N53" s="265" t="s">
        <v>561</v>
      </c>
      <c r="O53" s="257">
        <v>93997</v>
      </c>
      <c r="P53" s="263"/>
      <c r="Q53" s="257">
        <v>98229</v>
      </c>
      <c r="R53" s="263"/>
      <c r="S53" s="257">
        <v>3895852</v>
      </c>
      <c r="T53" s="264" t="s">
        <v>78</v>
      </c>
      <c r="U53" s="257">
        <v>2860154</v>
      </c>
      <c r="V53" s="263"/>
      <c r="W53" s="257">
        <v>6563759</v>
      </c>
      <c r="X53" s="264" t="s">
        <v>78</v>
      </c>
      <c r="Y53" s="257">
        <v>13319765</v>
      </c>
      <c r="Z53" s="264" t="s">
        <v>78</v>
      </c>
    </row>
    <row r="54" spans="1:26" x14ac:dyDescent="0.25">
      <c r="A54" s="252">
        <v>1991</v>
      </c>
      <c r="B54" s="254">
        <v>115505</v>
      </c>
      <c r="C54" s="261"/>
      <c r="D54" s="254">
        <v>2795401</v>
      </c>
      <c r="E54" s="261"/>
      <c r="F54" s="254">
        <v>934681</v>
      </c>
      <c r="G54" s="262" t="s">
        <v>78</v>
      </c>
      <c r="H54" s="254">
        <v>3845587</v>
      </c>
      <c r="I54" s="262" t="s">
        <v>78</v>
      </c>
      <c r="J54" s="254">
        <v>1369</v>
      </c>
      <c r="K54" s="261"/>
      <c r="L54" s="254">
        <v>3000</v>
      </c>
      <c r="M54" s="265" t="s">
        <v>561</v>
      </c>
      <c r="N54" s="265" t="s">
        <v>561</v>
      </c>
      <c r="O54" s="254">
        <v>95365</v>
      </c>
      <c r="P54" s="262" t="s">
        <v>78</v>
      </c>
      <c r="Q54" s="254">
        <v>99734</v>
      </c>
      <c r="R54" s="262" t="s">
        <v>78</v>
      </c>
      <c r="S54" s="254">
        <v>3945322</v>
      </c>
      <c r="T54" s="262" t="s">
        <v>78</v>
      </c>
      <c r="U54" s="254">
        <v>2918092</v>
      </c>
      <c r="V54" s="261"/>
      <c r="W54" s="254">
        <v>6636360</v>
      </c>
      <c r="X54" s="262" t="s">
        <v>78</v>
      </c>
      <c r="Y54" s="254">
        <v>13499773</v>
      </c>
      <c r="Z54" s="262" t="s">
        <v>78</v>
      </c>
    </row>
    <row r="55" spans="1:26" x14ac:dyDescent="0.25">
      <c r="A55" s="252">
        <v>1992</v>
      </c>
      <c r="B55" s="254">
        <v>116570</v>
      </c>
      <c r="C55" s="261"/>
      <c r="D55" s="254">
        <v>2871185</v>
      </c>
      <c r="E55" s="261"/>
      <c r="F55" s="254">
        <v>893434</v>
      </c>
      <c r="G55" s="262" t="s">
        <v>78</v>
      </c>
      <c r="H55" s="254">
        <v>3881190</v>
      </c>
      <c r="I55" s="262" t="s">
        <v>78</v>
      </c>
      <c r="J55" s="254">
        <v>1266</v>
      </c>
      <c r="K55" s="261"/>
      <c r="L55" s="254">
        <v>3200</v>
      </c>
      <c r="M55" s="265" t="s">
        <v>561</v>
      </c>
      <c r="N55" s="265" t="s">
        <v>561</v>
      </c>
      <c r="O55" s="254">
        <v>104942</v>
      </c>
      <c r="P55" s="261"/>
      <c r="Q55" s="254">
        <v>109408</v>
      </c>
      <c r="R55" s="261"/>
      <c r="S55" s="254">
        <v>3990598</v>
      </c>
      <c r="T55" s="262" t="s">
        <v>78</v>
      </c>
      <c r="U55" s="254">
        <v>2900224</v>
      </c>
      <c r="V55" s="261"/>
      <c r="W55" s="254">
        <v>6550049</v>
      </c>
      <c r="X55" s="262" t="s">
        <v>78</v>
      </c>
      <c r="Y55" s="254">
        <v>13440870</v>
      </c>
      <c r="Z55" s="262" t="s">
        <v>78</v>
      </c>
    </row>
    <row r="56" spans="1:26" x14ac:dyDescent="0.25">
      <c r="A56" s="255">
        <v>1993</v>
      </c>
      <c r="B56" s="257">
        <v>117302</v>
      </c>
      <c r="C56" s="263"/>
      <c r="D56" s="257">
        <v>2923260</v>
      </c>
      <c r="E56" s="263"/>
      <c r="F56" s="257">
        <v>818589</v>
      </c>
      <c r="G56" s="264" t="s">
        <v>78</v>
      </c>
      <c r="H56" s="257">
        <v>3859151</v>
      </c>
      <c r="I56" s="264" t="s">
        <v>78</v>
      </c>
      <c r="J56" s="257">
        <v>1028</v>
      </c>
      <c r="K56" s="263"/>
      <c r="L56" s="257">
        <v>3400</v>
      </c>
      <c r="M56" s="265" t="s">
        <v>561</v>
      </c>
      <c r="N56" s="265" t="s">
        <v>561</v>
      </c>
      <c r="O56" s="257">
        <v>109185</v>
      </c>
      <c r="P56" s="263"/>
      <c r="Q56" s="257">
        <v>113613</v>
      </c>
      <c r="R56" s="263"/>
      <c r="S56" s="257">
        <v>3972764</v>
      </c>
      <c r="T56" s="264" t="s">
        <v>78</v>
      </c>
      <c r="U56" s="257">
        <v>3018755</v>
      </c>
      <c r="V56" s="263"/>
      <c r="W56" s="257">
        <v>6828160</v>
      </c>
      <c r="X56" s="264" t="s">
        <v>78</v>
      </c>
      <c r="Y56" s="257">
        <v>13819678</v>
      </c>
      <c r="Z56" s="264" t="s">
        <v>78</v>
      </c>
    </row>
    <row r="57" spans="1:26" x14ac:dyDescent="0.25">
      <c r="A57" s="252">
        <v>1994</v>
      </c>
      <c r="B57" s="254">
        <v>118119</v>
      </c>
      <c r="C57" s="261"/>
      <c r="D57" s="254">
        <v>2961981</v>
      </c>
      <c r="E57" s="261"/>
      <c r="F57" s="254">
        <v>824776</v>
      </c>
      <c r="G57" s="262" t="s">
        <v>78</v>
      </c>
      <c r="H57" s="254">
        <v>3904876</v>
      </c>
      <c r="I57" s="262" t="s">
        <v>78</v>
      </c>
      <c r="J57" s="253">
        <v>957</v>
      </c>
      <c r="K57" s="261"/>
      <c r="L57" s="254">
        <v>4200</v>
      </c>
      <c r="M57" s="265" t="s">
        <v>561</v>
      </c>
      <c r="N57" s="265" t="s">
        <v>561</v>
      </c>
      <c r="O57" s="254">
        <v>106422</v>
      </c>
      <c r="P57" s="261"/>
      <c r="Q57" s="254">
        <v>111579</v>
      </c>
      <c r="R57" s="261"/>
      <c r="S57" s="254">
        <v>4016455</v>
      </c>
      <c r="T57" s="262" t="s">
        <v>78</v>
      </c>
      <c r="U57" s="254">
        <v>3115517</v>
      </c>
      <c r="V57" s="261"/>
      <c r="W57" s="254">
        <v>6965557</v>
      </c>
      <c r="X57" s="262" t="s">
        <v>78</v>
      </c>
      <c r="Y57" s="254">
        <v>14097529</v>
      </c>
      <c r="Z57" s="262" t="s">
        <v>78</v>
      </c>
    </row>
    <row r="58" spans="1:26" x14ac:dyDescent="0.25">
      <c r="A58" s="252">
        <v>1995</v>
      </c>
      <c r="B58" s="254">
        <v>116788</v>
      </c>
      <c r="C58" s="261"/>
      <c r="D58" s="254">
        <v>3095988</v>
      </c>
      <c r="E58" s="261"/>
      <c r="F58" s="254">
        <v>769296</v>
      </c>
      <c r="G58" s="262" t="s">
        <v>78</v>
      </c>
      <c r="H58" s="254">
        <v>3982073</v>
      </c>
      <c r="I58" s="262" t="s">
        <v>78</v>
      </c>
      <c r="J58" s="254">
        <v>1220</v>
      </c>
      <c r="K58" s="261"/>
      <c r="L58" s="254">
        <v>4500</v>
      </c>
      <c r="M58" s="265" t="s">
        <v>561</v>
      </c>
      <c r="N58" s="265" t="s">
        <v>561</v>
      </c>
      <c r="O58" s="254">
        <v>112717</v>
      </c>
      <c r="P58" s="261"/>
      <c r="Q58" s="254">
        <v>118437</v>
      </c>
      <c r="R58" s="261"/>
      <c r="S58" s="254">
        <v>4100510</v>
      </c>
      <c r="T58" s="262" t="s">
        <v>78</v>
      </c>
      <c r="U58" s="254">
        <v>3252036</v>
      </c>
      <c r="V58" s="261"/>
      <c r="W58" s="254">
        <v>7337507</v>
      </c>
      <c r="X58" s="262" t="s">
        <v>78</v>
      </c>
      <c r="Y58" s="254">
        <v>14690052</v>
      </c>
      <c r="Z58" s="262" t="s">
        <v>78</v>
      </c>
    </row>
    <row r="59" spans="1:26" x14ac:dyDescent="0.25">
      <c r="A59" s="255">
        <v>1996</v>
      </c>
      <c r="B59" s="257">
        <v>121613</v>
      </c>
      <c r="C59" s="263"/>
      <c r="D59" s="257">
        <v>3226318</v>
      </c>
      <c r="E59" s="263"/>
      <c r="F59" s="257">
        <v>790037</v>
      </c>
      <c r="G59" s="264" t="s">
        <v>78</v>
      </c>
      <c r="H59" s="257">
        <v>4137967</v>
      </c>
      <c r="I59" s="264" t="s">
        <v>78</v>
      </c>
      <c r="J59" s="257">
        <v>1300</v>
      </c>
      <c r="K59" s="263"/>
      <c r="L59" s="257">
        <v>5300</v>
      </c>
      <c r="M59" s="265" t="s">
        <v>561</v>
      </c>
      <c r="N59" s="265" t="s">
        <v>561</v>
      </c>
      <c r="O59" s="257">
        <v>128840</v>
      </c>
      <c r="P59" s="263"/>
      <c r="Q59" s="257">
        <v>135440</v>
      </c>
      <c r="R59" s="263"/>
      <c r="S59" s="257">
        <v>4273407</v>
      </c>
      <c r="T59" s="264" t="s">
        <v>78</v>
      </c>
      <c r="U59" s="257">
        <v>3343969</v>
      </c>
      <c r="V59" s="263"/>
      <c r="W59" s="257">
        <v>7554615</v>
      </c>
      <c r="X59" s="264" t="s">
        <v>78</v>
      </c>
      <c r="Y59" s="257">
        <v>15171991</v>
      </c>
      <c r="Z59" s="264" t="s">
        <v>78</v>
      </c>
    </row>
    <row r="60" spans="1:26" x14ac:dyDescent="0.25">
      <c r="A60" s="252">
        <v>1997</v>
      </c>
      <c r="B60" s="254">
        <v>129391</v>
      </c>
      <c r="C60" s="261"/>
      <c r="D60" s="254">
        <v>3285320</v>
      </c>
      <c r="E60" s="261"/>
      <c r="F60" s="254">
        <v>742508</v>
      </c>
      <c r="G60" s="262" t="s">
        <v>78</v>
      </c>
      <c r="H60" s="254">
        <v>4157219</v>
      </c>
      <c r="I60" s="262" t="s">
        <v>78</v>
      </c>
      <c r="J60" s="254">
        <v>1228</v>
      </c>
      <c r="K60" s="261"/>
      <c r="L60" s="254">
        <v>5700</v>
      </c>
      <c r="M60" s="265" t="s">
        <v>561</v>
      </c>
      <c r="N60" s="265" t="s">
        <v>561</v>
      </c>
      <c r="O60" s="254">
        <v>131283</v>
      </c>
      <c r="P60" s="262" t="s">
        <v>78</v>
      </c>
      <c r="Q60" s="254">
        <v>138211</v>
      </c>
      <c r="R60" s="261"/>
      <c r="S60" s="254">
        <v>4295430</v>
      </c>
      <c r="T60" s="262" t="s">
        <v>78</v>
      </c>
      <c r="U60" s="254">
        <v>3502848</v>
      </c>
      <c r="V60" s="261"/>
      <c r="W60" s="254">
        <v>7882946</v>
      </c>
      <c r="X60" s="262" t="s">
        <v>78</v>
      </c>
      <c r="Y60" s="254">
        <v>15681225</v>
      </c>
      <c r="Z60" s="262" t="s">
        <v>78</v>
      </c>
    </row>
    <row r="61" spans="1:26" x14ac:dyDescent="0.25">
      <c r="A61" s="252">
        <v>1998</v>
      </c>
      <c r="B61" s="254">
        <v>93436</v>
      </c>
      <c r="C61" s="261"/>
      <c r="D61" s="254">
        <v>3082975</v>
      </c>
      <c r="E61" s="261"/>
      <c r="F61" s="254">
        <v>701574</v>
      </c>
      <c r="G61" s="262" t="s">
        <v>78</v>
      </c>
      <c r="H61" s="254">
        <v>3877984</v>
      </c>
      <c r="I61" s="262" t="s">
        <v>78</v>
      </c>
      <c r="J61" s="254">
        <v>1228</v>
      </c>
      <c r="K61" s="261"/>
      <c r="L61" s="254">
        <v>7100</v>
      </c>
      <c r="M61" s="265" t="s">
        <v>561</v>
      </c>
      <c r="N61" s="265" t="s">
        <v>561</v>
      </c>
      <c r="O61" s="254">
        <v>118461</v>
      </c>
      <c r="P61" s="261"/>
      <c r="Q61" s="254">
        <v>126789</v>
      </c>
      <c r="R61" s="261"/>
      <c r="S61" s="254">
        <v>4004773</v>
      </c>
      <c r="T61" s="262" t="s">
        <v>78</v>
      </c>
      <c r="U61" s="254">
        <v>3677989</v>
      </c>
      <c r="V61" s="261"/>
      <c r="W61" s="254">
        <v>8284788</v>
      </c>
      <c r="X61" s="262" t="s">
        <v>78</v>
      </c>
      <c r="Y61" s="254">
        <v>15967551</v>
      </c>
      <c r="Z61" s="262" t="s">
        <v>78</v>
      </c>
    </row>
    <row r="62" spans="1:26" x14ac:dyDescent="0.25">
      <c r="A62" s="255">
        <v>1999</v>
      </c>
      <c r="B62" s="257">
        <v>102524</v>
      </c>
      <c r="C62" s="263"/>
      <c r="D62" s="257">
        <v>3115031</v>
      </c>
      <c r="E62" s="263"/>
      <c r="F62" s="257">
        <v>707167</v>
      </c>
      <c r="G62" s="264" t="s">
        <v>78</v>
      </c>
      <c r="H62" s="257">
        <v>3924722</v>
      </c>
      <c r="I62" s="264" t="s">
        <v>78</v>
      </c>
      <c r="J62" s="257">
        <v>1173</v>
      </c>
      <c r="K62" s="263"/>
      <c r="L62" s="257">
        <v>6700</v>
      </c>
      <c r="M62" s="265" t="s">
        <v>561</v>
      </c>
      <c r="N62" s="265" t="s">
        <v>561</v>
      </c>
      <c r="O62" s="257">
        <v>120748</v>
      </c>
      <c r="P62" s="263"/>
      <c r="Q62" s="257">
        <v>128621</v>
      </c>
      <c r="R62" s="263"/>
      <c r="S62" s="257">
        <v>4053343</v>
      </c>
      <c r="T62" s="264" t="s">
        <v>78</v>
      </c>
      <c r="U62" s="257">
        <v>3766238</v>
      </c>
      <c r="V62" s="263"/>
      <c r="W62" s="257">
        <v>8556679</v>
      </c>
      <c r="X62" s="264" t="s">
        <v>78</v>
      </c>
      <c r="Y62" s="257">
        <v>16376260</v>
      </c>
      <c r="Z62" s="264" t="s">
        <v>78</v>
      </c>
    </row>
    <row r="63" spans="1:26" x14ac:dyDescent="0.25">
      <c r="A63" s="252">
        <v>2000</v>
      </c>
      <c r="B63" s="254">
        <v>91895</v>
      </c>
      <c r="C63" s="261"/>
      <c r="D63" s="254">
        <v>3251562</v>
      </c>
      <c r="E63" s="261"/>
      <c r="F63" s="254">
        <v>806907</v>
      </c>
      <c r="G63" s="262" t="s">
        <v>78</v>
      </c>
      <c r="H63" s="254">
        <v>4150364</v>
      </c>
      <c r="I63" s="262" t="s">
        <v>78</v>
      </c>
      <c r="J63" s="254">
        <v>1018</v>
      </c>
      <c r="K63" s="261"/>
      <c r="L63" s="254">
        <v>7600</v>
      </c>
      <c r="M63" s="265" t="s">
        <v>561</v>
      </c>
      <c r="N63" s="265" t="s">
        <v>561</v>
      </c>
      <c r="O63" s="254">
        <v>119102</v>
      </c>
      <c r="P63" s="261"/>
      <c r="Q63" s="254">
        <v>127719</v>
      </c>
      <c r="R63" s="261"/>
      <c r="S63" s="254">
        <v>4278083</v>
      </c>
      <c r="T63" s="262" t="s">
        <v>78</v>
      </c>
      <c r="U63" s="254">
        <v>3955691</v>
      </c>
      <c r="V63" s="261"/>
      <c r="W63" s="254">
        <v>8941622</v>
      </c>
      <c r="X63" s="262" t="s">
        <v>78</v>
      </c>
      <c r="Y63" s="254">
        <v>17175396</v>
      </c>
      <c r="Z63" s="262" t="s">
        <v>78</v>
      </c>
    </row>
    <row r="64" spans="1:26" x14ac:dyDescent="0.25">
      <c r="A64" s="252">
        <v>2001</v>
      </c>
      <c r="B64" s="254">
        <v>96858</v>
      </c>
      <c r="C64" s="261"/>
      <c r="D64" s="254">
        <v>3097263</v>
      </c>
      <c r="E64" s="261"/>
      <c r="F64" s="254">
        <v>789588</v>
      </c>
      <c r="G64" s="262" t="s">
        <v>78</v>
      </c>
      <c r="H64" s="254">
        <v>3983708</v>
      </c>
      <c r="I64" s="262" t="s">
        <v>78</v>
      </c>
      <c r="J64" s="253">
        <v>687</v>
      </c>
      <c r="K64" s="261"/>
      <c r="L64" s="254">
        <v>8270</v>
      </c>
      <c r="M64" s="265" t="s">
        <v>561</v>
      </c>
      <c r="N64" s="265" t="s">
        <v>561</v>
      </c>
      <c r="O64" s="254">
        <v>91661</v>
      </c>
      <c r="P64" s="261"/>
      <c r="Q64" s="254">
        <v>100618</v>
      </c>
      <c r="R64" s="261"/>
      <c r="S64" s="254">
        <v>4084326</v>
      </c>
      <c r="T64" s="262" t="s">
        <v>78</v>
      </c>
      <c r="U64" s="254">
        <v>4062047</v>
      </c>
      <c r="V64" s="261"/>
      <c r="W64" s="254">
        <v>8990268</v>
      </c>
      <c r="X64" s="262" t="s">
        <v>78</v>
      </c>
      <c r="Y64" s="254">
        <v>17136641</v>
      </c>
      <c r="Z64" s="262" t="s">
        <v>78</v>
      </c>
    </row>
    <row r="65" spans="1:26" x14ac:dyDescent="0.25">
      <c r="A65" s="255">
        <v>2002</v>
      </c>
      <c r="B65" s="257">
        <v>89820</v>
      </c>
      <c r="C65" s="263"/>
      <c r="D65" s="257">
        <v>3224982</v>
      </c>
      <c r="E65" s="263"/>
      <c r="F65" s="257">
        <v>725515</v>
      </c>
      <c r="G65" s="264" t="s">
        <v>78</v>
      </c>
      <c r="H65" s="257">
        <v>4040318</v>
      </c>
      <c r="I65" s="264" t="s">
        <v>78</v>
      </c>
      <c r="J65" s="256">
        <v>130</v>
      </c>
      <c r="K65" s="263"/>
      <c r="L65" s="257">
        <v>8753</v>
      </c>
      <c r="M65" s="265" t="s">
        <v>561</v>
      </c>
      <c r="N65" s="265" t="s">
        <v>561</v>
      </c>
      <c r="O65" s="257">
        <v>94996</v>
      </c>
      <c r="P65" s="263"/>
      <c r="Q65" s="257">
        <v>103879</v>
      </c>
      <c r="R65" s="263"/>
      <c r="S65" s="257">
        <v>4144197</v>
      </c>
      <c r="T65" s="264" t="s">
        <v>78</v>
      </c>
      <c r="U65" s="257">
        <v>4109861</v>
      </c>
      <c r="V65" s="263"/>
      <c r="W65" s="257">
        <v>9103883</v>
      </c>
      <c r="X65" s="264" t="s">
        <v>78</v>
      </c>
      <c r="Y65" s="257">
        <v>17357940</v>
      </c>
      <c r="Z65" s="264" t="s">
        <v>78</v>
      </c>
    </row>
    <row r="66" spans="1:26" x14ac:dyDescent="0.25">
      <c r="A66" s="252">
        <v>2003</v>
      </c>
      <c r="B66" s="254">
        <v>81963</v>
      </c>
      <c r="C66" s="261"/>
      <c r="D66" s="254">
        <v>3260916</v>
      </c>
      <c r="E66" s="261"/>
      <c r="F66" s="254">
        <v>827398</v>
      </c>
      <c r="G66" s="262" t="s">
        <v>78</v>
      </c>
      <c r="H66" s="254">
        <v>4170277</v>
      </c>
      <c r="I66" s="262" t="s">
        <v>78</v>
      </c>
      <c r="J66" s="253">
        <v>740</v>
      </c>
      <c r="K66" s="261"/>
      <c r="L66" s="254">
        <v>11000</v>
      </c>
      <c r="M66" s="265" t="s">
        <v>561</v>
      </c>
      <c r="N66" s="265" t="s">
        <v>561</v>
      </c>
      <c r="O66" s="254">
        <v>101286</v>
      </c>
      <c r="P66" s="262" t="s">
        <v>78</v>
      </c>
      <c r="Q66" s="254">
        <v>113026</v>
      </c>
      <c r="R66" s="261"/>
      <c r="S66" s="254">
        <v>4283303</v>
      </c>
      <c r="T66" s="262" t="s">
        <v>78</v>
      </c>
      <c r="U66" s="254">
        <v>4090059</v>
      </c>
      <c r="V66" s="261"/>
      <c r="W66" s="254">
        <v>8969386</v>
      </c>
      <c r="X66" s="262" t="s">
        <v>78</v>
      </c>
      <c r="Y66" s="254">
        <v>17342748</v>
      </c>
      <c r="Z66" s="262" t="s">
        <v>78</v>
      </c>
    </row>
    <row r="67" spans="1:26" x14ac:dyDescent="0.25">
      <c r="A67" s="252">
        <v>2004</v>
      </c>
      <c r="B67" s="254">
        <v>102904</v>
      </c>
      <c r="C67" s="261"/>
      <c r="D67" s="254">
        <v>3200965</v>
      </c>
      <c r="E67" s="261"/>
      <c r="F67" s="254">
        <v>809482</v>
      </c>
      <c r="G67" s="262" t="s">
        <v>78</v>
      </c>
      <c r="H67" s="254">
        <v>4113352</v>
      </c>
      <c r="I67" s="262" t="s">
        <v>78</v>
      </c>
      <c r="J67" s="254">
        <v>1052</v>
      </c>
      <c r="K67" s="261"/>
      <c r="L67" s="254">
        <v>12000</v>
      </c>
      <c r="M67" s="265" t="s">
        <v>561</v>
      </c>
      <c r="N67" s="265" t="s">
        <v>561</v>
      </c>
      <c r="O67" s="254">
        <v>105319</v>
      </c>
      <c r="P67" s="261"/>
      <c r="Q67" s="254">
        <v>118371</v>
      </c>
      <c r="R67" s="261"/>
      <c r="S67" s="254">
        <v>4231723</v>
      </c>
      <c r="T67" s="262" t="s">
        <v>78</v>
      </c>
      <c r="U67" s="254">
        <v>4198209</v>
      </c>
      <c r="V67" s="261"/>
      <c r="W67" s="254">
        <v>9229331</v>
      </c>
      <c r="X67" s="262" t="s">
        <v>78</v>
      </c>
      <c r="Y67" s="254">
        <v>17659264</v>
      </c>
      <c r="Z67" s="262" t="s">
        <v>78</v>
      </c>
    </row>
    <row r="68" spans="1:26" x14ac:dyDescent="0.25">
      <c r="A68" s="255">
        <v>2005</v>
      </c>
      <c r="B68" s="257">
        <v>96999</v>
      </c>
      <c r="C68" s="263"/>
      <c r="D68" s="257">
        <v>3073213</v>
      </c>
      <c r="E68" s="263"/>
      <c r="F68" s="257">
        <v>761428</v>
      </c>
      <c r="G68" s="264" t="s">
        <v>78</v>
      </c>
      <c r="H68" s="257">
        <v>3931641</v>
      </c>
      <c r="I68" s="264" t="s">
        <v>78</v>
      </c>
      <c r="J68" s="256">
        <v>860</v>
      </c>
      <c r="K68" s="263"/>
      <c r="L68" s="257">
        <v>13600</v>
      </c>
      <c r="M68" s="265" t="s">
        <v>561</v>
      </c>
      <c r="N68" s="265" t="s">
        <v>561</v>
      </c>
      <c r="O68" s="257">
        <v>104777</v>
      </c>
      <c r="P68" s="264" t="s">
        <v>78</v>
      </c>
      <c r="Q68" s="257">
        <v>119237</v>
      </c>
      <c r="R68" s="264" t="s">
        <v>78</v>
      </c>
      <c r="S68" s="257">
        <v>4050879</v>
      </c>
      <c r="T68" s="264" t="s">
        <v>78</v>
      </c>
      <c r="U68" s="257">
        <v>4350570</v>
      </c>
      <c r="V68" s="263"/>
      <c r="W68" s="257">
        <v>9454948</v>
      </c>
      <c r="X68" s="264" t="s">
        <v>78</v>
      </c>
      <c r="Y68" s="257">
        <v>17856396</v>
      </c>
      <c r="Z68" s="264" t="s">
        <v>78</v>
      </c>
    </row>
    <row r="69" spans="1:26" x14ac:dyDescent="0.25">
      <c r="A69" s="252">
        <v>2006</v>
      </c>
      <c r="B69" s="254">
        <v>64789</v>
      </c>
      <c r="C69" s="261"/>
      <c r="D69" s="254">
        <v>2901680</v>
      </c>
      <c r="E69" s="261"/>
      <c r="F69" s="254">
        <v>662543</v>
      </c>
      <c r="G69" s="262" t="s">
        <v>78</v>
      </c>
      <c r="H69" s="254">
        <v>3629013</v>
      </c>
      <c r="I69" s="262" t="s">
        <v>78</v>
      </c>
      <c r="J69" s="253">
        <v>927</v>
      </c>
      <c r="K69" s="261"/>
      <c r="L69" s="254">
        <v>14000</v>
      </c>
      <c r="M69" s="265" t="s">
        <v>561</v>
      </c>
      <c r="N69" s="265" t="s">
        <v>561</v>
      </c>
      <c r="O69" s="254">
        <v>102289</v>
      </c>
      <c r="P69" s="262" t="s">
        <v>78</v>
      </c>
      <c r="Q69" s="254">
        <v>117216</v>
      </c>
      <c r="R69" s="261"/>
      <c r="S69" s="254">
        <v>3746228</v>
      </c>
      <c r="T69" s="262" t="s">
        <v>78</v>
      </c>
      <c r="U69" s="254">
        <v>4434725</v>
      </c>
      <c r="V69" s="261"/>
      <c r="W69" s="254">
        <v>9529308</v>
      </c>
      <c r="X69" s="262" t="s">
        <v>78</v>
      </c>
      <c r="Y69" s="254">
        <v>17710262</v>
      </c>
      <c r="Z69" s="262" t="s">
        <v>78</v>
      </c>
    </row>
    <row r="70" spans="1:26" x14ac:dyDescent="0.25">
      <c r="A70" s="252">
        <v>2007</v>
      </c>
      <c r="B70" s="254">
        <v>70035</v>
      </c>
      <c r="C70" s="261"/>
      <c r="D70" s="254">
        <v>3094061</v>
      </c>
      <c r="E70" s="261"/>
      <c r="F70" s="254">
        <v>649416</v>
      </c>
      <c r="G70" s="262" t="s">
        <v>78</v>
      </c>
      <c r="H70" s="254">
        <v>3813512</v>
      </c>
      <c r="I70" s="262" t="s">
        <v>78</v>
      </c>
      <c r="J70" s="253">
        <v>764</v>
      </c>
      <c r="K70" s="261"/>
      <c r="L70" s="254">
        <v>14400</v>
      </c>
      <c r="M70" s="265" t="s">
        <v>561</v>
      </c>
      <c r="N70" s="265" t="s">
        <v>561</v>
      </c>
      <c r="O70" s="254">
        <v>102354</v>
      </c>
      <c r="P70" s="262" t="s">
        <v>78</v>
      </c>
      <c r="Q70" s="254">
        <v>117518</v>
      </c>
      <c r="R70" s="262" t="s">
        <v>78</v>
      </c>
      <c r="S70" s="254">
        <v>3931030</v>
      </c>
      <c r="T70" s="262" t="s">
        <v>78</v>
      </c>
      <c r="U70" s="254">
        <v>4559507</v>
      </c>
      <c r="V70" s="261"/>
      <c r="W70" s="254">
        <v>9773091</v>
      </c>
      <c r="X70" s="262" t="s">
        <v>78</v>
      </c>
      <c r="Y70" s="254">
        <v>18263629</v>
      </c>
      <c r="Z70" s="262" t="s">
        <v>78</v>
      </c>
    </row>
    <row r="71" spans="1:26" x14ac:dyDescent="0.25">
      <c r="A71" s="255">
        <v>2008</v>
      </c>
      <c r="B71" s="257">
        <v>69059</v>
      </c>
      <c r="C71" s="263"/>
      <c r="D71" s="257">
        <v>3228425</v>
      </c>
      <c r="E71" s="264" t="s">
        <v>78</v>
      </c>
      <c r="F71" s="257">
        <v>650859</v>
      </c>
      <c r="G71" s="264" t="s">
        <v>78</v>
      </c>
      <c r="H71" s="257">
        <v>3948342</v>
      </c>
      <c r="I71" s="264" t="s">
        <v>78</v>
      </c>
      <c r="J71" s="256">
        <v>591</v>
      </c>
      <c r="K71" s="263"/>
      <c r="L71" s="257">
        <v>14800</v>
      </c>
      <c r="M71" s="256">
        <v>1</v>
      </c>
      <c r="N71" s="265" t="s">
        <v>561</v>
      </c>
      <c r="O71" s="257">
        <v>109327</v>
      </c>
      <c r="P71" s="264" t="s">
        <v>78</v>
      </c>
      <c r="Q71" s="257">
        <v>124719</v>
      </c>
      <c r="R71" s="264" t="s">
        <v>78</v>
      </c>
      <c r="S71" s="257">
        <v>4073061</v>
      </c>
      <c r="T71" s="264" t="s">
        <v>78</v>
      </c>
      <c r="U71" s="257">
        <v>4558368</v>
      </c>
      <c r="V71" s="263"/>
      <c r="W71" s="257">
        <v>9749422</v>
      </c>
      <c r="X71" s="264" t="s">
        <v>78</v>
      </c>
      <c r="Y71" s="257">
        <v>18380850</v>
      </c>
      <c r="Z71" s="264" t="s">
        <v>78</v>
      </c>
    </row>
    <row r="72" spans="1:26" x14ac:dyDescent="0.25">
      <c r="A72" s="252">
        <v>2009</v>
      </c>
      <c r="B72" s="254">
        <v>63019</v>
      </c>
      <c r="C72" s="262" t="s">
        <v>78</v>
      </c>
      <c r="D72" s="254">
        <v>3186855</v>
      </c>
      <c r="E72" s="262" t="s">
        <v>78</v>
      </c>
      <c r="F72" s="254">
        <v>682486</v>
      </c>
      <c r="G72" s="262" t="s">
        <v>78</v>
      </c>
      <c r="H72" s="254">
        <v>3932360</v>
      </c>
      <c r="I72" s="262" t="s">
        <v>78</v>
      </c>
      <c r="J72" s="253">
        <v>692</v>
      </c>
      <c r="K72" s="262" t="s">
        <v>78</v>
      </c>
      <c r="L72" s="254">
        <v>16700</v>
      </c>
      <c r="M72" s="253" t="s">
        <v>562</v>
      </c>
      <c r="N72" s="253">
        <v>2</v>
      </c>
      <c r="O72" s="254">
        <v>111624</v>
      </c>
      <c r="P72" s="262" t="s">
        <v>78</v>
      </c>
      <c r="Q72" s="254">
        <v>129018</v>
      </c>
      <c r="R72" s="262" t="s">
        <v>78</v>
      </c>
      <c r="S72" s="254">
        <v>4061378</v>
      </c>
      <c r="T72" s="262" t="s">
        <v>78</v>
      </c>
      <c r="U72" s="254">
        <v>4460057</v>
      </c>
      <c r="V72" s="262" t="s">
        <v>78</v>
      </c>
      <c r="W72" s="254">
        <v>9377876</v>
      </c>
      <c r="X72" s="262" t="s">
        <v>78</v>
      </c>
      <c r="Y72" s="254">
        <v>17899311</v>
      </c>
      <c r="Z72" s="262" t="s">
        <v>78</v>
      </c>
    </row>
    <row r="73" spans="1:26" x14ac:dyDescent="0.25">
      <c r="A73" s="252" t="s">
        <v>563</v>
      </c>
      <c r="B73" s="254">
        <v>58255</v>
      </c>
      <c r="C73" s="261"/>
      <c r="D73" s="254">
        <v>3276151</v>
      </c>
      <c r="E73" s="261"/>
      <c r="F73" s="254">
        <v>713259</v>
      </c>
      <c r="G73" s="261"/>
      <c r="H73" s="254">
        <v>4047665</v>
      </c>
      <c r="I73" s="261"/>
      <c r="J73" s="253">
        <v>902</v>
      </c>
      <c r="K73" s="261"/>
      <c r="L73" s="254">
        <v>18500</v>
      </c>
      <c r="M73" s="253">
        <v>15</v>
      </c>
      <c r="N73" s="253">
        <v>7</v>
      </c>
      <c r="O73" s="254">
        <v>107758</v>
      </c>
      <c r="P73" s="261"/>
      <c r="Q73" s="254">
        <v>127182</v>
      </c>
      <c r="R73" s="261"/>
      <c r="S73" s="254">
        <v>4174847</v>
      </c>
      <c r="T73" s="261"/>
      <c r="U73" s="254">
        <v>4535647</v>
      </c>
      <c r="V73" s="261"/>
      <c r="W73" s="254">
        <v>9494669</v>
      </c>
      <c r="X73" s="261"/>
      <c r="Y73" s="254">
        <v>18205163</v>
      </c>
      <c r="Z73" s="261"/>
    </row>
    <row r="74" spans="1:26" x14ac:dyDescent="0.25">
      <c r="A74" s="558" t="s">
        <v>564</v>
      </c>
      <c r="B74" s="559"/>
      <c r="C74" s="559"/>
      <c r="D74" s="559"/>
      <c r="E74" s="559"/>
      <c r="F74" s="559"/>
      <c r="G74" s="559"/>
      <c r="H74" s="559"/>
      <c r="I74" s="559"/>
      <c r="J74" s="559"/>
      <c r="K74" s="559"/>
      <c r="L74" s="559"/>
      <c r="M74" s="559"/>
      <c r="N74" s="559" t="s">
        <v>565</v>
      </c>
      <c r="O74" s="559"/>
      <c r="P74" s="559"/>
      <c r="Q74" s="559"/>
      <c r="R74" s="559"/>
      <c r="S74" s="559"/>
      <c r="T74" s="559"/>
      <c r="U74" s="559"/>
      <c r="V74" s="559"/>
      <c r="W74" s="559"/>
      <c r="X74" s="559"/>
      <c r="Y74" s="559"/>
      <c r="Z74" s="560"/>
    </row>
    <row r="75" spans="1:26" x14ac:dyDescent="0.25">
      <c r="A75" s="544" t="s">
        <v>566</v>
      </c>
      <c r="B75" s="545"/>
      <c r="C75" s="545"/>
      <c r="D75" s="545"/>
      <c r="E75" s="545"/>
      <c r="F75" s="545"/>
      <c r="G75" s="545"/>
      <c r="H75" s="545"/>
      <c r="I75" s="545"/>
      <c r="J75" s="545"/>
      <c r="K75" s="545"/>
      <c r="L75" s="545"/>
      <c r="M75" s="545"/>
      <c r="N75" s="556" t="s">
        <v>567</v>
      </c>
      <c r="O75" s="556"/>
      <c r="P75" s="556"/>
      <c r="Q75" s="556"/>
      <c r="R75" s="556"/>
      <c r="S75" s="556"/>
      <c r="T75" s="556"/>
      <c r="U75" s="556"/>
      <c r="V75" s="556"/>
      <c r="W75" s="556"/>
      <c r="X75" s="556"/>
      <c r="Y75" s="556"/>
      <c r="Z75" s="557"/>
    </row>
    <row r="76" spans="1:26" x14ac:dyDescent="0.25">
      <c r="A76" s="544"/>
      <c r="B76" s="545"/>
      <c r="C76" s="545"/>
      <c r="D76" s="545"/>
      <c r="E76" s="545"/>
      <c r="F76" s="545"/>
      <c r="G76" s="545"/>
      <c r="H76" s="545"/>
      <c r="I76" s="545"/>
      <c r="J76" s="545"/>
      <c r="K76" s="545"/>
      <c r="L76" s="545"/>
      <c r="M76" s="545"/>
      <c r="N76" s="546" t="s">
        <v>568</v>
      </c>
      <c r="O76" s="546"/>
      <c r="P76" s="546"/>
      <c r="Q76" s="546"/>
      <c r="R76" s="546"/>
      <c r="S76" s="546"/>
      <c r="T76" s="546"/>
      <c r="U76" s="546"/>
      <c r="V76" s="546"/>
      <c r="W76" s="546"/>
      <c r="X76" s="546"/>
      <c r="Y76" s="546"/>
      <c r="Z76" s="547"/>
    </row>
    <row r="77" spans="1:26" x14ac:dyDescent="0.25">
      <c r="A77" s="544"/>
      <c r="B77" s="545"/>
      <c r="C77" s="545"/>
      <c r="D77" s="545"/>
      <c r="E77" s="545"/>
      <c r="F77" s="545"/>
      <c r="G77" s="545"/>
      <c r="H77" s="545"/>
      <c r="I77" s="545"/>
      <c r="J77" s="545"/>
      <c r="K77" s="545"/>
      <c r="L77" s="545"/>
      <c r="M77" s="545"/>
      <c r="N77" s="546" t="s">
        <v>569</v>
      </c>
      <c r="O77" s="546"/>
      <c r="P77" s="546"/>
      <c r="Q77" s="546"/>
      <c r="R77" s="546"/>
      <c r="S77" s="546"/>
      <c r="T77" s="546"/>
      <c r="U77" s="546"/>
      <c r="V77" s="546"/>
      <c r="W77" s="546"/>
      <c r="X77" s="546"/>
      <c r="Y77" s="546"/>
      <c r="Z77" s="547"/>
    </row>
    <row r="78" spans="1:26" x14ac:dyDescent="0.25">
      <c r="A78" s="544" t="s">
        <v>570</v>
      </c>
      <c r="B78" s="545"/>
      <c r="C78" s="545"/>
      <c r="D78" s="545"/>
      <c r="E78" s="545"/>
      <c r="F78" s="545"/>
      <c r="G78" s="545"/>
      <c r="H78" s="545"/>
      <c r="I78" s="545"/>
      <c r="J78" s="545"/>
      <c r="K78" s="545"/>
      <c r="L78" s="545"/>
      <c r="M78" s="545"/>
      <c r="N78" s="556" t="s">
        <v>571</v>
      </c>
      <c r="O78" s="556"/>
      <c r="P78" s="556"/>
      <c r="Q78" s="556"/>
      <c r="R78" s="556"/>
      <c r="S78" s="556"/>
      <c r="T78" s="556"/>
      <c r="U78" s="556"/>
      <c r="V78" s="556"/>
      <c r="W78" s="556"/>
      <c r="X78" s="556"/>
      <c r="Y78" s="556"/>
      <c r="Z78" s="557"/>
    </row>
    <row r="79" spans="1:26" x14ac:dyDescent="0.25">
      <c r="A79" s="554" t="s">
        <v>484</v>
      </c>
      <c r="B79" s="555"/>
      <c r="C79" s="555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546" t="s">
        <v>393</v>
      </c>
      <c r="O79" s="546"/>
      <c r="P79" s="546"/>
      <c r="Q79" s="546"/>
      <c r="R79" s="546"/>
      <c r="S79" s="546"/>
      <c r="T79" s="546"/>
      <c r="U79" s="546"/>
      <c r="V79" s="546"/>
      <c r="W79" s="546"/>
      <c r="X79" s="546"/>
      <c r="Y79" s="546"/>
      <c r="Z79" s="547"/>
    </row>
    <row r="80" spans="1:26" x14ac:dyDescent="0.25">
      <c r="A80" s="544" t="s">
        <v>572</v>
      </c>
      <c r="B80" s="545"/>
      <c r="C80" s="545"/>
      <c r="D80" s="545"/>
      <c r="E80" s="545"/>
      <c r="F80" s="545"/>
      <c r="G80" s="545"/>
      <c r="H80" s="545"/>
      <c r="I80" s="545"/>
      <c r="J80" s="545"/>
      <c r="K80" s="545"/>
      <c r="L80" s="545"/>
      <c r="M80" s="545"/>
      <c r="N80" s="556" t="s">
        <v>573</v>
      </c>
      <c r="O80" s="556"/>
      <c r="P80" s="556"/>
      <c r="Q80" s="556"/>
      <c r="R80" s="556"/>
      <c r="S80" s="556"/>
      <c r="T80" s="556"/>
      <c r="U80" s="556"/>
      <c r="V80" s="556"/>
      <c r="W80" s="556"/>
      <c r="X80" s="556"/>
      <c r="Y80" s="556"/>
      <c r="Z80" s="557"/>
    </row>
    <row r="81" spans="1:26" x14ac:dyDescent="0.25">
      <c r="A81" s="554" t="s">
        <v>574</v>
      </c>
      <c r="B81" s="555"/>
      <c r="C81" s="555"/>
      <c r="D81" s="555"/>
      <c r="E81" s="555"/>
      <c r="F81" s="555"/>
      <c r="G81" s="555"/>
      <c r="H81" s="555"/>
      <c r="I81" s="555"/>
      <c r="J81" s="555"/>
      <c r="K81" s="555"/>
      <c r="L81" s="555"/>
      <c r="M81" s="555"/>
      <c r="N81" s="546" t="s">
        <v>394</v>
      </c>
      <c r="O81" s="546"/>
      <c r="P81" s="546"/>
      <c r="Q81" s="546"/>
      <c r="R81" s="546"/>
      <c r="S81" s="546"/>
      <c r="T81" s="546"/>
      <c r="U81" s="546"/>
      <c r="V81" s="546"/>
      <c r="W81" s="546"/>
      <c r="X81" s="546"/>
      <c r="Y81" s="546"/>
      <c r="Z81" s="547"/>
    </row>
    <row r="82" spans="1:26" x14ac:dyDescent="0.25">
      <c r="A82" s="554" t="s">
        <v>575</v>
      </c>
      <c r="B82" s="555"/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46" t="s">
        <v>395</v>
      </c>
      <c r="O82" s="546"/>
      <c r="P82" s="546"/>
      <c r="Q82" s="546"/>
      <c r="R82" s="546"/>
      <c r="S82" s="546"/>
      <c r="T82" s="546"/>
      <c r="U82" s="546"/>
      <c r="V82" s="546"/>
      <c r="W82" s="546"/>
      <c r="X82" s="546"/>
      <c r="Y82" s="546"/>
      <c r="Z82" s="547"/>
    </row>
    <row r="83" spans="1:26" x14ac:dyDescent="0.25">
      <c r="A83" s="554"/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46" t="s">
        <v>396</v>
      </c>
      <c r="O83" s="546"/>
      <c r="P83" s="546"/>
      <c r="Q83" s="546"/>
      <c r="R83" s="546"/>
      <c r="S83" s="546"/>
      <c r="T83" s="546"/>
      <c r="U83" s="546"/>
      <c r="V83" s="546"/>
      <c r="W83" s="546"/>
      <c r="X83" s="546"/>
      <c r="Y83" s="546"/>
      <c r="Z83" s="547"/>
    </row>
    <row r="84" spans="1:26" x14ac:dyDescent="0.25">
      <c r="A84" s="544" t="s">
        <v>576</v>
      </c>
      <c r="B84" s="545"/>
      <c r="C84" s="545"/>
      <c r="D84" s="545"/>
      <c r="E84" s="545"/>
      <c r="F84" s="545"/>
      <c r="G84" s="545"/>
      <c r="H84" s="545"/>
      <c r="I84" s="545"/>
      <c r="J84" s="545"/>
      <c r="K84" s="545"/>
      <c r="L84" s="545"/>
      <c r="M84" s="545"/>
      <c r="N84" s="546" t="s">
        <v>577</v>
      </c>
      <c r="O84" s="546"/>
      <c r="P84" s="546"/>
      <c r="Q84" s="546"/>
      <c r="R84" s="546"/>
      <c r="S84" s="546"/>
      <c r="T84" s="546"/>
      <c r="U84" s="546"/>
      <c r="V84" s="546"/>
      <c r="W84" s="546"/>
      <c r="X84" s="546"/>
      <c r="Y84" s="546"/>
      <c r="Z84" s="547"/>
    </row>
    <row r="85" spans="1:26" x14ac:dyDescent="0.25">
      <c r="A85" s="544" t="s">
        <v>578</v>
      </c>
      <c r="B85" s="545"/>
      <c r="C85" s="545"/>
      <c r="D85" s="545"/>
      <c r="E85" s="545"/>
      <c r="F85" s="545"/>
      <c r="G85" s="545"/>
      <c r="H85" s="545"/>
      <c r="I85" s="545"/>
      <c r="J85" s="545"/>
      <c r="K85" s="545"/>
      <c r="L85" s="545"/>
      <c r="M85" s="545"/>
      <c r="N85" s="546" t="s">
        <v>579</v>
      </c>
      <c r="O85" s="546"/>
      <c r="P85" s="546"/>
      <c r="Q85" s="546"/>
      <c r="R85" s="546"/>
      <c r="S85" s="546"/>
      <c r="T85" s="546"/>
      <c r="U85" s="546"/>
      <c r="V85" s="546"/>
      <c r="W85" s="546"/>
      <c r="X85" s="546"/>
      <c r="Y85" s="546"/>
      <c r="Z85" s="547"/>
    </row>
    <row r="86" spans="1:26" x14ac:dyDescent="0.25">
      <c r="A86" s="554" t="s">
        <v>580</v>
      </c>
      <c r="B86" s="555"/>
      <c r="C86" s="555"/>
      <c r="D86" s="555"/>
      <c r="E86" s="555"/>
      <c r="F86" s="555"/>
      <c r="G86" s="555"/>
      <c r="H86" s="555"/>
      <c r="I86" s="555"/>
      <c r="J86" s="555"/>
      <c r="K86" s="555"/>
      <c r="L86" s="555"/>
      <c r="M86" s="555"/>
      <c r="N86" s="546" t="s">
        <v>397</v>
      </c>
      <c r="O86" s="546"/>
      <c r="P86" s="546"/>
      <c r="Q86" s="546"/>
      <c r="R86" s="546"/>
      <c r="S86" s="546"/>
      <c r="T86" s="546"/>
      <c r="U86" s="546"/>
      <c r="V86" s="546"/>
      <c r="W86" s="546"/>
      <c r="X86" s="546"/>
      <c r="Y86" s="546"/>
      <c r="Z86" s="547"/>
    </row>
    <row r="87" spans="1:26" x14ac:dyDescent="0.25">
      <c r="A87" s="554"/>
      <c r="B87" s="555"/>
      <c r="C87" s="555"/>
      <c r="D87" s="555"/>
      <c r="E87" s="555"/>
      <c r="F87" s="555"/>
      <c r="G87" s="555"/>
      <c r="H87" s="555"/>
      <c r="I87" s="555"/>
      <c r="J87" s="555"/>
      <c r="K87" s="555"/>
      <c r="L87" s="555"/>
      <c r="M87" s="555"/>
      <c r="N87" s="546" t="s">
        <v>581</v>
      </c>
      <c r="O87" s="546"/>
      <c r="P87" s="546"/>
      <c r="Q87" s="546"/>
      <c r="R87" s="546"/>
      <c r="S87" s="546"/>
      <c r="T87" s="546"/>
      <c r="U87" s="546"/>
      <c r="V87" s="546"/>
      <c r="W87" s="546"/>
      <c r="X87" s="546"/>
      <c r="Y87" s="546"/>
      <c r="Z87" s="547"/>
    </row>
    <row r="88" spans="1:26" x14ac:dyDescent="0.25">
      <c r="A88" s="544" t="s">
        <v>582</v>
      </c>
      <c r="B88" s="545"/>
      <c r="C88" s="545"/>
      <c r="D88" s="545"/>
      <c r="E88" s="545"/>
      <c r="F88" s="545"/>
      <c r="G88" s="545"/>
      <c r="H88" s="545"/>
      <c r="I88" s="545"/>
      <c r="J88" s="545"/>
      <c r="K88" s="545"/>
      <c r="L88" s="545"/>
      <c r="M88" s="545"/>
      <c r="N88" s="546" t="s">
        <v>398</v>
      </c>
      <c r="O88" s="546"/>
      <c r="P88" s="546"/>
      <c r="Q88" s="546"/>
      <c r="R88" s="546"/>
      <c r="S88" s="546"/>
      <c r="T88" s="546"/>
      <c r="U88" s="546"/>
      <c r="V88" s="546"/>
      <c r="W88" s="546"/>
      <c r="X88" s="546"/>
      <c r="Y88" s="546"/>
      <c r="Z88" s="547"/>
    </row>
    <row r="89" spans="1:26" x14ac:dyDescent="0.25">
      <c r="A89" s="544" t="s">
        <v>583</v>
      </c>
      <c r="B89" s="545"/>
      <c r="C89" s="545"/>
      <c r="D89" s="545"/>
      <c r="E89" s="545"/>
      <c r="F89" s="545"/>
      <c r="G89" s="545"/>
      <c r="H89" s="545"/>
      <c r="I89" s="545"/>
      <c r="J89" s="545"/>
      <c r="K89" s="545"/>
      <c r="L89" s="545"/>
      <c r="M89" s="545"/>
      <c r="N89" s="548"/>
      <c r="O89" s="548"/>
      <c r="P89" s="548"/>
      <c r="Q89" s="548"/>
      <c r="R89" s="548"/>
      <c r="S89" s="548"/>
      <c r="T89" s="548"/>
      <c r="U89" s="548"/>
      <c r="V89" s="548"/>
      <c r="W89" s="548"/>
      <c r="X89" s="548"/>
      <c r="Y89" s="548"/>
      <c r="Z89" s="549"/>
    </row>
    <row r="90" spans="1:26" x14ac:dyDescent="0.25">
      <c r="A90" s="552" t="s">
        <v>584</v>
      </c>
      <c r="B90" s="553"/>
      <c r="C90" s="553"/>
      <c r="D90" s="553"/>
      <c r="E90" s="553"/>
      <c r="F90" s="553"/>
      <c r="G90" s="553"/>
      <c r="H90" s="553"/>
      <c r="I90" s="553"/>
      <c r="J90" s="553"/>
      <c r="K90" s="553"/>
      <c r="L90" s="553"/>
      <c r="M90" s="553"/>
      <c r="N90" s="550"/>
      <c r="O90" s="550"/>
      <c r="P90" s="550"/>
      <c r="Q90" s="550"/>
      <c r="R90" s="550"/>
      <c r="S90" s="550"/>
      <c r="T90" s="550"/>
      <c r="U90" s="550"/>
      <c r="V90" s="550"/>
      <c r="W90" s="550"/>
      <c r="X90" s="550"/>
      <c r="Y90" s="550"/>
      <c r="Z90" s="551"/>
    </row>
  </sheetData>
  <mergeCells count="72">
    <mergeCell ref="A1:Z1"/>
    <mergeCell ref="A2:Z2"/>
    <mergeCell ref="A3:A11"/>
    <mergeCell ref="B3:T6"/>
    <mergeCell ref="U3:V3"/>
    <mergeCell ref="W3:X3"/>
    <mergeCell ref="Y3:Z11"/>
    <mergeCell ref="U4:V4"/>
    <mergeCell ref="W4:X4"/>
    <mergeCell ref="U5:V5"/>
    <mergeCell ref="W5:X5"/>
    <mergeCell ref="U6:V6"/>
    <mergeCell ref="W6:X6"/>
    <mergeCell ref="B7:I9"/>
    <mergeCell ref="J7:R9"/>
    <mergeCell ref="S7:T7"/>
    <mergeCell ref="U7:V7"/>
    <mergeCell ref="W7:X7"/>
    <mergeCell ref="S8:T8"/>
    <mergeCell ref="U8:V8"/>
    <mergeCell ref="W8:X8"/>
    <mergeCell ref="S9:T9"/>
    <mergeCell ref="U9:V9"/>
    <mergeCell ref="W9:X9"/>
    <mergeCell ref="B10:C11"/>
    <mergeCell ref="D10:E11"/>
    <mergeCell ref="F10:G11"/>
    <mergeCell ref="H10:I11"/>
    <mergeCell ref="J10:K10"/>
    <mergeCell ref="L10:L11"/>
    <mergeCell ref="A74:M74"/>
    <mergeCell ref="N74:Z74"/>
    <mergeCell ref="M10:M11"/>
    <mergeCell ref="N10:N11"/>
    <mergeCell ref="O10:P11"/>
    <mergeCell ref="Q10:R11"/>
    <mergeCell ref="S10:T10"/>
    <mergeCell ref="U10:V10"/>
    <mergeCell ref="W10:X10"/>
    <mergeCell ref="J11:K11"/>
    <mergeCell ref="S11:T11"/>
    <mergeCell ref="U11:V11"/>
    <mergeCell ref="W11:X11"/>
    <mergeCell ref="A75:M77"/>
    <mergeCell ref="N75:Z75"/>
    <mergeCell ref="N76:Z76"/>
    <mergeCell ref="N77:Z77"/>
    <mergeCell ref="A78:M78"/>
    <mergeCell ref="N78:Z78"/>
    <mergeCell ref="A79:M79"/>
    <mergeCell ref="N79:Z79"/>
    <mergeCell ref="A80:M80"/>
    <mergeCell ref="N80:Z80"/>
    <mergeCell ref="A81:M81"/>
    <mergeCell ref="N81:Z81"/>
    <mergeCell ref="A82:M82"/>
    <mergeCell ref="N82:Z82"/>
    <mergeCell ref="A83:M83"/>
    <mergeCell ref="N83:Z83"/>
    <mergeCell ref="A84:M84"/>
    <mergeCell ref="N84:Z84"/>
    <mergeCell ref="A85:M85"/>
    <mergeCell ref="N85:Z85"/>
    <mergeCell ref="A86:M86"/>
    <mergeCell ref="N86:Z86"/>
    <mergeCell ref="A87:M87"/>
    <mergeCell ref="N87:Z87"/>
    <mergeCell ref="A88:M88"/>
    <mergeCell ref="N88:Z88"/>
    <mergeCell ref="A89:M89"/>
    <mergeCell ref="N89:Z90"/>
    <mergeCell ref="A90:M90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showGridLines="0" topLeftCell="A33" workbookViewId="0">
      <selection activeCell="N70" sqref="N70"/>
    </sheetView>
  </sheetViews>
  <sheetFormatPr defaultRowHeight="12.75" x14ac:dyDescent="0.2"/>
  <cols>
    <col min="1" max="1" width="4.5703125" style="362" bestFit="1" customWidth="1"/>
    <col min="2" max="2" width="6.28515625" style="362" bestFit="1" customWidth="1"/>
    <col min="3" max="3" width="2.28515625" style="362" bestFit="1" customWidth="1"/>
    <col min="4" max="4" width="7.7109375" style="362" customWidth="1"/>
    <col min="5" max="5" width="2.5703125" style="362" customWidth="1"/>
    <col min="6" max="6" width="7.42578125" style="362" customWidth="1"/>
    <col min="7" max="7" width="2.5703125" style="362" customWidth="1"/>
    <col min="8" max="8" width="6.5703125" style="362" bestFit="1" customWidth="1"/>
    <col min="9" max="9" width="2.28515625" style="362" bestFit="1" customWidth="1"/>
    <col min="10" max="10" width="6.7109375" style="362" customWidth="1"/>
    <col min="11" max="11" width="4" style="362" customWidth="1"/>
    <col min="12" max="12" width="10.42578125" style="362" bestFit="1" customWidth="1"/>
    <col min="13" max="13" width="4.7109375" style="362" customWidth="1"/>
    <col min="14" max="14" width="3.5703125" style="362" customWidth="1"/>
    <col min="15" max="15" width="4.42578125" style="362" customWidth="1"/>
    <col min="16" max="16" width="3.28515625" style="362" customWidth="1"/>
    <col min="17" max="17" width="9" style="362" customWidth="1"/>
    <col min="18" max="18" width="3.7109375" style="362" customWidth="1"/>
    <col min="19" max="19" width="8" style="362" customWidth="1"/>
    <col min="20" max="20" width="3.28515625" style="362" customWidth="1"/>
    <col min="21" max="21" width="10.28515625" style="362" customWidth="1"/>
    <col min="22" max="22" width="3.28515625" style="362" customWidth="1"/>
    <col min="23" max="23" width="10.28515625" style="362" customWidth="1"/>
    <col min="24" max="24" width="3.28515625" style="362" customWidth="1"/>
    <col min="25" max="25" width="10.28515625" style="362" customWidth="1"/>
    <col min="26" max="26" width="3.28515625" style="362" customWidth="1"/>
    <col min="27" max="27" width="10.85546875" style="362" customWidth="1"/>
    <col min="28" max="28" width="3.28515625" style="362" customWidth="1"/>
    <col min="29" max="16384" width="9.140625" style="362"/>
  </cols>
  <sheetData>
    <row r="1" spans="1:28" ht="15.75" customHeight="1" x14ac:dyDescent="0.25">
      <c r="A1" s="583" t="s">
        <v>685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584"/>
      <c r="AA1" s="584"/>
      <c r="AB1" s="585"/>
    </row>
    <row r="2" spans="1:28" ht="12.75" customHeight="1" x14ac:dyDescent="0.2">
      <c r="A2" s="586" t="s">
        <v>388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  <c r="Q2" s="587"/>
      <c r="R2" s="587"/>
      <c r="S2" s="587"/>
      <c r="T2" s="587"/>
      <c r="U2" s="587"/>
      <c r="V2" s="587"/>
      <c r="W2" s="587"/>
      <c r="X2" s="587"/>
      <c r="Y2" s="587"/>
      <c r="Z2" s="587"/>
      <c r="AA2" s="587"/>
      <c r="AB2" s="588"/>
    </row>
    <row r="3" spans="1:28" x14ac:dyDescent="0.2">
      <c r="A3" s="589" t="s">
        <v>69</v>
      </c>
      <c r="B3" s="592" t="s">
        <v>686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4"/>
      <c r="W3" s="601"/>
      <c r="X3" s="602"/>
      <c r="Y3" s="601"/>
      <c r="Z3" s="602"/>
      <c r="AA3" s="592" t="s">
        <v>34</v>
      </c>
      <c r="AB3" s="594"/>
    </row>
    <row r="4" spans="1:28" x14ac:dyDescent="0.2">
      <c r="A4" s="590"/>
      <c r="B4" s="595"/>
      <c r="C4" s="596"/>
      <c r="D4" s="596"/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  <c r="P4" s="596"/>
      <c r="Q4" s="596"/>
      <c r="R4" s="596"/>
      <c r="S4" s="596"/>
      <c r="T4" s="596"/>
      <c r="U4" s="596"/>
      <c r="V4" s="597"/>
      <c r="W4" s="603"/>
      <c r="X4" s="604"/>
      <c r="Y4" s="603"/>
      <c r="Z4" s="604"/>
      <c r="AA4" s="595"/>
      <c r="AB4" s="597"/>
    </row>
    <row r="5" spans="1:28" x14ac:dyDescent="0.2">
      <c r="A5" s="590"/>
      <c r="B5" s="595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7"/>
      <c r="W5" s="603"/>
      <c r="X5" s="604"/>
      <c r="Y5" s="595" t="s">
        <v>70</v>
      </c>
      <c r="Z5" s="597"/>
      <c r="AA5" s="595"/>
      <c r="AB5" s="597"/>
    </row>
    <row r="6" spans="1:28" x14ac:dyDescent="0.2">
      <c r="A6" s="590"/>
      <c r="B6" s="598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600"/>
      <c r="W6" s="595" t="s">
        <v>71</v>
      </c>
      <c r="X6" s="597"/>
      <c r="Y6" s="595" t="s">
        <v>72</v>
      </c>
      <c r="Z6" s="597"/>
      <c r="AA6" s="595"/>
      <c r="AB6" s="597"/>
    </row>
    <row r="7" spans="1:28" x14ac:dyDescent="0.2">
      <c r="A7" s="590"/>
      <c r="B7" s="592" t="s">
        <v>389</v>
      </c>
      <c r="C7" s="593"/>
      <c r="D7" s="593"/>
      <c r="E7" s="593"/>
      <c r="F7" s="593"/>
      <c r="G7" s="593"/>
      <c r="H7" s="593"/>
      <c r="I7" s="594"/>
      <c r="J7" s="592" t="s">
        <v>687</v>
      </c>
      <c r="K7" s="593"/>
      <c r="L7" s="593"/>
      <c r="M7" s="593"/>
      <c r="N7" s="593"/>
      <c r="O7" s="593"/>
      <c r="P7" s="593"/>
      <c r="Q7" s="593"/>
      <c r="R7" s="593"/>
      <c r="S7" s="593"/>
      <c r="T7" s="594"/>
      <c r="U7" s="601"/>
      <c r="V7" s="602"/>
      <c r="W7" s="595" t="s">
        <v>73</v>
      </c>
      <c r="X7" s="597"/>
      <c r="Y7" s="595" t="s">
        <v>74</v>
      </c>
      <c r="Z7" s="597"/>
      <c r="AA7" s="595"/>
      <c r="AB7" s="597"/>
    </row>
    <row r="8" spans="1:28" x14ac:dyDescent="0.2">
      <c r="A8" s="590"/>
      <c r="B8" s="595"/>
      <c r="C8" s="596"/>
      <c r="D8" s="596"/>
      <c r="E8" s="596"/>
      <c r="F8" s="596"/>
      <c r="G8" s="596"/>
      <c r="H8" s="596"/>
      <c r="I8" s="597"/>
      <c r="J8" s="595"/>
      <c r="K8" s="596"/>
      <c r="L8" s="596"/>
      <c r="M8" s="596"/>
      <c r="N8" s="596"/>
      <c r="O8" s="596"/>
      <c r="P8" s="596"/>
      <c r="Q8" s="596"/>
      <c r="R8" s="596"/>
      <c r="S8" s="596"/>
      <c r="T8" s="597"/>
      <c r="U8" s="603"/>
      <c r="V8" s="604"/>
      <c r="W8" s="595" t="s">
        <v>688</v>
      </c>
      <c r="X8" s="597"/>
      <c r="Y8" s="595" t="s">
        <v>689</v>
      </c>
      <c r="Z8" s="597"/>
      <c r="AA8" s="595"/>
      <c r="AB8" s="597"/>
    </row>
    <row r="9" spans="1:28" x14ac:dyDescent="0.2">
      <c r="A9" s="590"/>
      <c r="B9" s="598"/>
      <c r="C9" s="599"/>
      <c r="D9" s="599"/>
      <c r="E9" s="599"/>
      <c r="F9" s="599"/>
      <c r="G9" s="599"/>
      <c r="H9" s="599"/>
      <c r="I9" s="600"/>
      <c r="J9" s="598"/>
      <c r="K9" s="599"/>
      <c r="L9" s="599"/>
      <c r="M9" s="599"/>
      <c r="N9" s="599"/>
      <c r="O9" s="599"/>
      <c r="P9" s="599"/>
      <c r="Q9" s="599"/>
      <c r="R9" s="599"/>
      <c r="S9" s="599"/>
      <c r="T9" s="600"/>
      <c r="U9" s="595" t="s">
        <v>34</v>
      </c>
      <c r="V9" s="597"/>
      <c r="W9" s="595"/>
      <c r="X9" s="597"/>
      <c r="Y9" s="595"/>
      <c r="Z9" s="597"/>
      <c r="AA9" s="595"/>
      <c r="AB9" s="597"/>
    </row>
    <row r="10" spans="1:28" x14ac:dyDescent="0.2">
      <c r="A10" s="590"/>
      <c r="B10" s="592" t="s">
        <v>75</v>
      </c>
      <c r="C10" s="594"/>
      <c r="D10" s="592" t="s">
        <v>690</v>
      </c>
      <c r="E10" s="594"/>
      <c r="F10" s="592" t="s">
        <v>691</v>
      </c>
      <c r="G10" s="594"/>
      <c r="H10" s="592" t="s">
        <v>34</v>
      </c>
      <c r="I10" s="594"/>
      <c r="J10" s="592" t="s">
        <v>390</v>
      </c>
      <c r="K10" s="594"/>
      <c r="L10" s="589" t="s">
        <v>692</v>
      </c>
      <c r="M10" s="592" t="s">
        <v>693</v>
      </c>
      <c r="N10" s="594"/>
      <c r="O10" s="592" t="s">
        <v>694</v>
      </c>
      <c r="P10" s="594"/>
      <c r="Q10" s="592" t="s">
        <v>695</v>
      </c>
      <c r="R10" s="594"/>
      <c r="S10" s="592" t="s">
        <v>34</v>
      </c>
      <c r="T10" s="594"/>
      <c r="U10" s="595" t="s">
        <v>76</v>
      </c>
      <c r="V10" s="597"/>
      <c r="W10" s="595"/>
      <c r="X10" s="597"/>
      <c r="Y10" s="595"/>
      <c r="Z10" s="597"/>
      <c r="AA10" s="595"/>
      <c r="AB10" s="597"/>
    </row>
    <row r="11" spans="1:28" x14ac:dyDescent="0.2">
      <c r="A11" s="591"/>
      <c r="B11" s="598"/>
      <c r="C11" s="600"/>
      <c r="D11" s="598"/>
      <c r="E11" s="600"/>
      <c r="F11" s="598"/>
      <c r="G11" s="600"/>
      <c r="H11" s="598"/>
      <c r="I11" s="600"/>
      <c r="J11" s="598" t="s">
        <v>696</v>
      </c>
      <c r="K11" s="600"/>
      <c r="L11" s="591"/>
      <c r="M11" s="598"/>
      <c r="N11" s="600"/>
      <c r="O11" s="598"/>
      <c r="P11" s="600"/>
      <c r="Q11" s="598"/>
      <c r="R11" s="600"/>
      <c r="S11" s="598"/>
      <c r="T11" s="600"/>
      <c r="U11" s="598"/>
      <c r="V11" s="600"/>
      <c r="W11" s="598"/>
      <c r="X11" s="600"/>
      <c r="Y11" s="598"/>
      <c r="Z11" s="600"/>
      <c r="AA11" s="598"/>
      <c r="AB11" s="600"/>
    </row>
    <row r="12" spans="1:28" x14ac:dyDescent="0.2">
      <c r="A12" s="363">
        <v>1949</v>
      </c>
      <c r="B12" s="364">
        <v>1554118</v>
      </c>
      <c r="C12" s="365"/>
      <c r="D12" s="364">
        <v>359992</v>
      </c>
      <c r="E12" s="365"/>
      <c r="F12" s="364">
        <v>734774</v>
      </c>
      <c r="G12" s="365"/>
      <c r="H12" s="364">
        <v>2648883</v>
      </c>
      <c r="I12" s="365"/>
      <c r="J12" s="366" t="s">
        <v>77</v>
      </c>
      <c r="K12" s="365"/>
      <c r="L12" s="366" t="s">
        <v>77</v>
      </c>
      <c r="M12" s="366" t="s">
        <v>77</v>
      </c>
      <c r="N12" s="365"/>
      <c r="O12" s="366" t="s">
        <v>77</v>
      </c>
      <c r="P12" s="365"/>
      <c r="Q12" s="364">
        <v>19986</v>
      </c>
      <c r="R12" s="365"/>
      <c r="S12" s="364">
        <v>19986</v>
      </c>
      <c r="T12" s="365"/>
      <c r="U12" s="364">
        <v>2668869</v>
      </c>
      <c r="V12" s="365"/>
      <c r="W12" s="364">
        <v>200104</v>
      </c>
      <c r="X12" s="365"/>
      <c r="Y12" s="364">
        <v>799843</v>
      </c>
      <c r="Z12" s="365"/>
      <c r="AA12" s="364">
        <v>3668816</v>
      </c>
      <c r="AB12" s="365"/>
    </row>
    <row r="13" spans="1:28" x14ac:dyDescent="0.2">
      <c r="A13" s="363">
        <v>1950</v>
      </c>
      <c r="B13" s="364">
        <v>1541548</v>
      </c>
      <c r="C13" s="365"/>
      <c r="D13" s="364">
        <v>401412</v>
      </c>
      <c r="E13" s="365"/>
      <c r="F13" s="364">
        <v>872058</v>
      </c>
      <c r="G13" s="365"/>
      <c r="H13" s="364">
        <v>2815019</v>
      </c>
      <c r="I13" s="365"/>
      <c r="J13" s="366" t="s">
        <v>77</v>
      </c>
      <c r="K13" s="365"/>
      <c r="L13" s="366" t="s">
        <v>77</v>
      </c>
      <c r="M13" s="366" t="s">
        <v>77</v>
      </c>
      <c r="N13" s="365"/>
      <c r="O13" s="366" t="s">
        <v>77</v>
      </c>
      <c r="P13" s="365"/>
      <c r="Q13" s="364">
        <v>19075</v>
      </c>
      <c r="R13" s="365"/>
      <c r="S13" s="364">
        <v>19075</v>
      </c>
      <c r="T13" s="365"/>
      <c r="U13" s="364">
        <v>2834094</v>
      </c>
      <c r="V13" s="365"/>
      <c r="W13" s="364">
        <v>225094</v>
      </c>
      <c r="X13" s="365"/>
      <c r="Y13" s="364">
        <v>834110</v>
      </c>
      <c r="Z13" s="365"/>
      <c r="AA13" s="364">
        <v>3893298</v>
      </c>
      <c r="AB13" s="365"/>
    </row>
    <row r="14" spans="1:28" x14ac:dyDescent="0.2">
      <c r="A14" s="367">
        <v>1951</v>
      </c>
      <c r="B14" s="368">
        <v>1306595</v>
      </c>
      <c r="C14" s="369"/>
      <c r="D14" s="368">
        <v>480560</v>
      </c>
      <c r="E14" s="369"/>
      <c r="F14" s="368">
        <v>932331</v>
      </c>
      <c r="G14" s="369"/>
      <c r="H14" s="368">
        <v>2719486</v>
      </c>
      <c r="I14" s="369"/>
      <c r="J14" s="370" t="s">
        <v>77</v>
      </c>
      <c r="K14" s="369"/>
      <c r="L14" s="370" t="s">
        <v>77</v>
      </c>
      <c r="M14" s="370" t="s">
        <v>77</v>
      </c>
      <c r="N14" s="369"/>
      <c r="O14" s="370" t="s">
        <v>77</v>
      </c>
      <c r="P14" s="369"/>
      <c r="Q14" s="368">
        <v>18198</v>
      </c>
      <c r="R14" s="369"/>
      <c r="S14" s="368">
        <v>18198</v>
      </c>
      <c r="T14" s="369"/>
      <c r="U14" s="368">
        <v>2737684</v>
      </c>
      <c r="V14" s="369"/>
      <c r="W14" s="368">
        <v>252360</v>
      </c>
      <c r="X14" s="369"/>
      <c r="Y14" s="368">
        <v>883181</v>
      </c>
      <c r="Z14" s="369"/>
      <c r="AA14" s="368">
        <v>3873226</v>
      </c>
      <c r="AB14" s="369"/>
    </row>
    <row r="15" spans="1:28" x14ac:dyDescent="0.2">
      <c r="A15" s="363">
        <v>1952</v>
      </c>
      <c r="B15" s="364">
        <v>1169140</v>
      </c>
      <c r="C15" s="365"/>
      <c r="D15" s="364">
        <v>533717</v>
      </c>
      <c r="E15" s="365"/>
      <c r="F15" s="364">
        <v>952939</v>
      </c>
      <c r="G15" s="365"/>
      <c r="H15" s="364">
        <v>2655797</v>
      </c>
      <c r="I15" s="365"/>
      <c r="J15" s="366" t="s">
        <v>77</v>
      </c>
      <c r="K15" s="365"/>
      <c r="L15" s="366" t="s">
        <v>77</v>
      </c>
      <c r="M15" s="366" t="s">
        <v>77</v>
      </c>
      <c r="N15" s="365"/>
      <c r="O15" s="366" t="s">
        <v>77</v>
      </c>
      <c r="P15" s="365"/>
      <c r="Q15" s="364">
        <v>17114</v>
      </c>
      <c r="R15" s="365"/>
      <c r="S15" s="364">
        <v>17114</v>
      </c>
      <c r="T15" s="365"/>
      <c r="U15" s="364">
        <v>2672911</v>
      </c>
      <c r="V15" s="365"/>
      <c r="W15" s="364">
        <v>273287</v>
      </c>
      <c r="X15" s="365"/>
      <c r="Y15" s="364">
        <v>927188</v>
      </c>
      <c r="Z15" s="365"/>
      <c r="AA15" s="364">
        <v>3873385</v>
      </c>
      <c r="AB15" s="365"/>
    </row>
    <row r="16" spans="1:28" x14ac:dyDescent="0.2">
      <c r="A16" s="363">
        <v>1953</v>
      </c>
      <c r="B16" s="364">
        <v>965664</v>
      </c>
      <c r="C16" s="365"/>
      <c r="D16" s="364">
        <v>549223</v>
      </c>
      <c r="E16" s="365"/>
      <c r="F16" s="364">
        <v>981751</v>
      </c>
      <c r="G16" s="365"/>
      <c r="H16" s="364">
        <v>2496638</v>
      </c>
      <c r="I16" s="365"/>
      <c r="J16" s="366" t="s">
        <v>77</v>
      </c>
      <c r="K16" s="365"/>
      <c r="L16" s="366" t="s">
        <v>77</v>
      </c>
      <c r="M16" s="366" t="s">
        <v>77</v>
      </c>
      <c r="N16" s="365"/>
      <c r="O16" s="366" t="s">
        <v>77</v>
      </c>
      <c r="P16" s="365"/>
      <c r="Q16" s="364">
        <v>15738</v>
      </c>
      <c r="R16" s="365"/>
      <c r="S16" s="364">
        <v>15738</v>
      </c>
      <c r="T16" s="365"/>
      <c r="U16" s="364">
        <v>2512376</v>
      </c>
      <c r="V16" s="365"/>
      <c r="W16" s="364">
        <v>296928</v>
      </c>
      <c r="X16" s="365"/>
      <c r="Y16" s="364">
        <v>961679</v>
      </c>
      <c r="Z16" s="365"/>
      <c r="AA16" s="364">
        <v>3770982</v>
      </c>
      <c r="AB16" s="365"/>
    </row>
    <row r="17" spans="1:28" x14ac:dyDescent="0.2">
      <c r="A17" s="367">
        <v>1954</v>
      </c>
      <c r="B17" s="368">
        <v>824598</v>
      </c>
      <c r="C17" s="369"/>
      <c r="D17" s="368">
        <v>605430</v>
      </c>
      <c r="E17" s="369"/>
      <c r="F17" s="368">
        <v>1012379</v>
      </c>
      <c r="G17" s="369"/>
      <c r="H17" s="368">
        <v>2442408</v>
      </c>
      <c r="I17" s="369"/>
      <c r="J17" s="370" t="s">
        <v>77</v>
      </c>
      <c r="K17" s="369"/>
      <c r="L17" s="370" t="s">
        <v>77</v>
      </c>
      <c r="M17" s="370" t="s">
        <v>77</v>
      </c>
      <c r="N17" s="369"/>
      <c r="O17" s="370" t="s">
        <v>77</v>
      </c>
      <c r="P17" s="369"/>
      <c r="Q17" s="368">
        <v>15170</v>
      </c>
      <c r="R17" s="369"/>
      <c r="S17" s="368">
        <v>15170</v>
      </c>
      <c r="T17" s="369"/>
      <c r="U17" s="368">
        <v>2457578</v>
      </c>
      <c r="V17" s="369"/>
      <c r="W17" s="368">
        <v>319346</v>
      </c>
      <c r="X17" s="369"/>
      <c r="Y17" s="368">
        <v>955998</v>
      </c>
      <c r="Z17" s="369"/>
      <c r="AA17" s="368">
        <v>3732921</v>
      </c>
      <c r="AB17" s="369"/>
    </row>
    <row r="18" spans="1:28" x14ac:dyDescent="0.2">
      <c r="A18" s="363">
        <v>1955</v>
      </c>
      <c r="B18" s="364">
        <v>800706</v>
      </c>
      <c r="C18" s="365"/>
      <c r="D18" s="364">
        <v>651242</v>
      </c>
      <c r="E18" s="365"/>
      <c r="F18" s="364">
        <v>1094598</v>
      </c>
      <c r="G18" s="365"/>
      <c r="H18" s="364">
        <v>2546546</v>
      </c>
      <c r="I18" s="365"/>
      <c r="J18" s="366" t="s">
        <v>77</v>
      </c>
      <c r="K18" s="365"/>
      <c r="L18" s="366" t="s">
        <v>77</v>
      </c>
      <c r="M18" s="366" t="s">
        <v>77</v>
      </c>
      <c r="N18" s="365"/>
      <c r="O18" s="366" t="s">
        <v>77</v>
      </c>
      <c r="P18" s="365"/>
      <c r="Q18" s="364">
        <v>14706</v>
      </c>
      <c r="R18" s="365"/>
      <c r="S18" s="364">
        <v>14706</v>
      </c>
      <c r="T18" s="365"/>
      <c r="U18" s="364">
        <v>2561252</v>
      </c>
      <c r="V18" s="365"/>
      <c r="W18" s="364">
        <v>349891</v>
      </c>
      <c r="X18" s="365"/>
      <c r="Y18" s="364">
        <v>983997</v>
      </c>
      <c r="Z18" s="365"/>
      <c r="AA18" s="364">
        <v>3895140</v>
      </c>
      <c r="AB18" s="365"/>
    </row>
    <row r="19" spans="1:28" x14ac:dyDescent="0.2">
      <c r="A19" s="363">
        <v>1956</v>
      </c>
      <c r="B19" s="364">
        <v>714627</v>
      </c>
      <c r="C19" s="365"/>
      <c r="D19" s="364">
        <v>741961</v>
      </c>
      <c r="E19" s="365"/>
      <c r="F19" s="364">
        <v>1136248</v>
      </c>
      <c r="G19" s="365"/>
      <c r="H19" s="364">
        <v>2592836</v>
      </c>
      <c r="I19" s="365"/>
      <c r="J19" s="366" t="s">
        <v>77</v>
      </c>
      <c r="K19" s="365"/>
      <c r="L19" s="366" t="s">
        <v>77</v>
      </c>
      <c r="M19" s="366" t="s">
        <v>77</v>
      </c>
      <c r="N19" s="365"/>
      <c r="O19" s="366" t="s">
        <v>77</v>
      </c>
      <c r="P19" s="365"/>
      <c r="Q19" s="364">
        <v>14018</v>
      </c>
      <c r="R19" s="365"/>
      <c r="S19" s="364">
        <v>14018</v>
      </c>
      <c r="T19" s="365"/>
      <c r="U19" s="364">
        <v>2606854</v>
      </c>
      <c r="V19" s="365"/>
      <c r="W19" s="364">
        <v>380177</v>
      </c>
      <c r="X19" s="365"/>
      <c r="Y19" s="364">
        <v>1035828</v>
      </c>
      <c r="Z19" s="365"/>
      <c r="AA19" s="364">
        <v>4022859</v>
      </c>
      <c r="AB19" s="365"/>
    </row>
    <row r="20" spans="1:28" x14ac:dyDescent="0.2">
      <c r="A20" s="367">
        <v>1957</v>
      </c>
      <c r="B20" s="368">
        <v>534873</v>
      </c>
      <c r="C20" s="369"/>
      <c r="D20" s="368">
        <v>803073</v>
      </c>
      <c r="E20" s="369"/>
      <c r="F20" s="368">
        <v>1098015</v>
      </c>
      <c r="G20" s="369"/>
      <c r="H20" s="368">
        <v>2435961</v>
      </c>
      <c r="I20" s="369"/>
      <c r="J20" s="370" t="s">
        <v>77</v>
      </c>
      <c r="K20" s="369"/>
      <c r="L20" s="370" t="s">
        <v>77</v>
      </c>
      <c r="M20" s="370" t="s">
        <v>77</v>
      </c>
      <c r="N20" s="369"/>
      <c r="O20" s="370" t="s">
        <v>77</v>
      </c>
      <c r="P20" s="369"/>
      <c r="Q20" s="368">
        <v>13330</v>
      </c>
      <c r="R20" s="369"/>
      <c r="S20" s="368">
        <v>13330</v>
      </c>
      <c r="T20" s="369"/>
      <c r="U20" s="368">
        <v>2449291</v>
      </c>
      <c r="V20" s="369"/>
      <c r="W20" s="368">
        <v>410679</v>
      </c>
      <c r="X20" s="369"/>
      <c r="Y20" s="368">
        <v>1100817</v>
      </c>
      <c r="Z20" s="369"/>
      <c r="AA20" s="368">
        <v>3960787</v>
      </c>
      <c r="AB20" s="369"/>
    </row>
    <row r="21" spans="1:28" x14ac:dyDescent="0.2">
      <c r="A21" s="363">
        <v>1958</v>
      </c>
      <c r="B21" s="364">
        <v>500532</v>
      </c>
      <c r="C21" s="365"/>
      <c r="D21" s="364">
        <v>902286</v>
      </c>
      <c r="E21" s="365"/>
      <c r="F21" s="364">
        <v>1141298</v>
      </c>
      <c r="G21" s="365"/>
      <c r="H21" s="364">
        <v>2544116</v>
      </c>
      <c r="I21" s="365"/>
      <c r="J21" s="366" t="s">
        <v>77</v>
      </c>
      <c r="K21" s="365"/>
      <c r="L21" s="366" t="s">
        <v>77</v>
      </c>
      <c r="M21" s="366" t="s">
        <v>77</v>
      </c>
      <c r="N21" s="365"/>
      <c r="O21" s="366" t="s">
        <v>77</v>
      </c>
      <c r="P21" s="365"/>
      <c r="Q21" s="364">
        <v>13089</v>
      </c>
      <c r="R21" s="365"/>
      <c r="S21" s="364">
        <v>13089</v>
      </c>
      <c r="T21" s="365"/>
      <c r="U21" s="364">
        <v>2557205</v>
      </c>
      <c r="V21" s="365"/>
      <c r="W21" s="364">
        <v>435256</v>
      </c>
      <c r="X21" s="365"/>
      <c r="Y21" s="364">
        <v>1126695</v>
      </c>
      <c r="Z21" s="365"/>
      <c r="AA21" s="364">
        <v>4119156</v>
      </c>
      <c r="AB21" s="365"/>
    </row>
    <row r="22" spans="1:28" x14ac:dyDescent="0.2">
      <c r="A22" s="363">
        <v>1959</v>
      </c>
      <c r="B22" s="364">
        <v>415164</v>
      </c>
      <c r="C22" s="365"/>
      <c r="D22" s="364">
        <v>1009236</v>
      </c>
      <c r="E22" s="365"/>
      <c r="F22" s="364">
        <v>1212693</v>
      </c>
      <c r="G22" s="365"/>
      <c r="H22" s="364">
        <v>2637092</v>
      </c>
      <c r="I22" s="365"/>
      <c r="J22" s="366" t="s">
        <v>77</v>
      </c>
      <c r="K22" s="365"/>
      <c r="L22" s="366" t="s">
        <v>77</v>
      </c>
      <c r="M22" s="366" t="s">
        <v>77</v>
      </c>
      <c r="N22" s="365"/>
      <c r="O22" s="366" t="s">
        <v>77</v>
      </c>
      <c r="P22" s="365"/>
      <c r="Q22" s="364">
        <v>12298</v>
      </c>
      <c r="R22" s="365"/>
      <c r="S22" s="364">
        <v>12298</v>
      </c>
      <c r="T22" s="365"/>
      <c r="U22" s="364">
        <v>2649390</v>
      </c>
      <c r="V22" s="365"/>
      <c r="W22" s="364">
        <v>487860</v>
      </c>
      <c r="X22" s="365"/>
      <c r="Y22" s="364">
        <v>1234936</v>
      </c>
      <c r="Z22" s="365"/>
      <c r="AA22" s="364">
        <v>4372186</v>
      </c>
      <c r="AB22" s="365"/>
    </row>
    <row r="23" spans="1:28" x14ac:dyDescent="0.2">
      <c r="A23" s="367">
        <v>1960</v>
      </c>
      <c r="B23" s="368">
        <v>406723</v>
      </c>
      <c r="C23" s="369"/>
      <c r="D23" s="368">
        <v>1055930</v>
      </c>
      <c r="E23" s="369"/>
      <c r="F23" s="368">
        <v>1248045</v>
      </c>
      <c r="G23" s="369"/>
      <c r="H23" s="368">
        <v>2710697</v>
      </c>
      <c r="I23" s="369"/>
      <c r="J23" s="370" t="s">
        <v>77</v>
      </c>
      <c r="K23" s="369"/>
      <c r="L23" s="370" t="s">
        <v>77</v>
      </c>
      <c r="M23" s="370" t="s">
        <v>77</v>
      </c>
      <c r="N23" s="369"/>
      <c r="O23" s="370" t="s">
        <v>77</v>
      </c>
      <c r="P23" s="369"/>
      <c r="Q23" s="368">
        <v>11868</v>
      </c>
      <c r="R23" s="369"/>
      <c r="S23" s="368">
        <v>11868</v>
      </c>
      <c r="T23" s="369"/>
      <c r="U23" s="368">
        <v>2722565</v>
      </c>
      <c r="V23" s="369"/>
      <c r="W23" s="368">
        <v>542999</v>
      </c>
      <c r="X23" s="369"/>
      <c r="Y23" s="368">
        <v>1343837</v>
      </c>
      <c r="Z23" s="369"/>
      <c r="AA23" s="368">
        <v>4609400</v>
      </c>
      <c r="AB23" s="369"/>
    </row>
    <row r="24" spans="1:28" x14ac:dyDescent="0.2">
      <c r="A24" s="363">
        <v>1961</v>
      </c>
      <c r="B24" s="364">
        <v>370815</v>
      </c>
      <c r="C24" s="365"/>
      <c r="D24" s="364">
        <v>1114539</v>
      </c>
      <c r="E24" s="365"/>
      <c r="F24" s="364">
        <v>1268486</v>
      </c>
      <c r="G24" s="365"/>
      <c r="H24" s="364">
        <v>2753840</v>
      </c>
      <c r="I24" s="365"/>
      <c r="J24" s="366" t="s">
        <v>77</v>
      </c>
      <c r="K24" s="365"/>
      <c r="L24" s="366" t="s">
        <v>77</v>
      </c>
      <c r="M24" s="366" t="s">
        <v>77</v>
      </c>
      <c r="N24" s="365"/>
      <c r="O24" s="366" t="s">
        <v>77</v>
      </c>
      <c r="P24" s="365"/>
      <c r="Q24" s="364">
        <v>11146</v>
      </c>
      <c r="R24" s="365"/>
      <c r="S24" s="364">
        <v>11146</v>
      </c>
      <c r="T24" s="365"/>
      <c r="U24" s="364">
        <v>2764986</v>
      </c>
      <c r="V24" s="365"/>
      <c r="W24" s="364">
        <v>572042</v>
      </c>
      <c r="X24" s="365"/>
      <c r="Y24" s="364">
        <v>1390635</v>
      </c>
      <c r="Z24" s="365"/>
      <c r="AA24" s="364">
        <v>4727663</v>
      </c>
      <c r="AB24" s="365"/>
    </row>
    <row r="25" spans="1:28" x14ac:dyDescent="0.2">
      <c r="A25" s="363">
        <v>1962</v>
      </c>
      <c r="B25" s="364">
        <v>361908</v>
      </c>
      <c r="C25" s="365"/>
      <c r="D25" s="364">
        <v>1248901</v>
      </c>
      <c r="E25" s="365"/>
      <c r="F25" s="364">
        <v>1302434</v>
      </c>
      <c r="G25" s="365"/>
      <c r="H25" s="364">
        <v>2913243</v>
      </c>
      <c r="I25" s="365"/>
      <c r="J25" s="366" t="s">
        <v>77</v>
      </c>
      <c r="K25" s="365"/>
      <c r="L25" s="366" t="s">
        <v>77</v>
      </c>
      <c r="M25" s="366" t="s">
        <v>77</v>
      </c>
      <c r="N25" s="365"/>
      <c r="O25" s="366" t="s">
        <v>77</v>
      </c>
      <c r="P25" s="365"/>
      <c r="Q25" s="364">
        <v>10630</v>
      </c>
      <c r="R25" s="365"/>
      <c r="S25" s="364">
        <v>10630</v>
      </c>
      <c r="T25" s="365"/>
      <c r="U25" s="364">
        <v>2923873</v>
      </c>
      <c r="V25" s="365"/>
      <c r="W25" s="364">
        <v>620863</v>
      </c>
      <c r="X25" s="365"/>
      <c r="Y25" s="364">
        <v>1491650</v>
      </c>
      <c r="Z25" s="365"/>
      <c r="AA25" s="364">
        <v>5036386</v>
      </c>
      <c r="AB25" s="365"/>
    </row>
    <row r="26" spans="1:28" x14ac:dyDescent="0.2">
      <c r="A26" s="367">
        <v>1963</v>
      </c>
      <c r="B26" s="368">
        <v>317492</v>
      </c>
      <c r="C26" s="369"/>
      <c r="D26" s="368">
        <v>1307084</v>
      </c>
      <c r="E26" s="369"/>
      <c r="F26" s="368">
        <v>1286438</v>
      </c>
      <c r="G26" s="369"/>
      <c r="H26" s="368">
        <v>2911015</v>
      </c>
      <c r="I26" s="369"/>
      <c r="J26" s="370" t="s">
        <v>77</v>
      </c>
      <c r="K26" s="369"/>
      <c r="L26" s="370" t="s">
        <v>77</v>
      </c>
      <c r="M26" s="370" t="s">
        <v>77</v>
      </c>
      <c r="N26" s="369"/>
      <c r="O26" s="370" t="s">
        <v>77</v>
      </c>
      <c r="P26" s="369"/>
      <c r="Q26" s="368">
        <v>10165</v>
      </c>
      <c r="R26" s="369"/>
      <c r="S26" s="368">
        <v>10165</v>
      </c>
      <c r="T26" s="369"/>
      <c r="U26" s="368">
        <v>2921180</v>
      </c>
      <c r="V26" s="369"/>
      <c r="W26" s="368">
        <v>687563</v>
      </c>
      <c r="X26" s="369"/>
      <c r="Y26" s="368">
        <v>1641903</v>
      </c>
      <c r="Z26" s="369"/>
      <c r="AA26" s="368">
        <v>5250646</v>
      </c>
      <c r="AB26" s="369"/>
    </row>
    <row r="27" spans="1:28" x14ac:dyDescent="0.2">
      <c r="A27" s="363">
        <v>1964</v>
      </c>
      <c r="B27" s="364">
        <v>274245</v>
      </c>
      <c r="C27" s="365"/>
      <c r="D27" s="364">
        <v>1418708</v>
      </c>
      <c r="E27" s="365"/>
      <c r="F27" s="364">
        <v>1274790</v>
      </c>
      <c r="G27" s="365"/>
      <c r="H27" s="364">
        <v>2967744</v>
      </c>
      <c r="I27" s="365"/>
      <c r="J27" s="366" t="s">
        <v>77</v>
      </c>
      <c r="K27" s="365"/>
      <c r="L27" s="366" t="s">
        <v>77</v>
      </c>
      <c r="M27" s="366" t="s">
        <v>77</v>
      </c>
      <c r="N27" s="365"/>
      <c r="O27" s="366" t="s">
        <v>77</v>
      </c>
      <c r="P27" s="365"/>
      <c r="Q27" s="364">
        <v>9460</v>
      </c>
      <c r="R27" s="365"/>
      <c r="S27" s="364">
        <v>9460</v>
      </c>
      <c r="T27" s="365"/>
      <c r="U27" s="364">
        <v>2977204</v>
      </c>
      <c r="V27" s="365"/>
      <c r="W27" s="364">
        <v>737790</v>
      </c>
      <c r="X27" s="365"/>
      <c r="Y27" s="364">
        <v>1750999</v>
      </c>
      <c r="Z27" s="365"/>
      <c r="AA27" s="364">
        <v>5465993</v>
      </c>
      <c r="AB27" s="365"/>
    </row>
    <row r="28" spans="1:28" x14ac:dyDescent="0.2">
      <c r="A28" s="363">
        <v>1965</v>
      </c>
      <c r="B28" s="364">
        <v>265285</v>
      </c>
      <c r="C28" s="365"/>
      <c r="D28" s="364">
        <v>1489845</v>
      </c>
      <c r="E28" s="365"/>
      <c r="F28" s="364">
        <v>1412905</v>
      </c>
      <c r="G28" s="365"/>
      <c r="H28" s="364">
        <v>3168035</v>
      </c>
      <c r="I28" s="365"/>
      <c r="J28" s="366" t="s">
        <v>77</v>
      </c>
      <c r="K28" s="365"/>
      <c r="L28" s="366" t="s">
        <v>77</v>
      </c>
      <c r="M28" s="366" t="s">
        <v>77</v>
      </c>
      <c r="N28" s="365"/>
      <c r="O28" s="366" t="s">
        <v>77</v>
      </c>
      <c r="P28" s="365"/>
      <c r="Q28" s="364">
        <v>8858</v>
      </c>
      <c r="R28" s="365"/>
      <c r="S28" s="364">
        <v>8858</v>
      </c>
      <c r="T28" s="365"/>
      <c r="U28" s="364">
        <v>3176893</v>
      </c>
      <c r="V28" s="365"/>
      <c r="W28" s="364">
        <v>788603</v>
      </c>
      <c r="X28" s="365"/>
      <c r="Y28" s="364">
        <v>1879927</v>
      </c>
      <c r="Z28" s="365"/>
      <c r="AA28" s="364">
        <v>5845423</v>
      </c>
      <c r="AB28" s="365"/>
    </row>
    <row r="29" spans="1:28" x14ac:dyDescent="0.2">
      <c r="A29" s="367">
        <v>1966</v>
      </c>
      <c r="B29" s="368">
        <v>263123</v>
      </c>
      <c r="C29" s="369"/>
      <c r="D29" s="368">
        <v>1676290</v>
      </c>
      <c r="E29" s="369"/>
      <c r="F29" s="368">
        <v>1460914</v>
      </c>
      <c r="G29" s="369"/>
      <c r="H29" s="368">
        <v>3400327</v>
      </c>
      <c r="I29" s="369"/>
      <c r="J29" s="370" t="s">
        <v>77</v>
      </c>
      <c r="K29" s="369"/>
      <c r="L29" s="370" t="s">
        <v>77</v>
      </c>
      <c r="M29" s="370" t="s">
        <v>77</v>
      </c>
      <c r="N29" s="369"/>
      <c r="O29" s="370" t="s">
        <v>77</v>
      </c>
      <c r="P29" s="369"/>
      <c r="Q29" s="368">
        <v>8617</v>
      </c>
      <c r="R29" s="369"/>
      <c r="S29" s="368">
        <v>8617</v>
      </c>
      <c r="T29" s="369"/>
      <c r="U29" s="368">
        <v>3408944</v>
      </c>
      <c r="V29" s="369"/>
      <c r="W29" s="368">
        <v>859233</v>
      </c>
      <c r="X29" s="369"/>
      <c r="Y29" s="368">
        <v>2055870</v>
      </c>
      <c r="Z29" s="369"/>
      <c r="AA29" s="368">
        <v>6324047</v>
      </c>
      <c r="AB29" s="369"/>
    </row>
    <row r="30" spans="1:28" x14ac:dyDescent="0.2">
      <c r="A30" s="363">
        <v>1967</v>
      </c>
      <c r="B30" s="364">
        <v>225425</v>
      </c>
      <c r="C30" s="365"/>
      <c r="D30" s="364">
        <v>2021657</v>
      </c>
      <c r="E30" s="365"/>
      <c r="F30" s="364">
        <v>1512286</v>
      </c>
      <c r="G30" s="365"/>
      <c r="H30" s="364">
        <v>3759368</v>
      </c>
      <c r="I30" s="365"/>
      <c r="J30" s="366" t="s">
        <v>77</v>
      </c>
      <c r="K30" s="365"/>
      <c r="L30" s="366" t="s">
        <v>77</v>
      </c>
      <c r="M30" s="366" t="s">
        <v>77</v>
      </c>
      <c r="N30" s="365"/>
      <c r="O30" s="366" t="s">
        <v>77</v>
      </c>
      <c r="P30" s="365"/>
      <c r="Q30" s="364">
        <v>8325</v>
      </c>
      <c r="R30" s="365"/>
      <c r="S30" s="364">
        <v>8325</v>
      </c>
      <c r="T30" s="365"/>
      <c r="U30" s="364">
        <v>3767693</v>
      </c>
      <c r="V30" s="365"/>
      <c r="W30" s="364">
        <v>925178</v>
      </c>
      <c r="X30" s="365"/>
      <c r="Y30" s="364">
        <v>2206334</v>
      </c>
      <c r="Z30" s="365"/>
      <c r="AA30" s="364">
        <v>6899205</v>
      </c>
      <c r="AB30" s="365"/>
    </row>
    <row r="31" spans="1:28" x14ac:dyDescent="0.2">
      <c r="A31" s="363">
        <v>1968</v>
      </c>
      <c r="B31" s="364">
        <v>207688</v>
      </c>
      <c r="C31" s="365"/>
      <c r="D31" s="364">
        <v>2140084</v>
      </c>
      <c r="E31" s="365"/>
      <c r="F31" s="364">
        <v>1543552</v>
      </c>
      <c r="G31" s="365"/>
      <c r="H31" s="364">
        <v>3891324</v>
      </c>
      <c r="I31" s="365"/>
      <c r="J31" s="366" t="s">
        <v>77</v>
      </c>
      <c r="K31" s="365"/>
      <c r="L31" s="366" t="s">
        <v>77</v>
      </c>
      <c r="M31" s="366" t="s">
        <v>77</v>
      </c>
      <c r="N31" s="365"/>
      <c r="O31" s="366" t="s">
        <v>77</v>
      </c>
      <c r="P31" s="365"/>
      <c r="Q31" s="364">
        <v>8136</v>
      </c>
      <c r="R31" s="365"/>
      <c r="S31" s="364">
        <v>8136</v>
      </c>
      <c r="T31" s="365"/>
      <c r="U31" s="364">
        <v>3899460</v>
      </c>
      <c r="V31" s="365"/>
      <c r="W31" s="364">
        <v>1013959</v>
      </c>
      <c r="X31" s="365"/>
      <c r="Y31" s="364">
        <v>2415612</v>
      </c>
      <c r="Z31" s="365"/>
      <c r="AA31" s="364">
        <v>7329032</v>
      </c>
      <c r="AB31" s="365"/>
    </row>
    <row r="32" spans="1:28" x14ac:dyDescent="0.2">
      <c r="A32" s="367">
        <v>1969</v>
      </c>
      <c r="B32" s="368">
        <v>194941</v>
      </c>
      <c r="C32" s="369"/>
      <c r="D32" s="368">
        <v>2323055</v>
      </c>
      <c r="E32" s="369"/>
      <c r="F32" s="368">
        <v>1559422</v>
      </c>
      <c r="G32" s="369"/>
      <c r="H32" s="368">
        <v>4077419</v>
      </c>
      <c r="I32" s="369"/>
      <c r="J32" s="370" t="s">
        <v>77</v>
      </c>
      <c r="K32" s="369"/>
      <c r="L32" s="370" t="s">
        <v>77</v>
      </c>
      <c r="M32" s="370" t="s">
        <v>77</v>
      </c>
      <c r="N32" s="369"/>
      <c r="O32" s="370" t="s">
        <v>77</v>
      </c>
      <c r="P32" s="369"/>
      <c r="Q32" s="368">
        <v>7860</v>
      </c>
      <c r="R32" s="369"/>
      <c r="S32" s="368">
        <v>7860</v>
      </c>
      <c r="T32" s="369"/>
      <c r="U32" s="368">
        <v>4085279</v>
      </c>
      <c r="V32" s="369"/>
      <c r="W32" s="368">
        <v>1107733</v>
      </c>
      <c r="X32" s="369"/>
      <c r="Y32" s="368">
        <v>2640207</v>
      </c>
      <c r="Z32" s="369"/>
      <c r="AA32" s="368">
        <v>7833219</v>
      </c>
      <c r="AB32" s="369"/>
    </row>
    <row r="33" spans="1:28" x14ac:dyDescent="0.2">
      <c r="A33" s="363">
        <v>1970</v>
      </c>
      <c r="B33" s="364">
        <v>164513</v>
      </c>
      <c r="C33" s="365"/>
      <c r="D33" s="364">
        <v>2472864</v>
      </c>
      <c r="E33" s="365"/>
      <c r="F33" s="364">
        <v>1591756</v>
      </c>
      <c r="G33" s="365"/>
      <c r="H33" s="364">
        <v>4229132</v>
      </c>
      <c r="I33" s="365"/>
      <c r="J33" s="366" t="s">
        <v>77</v>
      </c>
      <c r="K33" s="365"/>
      <c r="L33" s="366" t="s">
        <v>77</v>
      </c>
      <c r="M33" s="366" t="s">
        <v>77</v>
      </c>
      <c r="N33" s="365"/>
      <c r="O33" s="366" t="s">
        <v>77</v>
      </c>
      <c r="P33" s="365"/>
      <c r="Q33" s="364">
        <v>7534</v>
      </c>
      <c r="R33" s="365"/>
      <c r="S33" s="364">
        <v>7534</v>
      </c>
      <c r="T33" s="365"/>
      <c r="U33" s="364">
        <v>4236666</v>
      </c>
      <c r="V33" s="365"/>
      <c r="W33" s="364">
        <v>1201163</v>
      </c>
      <c r="X33" s="365"/>
      <c r="Y33" s="364">
        <v>2908466</v>
      </c>
      <c r="Z33" s="365"/>
      <c r="AA33" s="364">
        <v>8346295</v>
      </c>
      <c r="AB33" s="365"/>
    </row>
    <row r="34" spans="1:28" x14ac:dyDescent="0.2">
      <c r="A34" s="363">
        <v>1971</v>
      </c>
      <c r="B34" s="364">
        <v>179005</v>
      </c>
      <c r="C34" s="365"/>
      <c r="D34" s="364">
        <v>2586755</v>
      </c>
      <c r="E34" s="365"/>
      <c r="F34" s="364">
        <v>1550802</v>
      </c>
      <c r="G34" s="365"/>
      <c r="H34" s="364">
        <v>4316563</v>
      </c>
      <c r="I34" s="365"/>
      <c r="J34" s="366" t="s">
        <v>77</v>
      </c>
      <c r="K34" s="365"/>
      <c r="L34" s="366" t="s">
        <v>77</v>
      </c>
      <c r="M34" s="366" t="s">
        <v>77</v>
      </c>
      <c r="N34" s="365"/>
      <c r="O34" s="366" t="s">
        <v>77</v>
      </c>
      <c r="P34" s="365"/>
      <c r="Q34" s="364">
        <v>7190</v>
      </c>
      <c r="R34" s="365"/>
      <c r="S34" s="364">
        <v>7190</v>
      </c>
      <c r="T34" s="365"/>
      <c r="U34" s="364">
        <v>4323753</v>
      </c>
      <c r="V34" s="365"/>
      <c r="W34" s="364">
        <v>1288009</v>
      </c>
      <c r="X34" s="365"/>
      <c r="Y34" s="364">
        <v>3109191</v>
      </c>
      <c r="Z34" s="365"/>
      <c r="AA34" s="364">
        <v>8720954</v>
      </c>
      <c r="AB34" s="365"/>
    </row>
    <row r="35" spans="1:28" x14ac:dyDescent="0.2">
      <c r="A35" s="367">
        <v>1972</v>
      </c>
      <c r="B35" s="368">
        <v>153479</v>
      </c>
      <c r="C35" s="369"/>
      <c r="D35" s="368">
        <v>2678398</v>
      </c>
      <c r="E35" s="369"/>
      <c r="F35" s="368">
        <v>1572895</v>
      </c>
      <c r="G35" s="369"/>
      <c r="H35" s="368">
        <v>4404771</v>
      </c>
      <c r="I35" s="369"/>
      <c r="J35" s="370" t="s">
        <v>77</v>
      </c>
      <c r="K35" s="369"/>
      <c r="L35" s="370" t="s">
        <v>77</v>
      </c>
      <c r="M35" s="370" t="s">
        <v>77</v>
      </c>
      <c r="N35" s="369"/>
      <c r="O35" s="370" t="s">
        <v>77</v>
      </c>
      <c r="P35" s="369"/>
      <c r="Q35" s="368">
        <v>7190</v>
      </c>
      <c r="R35" s="369"/>
      <c r="S35" s="368">
        <v>7190</v>
      </c>
      <c r="T35" s="369"/>
      <c r="U35" s="368">
        <v>4411961</v>
      </c>
      <c r="V35" s="369"/>
      <c r="W35" s="368">
        <v>1407566</v>
      </c>
      <c r="X35" s="369"/>
      <c r="Y35" s="368">
        <v>3363889</v>
      </c>
      <c r="Z35" s="369"/>
      <c r="AA35" s="368">
        <v>9183416</v>
      </c>
      <c r="AB35" s="369"/>
    </row>
    <row r="36" spans="1:28" x14ac:dyDescent="0.2">
      <c r="A36" s="363">
        <v>1973</v>
      </c>
      <c r="B36" s="364">
        <v>159902</v>
      </c>
      <c r="C36" s="365"/>
      <c r="D36" s="364">
        <v>2648978</v>
      </c>
      <c r="E36" s="365"/>
      <c r="F36" s="364">
        <v>1607206</v>
      </c>
      <c r="G36" s="365"/>
      <c r="H36" s="364">
        <v>4416085</v>
      </c>
      <c r="I36" s="365"/>
      <c r="J36" s="366" t="s">
        <v>77</v>
      </c>
      <c r="K36" s="365"/>
      <c r="L36" s="366" t="s">
        <v>77</v>
      </c>
      <c r="M36" s="366" t="s">
        <v>77</v>
      </c>
      <c r="N36" s="365"/>
      <c r="O36" s="366" t="s">
        <v>77</v>
      </c>
      <c r="P36" s="365"/>
      <c r="Q36" s="364">
        <v>6708</v>
      </c>
      <c r="R36" s="365"/>
      <c r="S36" s="364">
        <v>6708</v>
      </c>
      <c r="T36" s="365"/>
      <c r="U36" s="364">
        <v>4422793</v>
      </c>
      <c r="V36" s="365"/>
      <c r="W36" s="364">
        <v>1516653</v>
      </c>
      <c r="X36" s="365"/>
      <c r="Y36" s="364">
        <v>3603511</v>
      </c>
      <c r="Z36" s="365"/>
      <c r="AA36" s="364">
        <v>9542957</v>
      </c>
      <c r="AB36" s="365"/>
    </row>
    <row r="37" spans="1:28" x14ac:dyDescent="0.2">
      <c r="A37" s="363">
        <v>1974</v>
      </c>
      <c r="B37" s="364">
        <v>174517</v>
      </c>
      <c r="C37" s="365"/>
      <c r="D37" s="364">
        <v>2616952</v>
      </c>
      <c r="E37" s="365"/>
      <c r="F37" s="364">
        <v>1460597</v>
      </c>
      <c r="G37" s="365"/>
      <c r="H37" s="364">
        <v>4252066</v>
      </c>
      <c r="I37" s="365"/>
      <c r="J37" s="366" t="s">
        <v>77</v>
      </c>
      <c r="K37" s="365"/>
      <c r="L37" s="366" t="s">
        <v>77</v>
      </c>
      <c r="M37" s="366" t="s">
        <v>77</v>
      </c>
      <c r="N37" s="365"/>
      <c r="O37" s="366" t="s">
        <v>77</v>
      </c>
      <c r="P37" s="365"/>
      <c r="Q37" s="364">
        <v>7018</v>
      </c>
      <c r="R37" s="365"/>
      <c r="S37" s="364">
        <v>7018</v>
      </c>
      <c r="T37" s="365"/>
      <c r="U37" s="364">
        <v>4259084</v>
      </c>
      <c r="V37" s="365"/>
      <c r="W37" s="364">
        <v>1501334</v>
      </c>
      <c r="X37" s="365"/>
      <c r="Y37" s="364">
        <v>3632905</v>
      </c>
      <c r="Z37" s="365"/>
      <c r="AA37" s="364">
        <v>9393323</v>
      </c>
      <c r="AB37" s="365"/>
    </row>
    <row r="38" spans="1:28" x14ac:dyDescent="0.2">
      <c r="A38" s="367">
        <v>1975</v>
      </c>
      <c r="B38" s="368">
        <v>146633</v>
      </c>
      <c r="C38" s="369"/>
      <c r="D38" s="368">
        <v>2558459</v>
      </c>
      <c r="E38" s="369"/>
      <c r="F38" s="368">
        <v>1346029</v>
      </c>
      <c r="G38" s="369"/>
      <c r="H38" s="368">
        <v>4051121</v>
      </c>
      <c r="I38" s="369"/>
      <c r="J38" s="370" t="s">
        <v>77</v>
      </c>
      <c r="K38" s="369"/>
      <c r="L38" s="370" t="s">
        <v>77</v>
      </c>
      <c r="M38" s="370" t="s">
        <v>77</v>
      </c>
      <c r="N38" s="369"/>
      <c r="O38" s="370" t="s">
        <v>77</v>
      </c>
      <c r="P38" s="369"/>
      <c r="Q38" s="368">
        <v>8067</v>
      </c>
      <c r="R38" s="369"/>
      <c r="S38" s="368">
        <v>8067</v>
      </c>
      <c r="T38" s="369"/>
      <c r="U38" s="368">
        <v>4059188</v>
      </c>
      <c r="V38" s="369"/>
      <c r="W38" s="368">
        <v>1597826</v>
      </c>
      <c r="X38" s="369"/>
      <c r="Y38" s="368">
        <v>3835477</v>
      </c>
      <c r="Z38" s="369"/>
      <c r="AA38" s="368">
        <v>9492492</v>
      </c>
      <c r="AB38" s="369"/>
    </row>
    <row r="39" spans="1:28" x14ac:dyDescent="0.2">
      <c r="A39" s="363">
        <v>1976</v>
      </c>
      <c r="B39" s="364">
        <v>144168</v>
      </c>
      <c r="C39" s="365"/>
      <c r="D39" s="364">
        <v>2718427</v>
      </c>
      <c r="E39" s="365"/>
      <c r="F39" s="364">
        <v>1499775</v>
      </c>
      <c r="G39" s="365"/>
      <c r="H39" s="364">
        <v>4362370</v>
      </c>
      <c r="I39" s="365"/>
      <c r="J39" s="366" t="s">
        <v>77</v>
      </c>
      <c r="K39" s="365"/>
      <c r="L39" s="366" t="s">
        <v>77</v>
      </c>
      <c r="M39" s="366" t="s">
        <v>77</v>
      </c>
      <c r="N39" s="365"/>
      <c r="O39" s="366" t="s">
        <v>77</v>
      </c>
      <c r="P39" s="365"/>
      <c r="Q39" s="364">
        <v>9099</v>
      </c>
      <c r="R39" s="365"/>
      <c r="S39" s="364">
        <v>9099</v>
      </c>
      <c r="T39" s="365"/>
      <c r="U39" s="364">
        <v>4371469</v>
      </c>
      <c r="V39" s="365"/>
      <c r="W39" s="364">
        <v>1677943</v>
      </c>
      <c r="X39" s="365"/>
      <c r="Y39" s="364">
        <v>4013922</v>
      </c>
      <c r="Z39" s="365"/>
      <c r="AA39" s="364">
        <v>10063334</v>
      </c>
      <c r="AB39" s="365"/>
    </row>
    <row r="40" spans="1:28" x14ac:dyDescent="0.2">
      <c r="A40" s="363">
        <v>1977</v>
      </c>
      <c r="B40" s="364">
        <v>147756</v>
      </c>
      <c r="C40" s="365"/>
      <c r="D40" s="364">
        <v>2548308</v>
      </c>
      <c r="E40" s="365"/>
      <c r="F40" s="364">
        <v>1551802</v>
      </c>
      <c r="G40" s="365"/>
      <c r="H40" s="364">
        <v>4247866</v>
      </c>
      <c r="I40" s="365"/>
      <c r="J40" s="366" t="s">
        <v>77</v>
      </c>
      <c r="K40" s="365"/>
      <c r="L40" s="366" t="s">
        <v>77</v>
      </c>
      <c r="M40" s="366" t="s">
        <v>77</v>
      </c>
      <c r="N40" s="365"/>
      <c r="O40" s="366" t="s">
        <v>77</v>
      </c>
      <c r="P40" s="365"/>
      <c r="Q40" s="364">
        <v>10286</v>
      </c>
      <c r="R40" s="365"/>
      <c r="S40" s="364">
        <v>10286</v>
      </c>
      <c r="T40" s="365"/>
      <c r="U40" s="364">
        <v>4258152</v>
      </c>
      <c r="V40" s="365"/>
      <c r="W40" s="364">
        <v>1753866</v>
      </c>
      <c r="X40" s="365"/>
      <c r="Y40" s="364">
        <v>4195580</v>
      </c>
      <c r="Z40" s="365"/>
      <c r="AA40" s="364">
        <v>10207599</v>
      </c>
      <c r="AB40" s="365"/>
    </row>
    <row r="41" spans="1:28" x14ac:dyDescent="0.2">
      <c r="A41" s="367">
        <v>1978</v>
      </c>
      <c r="B41" s="368">
        <v>164529</v>
      </c>
      <c r="C41" s="369"/>
      <c r="D41" s="368">
        <v>2642724</v>
      </c>
      <c r="E41" s="369"/>
      <c r="F41" s="368">
        <v>1489854</v>
      </c>
      <c r="G41" s="369"/>
      <c r="H41" s="368">
        <v>4297107</v>
      </c>
      <c r="I41" s="369"/>
      <c r="J41" s="370" t="s">
        <v>77</v>
      </c>
      <c r="K41" s="369"/>
      <c r="L41" s="370" t="s">
        <v>77</v>
      </c>
      <c r="M41" s="370" t="s">
        <v>77</v>
      </c>
      <c r="N41" s="369"/>
      <c r="O41" s="370" t="s">
        <v>77</v>
      </c>
      <c r="P41" s="369"/>
      <c r="Q41" s="368">
        <v>11834</v>
      </c>
      <c r="R41" s="369"/>
      <c r="S41" s="368">
        <v>11834</v>
      </c>
      <c r="T41" s="369"/>
      <c r="U41" s="368">
        <v>4308941</v>
      </c>
      <c r="V41" s="369"/>
      <c r="W41" s="368">
        <v>1813270</v>
      </c>
      <c r="X41" s="369"/>
      <c r="Y41" s="368">
        <v>4389669</v>
      </c>
      <c r="Z41" s="369"/>
      <c r="AA41" s="368">
        <v>10511880</v>
      </c>
      <c r="AB41" s="369"/>
    </row>
    <row r="42" spans="1:28" x14ac:dyDescent="0.2">
      <c r="A42" s="363">
        <v>1979</v>
      </c>
      <c r="B42" s="364">
        <v>149253</v>
      </c>
      <c r="C42" s="365"/>
      <c r="D42" s="364">
        <v>2836108</v>
      </c>
      <c r="E42" s="365"/>
      <c r="F42" s="364">
        <v>1366671</v>
      </c>
      <c r="G42" s="365"/>
      <c r="H42" s="364">
        <v>4352032</v>
      </c>
      <c r="I42" s="365"/>
      <c r="J42" s="366" t="s">
        <v>77</v>
      </c>
      <c r="K42" s="365"/>
      <c r="L42" s="366" t="s">
        <v>77</v>
      </c>
      <c r="M42" s="366" t="s">
        <v>77</v>
      </c>
      <c r="N42" s="365"/>
      <c r="O42" s="366" t="s">
        <v>77</v>
      </c>
      <c r="P42" s="365"/>
      <c r="Q42" s="364">
        <v>13812</v>
      </c>
      <c r="R42" s="365"/>
      <c r="S42" s="364">
        <v>13812</v>
      </c>
      <c r="T42" s="365"/>
      <c r="U42" s="364">
        <v>4365844</v>
      </c>
      <c r="V42" s="365"/>
      <c r="W42" s="364">
        <v>1854121</v>
      </c>
      <c r="X42" s="365"/>
      <c r="Y42" s="364">
        <v>4428059</v>
      </c>
      <c r="Z42" s="365"/>
      <c r="AA42" s="364">
        <v>10648024</v>
      </c>
      <c r="AB42" s="365"/>
    </row>
    <row r="43" spans="1:28" x14ac:dyDescent="0.2">
      <c r="A43" s="363">
        <v>1980</v>
      </c>
      <c r="B43" s="364">
        <v>114903</v>
      </c>
      <c r="C43" s="365"/>
      <c r="D43" s="364">
        <v>2650868</v>
      </c>
      <c r="E43" s="365"/>
      <c r="F43" s="364">
        <v>1318213</v>
      </c>
      <c r="G43" s="365"/>
      <c r="H43" s="364">
        <v>4083984</v>
      </c>
      <c r="I43" s="365"/>
      <c r="J43" s="366" t="s">
        <v>77</v>
      </c>
      <c r="K43" s="365"/>
      <c r="L43" s="366" t="s">
        <v>77</v>
      </c>
      <c r="M43" s="366" t="s">
        <v>77</v>
      </c>
      <c r="N43" s="365"/>
      <c r="O43" s="366" t="s">
        <v>77</v>
      </c>
      <c r="P43" s="365"/>
      <c r="Q43" s="364">
        <v>21000</v>
      </c>
      <c r="R43" s="365"/>
      <c r="S43" s="364">
        <v>21000</v>
      </c>
      <c r="T43" s="365"/>
      <c r="U43" s="364">
        <v>4104984</v>
      </c>
      <c r="V43" s="365"/>
      <c r="W43" s="364">
        <v>1906089</v>
      </c>
      <c r="X43" s="365"/>
      <c r="Y43" s="364">
        <v>4567185</v>
      </c>
      <c r="Z43" s="365"/>
      <c r="AA43" s="364">
        <v>10578258</v>
      </c>
      <c r="AB43" s="365"/>
    </row>
    <row r="44" spans="1:28" x14ac:dyDescent="0.2">
      <c r="A44" s="367">
        <v>1981</v>
      </c>
      <c r="B44" s="368">
        <v>136759</v>
      </c>
      <c r="C44" s="369"/>
      <c r="D44" s="368">
        <v>2557340</v>
      </c>
      <c r="E44" s="369"/>
      <c r="F44" s="368">
        <v>1121876</v>
      </c>
      <c r="G44" s="369"/>
      <c r="H44" s="368">
        <v>3815975</v>
      </c>
      <c r="I44" s="369"/>
      <c r="J44" s="370" t="s">
        <v>77</v>
      </c>
      <c r="K44" s="369"/>
      <c r="L44" s="370" t="s">
        <v>77</v>
      </c>
      <c r="M44" s="370" t="s">
        <v>77</v>
      </c>
      <c r="N44" s="369"/>
      <c r="O44" s="370" t="s">
        <v>77</v>
      </c>
      <c r="P44" s="369"/>
      <c r="Q44" s="368">
        <v>21050</v>
      </c>
      <c r="R44" s="369"/>
      <c r="S44" s="368">
        <v>21050</v>
      </c>
      <c r="T44" s="369"/>
      <c r="U44" s="368">
        <v>3837025</v>
      </c>
      <c r="V44" s="369"/>
      <c r="W44" s="368">
        <v>2033239</v>
      </c>
      <c r="X44" s="369"/>
      <c r="Y44" s="368">
        <v>4745627</v>
      </c>
      <c r="Z44" s="369"/>
      <c r="AA44" s="368">
        <v>10615891</v>
      </c>
      <c r="AB44" s="369"/>
    </row>
    <row r="45" spans="1:28" x14ac:dyDescent="0.2">
      <c r="A45" s="363">
        <v>1982</v>
      </c>
      <c r="B45" s="364">
        <v>155216</v>
      </c>
      <c r="C45" s="365"/>
      <c r="D45" s="364">
        <v>2649510</v>
      </c>
      <c r="E45" s="365"/>
      <c r="F45" s="364">
        <v>1037157</v>
      </c>
      <c r="G45" s="365"/>
      <c r="H45" s="364">
        <v>3841883</v>
      </c>
      <c r="I45" s="365"/>
      <c r="J45" s="366" t="s">
        <v>77</v>
      </c>
      <c r="K45" s="365"/>
      <c r="L45" s="366" t="s">
        <v>77</v>
      </c>
      <c r="M45" s="366" t="s">
        <v>77</v>
      </c>
      <c r="N45" s="365"/>
      <c r="O45" s="366" t="s">
        <v>77</v>
      </c>
      <c r="P45" s="365"/>
      <c r="Q45" s="364">
        <v>22130</v>
      </c>
      <c r="R45" s="365"/>
      <c r="S45" s="364">
        <v>22130</v>
      </c>
      <c r="T45" s="365"/>
      <c r="U45" s="364">
        <v>3864013</v>
      </c>
      <c r="V45" s="365"/>
      <c r="W45" s="364">
        <v>2077048</v>
      </c>
      <c r="X45" s="365"/>
      <c r="Y45" s="364">
        <v>4919275</v>
      </c>
      <c r="Z45" s="365"/>
      <c r="AA45" s="364">
        <v>10860337</v>
      </c>
      <c r="AB45" s="365"/>
    </row>
    <row r="46" spans="1:28" x14ac:dyDescent="0.2">
      <c r="A46" s="363">
        <v>1983</v>
      </c>
      <c r="B46" s="364">
        <v>161619</v>
      </c>
      <c r="C46" s="365"/>
      <c r="D46" s="364">
        <v>2486430</v>
      </c>
      <c r="E46" s="365"/>
      <c r="F46" s="364">
        <v>1169968</v>
      </c>
      <c r="G46" s="365"/>
      <c r="H46" s="364">
        <v>3818016</v>
      </c>
      <c r="I46" s="365"/>
      <c r="J46" s="366" t="s">
        <v>77</v>
      </c>
      <c r="K46" s="365"/>
      <c r="L46" s="366" t="s">
        <v>77</v>
      </c>
      <c r="M46" s="366" t="s">
        <v>77</v>
      </c>
      <c r="N46" s="365"/>
      <c r="O46" s="366" t="s">
        <v>77</v>
      </c>
      <c r="P46" s="365"/>
      <c r="Q46" s="364">
        <v>22276</v>
      </c>
      <c r="R46" s="365"/>
      <c r="S46" s="364">
        <v>22276</v>
      </c>
      <c r="T46" s="365"/>
      <c r="U46" s="364">
        <v>3840293</v>
      </c>
      <c r="V46" s="365"/>
      <c r="W46" s="364">
        <v>2116437</v>
      </c>
      <c r="X46" s="365"/>
      <c r="Y46" s="364">
        <v>4981646</v>
      </c>
      <c r="Z46" s="365"/>
      <c r="AA46" s="364">
        <v>10938376</v>
      </c>
      <c r="AB46" s="365"/>
    </row>
    <row r="47" spans="1:28" x14ac:dyDescent="0.2">
      <c r="A47" s="367">
        <v>1984</v>
      </c>
      <c r="B47" s="368">
        <v>168936</v>
      </c>
      <c r="C47" s="369"/>
      <c r="D47" s="368">
        <v>2582477</v>
      </c>
      <c r="E47" s="369"/>
      <c r="F47" s="368">
        <v>1227015</v>
      </c>
      <c r="G47" s="369"/>
      <c r="H47" s="368">
        <v>3978428</v>
      </c>
      <c r="I47" s="369"/>
      <c r="J47" s="370" t="s">
        <v>77</v>
      </c>
      <c r="K47" s="369"/>
      <c r="L47" s="370" t="s">
        <v>77</v>
      </c>
      <c r="M47" s="370" t="s">
        <v>77</v>
      </c>
      <c r="N47" s="369"/>
      <c r="O47" s="370" t="s">
        <v>77</v>
      </c>
      <c r="P47" s="369"/>
      <c r="Q47" s="368">
        <v>22351</v>
      </c>
      <c r="R47" s="369"/>
      <c r="S47" s="368">
        <v>22351</v>
      </c>
      <c r="T47" s="369"/>
      <c r="U47" s="368">
        <v>4000779</v>
      </c>
      <c r="V47" s="369"/>
      <c r="W47" s="368">
        <v>2264475</v>
      </c>
      <c r="X47" s="369"/>
      <c r="Y47" s="368">
        <v>5178636</v>
      </c>
      <c r="Z47" s="369"/>
      <c r="AA47" s="368">
        <v>11443890</v>
      </c>
      <c r="AB47" s="369"/>
    </row>
    <row r="48" spans="1:28" x14ac:dyDescent="0.2">
      <c r="A48" s="363">
        <v>1985</v>
      </c>
      <c r="B48" s="364">
        <v>137411</v>
      </c>
      <c r="C48" s="365"/>
      <c r="D48" s="364">
        <v>2487744</v>
      </c>
      <c r="E48" s="365"/>
      <c r="F48" s="364">
        <v>1082627</v>
      </c>
      <c r="G48" s="365"/>
      <c r="H48" s="364">
        <v>3707782</v>
      </c>
      <c r="I48" s="365"/>
      <c r="J48" s="366" t="s">
        <v>77</v>
      </c>
      <c r="K48" s="365"/>
      <c r="L48" s="366" t="s">
        <v>77</v>
      </c>
      <c r="M48" s="366" t="s">
        <v>77</v>
      </c>
      <c r="N48" s="365"/>
      <c r="O48" s="366" t="s">
        <v>77</v>
      </c>
      <c r="P48" s="365"/>
      <c r="Q48" s="364">
        <v>24374</v>
      </c>
      <c r="R48" s="365"/>
      <c r="S48" s="364">
        <v>24374</v>
      </c>
      <c r="T48" s="365"/>
      <c r="U48" s="364">
        <v>3732156</v>
      </c>
      <c r="V48" s="365"/>
      <c r="W48" s="364">
        <v>2351282</v>
      </c>
      <c r="X48" s="365"/>
      <c r="Y48" s="364">
        <v>5367794</v>
      </c>
      <c r="Z48" s="365"/>
      <c r="AA48" s="364">
        <v>11451231</v>
      </c>
      <c r="AB48" s="365"/>
    </row>
    <row r="49" spans="1:29" x14ac:dyDescent="0.2">
      <c r="A49" s="363">
        <v>1986</v>
      </c>
      <c r="B49" s="364">
        <v>135475</v>
      </c>
      <c r="C49" s="365"/>
      <c r="D49" s="364">
        <v>2367339</v>
      </c>
      <c r="E49" s="365"/>
      <c r="F49" s="364">
        <v>1162458</v>
      </c>
      <c r="G49" s="365"/>
      <c r="H49" s="364">
        <v>3665272</v>
      </c>
      <c r="I49" s="365"/>
      <c r="J49" s="366" t="s">
        <v>77</v>
      </c>
      <c r="K49" s="365"/>
      <c r="L49" s="366" t="s">
        <v>77</v>
      </c>
      <c r="M49" s="366" t="s">
        <v>77</v>
      </c>
      <c r="N49" s="365"/>
      <c r="O49" s="366" t="s">
        <v>77</v>
      </c>
      <c r="P49" s="365"/>
      <c r="Q49" s="364">
        <v>27464</v>
      </c>
      <c r="R49" s="365"/>
      <c r="S49" s="364">
        <v>27464</v>
      </c>
      <c r="T49" s="365"/>
      <c r="U49" s="364">
        <v>3692736</v>
      </c>
      <c r="V49" s="365"/>
      <c r="W49" s="364">
        <v>2438629</v>
      </c>
      <c r="X49" s="365"/>
      <c r="Y49" s="364">
        <v>5474741</v>
      </c>
      <c r="Z49" s="365"/>
      <c r="AA49" s="364">
        <v>11606106</v>
      </c>
      <c r="AB49" s="365"/>
    </row>
    <row r="50" spans="1:29" x14ac:dyDescent="0.2">
      <c r="A50" s="367">
        <v>1987</v>
      </c>
      <c r="B50" s="368">
        <v>124600</v>
      </c>
      <c r="C50" s="369"/>
      <c r="D50" s="368">
        <v>2489053</v>
      </c>
      <c r="E50" s="369"/>
      <c r="F50" s="368">
        <v>1130918</v>
      </c>
      <c r="G50" s="369"/>
      <c r="H50" s="368">
        <v>3744571</v>
      </c>
      <c r="I50" s="369"/>
      <c r="J50" s="370" t="s">
        <v>77</v>
      </c>
      <c r="K50" s="369"/>
      <c r="L50" s="370" t="s">
        <v>77</v>
      </c>
      <c r="M50" s="370" t="s">
        <v>77</v>
      </c>
      <c r="N50" s="369"/>
      <c r="O50" s="370" t="s">
        <v>77</v>
      </c>
      <c r="P50" s="369"/>
      <c r="Q50" s="368">
        <v>29542</v>
      </c>
      <c r="R50" s="369"/>
      <c r="S50" s="368">
        <v>29542</v>
      </c>
      <c r="T50" s="369"/>
      <c r="U50" s="368">
        <v>3774113</v>
      </c>
      <c r="V50" s="369"/>
      <c r="W50" s="368">
        <v>2538756</v>
      </c>
      <c r="X50" s="369"/>
      <c r="Y50" s="368">
        <v>5633140</v>
      </c>
      <c r="Z50" s="369"/>
      <c r="AA50" s="368">
        <v>11946009</v>
      </c>
      <c r="AB50" s="369"/>
    </row>
    <row r="51" spans="1:29" x14ac:dyDescent="0.2">
      <c r="A51" s="363">
        <v>1988</v>
      </c>
      <c r="B51" s="364">
        <v>131088</v>
      </c>
      <c r="C51" s="365"/>
      <c r="D51" s="364">
        <v>2730880</v>
      </c>
      <c r="E51" s="365"/>
      <c r="F51" s="364">
        <v>1099394</v>
      </c>
      <c r="G51" s="365"/>
      <c r="H51" s="364">
        <v>3961361</v>
      </c>
      <c r="I51" s="365"/>
      <c r="J51" s="366" t="s">
        <v>77</v>
      </c>
      <c r="K51" s="365"/>
      <c r="L51" s="366" t="s">
        <v>77</v>
      </c>
      <c r="M51" s="366" t="s">
        <v>77</v>
      </c>
      <c r="N51" s="365"/>
      <c r="O51" s="366" t="s">
        <v>77</v>
      </c>
      <c r="P51" s="365"/>
      <c r="Q51" s="364">
        <v>32537</v>
      </c>
      <c r="R51" s="365"/>
      <c r="S51" s="364">
        <v>32537</v>
      </c>
      <c r="T51" s="365"/>
      <c r="U51" s="364">
        <v>3993898</v>
      </c>
      <c r="V51" s="365"/>
      <c r="W51" s="364">
        <v>2675108</v>
      </c>
      <c r="X51" s="365"/>
      <c r="Y51" s="364">
        <v>5909085</v>
      </c>
      <c r="Z51" s="365"/>
      <c r="AA51" s="364">
        <v>12578091</v>
      </c>
      <c r="AB51" s="365"/>
    </row>
    <row r="52" spans="1:29" x14ac:dyDescent="0.2">
      <c r="A52" s="363">
        <v>1989</v>
      </c>
      <c r="B52" s="364">
        <v>115227</v>
      </c>
      <c r="C52" s="365"/>
      <c r="D52" s="364">
        <v>2784801</v>
      </c>
      <c r="E52" s="365"/>
      <c r="F52" s="364">
        <v>1040769</v>
      </c>
      <c r="G52" s="365"/>
      <c r="H52" s="364">
        <v>3940798</v>
      </c>
      <c r="I52" s="365"/>
      <c r="J52" s="366">
        <v>685</v>
      </c>
      <c r="K52" s="365"/>
      <c r="L52" s="364">
        <v>2500</v>
      </c>
      <c r="M52" s="366" t="s">
        <v>520</v>
      </c>
      <c r="N52" s="365"/>
      <c r="O52" s="366" t="s">
        <v>520</v>
      </c>
      <c r="P52" s="365"/>
      <c r="Q52" s="364">
        <v>98986</v>
      </c>
      <c r="R52" s="365"/>
      <c r="S52" s="364">
        <v>102172</v>
      </c>
      <c r="T52" s="365"/>
      <c r="U52" s="364">
        <v>4042969</v>
      </c>
      <c r="V52" s="365"/>
      <c r="W52" s="364">
        <v>2766640</v>
      </c>
      <c r="X52" s="365"/>
      <c r="Y52" s="364">
        <v>6383821</v>
      </c>
      <c r="Z52" s="365"/>
      <c r="AA52" s="364">
        <v>13193431</v>
      </c>
      <c r="AB52" s="365"/>
    </row>
    <row r="53" spans="1:29" x14ac:dyDescent="0.2">
      <c r="A53" s="367">
        <v>1990</v>
      </c>
      <c r="B53" s="368">
        <v>124456</v>
      </c>
      <c r="C53" s="369"/>
      <c r="D53" s="368">
        <v>2682201</v>
      </c>
      <c r="E53" s="369"/>
      <c r="F53" s="368">
        <v>990966</v>
      </c>
      <c r="G53" s="369"/>
      <c r="H53" s="368">
        <v>3797624</v>
      </c>
      <c r="I53" s="369"/>
      <c r="J53" s="368">
        <v>1432</v>
      </c>
      <c r="K53" s="369"/>
      <c r="L53" s="368">
        <v>2800</v>
      </c>
      <c r="M53" s="370" t="s">
        <v>520</v>
      </c>
      <c r="N53" s="369"/>
      <c r="O53" s="370" t="s">
        <v>520</v>
      </c>
      <c r="P53" s="369"/>
      <c r="Q53" s="368">
        <v>93997</v>
      </c>
      <c r="R53" s="369"/>
      <c r="S53" s="368">
        <v>98229</v>
      </c>
      <c r="T53" s="369"/>
      <c r="U53" s="368">
        <v>3895852</v>
      </c>
      <c r="V53" s="369"/>
      <c r="W53" s="368">
        <v>2860154</v>
      </c>
      <c r="X53" s="369"/>
      <c r="Y53" s="368">
        <v>6563759</v>
      </c>
      <c r="Z53" s="369"/>
      <c r="AA53" s="368">
        <v>13319765</v>
      </c>
      <c r="AB53" s="369"/>
    </row>
    <row r="54" spans="1:29" x14ac:dyDescent="0.2">
      <c r="A54" s="363">
        <v>1991</v>
      </c>
      <c r="B54" s="364">
        <v>115505</v>
      </c>
      <c r="C54" s="365"/>
      <c r="D54" s="364">
        <v>2795401</v>
      </c>
      <c r="E54" s="365"/>
      <c r="F54" s="364">
        <v>934681</v>
      </c>
      <c r="G54" s="365"/>
      <c r="H54" s="364">
        <v>3845587</v>
      </c>
      <c r="I54" s="365"/>
      <c r="J54" s="364">
        <v>1369</v>
      </c>
      <c r="K54" s="365"/>
      <c r="L54" s="364">
        <v>3000</v>
      </c>
      <c r="M54" s="366" t="s">
        <v>520</v>
      </c>
      <c r="N54" s="365"/>
      <c r="O54" s="366" t="s">
        <v>520</v>
      </c>
      <c r="P54" s="365"/>
      <c r="Q54" s="364">
        <v>95365</v>
      </c>
      <c r="R54" s="365"/>
      <c r="S54" s="364">
        <v>99734</v>
      </c>
      <c r="T54" s="365"/>
      <c r="U54" s="364">
        <v>3945322</v>
      </c>
      <c r="V54" s="365"/>
      <c r="W54" s="364">
        <v>2918092</v>
      </c>
      <c r="X54" s="365"/>
      <c r="Y54" s="364">
        <v>6636360</v>
      </c>
      <c r="Z54" s="365"/>
      <c r="AA54" s="364">
        <v>13499773</v>
      </c>
      <c r="AB54" s="365"/>
    </row>
    <row r="55" spans="1:29" x14ac:dyDescent="0.2">
      <c r="A55" s="363">
        <v>1992</v>
      </c>
      <c r="B55" s="364">
        <v>116570</v>
      </c>
      <c r="C55" s="365"/>
      <c r="D55" s="364">
        <v>2871185</v>
      </c>
      <c r="E55" s="365"/>
      <c r="F55" s="364">
        <v>893434</v>
      </c>
      <c r="G55" s="365"/>
      <c r="H55" s="364">
        <v>3881190</v>
      </c>
      <c r="I55" s="365"/>
      <c r="J55" s="364">
        <v>1266</v>
      </c>
      <c r="K55" s="365"/>
      <c r="L55" s="364">
        <v>3200</v>
      </c>
      <c r="M55" s="366" t="s">
        <v>520</v>
      </c>
      <c r="N55" s="365"/>
      <c r="O55" s="366" t="s">
        <v>520</v>
      </c>
      <c r="P55" s="365"/>
      <c r="Q55" s="364">
        <v>104942</v>
      </c>
      <c r="R55" s="365"/>
      <c r="S55" s="364">
        <v>109408</v>
      </c>
      <c r="T55" s="365"/>
      <c r="U55" s="364">
        <v>3990598</v>
      </c>
      <c r="V55" s="365"/>
      <c r="W55" s="364">
        <v>2900224</v>
      </c>
      <c r="X55" s="365"/>
      <c r="Y55" s="364">
        <v>6550049</v>
      </c>
      <c r="Z55" s="365"/>
      <c r="AA55" s="364">
        <v>13440870</v>
      </c>
      <c r="AB55" s="365"/>
    </row>
    <row r="56" spans="1:29" x14ac:dyDescent="0.2">
      <c r="A56" s="367">
        <v>1993</v>
      </c>
      <c r="B56" s="368">
        <v>117302</v>
      </c>
      <c r="C56" s="369"/>
      <c r="D56" s="368">
        <v>2923260</v>
      </c>
      <c r="E56" s="369"/>
      <c r="F56" s="368">
        <v>818589</v>
      </c>
      <c r="G56" s="369"/>
      <c r="H56" s="368">
        <v>3859151</v>
      </c>
      <c r="I56" s="369"/>
      <c r="J56" s="368">
        <v>1028</v>
      </c>
      <c r="K56" s="369"/>
      <c r="L56" s="368">
        <v>3400</v>
      </c>
      <c r="M56" s="370" t="s">
        <v>520</v>
      </c>
      <c r="N56" s="369"/>
      <c r="O56" s="370" t="s">
        <v>520</v>
      </c>
      <c r="P56" s="369"/>
      <c r="Q56" s="368">
        <v>109185</v>
      </c>
      <c r="R56" s="369"/>
      <c r="S56" s="368">
        <v>113613</v>
      </c>
      <c r="T56" s="369"/>
      <c r="U56" s="368">
        <v>3972764</v>
      </c>
      <c r="V56" s="369"/>
      <c r="W56" s="368">
        <v>3018755</v>
      </c>
      <c r="X56" s="369"/>
      <c r="Y56" s="368">
        <v>6828160</v>
      </c>
      <c r="Z56" s="369"/>
      <c r="AA56" s="368">
        <v>13819678</v>
      </c>
      <c r="AB56" s="369"/>
    </row>
    <row r="57" spans="1:29" x14ac:dyDescent="0.2">
      <c r="A57" s="363">
        <v>1994</v>
      </c>
      <c r="B57" s="364">
        <v>118119</v>
      </c>
      <c r="C57" s="365"/>
      <c r="D57" s="364">
        <v>2961981</v>
      </c>
      <c r="E57" s="365"/>
      <c r="F57" s="364">
        <v>824776</v>
      </c>
      <c r="G57" s="365"/>
      <c r="H57" s="364">
        <v>3904876</v>
      </c>
      <c r="I57" s="365"/>
      <c r="J57" s="366">
        <v>957</v>
      </c>
      <c r="K57" s="365"/>
      <c r="L57" s="364">
        <v>4200</v>
      </c>
      <c r="M57" s="366" t="s">
        <v>520</v>
      </c>
      <c r="N57" s="365"/>
      <c r="O57" s="366" t="s">
        <v>520</v>
      </c>
      <c r="P57" s="365"/>
      <c r="Q57" s="364">
        <v>106422</v>
      </c>
      <c r="R57" s="365"/>
      <c r="S57" s="364">
        <v>111579</v>
      </c>
      <c r="T57" s="365"/>
      <c r="U57" s="364">
        <v>4016455</v>
      </c>
      <c r="V57" s="365"/>
      <c r="W57" s="364">
        <v>3115517</v>
      </c>
      <c r="X57" s="365"/>
      <c r="Y57" s="364">
        <v>6965557</v>
      </c>
      <c r="Z57" s="365"/>
      <c r="AA57" s="364">
        <v>14097529</v>
      </c>
      <c r="AB57" s="365"/>
    </row>
    <row r="58" spans="1:29" x14ac:dyDescent="0.2">
      <c r="A58" s="363">
        <v>1995</v>
      </c>
      <c r="B58" s="364">
        <v>116788</v>
      </c>
      <c r="C58" s="365"/>
      <c r="D58" s="364">
        <v>3095988</v>
      </c>
      <c r="E58" s="365"/>
      <c r="F58" s="364">
        <v>769296</v>
      </c>
      <c r="G58" s="365"/>
      <c r="H58" s="364">
        <v>3982073</v>
      </c>
      <c r="I58" s="365"/>
      <c r="J58" s="364">
        <v>1220</v>
      </c>
      <c r="K58" s="365"/>
      <c r="L58" s="364">
        <v>4500</v>
      </c>
      <c r="M58" s="366" t="s">
        <v>520</v>
      </c>
      <c r="N58" s="365"/>
      <c r="O58" s="366" t="s">
        <v>520</v>
      </c>
      <c r="P58" s="365"/>
      <c r="Q58" s="364">
        <v>112717</v>
      </c>
      <c r="R58" s="365"/>
      <c r="S58" s="364">
        <v>118437</v>
      </c>
      <c r="T58" s="365"/>
      <c r="U58" s="364">
        <v>4100510</v>
      </c>
      <c r="V58" s="365"/>
      <c r="W58" s="364">
        <v>3252036</v>
      </c>
      <c r="X58" s="365"/>
      <c r="Y58" s="364">
        <v>7337507</v>
      </c>
      <c r="Z58" s="365"/>
      <c r="AA58" s="364">
        <v>14690052</v>
      </c>
      <c r="AB58" s="365"/>
    </row>
    <row r="59" spans="1:29" x14ac:dyDescent="0.2">
      <c r="A59" s="367">
        <v>1996</v>
      </c>
      <c r="B59" s="368">
        <v>121613</v>
      </c>
      <c r="C59" s="369"/>
      <c r="D59" s="368">
        <v>3226318</v>
      </c>
      <c r="E59" s="369"/>
      <c r="F59" s="368">
        <v>790037</v>
      </c>
      <c r="G59" s="369"/>
      <c r="H59" s="368">
        <v>4137967</v>
      </c>
      <c r="I59" s="369"/>
      <c r="J59" s="368">
        <v>1300</v>
      </c>
      <c r="K59" s="369"/>
      <c r="L59" s="368">
        <v>5300</v>
      </c>
      <c r="M59" s="370" t="s">
        <v>520</v>
      </c>
      <c r="N59" s="369"/>
      <c r="O59" s="370" t="s">
        <v>520</v>
      </c>
      <c r="P59" s="369"/>
      <c r="Q59" s="368">
        <v>128840</v>
      </c>
      <c r="R59" s="369"/>
      <c r="S59" s="368">
        <v>135440</v>
      </c>
      <c r="T59" s="369"/>
      <c r="U59" s="368">
        <v>4273407</v>
      </c>
      <c r="V59" s="369"/>
      <c r="W59" s="368">
        <v>3343969</v>
      </c>
      <c r="X59" s="369"/>
      <c r="Y59" s="368">
        <v>7554615</v>
      </c>
      <c r="Z59" s="369"/>
      <c r="AA59" s="368">
        <v>15171991</v>
      </c>
      <c r="AB59" s="369"/>
    </row>
    <row r="60" spans="1:29" x14ac:dyDescent="0.2">
      <c r="A60" s="363">
        <v>1997</v>
      </c>
      <c r="B60" s="364">
        <v>129391</v>
      </c>
      <c r="C60" s="365"/>
      <c r="D60" s="364">
        <v>3285320</v>
      </c>
      <c r="E60" s="365"/>
      <c r="F60" s="364">
        <v>742508</v>
      </c>
      <c r="G60" s="365"/>
      <c r="H60" s="364">
        <v>4157219</v>
      </c>
      <c r="I60" s="365"/>
      <c r="J60" s="364">
        <v>1228</v>
      </c>
      <c r="K60" s="365"/>
      <c r="L60" s="364">
        <v>5700</v>
      </c>
      <c r="M60" s="366" t="s">
        <v>520</v>
      </c>
      <c r="N60" s="365"/>
      <c r="O60" s="366" t="s">
        <v>520</v>
      </c>
      <c r="P60" s="365"/>
      <c r="Q60" s="364">
        <v>131283</v>
      </c>
      <c r="R60" s="365"/>
      <c r="S60" s="364">
        <v>138211</v>
      </c>
      <c r="T60" s="365"/>
      <c r="U60" s="364">
        <v>4295430</v>
      </c>
      <c r="V60" s="365"/>
      <c r="W60" s="364">
        <v>3502848</v>
      </c>
      <c r="X60" s="365"/>
      <c r="Y60" s="364">
        <v>7882946</v>
      </c>
      <c r="Z60" s="365"/>
      <c r="AA60" s="364">
        <v>15681225</v>
      </c>
      <c r="AB60" s="365"/>
    </row>
    <row r="61" spans="1:29" x14ac:dyDescent="0.2">
      <c r="A61" s="363">
        <v>1998</v>
      </c>
      <c r="B61" s="364">
        <v>93436</v>
      </c>
      <c r="C61" s="365"/>
      <c r="D61" s="364">
        <v>3082975</v>
      </c>
      <c r="E61" s="365"/>
      <c r="F61" s="364">
        <v>701574</v>
      </c>
      <c r="G61" s="365"/>
      <c r="H61" s="364">
        <v>3877984</v>
      </c>
      <c r="I61" s="365"/>
      <c r="J61" s="364">
        <v>1228</v>
      </c>
      <c r="K61" s="365"/>
      <c r="L61" s="364">
        <v>7100</v>
      </c>
      <c r="M61" s="366" t="s">
        <v>520</v>
      </c>
      <c r="N61" s="365"/>
      <c r="O61" s="366" t="s">
        <v>520</v>
      </c>
      <c r="P61" s="365"/>
      <c r="Q61" s="364">
        <v>118461</v>
      </c>
      <c r="R61" s="365"/>
      <c r="S61" s="364">
        <v>126789</v>
      </c>
      <c r="T61" s="365"/>
      <c r="U61" s="364">
        <v>4004773</v>
      </c>
      <c r="V61" s="365"/>
      <c r="W61" s="364">
        <v>3677989</v>
      </c>
      <c r="X61" s="365"/>
      <c r="Y61" s="364">
        <v>8284788</v>
      </c>
      <c r="Z61" s="365"/>
      <c r="AA61" s="364">
        <v>15967551</v>
      </c>
      <c r="AB61" s="365"/>
    </row>
    <row r="62" spans="1:29" x14ac:dyDescent="0.2">
      <c r="A62" s="367">
        <v>1999</v>
      </c>
      <c r="B62" s="368">
        <v>102524</v>
      </c>
      <c r="C62" s="369"/>
      <c r="D62" s="368">
        <v>3115031</v>
      </c>
      <c r="E62" s="369"/>
      <c r="F62" s="368">
        <v>707167</v>
      </c>
      <c r="G62" s="369"/>
      <c r="H62" s="368">
        <v>3924722</v>
      </c>
      <c r="I62" s="369"/>
      <c r="J62" s="368">
        <v>1173</v>
      </c>
      <c r="K62" s="369"/>
      <c r="L62" s="368">
        <v>6700</v>
      </c>
      <c r="M62" s="370" t="s">
        <v>520</v>
      </c>
      <c r="N62" s="369"/>
      <c r="O62" s="370" t="s">
        <v>520</v>
      </c>
      <c r="P62" s="369"/>
      <c r="Q62" s="368">
        <v>120748</v>
      </c>
      <c r="R62" s="369"/>
      <c r="S62" s="368">
        <v>128621</v>
      </c>
      <c r="T62" s="369"/>
      <c r="U62" s="368">
        <v>4053343</v>
      </c>
      <c r="V62" s="369"/>
      <c r="W62" s="368">
        <v>3766238</v>
      </c>
      <c r="X62" s="369"/>
      <c r="Y62" s="368">
        <v>8556679</v>
      </c>
      <c r="Z62" s="369"/>
      <c r="AA62" s="368">
        <v>16376260</v>
      </c>
      <c r="AB62" s="369"/>
    </row>
    <row r="63" spans="1:29" x14ac:dyDescent="0.2">
      <c r="A63" s="363">
        <v>2000</v>
      </c>
      <c r="B63" s="364">
        <v>91895</v>
      </c>
      <c r="C63" s="365"/>
      <c r="D63" s="364">
        <v>3251526</v>
      </c>
      <c r="E63" s="371" t="s">
        <v>78</v>
      </c>
      <c r="F63" s="364">
        <v>806907</v>
      </c>
      <c r="G63" s="365"/>
      <c r="H63" s="364">
        <v>4150329</v>
      </c>
      <c r="I63" s="371" t="s">
        <v>78</v>
      </c>
      <c r="J63" s="364">
        <v>1018</v>
      </c>
      <c r="K63" s="365"/>
      <c r="L63" s="364">
        <v>7600</v>
      </c>
      <c r="M63" s="366" t="s">
        <v>520</v>
      </c>
      <c r="N63" s="365"/>
      <c r="O63" s="366" t="s">
        <v>520</v>
      </c>
      <c r="P63" s="365"/>
      <c r="Q63" s="364">
        <v>119102</v>
      </c>
      <c r="R63" s="365"/>
      <c r="S63" s="364">
        <v>127719</v>
      </c>
      <c r="T63" s="365"/>
      <c r="U63" s="364">
        <v>4278048</v>
      </c>
      <c r="V63" s="371" t="s">
        <v>78</v>
      </c>
      <c r="W63" s="364">
        <v>3955691</v>
      </c>
      <c r="X63" s="365"/>
      <c r="Y63" s="364">
        <v>8941602</v>
      </c>
      <c r="Z63" s="371" t="s">
        <v>78</v>
      </c>
      <c r="AA63" s="364">
        <v>17175340</v>
      </c>
      <c r="AB63" s="371" t="s">
        <v>78</v>
      </c>
    </row>
    <row r="64" spans="1:29" x14ac:dyDescent="0.2">
      <c r="A64" s="363">
        <v>2001</v>
      </c>
      <c r="B64" s="364">
        <v>96858</v>
      </c>
      <c r="C64" s="365"/>
      <c r="D64" s="364">
        <v>3097263</v>
      </c>
      <c r="E64" s="365"/>
      <c r="F64" s="364">
        <v>789588</v>
      </c>
      <c r="G64" s="365"/>
      <c r="H64" s="364">
        <v>3983708</v>
      </c>
      <c r="I64" s="365"/>
      <c r="J64" s="366">
        <v>687</v>
      </c>
      <c r="K64" s="365"/>
      <c r="L64" s="364">
        <v>8270</v>
      </c>
      <c r="M64" s="366" t="s">
        <v>520</v>
      </c>
      <c r="N64" s="365"/>
      <c r="O64" s="366" t="s">
        <v>520</v>
      </c>
      <c r="P64" s="365"/>
      <c r="Q64" s="364">
        <v>91661</v>
      </c>
      <c r="R64" s="365"/>
      <c r="S64" s="364">
        <v>100618</v>
      </c>
      <c r="T64" s="365"/>
      <c r="U64" s="364">
        <v>4084326</v>
      </c>
      <c r="V64" s="365"/>
      <c r="W64" s="364">
        <v>4062047</v>
      </c>
      <c r="X64" s="365"/>
      <c r="Y64" s="364">
        <v>8990268</v>
      </c>
      <c r="Z64" s="365"/>
      <c r="AA64" s="364">
        <v>17136641</v>
      </c>
      <c r="AB64" s="365"/>
      <c r="AC64" s="362">
        <f>'Annual Data_MERT2.3_July14'!N65</f>
        <v>8990.2690000000002</v>
      </c>
    </row>
    <row r="65" spans="1:29" x14ac:dyDescent="0.2">
      <c r="A65" s="367">
        <v>2002</v>
      </c>
      <c r="B65" s="368">
        <v>89820</v>
      </c>
      <c r="C65" s="369"/>
      <c r="D65" s="368">
        <v>3212456</v>
      </c>
      <c r="E65" s="372" t="s">
        <v>78</v>
      </c>
      <c r="F65" s="368">
        <v>725515</v>
      </c>
      <c r="G65" s="369"/>
      <c r="H65" s="368">
        <v>4027791</v>
      </c>
      <c r="I65" s="372" t="s">
        <v>78</v>
      </c>
      <c r="J65" s="370">
        <v>130</v>
      </c>
      <c r="K65" s="369"/>
      <c r="L65" s="368">
        <v>8753</v>
      </c>
      <c r="M65" s="370" t="s">
        <v>520</v>
      </c>
      <c r="N65" s="369"/>
      <c r="O65" s="370" t="s">
        <v>520</v>
      </c>
      <c r="P65" s="369"/>
      <c r="Q65" s="368">
        <v>94996</v>
      </c>
      <c r="R65" s="369"/>
      <c r="S65" s="368">
        <v>103879</v>
      </c>
      <c r="T65" s="369"/>
      <c r="U65" s="368">
        <v>4131670</v>
      </c>
      <c r="V65" s="372" t="s">
        <v>78</v>
      </c>
      <c r="W65" s="368">
        <v>4109861</v>
      </c>
      <c r="X65" s="369"/>
      <c r="Y65" s="368">
        <v>9103889</v>
      </c>
      <c r="Z65" s="372" t="s">
        <v>78</v>
      </c>
      <c r="AA65" s="368">
        <v>17345420</v>
      </c>
      <c r="AB65" s="372" t="s">
        <v>78</v>
      </c>
      <c r="AC65" s="362">
        <f>'Annual Data_MERT2.3_July14'!N66</f>
        <v>9103.89</v>
      </c>
    </row>
    <row r="66" spans="1:29" x14ac:dyDescent="0.2">
      <c r="A66" s="363">
        <v>2003</v>
      </c>
      <c r="B66" s="364">
        <v>81963</v>
      </c>
      <c r="C66" s="365"/>
      <c r="D66" s="364">
        <v>3260916</v>
      </c>
      <c r="E66" s="365"/>
      <c r="F66" s="364">
        <v>827398</v>
      </c>
      <c r="G66" s="365"/>
      <c r="H66" s="364">
        <v>4170277</v>
      </c>
      <c r="I66" s="365"/>
      <c r="J66" s="366">
        <v>740</v>
      </c>
      <c r="K66" s="365"/>
      <c r="L66" s="364">
        <v>11000</v>
      </c>
      <c r="M66" s="366" t="s">
        <v>520</v>
      </c>
      <c r="N66" s="365"/>
      <c r="O66" s="366" t="s">
        <v>520</v>
      </c>
      <c r="P66" s="365"/>
      <c r="Q66" s="364">
        <v>101286</v>
      </c>
      <c r="R66" s="365"/>
      <c r="S66" s="364">
        <v>113026</v>
      </c>
      <c r="T66" s="365"/>
      <c r="U66" s="364">
        <v>4283303</v>
      </c>
      <c r="V66" s="365"/>
      <c r="W66" s="364">
        <v>4090059</v>
      </c>
      <c r="X66" s="365"/>
      <c r="Y66" s="419">
        <f>'Annual Data_MERT2.3_July14'!N67*1000</f>
        <v>8957801</v>
      </c>
      <c r="Z66" s="365"/>
      <c r="AA66" s="419">
        <f>'Annual Data_MERT2.3_July14'!O67*1000</f>
        <v>17345779</v>
      </c>
      <c r="AB66" s="365"/>
      <c r="AC66" s="362">
        <f>'Annual Data_MERT2.3_July14'!N67</f>
        <v>8957.8009999999995</v>
      </c>
    </row>
    <row r="67" spans="1:29" x14ac:dyDescent="0.2">
      <c r="A67" s="363">
        <v>2004</v>
      </c>
      <c r="B67" s="364">
        <v>102904</v>
      </c>
      <c r="C67" s="365"/>
      <c r="D67" s="364">
        <v>3200972</v>
      </c>
      <c r="E67" s="371" t="s">
        <v>78</v>
      </c>
      <c r="F67" s="364">
        <v>809482</v>
      </c>
      <c r="G67" s="365"/>
      <c r="H67" s="364">
        <v>4113358</v>
      </c>
      <c r="I67" s="371" t="s">
        <v>78</v>
      </c>
      <c r="J67" s="364">
        <v>1052</v>
      </c>
      <c r="K67" s="365"/>
      <c r="L67" s="364">
        <v>12000</v>
      </c>
      <c r="M67" s="366" t="s">
        <v>520</v>
      </c>
      <c r="N67" s="365"/>
      <c r="O67" s="366" t="s">
        <v>520</v>
      </c>
      <c r="P67" s="365"/>
      <c r="Q67" s="364">
        <v>105319</v>
      </c>
      <c r="R67" s="365"/>
      <c r="S67" s="364">
        <v>118371</v>
      </c>
      <c r="T67" s="365"/>
      <c r="U67" s="364">
        <v>4231729</v>
      </c>
      <c r="V67" s="371" t="s">
        <v>78</v>
      </c>
      <c r="W67" s="364">
        <v>4198209</v>
      </c>
      <c r="X67" s="365"/>
      <c r="Y67" s="419">
        <f>'Annual Data_MERT2.3_July14'!N68*1000</f>
        <v>9228996</v>
      </c>
      <c r="Z67" s="371" t="s">
        <v>78</v>
      </c>
      <c r="AA67" s="419">
        <f>'Annual Data_MERT2.3_July14'!O68*1000</f>
        <v>17658934</v>
      </c>
      <c r="AB67" s="371" t="s">
        <v>78</v>
      </c>
      <c r="AC67" s="362">
        <f>'Annual Data_MERT2.3_July14'!N68</f>
        <v>9228.9959999999992</v>
      </c>
    </row>
    <row r="68" spans="1:29" x14ac:dyDescent="0.2">
      <c r="A68" s="367">
        <v>2005</v>
      </c>
      <c r="B68" s="368">
        <v>96999</v>
      </c>
      <c r="C68" s="369"/>
      <c r="D68" s="368">
        <v>3073216</v>
      </c>
      <c r="E68" s="372" t="s">
        <v>78</v>
      </c>
      <c r="F68" s="368">
        <v>761428</v>
      </c>
      <c r="G68" s="369"/>
      <c r="H68" s="368">
        <v>3931643</v>
      </c>
      <c r="I68" s="372" t="s">
        <v>78</v>
      </c>
      <c r="J68" s="370">
        <v>860</v>
      </c>
      <c r="K68" s="369"/>
      <c r="L68" s="368">
        <v>13600</v>
      </c>
      <c r="M68" s="370" t="s">
        <v>520</v>
      </c>
      <c r="N68" s="369"/>
      <c r="O68" s="370" t="s">
        <v>520</v>
      </c>
      <c r="P68" s="369"/>
      <c r="Q68" s="368">
        <v>105134</v>
      </c>
      <c r="R68" s="372" t="s">
        <v>78</v>
      </c>
      <c r="S68" s="368">
        <v>119594</v>
      </c>
      <c r="T68" s="372" t="s">
        <v>78</v>
      </c>
      <c r="U68" s="368">
        <v>4051237</v>
      </c>
      <c r="V68" s="372" t="s">
        <v>78</v>
      </c>
      <c r="W68" s="368">
        <v>4350570</v>
      </c>
      <c r="X68" s="369"/>
      <c r="Y68" s="419">
        <f>'Annual Data_MERT2.3_July14'!N69*1000</f>
        <v>9454949</v>
      </c>
      <c r="Z68" s="372" t="s">
        <v>78</v>
      </c>
      <c r="AA68" s="419">
        <f>'Annual Data_MERT2.3_July14'!O69*1000</f>
        <v>17856745</v>
      </c>
      <c r="AB68" s="372" t="s">
        <v>78</v>
      </c>
      <c r="AC68" s="362">
        <f>'Annual Data_MERT2.3_July14'!N69</f>
        <v>9454.9490000000005</v>
      </c>
    </row>
    <row r="69" spans="1:29" x14ac:dyDescent="0.2">
      <c r="A69" s="363">
        <v>2006</v>
      </c>
      <c r="B69" s="364">
        <v>64789</v>
      </c>
      <c r="C69" s="365"/>
      <c r="D69" s="364">
        <v>2901687</v>
      </c>
      <c r="E69" s="371" t="s">
        <v>78</v>
      </c>
      <c r="F69" s="364">
        <v>662543</v>
      </c>
      <c r="G69" s="365"/>
      <c r="H69" s="364">
        <v>3629020</v>
      </c>
      <c r="I69" s="371" t="s">
        <v>78</v>
      </c>
      <c r="J69" s="366">
        <v>927</v>
      </c>
      <c r="K69" s="365"/>
      <c r="L69" s="364">
        <v>14000</v>
      </c>
      <c r="M69" s="366" t="s">
        <v>520</v>
      </c>
      <c r="N69" s="365"/>
      <c r="O69" s="366" t="s">
        <v>520</v>
      </c>
      <c r="P69" s="365"/>
      <c r="Q69" s="364">
        <v>102675</v>
      </c>
      <c r="R69" s="371" t="s">
        <v>78</v>
      </c>
      <c r="S69" s="364">
        <v>117601</v>
      </c>
      <c r="T69" s="371" t="s">
        <v>78</v>
      </c>
      <c r="U69" s="364">
        <v>3746621</v>
      </c>
      <c r="V69" s="371" t="s">
        <v>78</v>
      </c>
      <c r="W69" s="364">
        <v>4434725</v>
      </c>
      <c r="X69" s="365"/>
      <c r="Y69" s="419">
        <f>'Annual Data_MERT2.3_July14'!N70*1000</f>
        <v>9529035</v>
      </c>
      <c r="Z69" s="371" t="s">
        <v>78</v>
      </c>
      <c r="AA69" s="419">
        <f>'Annual Data_MERT2.3_July14'!O70*1000</f>
        <v>17710372</v>
      </c>
      <c r="AB69" s="371" t="s">
        <v>78</v>
      </c>
      <c r="AC69" s="362">
        <f>'Annual Data_MERT2.3_July14'!N70</f>
        <v>9529.0349999999999</v>
      </c>
    </row>
    <row r="70" spans="1:29" x14ac:dyDescent="0.2">
      <c r="A70" s="363">
        <v>2007</v>
      </c>
      <c r="B70" s="364">
        <v>70035</v>
      </c>
      <c r="C70" s="365"/>
      <c r="D70" s="364">
        <v>3085052</v>
      </c>
      <c r="E70" s="371" t="s">
        <v>78</v>
      </c>
      <c r="F70" s="364">
        <v>649416</v>
      </c>
      <c r="G70" s="365"/>
      <c r="H70" s="364">
        <v>3804503</v>
      </c>
      <c r="I70" s="371" t="s">
        <v>78</v>
      </c>
      <c r="J70" s="366">
        <v>764</v>
      </c>
      <c r="K70" s="365"/>
      <c r="L70" s="364">
        <v>14400</v>
      </c>
      <c r="M70" s="366" t="s">
        <v>520</v>
      </c>
      <c r="N70" s="365"/>
      <c r="O70" s="366" t="s">
        <v>520</v>
      </c>
      <c r="P70" s="365"/>
      <c r="Q70" s="364">
        <v>102712</v>
      </c>
      <c r="R70" s="371" t="s">
        <v>78</v>
      </c>
      <c r="S70" s="364">
        <v>117876</v>
      </c>
      <c r="T70" s="371" t="s">
        <v>78</v>
      </c>
      <c r="U70" s="364">
        <v>3922379</v>
      </c>
      <c r="V70" s="371" t="s">
        <v>78</v>
      </c>
      <c r="W70" s="364">
        <v>4559507</v>
      </c>
      <c r="X70" s="365"/>
      <c r="Y70" s="419">
        <f>'Annual Data_MERT2.3_July14'!N71*1000</f>
        <v>9774238</v>
      </c>
      <c r="Z70" s="371" t="s">
        <v>78</v>
      </c>
      <c r="AA70" s="419">
        <f>'Annual Data_MERT2.3_July14'!O71*1000</f>
        <v>18256135</v>
      </c>
      <c r="AB70" s="371" t="s">
        <v>78</v>
      </c>
      <c r="AC70" s="362">
        <f>'Annual Data_MERT2.3_July14'!N71</f>
        <v>9774.2379999999994</v>
      </c>
    </row>
    <row r="71" spans="1:29" x14ac:dyDescent="0.2">
      <c r="A71" s="367">
        <v>2008</v>
      </c>
      <c r="B71" s="368">
        <v>69059</v>
      </c>
      <c r="C71" s="369"/>
      <c r="D71" s="368">
        <v>3228429</v>
      </c>
      <c r="E71" s="372" t="s">
        <v>78</v>
      </c>
      <c r="F71" s="419">
        <f>'Annual Data_MERT2.3_July14'!D72*1000</f>
        <v>664168</v>
      </c>
      <c r="G71" s="369"/>
      <c r="H71" s="368">
        <v>3948346</v>
      </c>
      <c r="I71" s="372" t="s">
        <v>78</v>
      </c>
      <c r="J71" s="370">
        <v>591</v>
      </c>
      <c r="K71" s="369"/>
      <c r="L71" s="368">
        <v>14800</v>
      </c>
      <c r="M71" s="370">
        <v>1</v>
      </c>
      <c r="N71" s="369"/>
      <c r="O71" s="370" t="s">
        <v>520</v>
      </c>
      <c r="P71" s="369"/>
      <c r="Q71" s="368">
        <v>109253</v>
      </c>
      <c r="R71" s="372" t="s">
        <v>78</v>
      </c>
      <c r="S71" s="368">
        <v>124644</v>
      </c>
      <c r="T71" s="372" t="s">
        <v>78</v>
      </c>
      <c r="U71" s="419">
        <f>'Annual Data_MERT2.3_July14'!L72*1000</f>
        <v>4097992</v>
      </c>
      <c r="V71" s="372" t="s">
        <v>78</v>
      </c>
      <c r="W71" s="368">
        <v>4558368</v>
      </c>
      <c r="X71" s="369"/>
      <c r="Y71" s="419">
        <f>'Annual Data_MERT2.3_July14'!N72*1000</f>
        <v>9749136</v>
      </c>
      <c r="Z71" s="372" t="s">
        <v>78</v>
      </c>
      <c r="AA71" s="419">
        <f>'Annual Data_MERT2.3_July14'!O72*1000</f>
        <v>18405496</v>
      </c>
      <c r="AB71" s="372" t="s">
        <v>78</v>
      </c>
      <c r="AC71" s="362">
        <f>'Annual Data_MERT2.3_July14'!N72</f>
        <v>9749.1360000000004</v>
      </c>
    </row>
    <row r="72" spans="1:29" x14ac:dyDescent="0.2">
      <c r="A72" s="363">
        <v>2009</v>
      </c>
      <c r="B72" s="364">
        <v>63019</v>
      </c>
      <c r="C72" s="365"/>
      <c r="D72" s="364">
        <v>3186594</v>
      </c>
      <c r="E72" s="371" t="s">
        <v>78</v>
      </c>
      <c r="F72" s="419">
        <f>'Annual Data_MERT2.3_July14'!D73*1000</f>
        <v>663062</v>
      </c>
      <c r="G72" s="365"/>
      <c r="H72" s="364">
        <v>3932099</v>
      </c>
      <c r="I72" s="371" t="s">
        <v>78</v>
      </c>
      <c r="J72" s="366">
        <v>692</v>
      </c>
      <c r="K72" s="365"/>
      <c r="L72" s="364">
        <v>16700</v>
      </c>
      <c r="M72" s="366" t="s">
        <v>562</v>
      </c>
      <c r="N72" s="365"/>
      <c r="O72" s="366">
        <v>2</v>
      </c>
      <c r="P72" s="365"/>
      <c r="Q72" s="364">
        <v>111666</v>
      </c>
      <c r="R72" s="371" t="s">
        <v>78</v>
      </c>
      <c r="S72" s="364">
        <v>129060</v>
      </c>
      <c r="T72" s="371" t="s">
        <v>78</v>
      </c>
      <c r="U72" s="419">
        <f>'Annual Data_MERT2.3_July14'!L73*1000</f>
        <v>4052174</v>
      </c>
      <c r="V72" s="371" t="s">
        <v>78</v>
      </c>
      <c r="W72" s="364">
        <v>4460057</v>
      </c>
      <c r="X72" s="365"/>
      <c r="Y72" s="419">
        <f>'Annual Data_MERT2.3_July14'!N73*1000</f>
        <v>9377574</v>
      </c>
      <c r="Z72" s="371" t="s">
        <v>78</v>
      </c>
      <c r="AA72" s="419">
        <f>'Annual Data_MERT2.3_July14'!O73*1000</f>
        <v>17889805</v>
      </c>
      <c r="AB72" s="371" t="s">
        <v>78</v>
      </c>
      <c r="AC72" s="362">
        <f>'Annual Data_MERT2.3_July14'!N73</f>
        <v>9377.5740000000005</v>
      </c>
    </row>
    <row r="73" spans="1:29" x14ac:dyDescent="0.2">
      <c r="A73" s="363">
        <v>2010</v>
      </c>
      <c r="B73" s="364">
        <v>59840</v>
      </c>
      <c r="C73" s="371" t="s">
        <v>78</v>
      </c>
      <c r="D73" s="419">
        <f>'Annual Data_MERT2.3_July14'!C74*1000</f>
        <v>3164678</v>
      </c>
      <c r="E73" s="371" t="s">
        <v>78</v>
      </c>
      <c r="F73" s="419">
        <f>'Annual Data_MERT2.3_July14'!D74*1000</f>
        <v>651362</v>
      </c>
      <c r="G73" s="371" t="s">
        <v>78</v>
      </c>
      <c r="H73" s="364">
        <v>3908159</v>
      </c>
      <c r="I73" s="371" t="s">
        <v>78</v>
      </c>
      <c r="J73" s="366">
        <v>785</v>
      </c>
      <c r="K73" s="371" t="s">
        <v>78</v>
      </c>
      <c r="L73" s="364">
        <v>18500</v>
      </c>
      <c r="M73" s="366">
        <v>47</v>
      </c>
      <c r="N73" s="371" t="s">
        <v>78</v>
      </c>
      <c r="O73" s="366">
        <v>157</v>
      </c>
      <c r="P73" s="371" t="s">
        <v>78</v>
      </c>
      <c r="Q73" s="364">
        <v>110919</v>
      </c>
      <c r="R73" s="371" t="s">
        <v>78</v>
      </c>
      <c r="S73" s="364">
        <v>130407</v>
      </c>
      <c r="T73" s="371" t="s">
        <v>78</v>
      </c>
      <c r="U73" s="419">
        <f>'Annual Data_MERT2.3_July14'!L74*1000</f>
        <v>4016065</v>
      </c>
      <c r="V73" s="371" t="s">
        <v>78</v>
      </c>
      <c r="W73" s="364">
        <v>4538640</v>
      </c>
      <c r="X73" s="371" t="s">
        <v>78</v>
      </c>
      <c r="Y73" s="419">
        <f>'Annual Data_MERT2.3_July14'!N74*1000</f>
        <v>9500946</v>
      </c>
      <c r="Z73" s="371" t="s">
        <v>78</v>
      </c>
      <c r="AA73" s="419">
        <f>'Annual Data_MERT2.3_July14'!O74*1000</f>
        <v>18055651</v>
      </c>
      <c r="AB73" s="371" t="s">
        <v>78</v>
      </c>
      <c r="AC73" s="362">
        <f>'Annual Data_MERT2.3_July14'!N74</f>
        <v>9500.9459999999999</v>
      </c>
    </row>
    <row r="74" spans="1:29" x14ac:dyDescent="0.2">
      <c r="A74" s="367">
        <v>2011</v>
      </c>
      <c r="B74" s="368">
        <v>51213</v>
      </c>
      <c r="C74" s="369"/>
      <c r="D74" s="419">
        <f>'Annual Data_MERT2.3_July14'!C75*1000</f>
        <v>3216100</v>
      </c>
      <c r="E74" s="369"/>
      <c r="F74" s="419">
        <f>'Annual Data_MERT2.3_July14'!D75*1000</f>
        <v>640868</v>
      </c>
      <c r="G74" s="369"/>
      <c r="H74" s="368">
        <v>3958960</v>
      </c>
      <c r="I74" s="369"/>
      <c r="J74" s="370">
        <v>928</v>
      </c>
      <c r="K74" s="369"/>
      <c r="L74" s="368">
        <v>19700</v>
      </c>
      <c r="M74" s="370">
        <v>88</v>
      </c>
      <c r="N74" s="369"/>
      <c r="O74" s="370">
        <v>320</v>
      </c>
      <c r="P74" s="369"/>
      <c r="Q74" s="368">
        <v>109838</v>
      </c>
      <c r="R74" s="369"/>
      <c r="S74" s="368">
        <v>130874</v>
      </c>
      <c r="T74" s="369"/>
      <c r="U74" s="419">
        <f>'Annual Data_MERT2.3_July14'!L75*1000</f>
        <v>4054540</v>
      </c>
      <c r="V74" s="369"/>
      <c r="W74" s="419">
        <f>'Annual Data_MERT2.3_July14'!M75*1000</f>
        <v>4531332</v>
      </c>
      <c r="X74" s="369"/>
      <c r="Y74" s="419">
        <f>'Annual Data_MERT2.3_July14'!N75*1000</f>
        <v>9387521</v>
      </c>
      <c r="Z74" s="369"/>
      <c r="AA74" s="419">
        <f>'Annual Data_MERT2.3_July14'!O75*1000</f>
        <v>17973393</v>
      </c>
      <c r="AB74" s="369"/>
      <c r="AC74" s="362">
        <f>'Annual Data_MERT2.3_July14'!N75</f>
        <v>9387.5210000000006</v>
      </c>
    </row>
    <row r="75" spans="1:29" x14ac:dyDescent="0.2">
      <c r="A75" s="367">
        <v>2012</v>
      </c>
      <c r="B75" s="368"/>
      <c r="C75" s="369"/>
      <c r="D75" s="419">
        <f>'Annual Data_MERT2.3_July14'!C76*1000</f>
        <v>2959952</v>
      </c>
      <c r="E75" s="369"/>
      <c r="F75" s="419">
        <f>'Annual Data_MERT2.3_July14'!D76*1000</f>
        <v>570669</v>
      </c>
      <c r="G75" s="369"/>
      <c r="H75" s="368"/>
      <c r="I75" s="369"/>
      <c r="J75" s="370"/>
      <c r="K75" s="369"/>
      <c r="L75" s="368"/>
      <c r="M75" s="370"/>
      <c r="N75" s="369"/>
      <c r="O75" s="370"/>
      <c r="P75" s="369"/>
      <c r="Q75" s="368"/>
      <c r="R75" s="369"/>
      <c r="S75" s="368"/>
      <c r="T75" s="369"/>
      <c r="U75" s="419">
        <f>'Annual Data_MERT2.3_July14'!L76*1000</f>
        <v>3704855</v>
      </c>
      <c r="V75" s="369"/>
      <c r="W75" s="419">
        <f>'Annual Data_MERT2.3_July14'!M76*1000</f>
        <v>4528069</v>
      </c>
      <c r="X75" s="369"/>
      <c r="Y75" s="419">
        <f>'Annual Data_MERT2.3_July14'!N76*1000</f>
        <v>9170240</v>
      </c>
      <c r="Z75" s="369"/>
      <c r="AA75" s="419">
        <f>'Annual Data_MERT2.3_July14'!O76*1000</f>
        <v>17403164</v>
      </c>
      <c r="AB75" s="369"/>
      <c r="AC75" s="362">
        <f>'Annual Data_MERT2.3_July14'!N76</f>
        <v>9170.24</v>
      </c>
    </row>
    <row r="76" spans="1:29" x14ac:dyDescent="0.2">
      <c r="A76" s="605" t="s">
        <v>697</v>
      </c>
      <c r="B76" s="606"/>
      <c r="C76" s="606"/>
      <c r="D76" s="606"/>
      <c r="E76" s="606"/>
      <c r="F76" s="606"/>
      <c r="G76" s="606"/>
      <c r="H76" s="606"/>
      <c r="I76" s="606"/>
      <c r="J76" s="606"/>
      <c r="K76" s="606"/>
      <c r="L76" s="606"/>
      <c r="M76" s="606"/>
      <c r="N76" s="606"/>
      <c r="O76" s="606" t="s">
        <v>698</v>
      </c>
      <c r="P76" s="606"/>
      <c r="Q76" s="606"/>
      <c r="R76" s="606"/>
      <c r="S76" s="606"/>
      <c r="T76" s="606"/>
      <c r="U76" s="606"/>
      <c r="V76" s="606"/>
      <c r="W76" s="606"/>
      <c r="X76" s="606"/>
      <c r="Y76" s="606"/>
      <c r="Z76" s="606"/>
      <c r="AA76" s="606"/>
      <c r="AB76" s="607"/>
    </row>
    <row r="77" spans="1:29" x14ac:dyDescent="0.2">
      <c r="A77" s="608" t="s">
        <v>699</v>
      </c>
      <c r="B77" s="609"/>
      <c r="C77" s="609"/>
      <c r="D77" s="609"/>
      <c r="E77" s="609"/>
      <c r="F77" s="609"/>
      <c r="G77" s="609"/>
      <c r="H77" s="609"/>
      <c r="I77" s="609"/>
      <c r="J77" s="609"/>
      <c r="K77" s="609"/>
      <c r="L77" s="609"/>
      <c r="M77" s="609"/>
      <c r="N77" s="609"/>
      <c r="O77" s="609" t="s">
        <v>700</v>
      </c>
      <c r="P77" s="609"/>
      <c r="Q77" s="609"/>
      <c r="R77" s="609"/>
      <c r="S77" s="609"/>
      <c r="T77" s="609"/>
      <c r="U77" s="609"/>
      <c r="V77" s="609"/>
      <c r="W77" s="609"/>
      <c r="X77" s="609"/>
      <c r="Y77" s="609"/>
      <c r="Z77" s="609"/>
      <c r="AA77" s="609"/>
      <c r="AB77" s="610"/>
    </row>
    <row r="78" spans="1:29" x14ac:dyDescent="0.2">
      <c r="A78" s="608"/>
      <c r="B78" s="609"/>
      <c r="C78" s="609"/>
      <c r="D78" s="609"/>
      <c r="E78" s="609"/>
      <c r="F78" s="609"/>
      <c r="G78" s="609"/>
      <c r="H78" s="609"/>
      <c r="I78" s="609"/>
      <c r="J78" s="609"/>
      <c r="K78" s="609"/>
      <c r="L78" s="609"/>
      <c r="M78" s="609"/>
      <c r="N78" s="609"/>
      <c r="O78" s="611" t="s">
        <v>701</v>
      </c>
      <c r="P78" s="611"/>
      <c r="Q78" s="611"/>
      <c r="R78" s="611"/>
      <c r="S78" s="611"/>
      <c r="T78" s="611"/>
      <c r="U78" s="611"/>
      <c r="V78" s="611"/>
      <c r="W78" s="611"/>
      <c r="X78" s="611"/>
      <c r="Y78" s="611"/>
      <c r="Z78" s="611"/>
      <c r="AA78" s="611"/>
      <c r="AB78" s="612"/>
    </row>
    <row r="79" spans="1:29" x14ac:dyDescent="0.2">
      <c r="A79" s="608"/>
      <c r="B79" s="609"/>
      <c r="C79" s="609"/>
      <c r="D79" s="609"/>
      <c r="E79" s="609"/>
      <c r="F79" s="609"/>
      <c r="G79" s="609"/>
      <c r="H79" s="609"/>
      <c r="I79" s="609"/>
      <c r="J79" s="609"/>
      <c r="K79" s="609"/>
      <c r="L79" s="609"/>
      <c r="M79" s="609"/>
      <c r="N79" s="609"/>
      <c r="O79" s="611" t="s">
        <v>702</v>
      </c>
      <c r="P79" s="611"/>
      <c r="Q79" s="611"/>
      <c r="R79" s="611"/>
      <c r="S79" s="611"/>
      <c r="T79" s="611"/>
      <c r="U79" s="611"/>
      <c r="V79" s="611"/>
      <c r="W79" s="611"/>
      <c r="X79" s="611"/>
      <c r="Y79" s="611"/>
      <c r="Z79" s="611"/>
      <c r="AA79" s="611"/>
      <c r="AB79" s="612"/>
    </row>
    <row r="80" spans="1:29" x14ac:dyDescent="0.2">
      <c r="A80" s="608" t="s">
        <v>703</v>
      </c>
      <c r="B80" s="609"/>
      <c r="C80" s="609"/>
      <c r="D80" s="609"/>
      <c r="E80" s="609"/>
      <c r="F80" s="609"/>
      <c r="G80" s="609"/>
      <c r="H80" s="609"/>
      <c r="I80" s="609"/>
      <c r="J80" s="609"/>
      <c r="K80" s="609"/>
      <c r="L80" s="609"/>
      <c r="M80" s="609"/>
      <c r="N80" s="609"/>
      <c r="O80" s="609" t="s">
        <v>704</v>
      </c>
      <c r="P80" s="609"/>
      <c r="Q80" s="609"/>
      <c r="R80" s="609"/>
      <c r="S80" s="609"/>
      <c r="T80" s="609"/>
      <c r="U80" s="609"/>
      <c r="V80" s="609"/>
      <c r="W80" s="609"/>
      <c r="X80" s="609"/>
      <c r="Y80" s="609"/>
      <c r="Z80" s="609"/>
      <c r="AA80" s="609"/>
      <c r="AB80" s="610"/>
    </row>
    <row r="81" spans="1:28" x14ac:dyDescent="0.2">
      <c r="A81" s="613" t="s">
        <v>484</v>
      </c>
      <c r="B81" s="611"/>
      <c r="C81" s="611"/>
      <c r="D81" s="611"/>
      <c r="E81" s="611"/>
      <c r="F81" s="611"/>
      <c r="G81" s="611"/>
      <c r="H81" s="611"/>
      <c r="I81" s="611"/>
      <c r="J81" s="611"/>
      <c r="K81" s="611"/>
      <c r="L81" s="611"/>
      <c r="M81" s="611"/>
      <c r="N81" s="611"/>
      <c r="O81" s="611" t="s">
        <v>393</v>
      </c>
      <c r="P81" s="611"/>
      <c r="Q81" s="611"/>
      <c r="R81" s="611"/>
      <c r="S81" s="611"/>
      <c r="T81" s="611"/>
      <c r="U81" s="611"/>
      <c r="V81" s="611"/>
      <c r="W81" s="611"/>
      <c r="X81" s="611"/>
      <c r="Y81" s="611"/>
      <c r="Z81" s="611"/>
      <c r="AA81" s="611"/>
      <c r="AB81" s="612"/>
    </row>
    <row r="82" spans="1:28" x14ac:dyDescent="0.2">
      <c r="A82" s="608" t="s">
        <v>705</v>
      </c>
      <c r="B82" s="609"/>
      <c r="C82" s="609"/>
      <c r="D82" s="609"/>
      <c r="E82" s="609"/>
      <c r="F82" s="609"/>
      <c r="G82" s="609"/>
      <c r="H82" s="609"/>
      <c r="I82" s="609"/>
      <c r="J82" s="609"/>
      <c r="K82" s="609"/>
      <c r="L82" s="609"/>
      <c r="M82" s="609"/>
      <c r="N82" s="609"/>
      <c r="O82" s="609" t="s">
        <v>706</v>
      </c>
      <c r="P82" s="609"/>
      <c r="Q82" s="609"/>
      <c r="R82" s="609"/>
      <c r="S82" s="609"/>
      <c r="T82" s="609"/>
      <c r="U82" s="609"/>
      <c r="V82" s="609"/>
      <c r="W82" s="609"/>
      <c r="X82" s="609"/>
      <c r="Y82" s="609"/>
      <c r="Z82" s="609"/>
      <c r="AA82" s="609"/>
      <c r="AB82" s="610"/>
    </row>
    <row r="83" spans="1:28" x14ac:dyDescent="0.2">
      <c r="A83" s="613" t="s">
        <v>574</v>
      </c>
      <c r="B83" s="611"/>
      <c r="C83" s="611"/>
      <c r="D83" s="611"/>
      <c r="E83" s="611"/>
      <c r="F83" s="611"/>
      <c r="G83" s="611"/>
      <c r="H83" s="611"/>
      <c r="I83" s="611"/>
      <c r="J83" s="611"/>
      <c r="K83" s="611"/>
      <c r="L83" s="611"/>
      <c r="M83" s="611"/>
      <c r="N83" s="611"/>
      <c r="O83" s="611" t="s">
        <v>394</v>
      </c>
      <c r="P83" s="611"/>
      <c r="Q83" s="611"/>
      <c r="R83" s="611"/>
      <c r="S83" s="611"/>
      <c r="T83" s="611"/>
      <c r="U83" s="611"/>
      <c r="V83" s="611"/>
      <c r="W83" s="611"/>
      <c r="X83" s="611"/>
      <c r="Y83" s="611"/>
      <c r="Z83" s="611"/>
      <c r="AA83" s="611"/>
      <c r="AB83" s="612"/>
    </row>
    <row r="84" spans="1:28" x14ac:dyDescent="0.2">
      <c r="A84" s="613" t="s">
        <v>575</v>
      </c>
      <c r="B84" s="611"/>
      <c r="C84" s="611"/>
      <c r="D84" s="611"/>
      <c r="E84" s="611"/>
      <c r="F84" s="611"/>
      <c r="G84" s="611"/>
      <c r="H84" s="611"/>
      <c r="I84" s="611"/>
      <c r="J84" s="611"/>
      <c r="K84" s="611"/>
      <c r="L84" s="611"/>
      <c r="M84" s="611"/>
      <c r="N84" s="611"/>
      <c r="O84" s="611" t="s">
        <v>395</v>
      </c>
      <c r="P84" s="611"/>
      <c r="Q84" s="611"/>
      <c r="R84" s="611"/>
      <c r="S84" s="611"/>
      <c r="T84" s="611"/>
      <c r="U84" s="611"/>
      <c r="V84" s="611"/>
      <c r="W84" s="611"/>
      <c r="X84" s="611"/>
      <c r="Y84" s="611"/>
      <c r="Z84" s="611"/>
      <c r="AA84" s="611"/>
      <c r="AB84" s="612"/>
    </row>
    <row r="85" spans="1:28" x14ac:dyDescent="0.2">
      <c r="A85" s="613"/>
      <c r="B85" s="611"/>
      <c r="C85" s="611"/>
      <c r="D85" s="611"/>
      <c r="E85" s="611"/>
      <c r="F85" s="611"/>
      <c r="G85" s="611"/>
      <c r="H85" s="611"/>
      <c r="I85" s="611"/>
      <c r="J85" s="611"/>
      <c r="K85" s="611"/>
      <c r="L85" s="611"/>
      <c r="M85" s="611"/>
      <c r="N85" s="611"/>
      <c r="O85" s="611" t="s">
        <v>396</v>
      </c>
      <c r="P85" s="611"/>
      <c r="Q85" s="611"/>
      <c r="R85" s="611"/>
      <c r="S85" s="611"/>
      <c r="T85" s="611"/>
      <c r="U85" s="611"/>
      <c r="V85" s="611"/>
      <c r="W85" s="611"/>
      <c r="X85" s="611"/>
      <c r="Y85" s="611"/>
      <c r="Z85" s="611"/>
      <c r="AA85" s="611"/>
      <c r="AB85" s="612"/>
    </row>
    <row r="86" spans="1:28" x14ac:dyDescent="0.2">
      <c r="A86" s="608" t="s">
        <v>707</v>
      </c>
      <c r="B86" s="609"/>
      <c r="C86" s="609"/>
      <c r="D86" s="609"/>
      <c r="E86" s="609"/>
      <c r="F86" s="609"/>
      <c r="G86" s="609"/>
      <c r="H86" s="609"/>
      <c r="I86" s="609"/>
      <c r="J86" s="609"/>
      <c r="K86" s="609"/>
      <c r="L86" s="609"/>
      <c r="M86" s="609"/>
      <c r="N86" s="609"/>
      <c r="O86" s="611" t="s">
        <v>708</v>
      </c>
      <c r="P86" s="611"/>
      <c r="Q86" s="611"/>
      <c r="R86" s="611"/>
      <c r="S86" s="611"/>
      <c r="T86" s="611"/>
      <c r="U86" s="611"/>
      <c r="V86" s="611"/>
      <c r="W86" s="611"/>
      <c r="X86" s="611"/>
      <c r="Y86" s="611"/>
      <c r="Z86" s="611"/>
      <c r="AA86" s="611"/>
      <c r="AB86" s="612"/>
    </row>
    <row r="87" spans="1:28" x14ac:dyDescent="0.2">
      <c r="A87" s="608" t="s">
        <v>709</v>
      </c>
      <c r="B87" s="609"/>
      <c r="C87" s="609"/>
      <c r="D87" s="609"/>
      <c r="E87" s="609"/>
      <c r="F87" s="609"/>
      <c r="G87" s="609"/>
      <c r="H87" s="609"/>
      <c r="I87" s="609"/>
      <c r="J87" s="609"/>
      <c r="K87" s="609"/>
      <c r="L87" s="609"/>
      <c r="M87" s="609"/>
      <c r="N87" s="609"/>
      <c r="O87" s="611" t="s">
        <v>710</v>
      </c>
      <c r="P87" s="611"/>
      <c r="Q87" s="611"/>
      <c r="R87" s="611"/>
      <c r="S87" s="611"/>
      <c r="T87" s="611"/>
      <c r="U87" s="611"/>
      <c r="V87" s="611"/>
      <c r="W87" s="611"/>
      <c r="X87" s="611"/>
      <c r="Y87" s="611"/>
      <c r="Z87" s="611"/>
      <c r="AA87" s="611"/>
      <c r="AB87" s="612"/>
    </row>
    <row r="88" spans="1:28" x14ac:dyDescent="0.2">
      <c r="A88" s="613" t="s">
        <v>580</v>
      </c>
      <c r="B88" s="611"/>
      <c r="C88" s="611"/>
      <c r="D88" s="611"/>
      <c r="E88" s="611"/>
      <c r="F88" s="611"/>
      <c r="G88" s="611"/>
      <c r="H88" s="611"/>
      <c r="I88" s="611"/>
      <c r="J88" s="611"/>
      <c r="K88" s="611"/>
      <c r="L88" s="611"/>
      <c r="M88" s="611"/>
      <c r="N88" s="611"/>
      <c r="O88" s="611" t="s">
        <v>397</v>
      </c>
      <c r="P88" s="611"/>
      <c r="Q88" s="611"/>
      <c r="R88" s="611"/>
      <c r="S88" s="611"/>
      <c r="T88" s="611"/>
      <c r="U88" s="611"/>
      <c r="V88" s="611"/>
      <c r="W88" s="611"/>
      <c r="X88" s="611"/>
      <c r="Y88" s="611"/>
      <c r="Z88" s="611"/>
      <c r="AA88" s="611"/>
      <c r="AB88" s="612"/>
    </row>
    <row r="89" spans="1:28" x14ac:dyDescent="0.2">
      <c r="A89" s="613"/>
      <c r="B89" s="611"/>
      <c r="C89" s="611"/>
      <c r="D89" s="611"/>
      <c r="E89" s="611"/>
      <c r="F89" s="611"/>
      <c r="G89" s="611"/>
      <c r="H89" s="611"/>
      <c r="I89" s="611"/>
      <c r="J89" s="611"/>
      <c r="K89" s="611"/>
      <c r="L89" s="611"/>
      <c r="M89" s="611"/>
      <c r="N89" s="611"/>
      <c r="O89" s="611" t="s">
        <v>711</v>
      </c>
      <c r="P89" s="611"/>
      <c r="Q89" s="611"/>
      <c r="R89" s="611"/>
      <c r="S89" s="611"/>
      <c r="T89" s="611"/>
      <c r="U89" s="611"/>
      <c r="V89" s="611"/>
      <c r="W89" s="611"/>
      <c r="X89" s="611"/>
      <c r="Y89" s="611"/>
      <c r="Z89" s="611"/>
      <c r="AA89" s="611"/>
      <c r="AB89" s="612"/>
    </row>
    <row r="90" spans="1:28" ht="12.75" customHeight="1" x14ac:dyDescent="0.2">
      <c r="A90" s="608" t="s">
        <v>712</v>
      </c>
      <c r="B90" s="609"/>
      <c r="C90" s="609"/>
      <c r="D90" s="609"/>
      <c r="E90" s="609"/>
      <c r="F90" s="609"/>
      <c r="G90" s="609"/>
      <c r="H90" s="609"/>
      <c r="I90" s="609"/>
      <c r="J90" s="609"/>
      <c r="K90" s="609"/>
      <c r="L90" s="609"/>
      <c r="M90" s="609"/>
      <c r="N90" s="609"/>
      <c r="O90" s="614" t="s">
        <v>713</v>
      </c>
      <c r="P90" s="614"/>
      <c r="Q90" s="614"/>
      <c r="R90" s="614"/>
      <c r="S90" s="614"/>
      <c r="T90" s="614"/>
      <c r="U90" s="614"/>
      <c r="V90" s="614"/>
      <c r="W90" s="614"/>
      <c r="X90" s="614"/>
      <c r="Y90" s="614"/>
      <c r="Z90" s="614"/>
      <c r="AA90" s="614"/>
      <c r="AB90" s="615"/>
    </row>
    <row r="91" spans="1:28" x14ac:dyDescent="0.2">
      <c r="A91" s="608"/>
      <c r="B91" s="609"/>
      <c r="C91" s="609"/>
      <c r="D91" s="609"/>
      <c r="E91" s="609"/>
      <c r="F91" s="609"/>
      <c r="G91" s="609"/>
      <c r="H91" s="609"/>
      <c r="I91" s="609"/>
      <c r="J91" s="609"/>
      <c r="K91" s="609"/>
      <c r="L91" s="609"/>
      <c r="M91" s="609"/>
      <c r="N91" s="609"/>
      <c r="O91" s="611" t="s">
        <v>714</v>
      </c>
      <c r="P91" s="611"/>
      <c r="Q91" s="611"/>
      <c r="R91" s="611"/>
      <c r="S91" s="611"/>
      <c r="T91" s="611"/>
      <c r="U91" s="611"/>
      <c r="V91" s="611"/>
      <c r="W91" s="611"/>
      <c r="X91" s="611"/>
      <c r="Y91" s="611"/>
      <c r="Z91" s="611"/>
      <c r="AA91" s="611"/>
      <c r="AB91" s="612"/>
    </row>
    <row r="92" spans="1:28" x14ac:dyDescent="0.2">
      <c r="A92" s="608" t="s">
        <v>715</v>
      </c>
      <c r="B92" s="609"/>
      <c r="C92" s="609"/>
      <c r="D92" s="609"/>
      <c r="E92" s="609"/>
      <c r="F92" s="609"/>
      <c r="G92" s="609"/>
      <c r="H92" s="609"/>
      <c r="I92" s="609"/>
      <c r="J92" s="609"/>
      <c r="K92" s="609"/>
      <c r="L92" s="609"/>
      <c r="M92" s="609"/>
      <c r="N92" s="609"/>
      <c r="O92" s="611" t="s">
        <v>398</v>
      </c>
      <c r="P92" s="611"/>
      <c r="Q92" s="611"/>
      <c r="R92" s="611"/>
      <c r="S92" s="611"/>
      <c r="T92" s="611"/>
      <c r="U92" s="611"/>
      <c r="V92" s="611"/>
      <c r="W92" s="611"/>
      <c r="X92" s="611"/>
      <c r="Y92" s="611"/>
      <c r="Z92" s="611"/>
      <c r="AA92" s="611"/>
      <c r="AB92" s="612"/>
    </row>
    <row r="93" spans="1:28" x14ac:dyDescent="0.2">
      <c r="A93" s="618" t="s">
        <v>584</v>
      </c>
      <c r="B93" s="616"/>
      <c r="C93" s="616"/>
      <c r="D93" s="616"/>
      <c r="E93" s="616"/>
      <c r="F93" s="616"/>
      <c r="G93" s="616"/>
      <c r="H93" s="616"/>
      <c r="I93" s="616"/>
      <c r="J93" s="616"/>
      <c r="K93" s="616"/>
      <c r="L93" s="616"/>
      <c r="M93" s="616"/>
      <c r="N93" s="616"/>
      <c r="O93" s="616"/>
      <c r="P93" s="616"/>
      <c r="Q93" s="616"/>
      <c r="R93" s="616"/>
      <c r="S93" s="616"/>
      <c r="T93" s="616"/>
      <c r="U93" s="616"/>
      <c r="V93" s="616"/>
      <c r="W93" s="616"/>
      <c r="X93" s="616"/>
      <c r="Y93" s="616"/>
      <c r="Z93" s="616"/>
      <c r="AA93" s="616"/>
      <c r="AB93" s="617"/>
    </row>
  </sheetData>
  <mergeCells count="73">
    <mergeCell ref="A90:N91"/>
    <mergeCell ref="O90:AB90"/>
    <mergeCell ref="O91:AB91"/>
    <mergeCell ref="A92:N92"/>
    <mergeCell ref="O92:AB93"/>
    <mergeCell ref="A93:N93"/>
    <mergeCell ref="A87:N87"/>
    <mergeCell ref="O87:AB87"/>
    <mergeCell ref="A88:N88"/>
    <mergeCell ref="O88:AB88"/>
    <mergeCell ref="A89:N89"/>
    <mergeCell ref="O89:AB89"/>
    <mergeCell ref="A84:N84"/>
    <mergeCell ref="O84:AB84"/>
    <mergeCell ref="A85:N85"/>
    <mergeCell ref="O85:AB85"/>
    <mergeCell ref="A86:N86"/>
    <mergeCell ref="O86:AB86"/>
    <mergeCell ref="A81:N81"/>
    <mergeCell ref="O81:AB81"/>
    <mergeCell ref="A82:N82"/>
    <mergeCell ref="O82:AB82"/>
    <mergeCell ref="A83:N83"/>
    <mergeCell ref="O83:AB83"/>
    <mergeCell ref="A77:N79"/>
    <mergeCell ref="O77:AB77"/>
    <mergeCell ref="O78:AB78"/>
    <mergeCell ref="O79:AB79"/>
    <mergeCell ref="A80:N80"/>
    <mergeCell ref="O80:AB80"/>
    <mergeCell ref="A76:N76"/>
    <mergeCell ref="O76:AB76"/>
    <mergeCell ref="M10:N11"/>
    <mergeCell ref="O10:P11"/>
    <mergeCell ref="Q10:R11"/>
    <mergeCell ref="S10:T11"/>
    <mergeCell ref="U10:V10"/>
    <mergeCell ref="W10:X10"/>
    <mergeCell ref="Y10:Z10"/>
    <mergeCell ref="J11:K11"/>
    <mergeCell ref="U11:V11"/>
    <mergeCell ref="W11:X11"/>
    <mergeCell ref="Y11:Z11"/>
    <mergeCell ref="U9:V9"/>
    <mergeCell ref="W9:X9"/>
    <mergeCell ref="Y9:Z9"/>
    <mergeCell ref="B10:C11"/>
    <mergeCell ref="D10:E11"/>
    <mergeCell ref="F10:G11"/>
    <mergeCell ref="H10:I11"/>
    <mergeCell ref="J10:K10"/>
    <mergeCell ref="L10:L11"/>
    <mergeCell ref="W7:X7"/>
    <mergeCell ref="Y7:Z7"/>
    <mergeCell ref="U8:V8"/>
    <mergeCell ref="W8:X8"/>
    <mergeCell ref="Y8:Z8"/>
    <mergeCell ref="A1:AB1"/>
    <mergeCell ref="A2:AB2"/>
    <mergeCell ref="A3:A11"/>
    <mergeCell ref="B3:V6"/>
    <mergeCell ref="W3:X3"/>
    <mergeCell ref="Y3:Z3"/>
    <mergeCell ref="AA3:AB11"/>
    <mergeCell ref="W4:X4"/>
    <mergeCell ref="Y4:Z4"/>
    <mergeCell ref="W5:X5"/>
    <mergeCell ref="Y5:Z5"/>
    <mergeCell ref="W6:X6"/>
    <mergeCell ref="Y6:Z6"/>
    <mergeCell ref="B7:I9"/>
    <mergeCell ref="J7:T9"/>
    <mergeCell ref="U7:V7"/>
  </mergeCells>
  <hyperlinks>
    <hyperlink ref="O90" r:id="rId1" location="consumption" display="http://www.eia.gov/totalenergy/data/monthly/ - consumption"/>
  </hyperlink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7"/>
  <sheetViews>
    <sheetView showGridLines="0" workbookViewId="0">
      <selection activeCell="B37" sqref="B37"/>
    </sheetView>
  </sheetViews>
  <sheetFormatPr defaultRowHeight="12.75" x14ac:dyDescent="0.2"/>
  <cols>
    <col min="1" max="1" width="14.7109375" style="381" bestFit="1" customWidth="1"/>
    <col min="2" max="15" width="36.5703125" style="381" bestFit="1" customWidth="1"/>
    <col min="16" max="16384" width="9.140625" style="381"/>
  </cols>
  <sheetData>
    <row r="1" spans="1:15" ht="18" x14ac:dyDescent="0.25">
      <c r="A1" s="380" t="s">
        <v>741</v>
      </c>
    </row>
    <row r="2" spans="1:15" ht="18.75" x14ac:dyDescent="0.3">
      <c r="A2" s="382" t="s">
        <v>742</v>
      </c>
    </row>
    <row r="4" spans="1:15" x14ac:dyDescent="0.2">
      <c r="A4" s="383" t="s">
        <v>743</v>
      </c>
    </row>
    <row r="6" spans="1:15" x14ac:dyDescent="0.2">
      <c r="A6" s="381" t="s">
        <v>744</v>
      </c>
    </row>
    <row r="7" spans="1:15" x14ac:dyDescent="0.2">
      <c r="A7" s="381" t="s">
        <v>745</v>
      </c>
    </row>
    <row r="9" spans="1:15" ht="15" x14ac:dyDescent="0.2">
      <c r="A9" s="384" t="s">
        <v>746</v>
      </c>
    </row>
    <row r="12" spans="1:15" ht="38.25" x14ac:dyDescent="0.2">
      <c r="A12" s="619" t="s">
        <v>69</v>
      </c>
      <c r="B12" s="385" t="s">
        <v>747</v>
      </c>
      <c r="C12" s="385" t="s">
        <v>748</v>
      </c>
      <c r="D12" s="385" t="s">
        <v>749</v>
      </c>
      <c r="E12" s="385" t="s">
        <v>750</v>
      </c>
      <c r="F12" s="385" t="s">
        <v>751</v>
      </c>
      <c r="G12" s="385" t="s">
        <v>752</v>
      </c>
      <c r="H12" s="385" t="s">
        <v>753</v>
      </c>
      <c r="I12" s="385" t="s">
        <v>754</v>
      </c>
      <c r="J12" s="385" t="s">
        <v>755</v>
      </c>
      <c r="K12" s="385" t="s">
        <v>756</v>
      </c>
      <c r="L12" s="385" t="s">
        <v>757</v>
      </c>
      <c r="M12" s="385" t="s">
        <v>758</v>
      </c>
      <c r="N12" s="385" t="s">
        <v>759</v>
      </c>
      <c r="O12" s="385" t="s">
        <v>760</v>
      </c>
    </row>
    <row r="13" spans="1:15" x14ac:dyDescent="0.2">
      <c r="A13" s="620"/>
      <c r="B13" s="386" t="s">
        <v>761</v>
      </c>
      <c r="C13" s="386" t="s">
        <v>761</v>
      </c>
      <c r="D13" s="386" t="s">
        <v>761</v>
      </c>
      <c r="E13" s="386" t="s">
        <v>761</v>
      </c>
      <c r="F13" s="386" t="s">
        <v>761</v>
      </c>
      <c r="G13" s="386" t="s">
        <v>761</v>
      </c>
      <c r="H13" s="386" t="s">
        <v>761</v>
      </c>
      <c r="I13" s="386" t="s">
        <v>761</v>
      </c>
      <c r="J13" s="386" t="s">
        <v>761</v>
      </c>
      <c r="K13" s="386" t="s">
        <v>761</v>
      </c>
      <c r="L13" s="386" t="s">
        <v>761</v>
      </c>
      <c r="M13" s="386" t="s">
        <v>761</v>
      </c>
      <c r="N13" s="386" t="s">
        <v>761</v>
      </c>
      <c r="O13" s="386" t="s">
        <v>761</v>
      </c>
    </row>
    <row r="14" spans="1:15" x14ac:dyDescent="0.2">
      <c r="A14" s="387" t="s">
        <v>762</v>
      </c>
      <c r="B14" s="387">
        <v>20.251999999999999</v>
      </c>
      <c r="C14" s="387">
        <v>400.161</v>
      </c>
      <c r="D14" s="387">
        <v>235.624</v>
      </c>
      <c r="E14" s="387">
        <v>656.03700000000003</v>
      </c>
      <c r="F14" s="387" t="s">
        <v>763</v>
      </c>
      <c r="G14" s="387" t="s">
        <v>763</v>
      </c>
      <c r="H14" s="387" t="s">
        <v>763</v>
      </c>
      <c r="I14" s="387" t="s">
        <v>763</v>
      </c>
      <c r="J14" s="387">
        <v>0.56999999999999995</v>
      </c>
      <c r="K14" s="387">
        <v>0.56999999999999995</v>
      </c>
      <c r="L14" s="387">
        <v>656.60699999999997</v>
      </c>
      <c r="M14" s="387">
        <v>123.242</v>
      </c>
      <c r="N14" s="387">
        <v>299.46100000000001</v>
      </c>
      <c r="O14" s="387">
        <v>1079.31</v>
      </c>
    </row>
    <row r="15" spans="1:15" x14ac:dyDescent="0.2">
      <c r="A15" s="387" t="s">
        <v>764</v>
      </c>
      <c r="B15" s="387">
        <v>17.347000000000001</v>
      </c>
      <c r="C15" s="387">
        <v>402.16699999999997</v>
      </c>
      <c r="D15" s="387">
        <v>201.738</v>
      </c>
      <c r="E15" s="387">
        <v>621.25099999999998</v>
      </c>
      <c r="F15" s="387" t="s">
        <v>763</v>
      </c>
      <c r="G15" s="387" t="s">
        <v>763</v>
      </c>
      <c r="H15" s="387" t="s">
        <v>763</v>
      </c>
      <c r="I15" s="387" t="s">
        <v>763</v>
      </c>
      <c r="J15" s="387">
        <v>0.51500000000000001</v>
      </c>
      <c r="K15" s="387">
        <v>0.51500000000000001</v>
      </c>
      <c r="L15" s="387">
        <v>621.76599999999996</v>
      </c>
      <c r="M15" s="387">
        <v>119.754</v>
      </c>
      <c r="N15" s="387">
        <v>260.39999999999998</v>
      </c>
      <c r="O15" s="387">
        <v>1001.92</v>
      </c>
    </row>
    <row r="16" spans="1:15" x14ac:dyDescent="0.2">
      <c r="A16" s="387" t="s">
        <v>765</v>
      </c>
      <c r="B16" s="387">
        <v>13.621</v>
      </c>
      <c r="C16" s="387">
        <v>317.01499999999999</v>
      </c>
      <c r="D16" s="387">
        <v>158.94800000000001</v>
      </c>
      <c r="E16" s="387">
        <v>489.584</v>
      </c>
      <c r="F16" s="387" t="s">
        <v>763</v>
      </c>
      <c r="G16" s="387" t="s">
        <v>763</v>
      </c>
      <c r="H16" s="387" t="s">
        <v>763</v>
      </c>
      <c r="I16" s="387" t="s">
        <v>763</v>
      </c>
      <c r="J16" s="387">
        <v>0.56999999999999995</v>
      </c>
      <c r="K16" s="387">
        <v>0.56999999999999995</v>
      </c>
      <c r="L16" s="387">
        <v>490.154</v>
      </c>
      <c r="M16" s="387">
        <v>118.29600000000001</v>
      </c>
      <c r="N16" s="387">
        <v>275.98700000000002</v>
      </c>
      <c r="O16" s="387">
        <v>884.43700000000001</v>
      </c>
    </row>
    <row r="17" spans="1:15" x14ac:dyDescent="0.2">
      <c r="A17" s="387" t="s">
        <v>766</v>
      </c>
      <c r="B17" s="387">
        <v>8.9179999999999993</v>
      </c>
      <c r="C17" s="387">
        <v>236.58199999999999</v>
      </c>
      <c r="D17" s="387">
        <v>115.952</v>
      </c>
      <c r="E17" s="387">
        <v>361.452</v>
      </c>
      <c r="F17" s="387" t="s">
        <v>763</v>
      </c>
      <c r="G17" s="387" t="s">
        <v>763</v>
      </c>
      <c r="H17" s="387" t="s">
        <v>763</v>
      </c>
      <c r="I17" s="387" t="s">
        <v>763</v>
      </c>
      <c r="J17" s="387">
        <v>0.55100000000000005</v>
      </c>
      <c r="K17" s="387">
        <v>0.55100000000000005</v>
      </c>
      <c r="L17" s="387">
        <v>362.00299999999999</v>
      </c>
      <c r="M17" s="387">
        <v>113.86</v>
      </c>
      <c r="N17" s="387">
        <v>259.59800000000001</v>
      </c>
      <c r="O17" s="387">
        <v>735.46100000000001</v>
      </c>
    </row>
    <row r="18" spans="1:15" x14ac:dyDescent="0.2">
      <c r="A18" s="387" t="s">
        <v>767</v>
      </c>
      <c r="B18" s="387">
        <v>9.0470000000000006</v>
      </c>
      <c r="C18" s="387">
        <v>177.74299999999999</v>
      </c>
      <c r="D18" s="387">
        <v>101.749</v>
      </c>
      <c r="E18" s="387">
        <v>288.53899999999999</v>
      </c>
      <c r="F18" s="387" t="s">
        <v>763</v>
      </c>
      <c r="G18" s="387" t="s">
        <v>763</v>
      </c>
      <c r="H18" s="387" t="s">
        <v>763</v>
      </c>
      <c r="I18" s="387" t="s">
        <v>763</v>
      </c>
      <c r="J18" s="387">
        <v>0.56999999999999995</v>
      </c>
      <c r="K18" s="387">
        <v>0.56999999999999995</v>
      </c>
      <c r="L18" s="387">
        <v>289.10899999999998</v>
      </c>
      <c r="M18" s="387">
        <v>117.568</v>
      </c>
      <c r="N18" s="387">
        <v>289.43799999999999</v>
      </c>
      <c r="O18" s="387">
        <v>696.11400000000003</v>
      </c>
    </row>
    <row r="19" spans="1:15" x14ac:dyDescent="0.2">
      <c r="A19" s="387" t="s">
        <v>768</v>
      </c>
      <c r="B19" s="387">
        <v>9.0760000000000005</v>
      </c>
      <c r="C19" s="387">
        <v>137.86799999999999</v>
      </c>
      <c r="D19" s="387">
        <v>80.400999999999996</v>
      </c>
      <c r="E19" s="387">
        <v>227.346</v>
      </c>
      <c r="F19" s="387" t="s">
        <v>763</v>
      </c>
      <c r="G19" s="387" t="s">
        <v>763</v>
      </c>
      <c r="H19" s="387" t="s">
        <v>763</v>
      </c>
      <c r="I19" s="387" t="s">
        <v>763</v>
      </c>
      <c r="J19" s="387">
        <v>0.55100000000000005</v>
      </c>
      <c r="K19" s="387">
        <v>0.55100000000000005</v>
      </c>
      <c r="L19" s="387">
        <v>227.89699999999999</v>
      </c>
      <c r="M19" s="387">
        <v>128.66800000000001</v>
      </c>
      <c r="N19" s="387">
        <v>330.90800000000002</v>
      </c>
      <c r="O19" s="387">
        <v>687.47299999999996</v>
      </c>
    </row>
    <row r="20" spans="1:15" x14ac:dyDescent="0.2">
      <c r="A20" s="387" t="s">
        <v>769</v>
      </c>
      <c r="B20" s="387">
        <v>8.9610000000000003</v>
      </c>
      <c r="C20" s="387">
        <v>109.883</v>
      </c>
      <c r="D20" s="387">
        <v>78.113</v>
      </c>
      <c r="E20" s="387">
        <v>196.95599999999999</v>
      </c>
      <c r="F20" s="387" t="s">
        <v>763</v>
      </c>
      <c r="G20" s="387" t="s">
        <v>763</v>
      </c>
      <c r="H20" s="387" t="s">
        <v>763</v>
      </c>
      <c r="I20" s="387" t="s">
        <v>763</v>
      </c>
      <c r="J20" s="387">
        <v>0.56999999999999995</v>
      </c>
      <c r="K20" s="387">
        <v>0.56999999999999995</v>
      </c>
      <c r="L20" s="387">
        <v>197.52600000000001</v>
      </c>
      <c r="M20" s="387">
        <v>139.958</v>
      </c>
      <c r="N20" s="387">
        <v>356.46499999999997</v>
      </c>
      <c r="O20" s="387">
        <v>693.94899999999996</v>
      </c>
    </row>
    <row r="21" spans="1:15" x14ac:dyDescent="0.2">
      <c r="A21" s="387" t="s">
        <v>770</v>
      </c>
      <c r="B21" s="387">
        <v>9.68</v>
      </c>
      <c r="C21" s="387">
        <v>107.795</v>
      </c>
      <c r="D21" s="387">
        <v>88.897000000000006</v>
      </c>
      <c r="E21" s="387">
        <v>206.37200000000001</v>
      </c>
      <c r="F21" s="387" t="s">
        <v>763</v>
      </c>
      <c r="G21" s="387" t="s">
        <v>763</v>
      </c>
      <c r="H21" s="387" t="s">
        <v>763</v>
      </c>
      <c r="I21" s="387" t="s">
        <v>763</v>
      </c>
      <c r="J21" s="387">
        <v>0.56999999999999995</v>
      </c>
      <c r="K21" s="387">
        <v>0.56999999999999995</v>
      </c>
      <c r="L21" s="387">
        <v>206.94200000000001</v>
      </c>
      <c r="M21" s="387">
        <v>141.977</v>
      </c>
      <c r="N21" s="387">
        <v>357.38299999999998</v>
      </c>
      <c r="O21" s="387">
        <v>706.30100000000004</v>
      </c>
    </row>
    <row r="22" spans="1:15" x14ac:dyDescent="0.2">
      <c r="A22" s="387" t="s">
        <v>771</v>
      </c>
      <c r="B22" s="387">
        <v>13.045999999999999</v>
      </c>
      <c r="C22" s="387">
        <v>105.908</v>
      </c>
      <c r="D22" s="387">
        <v>90.74</v>
      </c>
      <c r="E22" s="387">
        <v>209.69300000000001</v>
      </c>
      <c r="F22" s="387" t="s">
        <v>763</v>
      </c>
      <c r="G22" s="387" t="s">
        <v>763</v>
      </c>
      <c r="H22" s="387" t="s">
        <v>763</v>
      </c>
      <c r="I22" s="387" t="s">
        <v>763</v>
      </c>
      <c r="J22" s="387">
        <v>0.55100000000000005</v>
      </c>
      <c r="K22" s="387">
        <v>0.55100000000000005</v>
      </c>
      <c r="L22" s="387">
        <v>210.244</v>
      </c>
      <c r="M22" s="387">
        <v>142.11199999999999</v>
      </c>
      <c r="N22" s="387">
        <v>298.685</v>
      </c>
      <c r="O22" s="387">
        <v>651.04100000000005</v>
      </c>
    </row>
    <row r="23" spans="1:15" x14ac:dyDescent="0.2">
      <c r="A23" s="387" t="s">
        <v>772</v>
      </c>
      <c r="B23" s="387">
        <v>15.202999999999999</v>
      </c>
      <c r="C23" s="387">
        <v>129.071</v>
      </c>
      <c r="D23" s="387">
        <v>121.53700000000001</v>
      </c>
      <c r="E23" s="387">
        <v>265.81200000000001</v>
      </c>
      <c r="F23" s="387" t="s">
        <v>763</v>
      </c>
      <c r="G23" s="387" t="s">
        <v>763</v>
      </c>
      <c r="H23" s="387" t="s">
        <v>763</v>
      </c>
      <c r="I23" s="387" t="s">
        <v>763</v>
      </c>
      <c r="J23" s="387">
        <v>0.56999999999999995</v>
      </c>
      <c r="K23" s="387">
        <v>0.56999999999999995</v>
      </c>
      <c r="L23" s="387">
        <v>266.38099999999997</v>
      </c>
      <c r="M23" s="387">
        <v>129.858</v>
      </c>
      <c r="N23" s="387">
        <v>297.22300000000001</v>
      </c>
      <c r="O23" s="387">
        <v>693.46199999999999</v>
      </c>
    </row>
    <row r="24" spans="1:15" x14ac:dyDescent="0.2">
      <c r="A24" s="387" t="s">
        <v>773</v>
      </c>
      <c r="B24" s="387">
        <v>16.829000000000001</v>
      </c>
      <c r="C24" s="387">
        <v>221.09700000000001</v>
      </c>
      <c r="D24" s="387">
        <v>150.892</v>
      </c>
      <c r="E24" s="387">
        <v>388.81799999999998</v>
      </c>
      <c r="F24" s="387" t="s">
        <v>763</v>
      </c>
      <c r="G24" s="387" t="s">
        <v>763</v>
      </c>
      <c r="H24" s="387" t="s">
        <v>763</v>
      </c>
      <c r="I24" s="387" t="s">
        <v>763</v>
      </c>
      <c r="J24" s="387">
        <v>0.55100000000000005</v>
      </c>
      <c r="K24" s="387">
        <v>0.55100000000000005</v>
      </c>
      <c r="L24" s="387">
        <v>389.37</v>
      </c>
      <c r="M24" s="387">
        <v>123.73099999999999</v>
      </c>
      <c r="N24" s="387">
        <v>287.86900000000003</v>
      </c>
      <c r="O24" s="387">
        <v>800.97</v>
      </c>
    </row>
    <row r="25" spans="1:15" x14ac:dyDescent="0.2">
      <c r="A25" s="387" t="s">
        <v>774</v>
      </c>
      <c r="B25" s="387">
        <v>17.922000000000001</v>
      </c>
      <c r="C25" s="387">
        <v>303.68900000000002</v>
      </c>
      <c r="D25" s="387">
        <v>182.614</v>
      </c>
      <c r="E25" s="387">
        <v>504.22500000000002</v>
      </c>
      <c r="F25" s="387" t="s">
        <v>763</v>
      </c>
      <c r="G25" s="387" t="s">
        <v>763</v>
      </c>
      <c r="H25" s="387" t="s">
        <v>763</v>
      </c>
      <c r="I25" s="387" t="s">
        <v>763</v>
      </c>
      <c r="J25" s="387">
        <v>0.56999999999999995</v>
      </c>
      <c r="K25" s="387">
        <v>0.56999999999999995</v>
      </c>
      <c r="L25" s="387">
        <v>504.79399999999998</v>
      </c>
      <c r="M25" s="387">
        <v>117.629</v>
      </c>
      <c r="N25" s="387">
        <v>291.851</v>
      </c>
      <c r="O25" s="387">
        <v>914.274</v>
      </c>
    </row>
    <row r="26" spans="1:15" x14ac:dyDescent="0.2">
      <c r="A26" s="387" t="s">
        <v>775</v>
      </c>
      <c r="B26" s="387">
        <v>159.90199999999999</v>
      </c>
      <c r="C26" s="387">
        <v>2648.9780000000001</v>
      </c>
      <c r="D26" s="387">
        <v>1607.2059999999999</v>
      </c>
      <c r="E26" s="387">
        <v>4416.085</v>
      </c>
      <c r="F26" s="387" t="s">
        <v>763</v>
      </c>
      <c r="G26" s="387" t="s">
        <v>763</v>
      </c>
      <c r="H26" s="387" t="s">
        <v>763</v>
      </c>
      <c r="I26" s="387" t="s">
        <v>763</v>
      </c>
      <c r="J26" s="387">
        <v>6.7080000000000002</v>
      </c>
      <c r="K26" s="387">
        <v>6.7080000000000002</v>
      </c>
      <c r="L26" s="387">
        <v>4422.7929999999997</v>
      </c>
      <c r="M26" s="387">
        <v>1516.653</v>
      </c>
      <c r="N26" s="387">
        <v>3603.511</v>
      </c>
      <c r="O26" s="387">
        <v>9542.9570000000003</v>
      </c>
    </row>
    <row r="27" spans="1:15" x14ac:dyDescent="0.2">
      <c r="A27" s="387" t="s">
        <v>776</v>
      </c>
      <c r="B27" s="387">
        <v>23.448</v>
      </c>
      <c r="C27" s="387">
        <v>416.19499999999999</v>
      </c>
      <c r="D27" s="387">
        <v>189.756</v>
      </c>
      <c r="E27" s="387">
        <v>629.399</v>
      </c>
      <c r="F27" s="387" t="s">
        <v>763</v>
      </c>
      <c r="G27" s="387" t="s">
        <v>763</v>
      </c>
      <c r="H27" s="387" t="s">
        <v>763</v>
      </c>
      <c r="I27" s="387" t="s">
        <v>763</v>
      </c>
      <c r="J27" s="387">
        <v>0.59599999999999997</v>
      </c>
      <c r="K27" s="387">
        <v>0.59599999999999997</v>
      </c>
      <c r="L27" s="387">
        <v>629.995</v>
      </c>
      <c r="M27" s="387">
        <v>120.804</v>
      </c>
      <c r="N27" s="387">
        <v>288.29000000000002</v>
      </c>
      <c r="O27" s="387">
        <v>1039.088</v>
      </c>
    </row>
    <row r="28" spans="1:15" x14ac:dyDescent="0.2">
      <c r="A28" s="387" t="s">
        <v>777</v>
      </c>
      <c r="B28" s="387">
        <v>20.009</v>
      </c>
      <c r="C28" s="387">
        <v>343.61500000000001</v>
      </c>
      <c r="D28" s="387">
        <v>169.68600000000001</v>
      </c>
      <c r="E28" s="387">
        <v>533.30999999999995</v>
      </c>
      <c r="F28" s="387" t="s">
        <v>763</v>
      </c>
      <c r="G28" s="387" t="s">
        <v>763</v>
      </c>
      <c r="H28" s="387" t="s">
        <v>763</v>
      </c>
      <c r="I28" s="387" t="s">
        <v>763</v>
      </c>
      <c r="J28" s="387">
        <v>0.53800000000000003</v>
      </c>
      <c r="K28" s="387">
        <v>0.53800000000000003</v>
      </c>
      <c r="L28" s="387">
        <v>533.84900000000005</v>
      </c>
      <c r="M28" s="387">
        <v>115.779</v>
      </c>
      <c r="N28" s="387">
        <v>258.19400000000002</v>
      </c>
      <c r="O28" s="387">
        <v>907.82100000000003</v>
      </c>
    </row>
    <row r="29" spans="1:15" x14ac:dyDescent="0.2">
      <c r="A29" s="387" t="s">
        <v>778</v>
      </c>
      <c r="B29" s="387">
        <v>16.035</v>
      </c>
      <c r="C29" s="387">
        <v>308.82600000000002</v>
      </c>
      <c r="D29" s="387">
        <v>142.745</v>
      </c>
      <c r="E29" s="387">
        <v>467.60599999999999</v>
      </c>
      <c r="F29" s="387" t="s">
        <v>763</v>
      </c>
      <c r="G29" s="387" t="s">
        <v>763</v>
      </c>
      <c r="H29" s="387" t="s">
        <v>763</v>
      </c>
      <c r="I29" s="387" t="s">
        <v>763</v>
      </c>
      <c r="J29" s="387">
        <v>0.59599999999999997</v>
      </c>
      <c r="K29" s="387">
        <v>0.59599999999999997</v>
      </c>
      <c r="L29" s="387">
        <v>468.202</v>
      </c>
      <c r="M29" s="387">
        <v>115.364</v>
      </c>
      <c r="N29" s="387">
        <v>279.94600000000003</v>
      </c>
      <c r="O29" s="387">
        <v>863.51199999999994</v>
      </c>
    </row>
    <row r="30" spans="1:15" x14ac:dyDescent="0.2">
      <c r="A30" s="387" t="s">
        <v>779</v>
      </c>
      <c r="B30" s="387">
        <v>11.082000000000001</v>
      </c>
      <c r="C30" s="387">
        <v>248.874</v>
      </c>
      <c r="D30" s="387">
        <v>112.89</v>
      </c>
      <c r="E30" s="387">
        <v>372.846</v>
      </c>
      <c r="F30" s="387" t="s">
        <v>763</v>
      </c>
      <c r="G30" s="387" t="s">
        <v>763</v>
      </c>
      <c r="H30" s="387" t="s">
        <v>763</v>
      </c>
      <c r="I30" s="387" t="s">
        <v>763</v>
      </c>
      <c r="J30" s="387">
        <v>0.57699999999999996</v>
      </c>
      <c r="K30" s="387">
        <v>0.57699999999999996</v>
      </c>
      <c r="L30" s="387">
        <v>373.423</v>
      </c>
      <c r="M30" s="387">
        <v>114.209</v>
      </c>
      <c r="N30" s="387">
        <v>266.54399999999998</v>
      </c>
      <c r="O30" s="387">
        <v>754.17600000000004</v>
      </c>
    </row>
    <row r="31" spans="1:15" x14ac:dyDescent="0.2">
      <c r="A31" s="387" t="s">
        <v>780</v>
      </c>
      <c r="B31" s="387">
        <v>9.5540000000000003</v>
      </c>
      <c r="C31" s="387">
        <v>169.19900000000001</v>
      </c>
      <c r="D31" s="387">
        <v>86.025000000000006</v>
      </c>
      <c r="E31" s="387">
        <v>264.77699999999999</v>
      </c>
      <c r="F31" s="387" t="s">
        <v>763</v>
      </c>
      <c r="G31" s="387" t="s">
        <v>763</v>
      </c>
      <c r="H31" s="387" t="s">
        <v>763</v>
      </c>
      <c r="I31" s="387" t="s">
        <v>763</v>
      </c>
      <c r="J31" s="387">
        <v>0.59599999999999997</v>
      </c>
      <c r="K31" s="387">
        <v>0.59599999999999997</v>
      </c>
      <c r="L31" s="387">
        <v>265.37299999999999</v>
      </c>
      <c r="M31" s="387">
        <v>117.768</v>
      </c>
      <c r="N31" s="387">
        <v>305.14499999999998</v>
      </c>
      <c r="O31" s="387">
        <v>688.28599999999994</v>
      </c>
    </row>
    <row r="32" spans="1:15" x14ac:dyDescent="0.2">
      <c r="A32" s="387" t="s">
        <v>781</v>
      </c>
      <c r="B32" s="387">
        <v>9.1259999999999994</v>
      </c>
      <c r="C32" s="387">
        <v>131.10499999999999</v>
      </c>
      <c r="D32" s="387">
        <v>75.138000000000005</v>
      </c>
      <c r="E32" s="387">
        <v>215.36799999999999</v>
      </c>
      <c r="F32" s="387" t="s">
        <v>763</v>
      </c>
      <c r="G32" s="387" t="s">
        <v>763</v>
      </c>
      <c r="H32" s="387" t="s">
        <v>763</v>
      </c>
      <c r="I32" s="387" t="s">
        <v>763</v>
      </c>
      <c r="J32" s="387">
        <v>0.57699999999999996</v>
      </c>
      <c r="K32" s="387">
        <v>0.57699999999999996</v>
      </c>
      <c r="L32" s="387">
        <v>215.94499999999999</v>
      </c>
      <c r="M32" s="387">
        <v>127.622</v>
      </c>
      <c r="N32" s="387">
        <v>311.60199999999998</v>
      </c>
      <c r="O32" s="387">
        <v>655.16899999999998</v>
      </c>
    </row>
    <row r="33" spans="1:15" x14ac:dyDescent="0.2">
      <c r="A33" s="387" t="s">
        <v>782</v>
      </c>
      <c r="B33" s="387">
        <v>8.484</v>
      </c>
      <c r="C33" s="387">
        <v>112.327</v>
      </c>
      <c r="D33" s="387">
        <v>75.292000000000002</v>
      </c>
      <c r="E33" s="387">
        <v>196.102</v>
      </c>
      <c r="F33" s="387" t="s">
        <v>763</v>
      </c>
      <c r="G33" s="387" t="s">
        <v>763</v>
      </c>
      <c r="H33" s="387" t="s">
        <v>763</v>
      </c>
      <c r="I33" s="387" t="s">
        <v>763</v>
      </c>
      <c r="J33" s="387">
        <v>0.59599999999999997</v>
      </c>
      <c r="K33" s="387">
        <v>0.59599999999999997</v>
      </c>
      <c r="L33" s="387">
        <v>196.69800000000001</v>
      </c>
      <c r="M33" s="387">
        <v>137.24299999999999</v>
      </c>
      <c r="N33" s="387">
        <v>369.29899999999998</v>
      </c>
      <c r="O33" s="387">
        <v>703.24099999999999</v>
      </c>
    </row>
    <row r="34" spans="1:15" x14ac:dyDescent="0.2">
      <c r="A34" s="387" t="s">
        <v>783</v>
      </c>
      <c r="B34" s="387">
        <v>11.984</v>
      </c>
      <c r="C34" s="387">
        <v>110.416</v>
      </c>
      <c r="D34" s="387">
        <v>75.957999999999998</v>
      </c>
      <c r="E34" s="387">
        <v>198.358</v>
      </c>
      <c r="F34" s="387" t="s">
        <v>763</v>
      </c>
      <c r="G34" s="387" t="s">
        <v>763</v>
      </c>
      <c r="H34" s="387" t="s">
        <v>763</v>
      </c>
      <c r="I34" s="387" t="s">
        <v>763</v>
      </c>
      <c r="J34" s="387">
        <v>0.59599999999999997</v>
      </c>
      <c r="K34" s="387">
        <v>0.59599999999999997</v>
      </c>
      <c r="L34" s="387">
        <v>198.95400000000001</v>
      </c>
      <c r="M34" s="387">
        <v>141.67699999999999</v>
      </c>
      <c r="N34" s="387">
        <v>348.36399999999998</v>
      </c>
      <c r="O34" s="387">
        <v>688.995</v>
      </c>
    </row>
    <row r="35" spans="1:15" x14ac:dyDescent="0.2">
      <c r="A35" s="387" t="s">
        <v>784</v>
      </c>
      <c r="B35" s="387">
        <v>14.659000000000001</v>
      </c>
      <c r="C35" s="387">
        <v>109.066</v>
      </c>
      <c r="D35" s="387">
        <v>91.802999999999997</v>
      </c>
      <c r="E35" s="387">
        <v>215.52799999999999</v>
      </c>
      <c r="F35" s="387" t="s">
        <v>763</v>
      </c>
      <c r="G35" s="387" t="s">
        <v>763</v>
      </c>
      <c r="H35" s="387" t="s">
        <v>763</v>
      </c>
      <c r="I35" s="387" t="s">
        <v>763</v>
      </c>
      <c r="J35" s="387">
        <v>0.57699999999999996</v>
      </c>
      <c r="K35" s="387">
        <v>0.57699999999999996</v>
      </c>
      <c r="L35" s="387">
        <v>216.10499999999999</v>
      </c>
      <c r="M35" s="387">
        <v>138.30099999999999</v>
      </c>
      <c r="N35" s="387">
        <v>290.79899999999998</v>
      </c>
      <c r="O35" s="387">
        <v>645.20500000000004</v>
      </c>
    </row>
    <row r="36" spans="1:15" x14ac:dyDescent="0.2">
      <c r="A36" s="387" t="s">
        <v>785</v>
      </c>
      <c r="B36" s="387">
        <v>16.111000000000001</v>
      </c>
      <c r="C36" s="387">
        <v>146.73400000000001</v>
      </c>
      <c r="D36" s="387">
        <v>119.498</v>
      </c>
      <c r="E36" s="387">
        <v>282.34300000000002</v>
      </c>
      <c r="F36" s="387" t="s">
        <v>763</v>
      </c>
      <c r="G36" s="387" t="s">
        <v>763</v>
      </c>
      <c r="H36" s="387" t="s">
        <v>763</v>
      </c>
      <c r="I36" s="387" t="s">
        <v>763</v>
      </c>
      <c r="J36" s="387">
        <v>0.59599999999999997</v>
      </c>
      <c r="K36" s="387">
        <v>0.59599999999999997</v>
      </c>
      <c r="L36" s="387">
        <v>282.93900000000002</v>
      </c>
      <c r="M36" s="387">
        <v>125.696</v>
      </c>
      <c r="N36" s="387">
        <v>297.858</v>
      </c>
      <c r="O36" s="387">
        <v>706.49400000000003</v>
      </c>
    </row>
    <row r="37" spans="1:15" x14ac:dyDescent="0.2">
      <c r="A37" s="387" t="s">
        <v>786</v>
      </c>
      <c r="B37" s="387">
        <v>15.912000000000001</v>
      </c>
      <c r="C37" s="387">
        <v>204.30199999999999</v>
      </c>
      <c r="D37" s="387">
        <v>132.31299999999999</v>
      </c>
      <c r="E37" s="387">
        <v>352.52800000000002</v>
      </c>
      <c r="F37" s="387" t="s">
        <v>763</v>
      </c>
      <c r="G37" s="387" t="s">
        <v>763</v>
      </c>
      <c r="H37" s="387" t="s">
        <v>763</v>
      </c>
      <c r="I37" s="387" t="s">
        <v>763</v>
      </c>
      <c r="J37" s="387">
        <v>0.57699999999999996</v>
      </c>
      <c r="K37" s="387">
        <v>0.57699999999999996</v>
      </c>
      <c r="L37" s="387">
        <v>353.10500000000002</v>
      </c>
      <c r="M37" s="387">
        <v>121.79</v>
      </c>
      <c r="N37" s="387">
        <v>298.82799999999997</v>
      </c>
      <c r="O37" s="387">
        <v>773.72299999999996</v>
      </c>
    </row>
    <row r="38" spans="1:15" x14ac:dyDescent="0.2">
      <c r="A38" s="387" t="s">
        <v>787</v>
      </c>
      <c r="B38" s="387">
        <v>18.114000000000001</v>
      </c>
      <c r="C38" s="387">
        <v>316.29199999999997</v>
      </c>
      <c r="D38" s="387">
        <v>189.49299999999999</v>
      </c>
      <c r="E38" s="387">
        <v>523.89800000000002</v>
      </c>
      <c r="F38" s="387" t="s">
        <v>763</v>
      </c>
      <c r="G38" s="387" t="s">
        <v>763</v>
      </c>
      <c r="H38" s="387" t="s">
        <v>763</v>
      </c>
      <c r="I38" s="387" t="s">
        <v>763</v>
      </c>
      <c r="J38" s="387">
        <v>0.59599999999999997</v>
      </c>
      <c r="K38" s="387">
        <v>0.59599999999999997</v>
      </c>
      <c r="L38" s="387">
        <v>524.49400000000003</v>
      </c>
      <c r="M38" s="387">
        <v>125.08199999999999</v>
      </c>
      <c r="N38" s="387">
        <v>319.82299999999998</v>
      </c>
      <c r="O38" s="387">
        <v>969.399</v>
      </c>
    </row>
    <row r="39" spans="1:15" x14ac:dyDescent="0.2">
      <c r="A39" s="387" t="s">
        <v>788</v>
      </c>
      <c r="B39" s="387">
        <v>174.517</v>
      </c>
      <c r="C39" s="387">
        <v>2616.9520000000002</v>
      </c>
      <c r="D39" s="387">
        <v>1460.597</v>
      </c>
      <c r="E39" s="387">
        <v>4252.0659999999998</v>
      </c>
      <c r="F39" s="387" t="s">
        <v>763</v>
      </c>
      <c r="G39" s="387" t="s">
        <v>763</v>
      </c>
      <c r="H39" s="387" t="s">
        <v>763</v>
      </c>
      <c r="I39" s="387" t="s">
        <v>763</v>
      </c>
      <c r="J39" s="387">
        <v>7.0179999999999998</v>
      </c>
      <c r="K39" s="387">
        <v>7.0179999999999998</v>
      </c>
      <c r="L39" s="387">
        <v>4259.0839999999998</v>
      </c>
      <c r="M39" s="387">
        <v>1501.3340000000001</v>
      </c>
      <c r="N39" s="387">
        <v>3632.9059999999999</v>
      </c>
      <c r="O39" s="387">
        <v>9393.3240000000005</v>
      </c>
    </row>
    <row r="40" spans="1:15" x14ac:dyDescent="0.2">
      <c r="A40" s="387" t="s">
        <v>789</v>
      </c>
      <c r="B40" s="387">
        <v>20.445</v>
      </c>
      <c r="C40" s="387">
        <v>353.93799999999999</v>
      </c>
      <c r="D40" s="387">
        <v>170.30500000000001</v>
      </c>
      <c r="E40" s="387">
        <v>544.68700000000001</v>
      </c>
      <c r="F40" s="387" t="s">
        <v>763</v>
      </c>
      <c r="G40" s="387" t="s">
        <v>763</v>
      </c>
      <c r="H40" s="387" t="s">
        <v>763</v>
      </c>
      <c r="I40" s="387" t="s">
        <v>763</v>
      </c>
      <c r="J40" s="387">
        <v>0.68500000000000005</v>
      </c>
      <c r="K40" s="387">
        <v>0.68500000000000005</v>
      </c>
      <c r="L40" s="387">
        <v>545.37199999999996</v>
      </c>
      <c r="M40" s="387">
        <v>130.38200000000001</v>
      </c>
      <c r="N40" s="387">
        <v>315.03699999999998</v>
      </c>
      <c r="O40" s="387">
        <v>990.79100000000005</v>
      </c>
    </row>
    <row r="41" spans="1:15" x14ac:dyDescent="0.2">
      <c r="A41" s="387" t="s">
        <v>790</v>
      </c>
      <c r="B41" s="387">
        <v>13.353999999999999</v>
      </c>
      <c r="C41" s="387">
        <v>352.43</v>
      </c>
      <c r="D41" s="387">
        <v>153.173</v>
      </c>
      <c r="E41" s="387">
        <v>518.95799999999997</v>
      </c>
      <c r="F41" s="387" t="s">
        <v>763</v>
      </c>
      <c r="G41" s="387" t="s">
        <v>763</v>
      </c>
      <c r="H41" s="387" t="s">
        <v>763</v>
      </c>
      <c r="I41" s="387" t="s">
        <v>763</v>
      </c>
      <c r="J41" s="387">
        <v>0.61899999999999999</v>
      </c>
      <c r="K41" s="387">
        <v>0.61899999999999999</v>
      </c>
      <c r="L41" s="387">
        <v>519.577</v>
      </c>
      <c r="M41" s="387">
        <v>125.812</v>
      </c>
      <c r="N41" s="387">
        <v>274.74799999999999</v>
      </c>
      <c r="O41" s="387">
        <v>920.13599999999997</v>
      </c>
    </row>
    <row r="42" spans="1:15" x14ac:dyDescent="0.2">
      <c r="A42" s="387" t="s">
        <v>791</v>
      </c>
      <c r="B42" s="387">
        <v>12.98</v>
      </c>
      <c r="C42" s="387">
        <v>318.60899999999998</v>
      </c>
      <c r="D42" s="387">
        <v>133.03399999999999</v>
      </c>
      <c r="E42" s="387">
        <v>464.62400000000002</v>
      </c>
      <c r="F42" s="387" t="s">
        <v>763</v>
      </c>
      <c r="G42" s="387" t="s">
        <v>763</v>
      </c>
      <c r="H42" s="387" t="s">
        <v>763</v>
      </c>
      <c r="I42" s="387" t="s">
        <v>763</v>
      </c>
      <c r="J42" s="387">
        <v>0.68500000000000005</v>
      </c>
      <c r="K42" s="387">
        <v>0.68500000000000005</v>
      </c>
      <c r="L42" s="387">
        <v>465.30900000000003</v>
      </c>
      <c r="M42" s="387">
        <v>125.211</v>
      </c>
      <c r="N42" s="387">
        <v>301.92500000000001</v>
      </c>
      <c r="O42" s="387">
        <v>892.44500000000005</v>
      </c>
    </row>
    <row r="43" spans="1:15" x14ac:dyDescent="0.2">
      <c r="A43" s="387" t="s">
        <v>792</v>
      </c>
      <c r="B43" s="387">
        <v>8.6170000000000009</v>
      </c>
      <c r="C43" s="387">
        <v>295.12799999999999</v>
      </c>
      <c r="D43" s="387">
        <v>115.051</v>
      </c>
      <c r="E43" s="387">
        <v>418.79599999999999</v>
      </c>
      <c r="F43" s="387" t="s">
        <v>763</v>
      </c>
      <c r="G43" s="387" t="s">
        <v>763</v>
      </c>
      <c r="H43" s="387" t="s">
        <v>763</v>
      </c>
      <c r="I43" s="387" t="s">
        <v>763</v>
      </c>
      <c r="J43" s="387">
        <v>0.66300000000000003</v>
      </c>
      <c r="K43" s="387">
        <v>0.66300000000000003</v>
      </c>
      <c r="L43" s="387">
        <v>419.459</v>
      </c>
      <c r="M43" s="387">
        <v>121.517</v>
      </c>
      <c r="N43" s="387">
        <v>282.43799999999999</v>
      </c>
      <c r="O43" s="387">
        <v>823.41399999999999</v>
      </c>
    </row>
    <row r="44" spans="1:15" x14ac:dyDescent="0.2">
      <c r="A44" s="387" t="s">
        <v>793</v>
      </c>
      <c r="B44" s="387">
        <v>6.9029999999999996</v>
      </c>
      <c r="C44" s="387">
        <v>167.922</v>
      </c>
      <c r="D44" s="387">
        <v>84.292000000000002</v>
      </c>
      <c r="E44" s="387">
        <v>259.11700000000002</v>
      </c>
      <c r="F44" s="387" t="s">
        <v>763</v>
      </c>
      <c r="G44" s="387" t="s">
        <v>763</v>
      </c>
      <c r="H44" s="387" t="s">
        <v>763</v>
      </c>
      <c r="I44" s="387" t="s">
        <v>763</v>
      </c>
      <c r="J44" s="387">
        <v>0.68500000000000005</v>
      </c>
      <c r="K44" s="387">
        <v>0.68500000000000005</v>
      </c>
      <c r="L44" s="387">
        <v>259.80200000000002</v>
      </c>
      <c r="M44" s="387">
        <v>123.524</v>
      </c>
      <c r="N44" s="387">
        <v>315.39100000000002</v>
      </c>
      <c r="O44" s="387">
        <v>698.71699999999998</v>
      </c>
    </row>
    <row r="45" spans="1:15" x14ac:dyDescent="0.2">
      <c r="A45" s="387" t="s">
        <v>794</v>
      </c>
      <c r="B45" s="387">
        <v>7.5579999999999998</v>
      </c>
      <c r="C45" s="387">
        <v>122.35899999999999</v>
      </c>
      <c r="D45" s="387">
        <v>75</v>
      </c>
      <c r="E45" s="387">
        <v>204.917</v>
      </c>
      <c r="F45" s="387" t="s">
        <v>763</v>
      </c>
      <c r="G45" s="387" t="s">
        <v>763</v>
      </c>
      <c r="H45" s="387" t="s">
        <v>763</v>
      </c>
      <c r="I45" s="387" t="s">
        <v>763</v>
      </c>
      <c r="J45" s="387">
        <v>0.66300000000000003</v>
      </c>
      <c r="K45" s="387">
        <v>0.66300000000000003</v>
      </c>
      <c r="L45" s="387">
        <v>205.58</v>
      </c>
      <c r="M45" s="387">
        <v>136.279</v>
      </c>
      <c r="N45" s="387">
        <v>345.072</v>
      </c>
      <c r="O45" s="387">
        <v>686.93100000000004</v>
      </c>
    </row>
    <row r="46" spans="1:15" x14ac:dyDescent="0.2">
      <c r="A46" s="387" t="s">
        <v>795</v>
      </c>
      <c r="B46" s="387">
        <v>9.2560000000000002</v>
      </c>
      <c r="C46" s="387">
        <v>109.21899999999999</v>
      </c>
      <c r="D46" s="387">
        <v>70.251000000000005</v>
      </c>
      <c r="E46" s="387">
        <v>188.726</v>
      </c>
      <c r="F46" s="387" t="s">
        <v>763</v>
      </c>
      <c r="G46" s="387" t="s">
        <v>763</v>
      </c>
      <c r="H46" s="387" t="s">
        <v>763</v>
      </c>
      <c r="I46" s="387" t="s">
        <v>763</v>
      </c>
      <c r="J46" s="387">
        <v>0.68500000000000005</v>
      </c>
      <c r="K46" s="387">
        <v>0.68500000000000005</v>
      </c>
      <c r="L46" s="387">
        <v>189.411</v>
      </c>
      <c r="M46" s="387">
        <v>147.303</v>
      </c>
      <c r="N46" s="387">
        <v>379.10300000000001</v>
      </c>
      <c r="O46" s="387">
        <v>715.81700000000001</v>
      </c>
    </row>
    <row r="47" spans="1:15" x14ac:dyDescent="0.2">
      <c r="A47" s="387" t="s">
        <v>796</v>
      </c>
      <c r="B47" s="387">
        <v>8.6329999999999991</v>
      </c>
      <c r="C47" s="387">
        <v>106.419</v>
      </c>
      <c r="D47" s="387">
        <v>75.569000000000003</v>
      </c>
      <c r="E47" s="387">
        <v>190.62</v>
      </c>
      <c r="F47" s="387" t="s">
        <v>763</v>
      </c>
      <c r="G47" s="387" t="s">
        <v>763</v>
      </c>
      <c r="H47" s="387" t="s">
        <v>763</v>
      </c>
      <c r="I47" s="387" t="s">
        <v>763</v>
      </c>
      <c r="J47" s="387">
        <v>0.68500000000000005</v>
      </c>
      <c r="K47" s="387">
        <v>0.68500000000000005</v>
      </c>
      <c r="L47" s="387">
        <v>191.30600000000001</v>
      </c>
      <c r="M47" s="387">
        <v>150.74299999999999</v>
      </c>
      <c r="N47" s="387">
        <v>374.97300000000001</v>
      </c>
      <c r="O47" s="387">
        <v>717.02200000000005</v>
      </c>
    </row>
    <row r="48" spans="1:15" x14ac:dyDescent="0.2">
      <c r="A48" s="387" t="s">
        <v>797</v>
      </c>
      <c r="B48" s="387">
        <v>11.811999999999999</v>
      </c>
      <c r="C48" s="387">
        <v>108.788</v>
      </c>
      <c r="D48" s="387">
        <v>87.088999999999999</v>
      </c>
      <c r="E48" s="387">
        <v>207.68799999999999</v>
      </c>
      <c r="F48" s="387" t="s">
        <v>763</v>
      </c>
      <c r="G48" s="387" t="s">
        <v>763</v>
      </c>
      <c r="H48" s="387" t="s">
        <v>763</v>
      </c>
      <c r="I48" s="387" t="s">
        <v>763</v>
      </c>
      <c r="J48" s="387">
        <v>0.66300000000000003</v>
      </c>
      <c r="K48" s="387">
        <v>0.66300000000000003</v>
      </c>
      <c r="L48" s="387">
        <v>208.351</v>
      </c>
      <c r="M48" s="387">
        <v>147.34899999999999</v>
      </c>
      <c r="N48" s="387">
        <v>301.30799999999999</v>
      </c>
      <c r="O48" s="387">
        <v>657.00800000000004</v>
      </c>
    </row>
    <row r="49" spans="1:15" x14ac:dyDescent="0.2">
      <c r="A49" s="387" t="s">
        <v>798</v>
      </c>
      <c r="B49" s="387">
        <v>13.478999999999999</v>
      </c>
      <c r="C49" s="387">
        <v>135.71600000000001</v>
      </c>
      <c r="D49" s="387">
        <v>99.524000000000001</v>
      </c>
      <c r="E49" s="387">
        <v>248.71899999999999</v>
      </c>
      <c r="F49" s="387" t="s">
        <v>763</v>
      </c>
      <c r="G49" s="387" t="s">
        <v>763</v>
      </c>
      <c r="H49" s="387" t="s">
        <v>763</v>
      </c>
      <c r="I49" s="387" t="s">
        <v>763</v>
      </c>
      <c r="J49" s="387">
        <v>0.68500000000000005</v>
      </c>
      <c r="K49" s="387">
        <v>0.68500000000000005</v>
      </c>
      <c r="L49" s="387">
        <v>249.405</v>
      </c>
      <c r="M49" s="387">
        <v>131.09299999999999</v>
      </c>
      <c r="N49" s="387">
        <v>311.53300000000002</v>
      </c>
      <c r="O49" s="387">
        <v>692.03099999999995</v>
      </c>
    </row>
    <row r="50" spans="1:15" x14ac:dyDescent="0.2">
      <c r="A50" s="387" t="s">
        <v>799</v>
      </c>
      <c r="B50" s="387">
        <v>14.148999999999999</v>
      </c>
      <c r="C50" s="387">
        <v>183.108</v>
      </c>
      <c r="D50" s="387">
        <v>107.87</v>
      </c>
      <c r="E50" s="387">
        <v>305.12799999999999</v>
      </c>
      <c r="F50" s="387" t="s">
        <v>763</v>
      </c>
      <c r="G50" s="387" t="s">
        <v>763</v>
      </c>
      <c r="H50" s="387" t="s">
        <v>763</v>
      </c>
      <c r="I50" s="387" t="s">
        <v>763</v>
      </c>
      <c r="J50" s="387">
        <v>0.66300000000000003</v>
      </c>
      <c r="K50" s="387">
        <v>0.66300000000000003</v>
      </c>
      <c r="L50" s="387">
        <v>305.791</v>
      </c>
      <c r="M50" s="387">
        <v>127.717</v>
      </c>
      <c r="N50" s="387">
        <v>303.86900000000003</v>
      </c>
      <c r="O50" s="387">
        <v>737.37699999999995</v>
      </c>
    </row>
    <row r="51" spans="1:15" x14ac:dyDescent="0.2">
      <c r="A51" s="387" t="s">
        <v>800</v>
      </c>
      <c r="B51" s="387">
        <v>19.446999999999999</v>
      </c>
      <c r="C51" s="387">
        <v>304.822</v>
      </c>
      <c r="D51" s="387">
        <v>174.87</v>
      </c>
      <c r="E51" s="387">
        <v>499.14</v>
      </c>
      <c r="F51" s="387" t="s">
        <v>763</v>
      </c>
      <c r="G51" s="387" t="s">
        <v>763</v>
      </c>
      <c r="H51" s="387" t="s">
        <v>763</v>
      </c>
      <c r="I51" s="387" t="s">
        <v>763</v>
      </c>
      <c r="J51" s="387">
        <v>0.68500000000000005</v>
      </c>
      <c r="K51" s="387">
        <v>0.68500000000000005</v>
      </c>
      <c r="L51" s="387">
        <v>499.82499999999999</v>
      </c>
      <c r="M51" s="387">
        <v>130.89500000000001</v>
      </c>
      <c r="N51" s="387">
        <v>331.85700000000003</v>
      </c>
      <c r="O51" s="387">
        <v>962.577</v>
      </c>
    </row>
    <row r="52" spans="1:15" x14ac:dyDescent="0.2">
      <c r="A52" s="387" t="s">
        <v>801</v>
      </c>
      <c r="B52" s="387">
        <v>146.63300000000001</v>
      </c>
      <c r="C52" s="387">
        <v>2558.4589999999998</v>
      </c>
      <c r="D52" s="387">
        <v>1346.029</v>
      </c>
      <c r="E52" s="387">
        <v>4051.1210000000001</v>
      </c>
      <c r="F52" s="387" t="s">
        <v>763</v>
      </c>
      <c r="G52" s="387" t="s">
        <v>763</v>
      </c>
      <c r="H52" s="387" t="s">
        <v>763</v>
      </c>
      <c r="I52" s="387" t="s">
        <v>763</v>
      </c>
      <c r="J52" s="387">
        <v>8.0670000000000002</v>
      </c>
      <c r="K52" s="387">
        <v>8.0670000000000002</v>
      </c>
      <c r="L52" s="387">
        <v>4059.1880000000001</v>
      </c>
      <c r="M52" s="387">
        <v>1597.826</v>
      </c>
      <c r="N52" s="387">
        <v>3835.4769999999999</v>
      </c>
      <c r="O52" s="387">
        <v>9492.4920000000002</v>
      </c>
    </row>
    <row r="53" spans="1:15" x14ac:dyDescent="0.2">
      <c r="A53" s="387" t="s">
        <v>802</v>
      </c>
      <c r="B53" s="387">
        <v>18.498000000000001</v>
      </c>
      <c r="C53" s="387">
        <v>413.18700000000001</v>
      </c>
      <c r="D53" s="387">
        <v>203.227</v>
      </c>
      <c r="E53" s="387">
        <v>634.91200000000003</v>
      </c>
      <c r="F53" s="387" t="s">
        <v>763</v>
      </c>
      <c r="G53" s="387" t="s">
        <v>763</v>
      </c>
      <c r="H53" s="387" t="s">
        <v>763</v>
      </c>
      <c r="I53" s="387" t="s">
        <v>763</v>
      </c>
      <c r="J53" s="387">
        <v>0.77100000000000002</v>
      </c>
      <c r="K53" s="387">
        <v>0.77100000000000002</v>
      </c>
      <c r="L53" s="387">
        <v>635.68200000000002</v>
      </c>
      <c r="M53" s="387">
        <v>140.49199999999999</v>
      </c>
      <c r="N53" s="387">
        <v>342.41300000000001</v>
      </c>
      <c r="O53" s="387">
        <v>1118.587</v>
      </c>
    </row>
    <row r="54" spans="1:15" x14ac:dyDescent="0.2">
      <c r="A54" s="387" t="s">
        <v>803</v>
      </c>
      <c r="B54" s="387">
        <v>11.464</v>
      </c>
      <c r="C54" s="387">
        <v>371.26100000000002</v>
      </c>
      <c r="D54" s="387">
        <v>162.51900000000001</v>
      </c>
      <c r="E54" s="387">
        <v>545.245</v>
      </c>
      <c r="F54" s="387" t="s">
        <v>763</v>
      </c>
      <c r="G54" s="387" t="s">
        <v>763</v>
      </c>
      <c r="H54" s="387" t="s">
        <v>763</v>
      </c>
      <c r="I54" s="387" t="s">
        <v>763</v>
      </c>
      <c r="J54" s="387">
        <v>0.72099999999999997</v>
      </c>
      <c r="K54" s="387">
        <v>0.72099999999999997</v>
      </c>
      <c r="L54" s="387">
        <v>545.96600000000001</v>
      </c>
      <c r="M54" s="387">
        <v>134.90100000000001</v>
      </c>
      <c r="N54" s="387">
        <v>290.16199999999998</v>
      </c>
      <c r="O54" s="387">
        <v>971.029</v>
      </c>
    </row>
    <row r="55" spans="1:15" x14ac:dyDescent="0.2">
      <c r="A55" s="387" t="s">
        <v>804</v>
      </c>
      <c r="B55" s="387">
        <v>10.494</v>
      </c>
      <c r="C55" s="387">
        <v>291.34399999999999</v>
      </c>
      <c r="D55" s="387">
        <v>139.96100000000001</v>
      </c>
      <c r="E55" s="387">
        <v>441.79899999999998</v>
      </c>
      <c r="F55" s="387" t="s">
        <v>763</v>
      </c>
      <c r="G55" s="387" t="s">
        <v>763</v>
      </c>
      <c r="H55" s="387" t="s">
        <v>763</v>
      </c>
      <c r="I55" s="387" t="s">
        <v>763</v>
      </c>
      <c r="J55" s="387">
        <v>0.77100000000000002</v>
      </c>
      <c r="K55" s="387">
        <v>0.77100000000000002</v>
      </c>
      <c r="L55" s="387">
        <v>442.57</v>
      </c>
      <c r="M55" s="387">
        <v>130.827</v>
      </c>
      <c r="N55" s="387">
        <v>316.84500000000003</v>
      </c>
      <c r="O55" s="387">
        <v>890.24199999999996</v>
      </c>
    </row>
    <row r="56" spans="1:15" x14ac:dyDescent="0.2">
      <c r="A56" s="387" t="s">
        <v>805</v>
      </c>
      <c r="B56" s="387">
        <v>12.095000000000001</v>
      </c>
      <c r="C56" s="387">
        <v>225.589</v>
      </c>
      <c r="D56" s="387">
        <v>99.295000000000002</v>
      </c>
      <c r="E56" s="387">
        <v>336.97899999999998</v>
      </c>
      <c r="F56" s="387" t="s">
        <v>763</v>
      </c>
      <c r="G56" s="387" t="s">
        <v>763</v>
      </c>
      <c r="H56" s="387" t="s">
        <v>763</v>
      </c>
      <c r="I56" s="387" t="s">
        <v>763</v>
      </c>
      <c r="J56" s="387">
        <v>0.746</v>
      </c>
      <c r="K56" s="387">
        <v>0.746</v>
      </c>
      <c r="L56" s="387">
        <v>337.72500000000002</v>
      </c>
      <c r="M56" s="387">
        <v>126.527</v>
      </c>
      <c r="N56" s="387">
        <v>288.97899999999998</v>
      </c>
      <c r="O56" s="387">
        <v>753.23</v>
      </c>
    </row>
    <row r="57" spans="1:15" x14ac:dyDescent="0.2">
      <c r="A57" s="387" t="s">
        <v>806</v>
      </c>
      <c r="B57" s="387">
        <v>9.4429999999999996</v>
      </c>
      <c r="C57" s="387">
        <v>172.42400000000001</v>
      </c>
      <c r="D57" s="387">
        <v>92.566999999999993</v>
      </c>
      <c r="E57" s="387">
        <v>274.43400000000003</v>
      </c>
      <c r="F57" s="387" t="s">
        <v>763</v>
      </c>
      <c r="G57" s="387" t="s">
        <v>763</v>
      </c>
      <c r="H57" s="387" t="s">
        <v>763</v>
      </c>
      <c r="I57" s="387" t="s">
        <v>763</v>
      </c>
      <c r="J57" s="387">
        <v>0.77100000000000002</v>
      </c>
      <c r="K57" s="387">
        <v>0.77100000000000002</v>
      </c>
      <c r="L57" s="387">
        <v>275.20499999999998</v>
      </c>
      <c r="M57" s="387">
        <v>129.29900000000001</v>
      </c>
      <c r="N57" s="387">
        <v>311.05200000000002</v>
      </c>
      <c r="O57" s="387">
        <v>715.55600000000004</v>
      </c>
    </row>
    <row r="58" spans="1:15" x14ac:dyDescent="0.2">
      <c r="A58" s="387" t="s">
        <v>807</v>
      </c>
      <c r="B58" s="387">
        <v>8.4570000000000007</v>
      </c>
      <c r="C58" s="387">
        <v>131.51</v>
      </c>
      <c r="D58" s="387">
        <v>86.037999999999997</v>
      </c>
      <c r="E58" s="387">
        <v>226.005</v>
      </c>
      <c r="F58" s="387" t="s">
        <v>763</v>
      </c>
      <c r="G58" s="387" t="s">
        <v>763</v>
      </c>
      <c r="H58" s="387" t="s">
        <v>763</v>
      </c>
      <c r="I58" s="387" t="s">
        <v>763</v>
      </c>
      <c r="J58" s="387">
        <v>0.746</v>
      </c>
      <c r="K58" s="387">
        <v>0.746</v>
      </c>
      <c r="L58" s="387">
        <v>226.751</v>
      </c>
      <c r="M58" s="387">
        <v>138.5</v>
      </c>
      <c r="N58" s="387">
        <v>359.05599999999998</v>
      </c>
      <c r="O58" s="387">
        <v>724.30700000000002</v>
      </c>
    </row>
    <row r="59" spans="1:15" x14ac:dyDescent="0.2">
      <c r="A59" s="387" t="s">
        <v>808</v>
      </c>
      <c r="B59" s="387">
        <v>6.5</v>
      </c>
      <c r="C59" s="387">
        <v>114.199</v>
      </c>
      <c r="D59" s="387">
        <v>75.492999999999995</v>
      </c>
      <c r="E59" s="387">
        <v>196.19200000000001</v>
      </c>
      <c r="F59" s="387" t="s">
        <v>763</v>
      </c>
      <c r="G59" s="387" t="s">
        <v>763</v>
      </c>
      <c r="H59" s="387" t="s">
        <v>763</v>
      </c>
      <c r="I59" s="387" t="s">
        <v>763</v>
      </c>
      <c r="J59" s="387">
        <v>0.77100000000000002</v>
      </c>
      <c r="K59" s="387">
        <v>0.77100000000000002</v>
      </c>
      <c r="L59" s="387">
        <v>196.96299999999999</v>
      </c>
      <c r="M59" s="387">
        <v>154.36600000000001</v>
      </c>
      <c r="N59" s="387">
        <v>394.11900000000003</v>
      </c>
      <c r="O59" s="387">
        <v>745.44799999999998</v>
      </c>
    </row>
    <row r="60" spans="1:15" x14ac:dyDescent="0.2">
      <c r="A60" s="387" t="s">
        <v>809</v>
      </c>
      <c r="B60" s="387">
        <v>8.6509999999999998</v>
      </c>
      <c r="C60" s="387">
        <v>115.324</v>
      </c>
      <c r="D60" s="387">
        <v>76.936000000000007</v>
      </c>
      <c r="E60" s="387">
        <v>200.911</v>
      </c>
      <c r="F60" s="387" t="s">
        <v>763</v>
      </c>
      <c r="G60" s="387" t="s">
        <v>763</v>
      </c>
      <c r="H60" s="387" t="s">
        <v>763</v>
      </c>
      <c r="I60" s="387" t="s">
        <v>763</v>
      </c>
      <c r="J60" s="387">
        <v>0.77100000000000002</v>
      </c>
      <c r="K60" s="387">
        <v>0.77100000000000002</v>
      </c>
      <c r="L60" s="387">
        <v>201.68199999999999</v>
      </c>
      <c r="M60" s="387">
        <v>155.80699999999999</v>
      </c>
      <c r="N60" s="387">
        <v>378.93599999999998</v>
      </c>
      <c r="O60" s="387">
        <v>736.42499999999995</v>
      </c>
    </row>
    <row r="61" spans="1:15" x14ac:dyDescent="0.2">
      <c r="A61" s="387" t="s">
        <v>810</v>
      </c>
      <c r="B61" s="387">
        <v>9.6690000000000005</v>
      </c>
      <c r="C61" s="387">
        <v>115.43600000000001</v>
      </c>
      <c r="D61" s="387">
        <v>84.125</v>
      </c>
      <c r="E61" s="387">
        <v>209.23</v>
      </c>
      <c r="F61" s="387" t="s">
        <v>763</v>
      </c>
      <c r="G61" s="387" t="s">
        <v>763</v>
      </c>
      <c r="H61" s="387" t="s">
        <v>763</v>
      </c>
      <c r="I61" s="387" t="s">
        <v>763</v>
      </c>
      <c r="J61" s="387">
        <v>0.746</v>
      </c>
      <c r="K61" s="387">
        <v>0.746</v>
      </c>
      <c r="L61" s="387">
        <v>209.976</v>
      </c>
      <c r="M61" s="387">
        <v>152.94499999999999</v>
      </c>
      <c r="N61" s="387">
        <v>322.351</v>
      </c>
      <c r="O61" s="387">
        <v>685.27200000000005</v>
      </c>
    </row>
    <row r="62" spans="1:15" x14ac:dyDescent="0.2">
      <c r="A62" s="387" t="s">
        <v>811</v>
      </c>
      <c r="B62" s="387">
        <v>12.467000000000001</v>
      </c>
      <c r="C62" s="387">
        <v>148.595</v>
      </c>
      <c r="D62" s="387">
        <v>106.351</v>
      </c>
      <c r="E62" s="387">
        <v>267.41300000000001</v>
      </c>
      <c r="F62" s="387" t="s">
        <v>763</v>
      </c>
      <c r="G62" s="387" t="s">
        <v>763</v>
      </c>
      <c r="H62" s="387" t="s">
        <v>763</v>
      </c>
      <c r="I62" s="387" t="s">
        <v>763</v>
      </c>
      <c r="J62" s="387">
        <v>0.77100000000000002</v>
      </c>
      <c r="K62" s="387">
        <v>0.77100000000000002</v>
      </c>
      <c r="L62" s="387">
        <v>268.18299999999999</v>
      </c>
      <c r="M62" s="387">
        <v>138.21899999999999</v>
      </c>
      <c r="N62" s="387">
        <v>326.702</v>
      </c>
      <c r="O62" s="387">
        <v>733.10400000000004</v>
      </c>
    </row>
    <row r="63" spans="1:15" x14ac:dyDescent="0.2">
      <c r="A63" s="387" t="s">
        <v>812</v>
      </c>
      <c r="B63" s="387">
        <v>14.601000000000001</v>
      </c>
      <c r="C63" s="387">
        <v>257.51100000000002</v>
      </c>
      <c r="D63" s="387">
        <v>161.02799999999999</v>
      </c>
      <c r="E63" s="387">
        <v>433.14</v>
      </c>
      <c r="F63" s="387" t="s">
        <v>763</v>
      </c>
      <c r="G63" s="387" t="s">
        <v>763</v>
      </c>
      <c r="H63" s="387" t="s">
        <v>763</v>
      </c>
      <c r="I63" s="387" t="s">
        <v>763</v>
      </c>
      <c r="J63" s="387">
        <v>0.746</v>
      </c>
      <c r="K63" s="387">
        <v>0.746</v>
      </c>
      <c r="L63" s="387">
        <v>433.88600000000002</v>
      </c>
      <c r="M63" s="387">
        <v>134.089</v>
      </c>
      <c r="N63" s="387">
        <v>329.95299999999997</v>
      </c>
      <c r="O63" s="387">
        <v>897.928</v>
      </c>
    </row>
    <row r="64" spans="1:15" x14ac:dyDescent="0.2">
      <c r="A64" s="387" t="s">
        <v>813</v>
      </c>
      <c r="B64" s="387">
        <v>21.829000000000001</v>
      </c>
      <c r="C64" s="387">
        <v>362.04500000000002</v>
      </c>
      <c r="D64" s="387">
        <v>212.23599999999999</v>
      </c>
      <c r="E64" s="387">
        <v>596.10900000000004</v>
      </c>
      <c r="F64" s="387" t="s">
        <v>763</v>
      </c>
      <c r="G64" s="387" t="s">
        <v>763</v>
      </c>
      <c r="H64" s="387" t="s">
        <v>763</v>
      </c>
      <c r="I64" s="387" t="s">
        <v>763</v>
      </c>
      <c r="J64" s="387">
        <v>0.77100000000000002</v>
      </c>
      <c r="K64" s="387">
        <v>0.77100000000000002</v>
      </c>
      <c r="L64" s="387">
        <v>596.88</v>
      </c>
      <c r="M64" s="387">
        <v>141.971</v>
      </c>
      <c r="N64" s="387">
        <v>354.31400000000002</v>
      </c>
      <c r="O64" s="387">
        <v>1093.165</v>
      </c>
    </row>
    <row r="65" spans="1:15" x14ac:dyDescent="0.2">
      <c r="A65" s="387" t="s">
        <v>814</v>
      </c>
      <c r="B65" s="387">
        <v>144.16800000000001</v>
      </c>
      <c r="C65" s="387">
        <v>2718.4270000000001</v>
      </c>
      <c r="D65" s="387">
        <v>1499.7750000000001</v>
      </c>
      <c r="E65" s="387">
        <v>4362.37</v>
      </c>
      <c r="F65" s="387" t="s">
        <v>763</v>
      </c>
      <c r="G65" s="387" t="s">
        <v>763</v>
      </c>
      <c r="H65" s="387" t="s">
        <v>763</v>
      </c>
      <c r="I65" s="387" t="s">
        <v>763</v>
      </c>
      <c r="J65" s="387">
        <v>9.0990000000000002</v>
      </c>
      <c r="K65" s="387">
        <v>9.0990000000000002</v>
      </c>
      <c r="L65" s="387">
        <v>4371.4690000000001</v>
      </c>
      <c r="M65" s="387">
        <v>1677.943</v>
      </c>
      <c r="N65" s="387">
        <v>4013.922</v>
      </c>
      <c r="O65" s="387">
        <v>10063.334000000001</v>
      </c>
    </row>
    <row r="66" spans="1:15" x14ac:dyDescent="0.2">
      <c r="A66" s="387" t="s">
        <v>815</v>
      </c>
      <c r="B66" s="387">
        <v>20.297000000000001</v>
      </c>
      <c r="C66" s="387">
        <v>421.23099999999999</v>
      </c>
      <c r="D66" s="387">
        <v>253.959</v>
      </c>
      <c r="E66" s="387">
        <v>695.48699999999997</v>
      </c>
      <c r="F66" s="387" t="s">
        <v>763</v>
      </c>
      <c r="G66" s="387" t="s">
        <v>763</v>
      </c>
      <c r="H66" s="387" t="s">
        <v>763</v>
      </c>
      <c r="I66" s="387" t="s">
        <v>763</v>
      </c>
      <c r="J66" s="387">
        <v>0.874</v>
      </c>
      <c r="K66" s="387">
        <v>0.874</v>
      </c>
      <c r="L66" s="387">
        <v>696.36099999999999</v>
      </c>
      <c r="M66" s="387">
        <v>149.26</v>
      </c>
      <c r="N66" s="387">
        <v>378.012</v>
      </c>
      <c r="O66" s="387">
        <v>1223.633</v>
      </c>
    </row>
    <row r="67" spans="1:15" x14ac:dyDescent="0.2">
      <c r="A67" s="387" t="s">
        <v>816</v>
      </c>
      <c r="B67" s="387">
        <v>13.63</v>
      </c>
      <c r="C67" s="387">
        <v>373.27100000000002</v>
      </c>
      <c r="D67" s="387">
        <v>198.75</v>
      </c>
      <c r="E67" s="387">
        <v>585.65099999999995</v>
      </c>
      <c r="F67" s="387" t="s">
        <v>763</v>
      </c>
      <c r="G67" s="387" t="s">
        <v>763</v>
      </c>
      <c r="H67" s="387" t="s">
        <v>763</v>
      </c>
      <c r="I67" s="387" t="s">
        <v>763</v>
      </c>
      <c r="J67" s="387">
        <v>0.78900000000000003</v>
      </c>
      <c r="K67" s="387">
        <v>0.78900000000000003</v>
      </c>
      <c r="L67" s="387">
        <v>586.44000000000005</v>
      </c>
      <c r="M67" s="387">
        <v>142.5</v>
      </c>
      <c r="N67" s="387">
        <v>289.89999999999998</v>
      </c>
      <c r="O67" s="387">
        <v>1018.84</v>
      </c>
    </row>
    <row r="68" spans="1:15" x14ac:dyDescent="0.2">
      <c r="A68" s="387" t="s">
        <v>817</v>
      </c>
      <c r="B68" s="387">
        <v>11.997</v>
      </c>
      <c r="C68" s="387">
        <v>268.875</v>
      </c>
      <c r="D68" s="387">
        <v>137.64500000000001</v>
      </c>
      <c r="E68" s="387">
        <v>418.517</v>
      </c>
      <c r="F68" s="387" t="s">
        <v>763</v>
      </c>
      <c r="G68" s="387" t="s">
        <v>763</v>
      </c>
      <c r="H68" s="387" t="s">
        <v>763</v>
      </c>
      <c r="I68" s="387" t="s">
        <v>763</v>
      </c>
      <c r="J68" s="387">
        <v>0.874</v>
      </c>
      <c r="K68" s="387">
        <v>0.874</v>
      </c>
      <c r="L68" s="387">
        <v>419.39</v>
      </c>
      <c r="M68" s="387">
        <v>137.38300000000001</v>
      </c>
      <c r="N68" s="387">
        <v>322.07799999999997</v>
      </c>
      <c r="O68" s="387">
        <v>878.851</v>
      </c>
    </row>
    <row r="69" spans="1:15" x14ac:dyDescent="0.2">
      <c r="A69" s="387" t="s">
        <v>818</v>
      </c>
      <c r="B69" s="387">
        <v>12.393000000000001</v>
      </c>
      <c r="C69" s="387">
        <v>206.32400000000001</v>
      </c>
      <c r="D69" s="387">
        <v>101.64100000000001</v>
      </c>
      <c r="E69" s="387">
        <v>320.358</v>
      </c>
      <c r="F69" s="387" t="s">
        <v>763</v>
      </c>
      <c r="G69" s="387" t="s">
        <v>763</v>
      </c>
      <c r="H69" s="387" t="s">
        <v>763</v>
      </c>
      <c r="I69" s="387" t="s">
        <v>763</v>
      </c>
      <c r="J69" s="387">
        <v>0.84499999999999997</v>
      </c>
      <c r="K69" s="387">
        <v>0.84499999999999997</v>
      </c>
      <c r="L69" s="387">
        <v>321.20299999999997</v>
      </c>
      <c r="M69" s="387">
        <v>131.316</v>
      </c>
      <c r="N69" s="387">
        <v>299.78800000000001</v>
      </c>
      <c r="O69" s="387">
        <v>752.30799999999999</v>
      </c>
    </row>
    <row r="70" spans="1:15" x14ac:dyDescent="0.2">
      <c r="A70" s="387" t="s">
        <v>819</v>
      </c>
      <c r="B70" s="387">
        <v>9.6530000000000005</v>
      </c>
      <c r="C70" s="387">
        <v>145.167</v>
      </c>
      <c r="D70" s="387">
        <v>98.135000000000005</v>
      </c>
      <c r="E70" s="387">
        <v>252.95500000000001</v>
      </c>
      <c r="F70" s="387" t="s">
        <v>763</v>
      </c>
      <c r="G70" s="387" t="s">
        <v>763</v>
      </c>
      <c r="H70" s="387" t="s">
        <v>763</v>
      </c>
      <c r="I70" s="387" t="s">
        <v>763</v>
      </c>
      <c r="J70" s="387">
        <v>0.874</v>
      </c>
      <c r="K70" s="387">
        <v>0.874</v>
      </c>
      <c r="L70" s="387">
        <v>253.828</v>
      </c>
      <c r="M70" s="387">
        <v>135.75299999999999</v>
      </c>
      <c r="N70" s="387">
        <v>345.04700000000003</v>
      </c>
      <c r="O70" s="387">
        <v>734.62900000000002</v>
      </c>
    </row>
    <row r="71" spans="1:15" x14ac:dyDescent="0.2">
      <c r="A71" s="387" t="s">
        <v>820</v>
      </c>
      <c r="B71" s="387">
        <v>10</v>
      </c>
      <c r="C71" s="387">
        <v>123.602</v>
      </c>
      <c r="D71" s="387">
        <v>87.587000000000003</v>
      </c>
      <c r="E71" s="387">
        <v>221.18799999999999</v>
      </c>
      <c r="F71" s="387" t="s">
        <v>763</v>
      </c>
      <c r="G71" s="387" t="s">
        <v>763</v>
      </c>
      <c r="H71" s="387" t="s">
        <v>763</v>
      </c>
      <c r="I71" s="387" t="s">
        <v>763</v>
      </c>
      <c r="J71" s="387">
        <v>0.84499999999999997</v>
      </c>
      <c r="K71" s="387">
        <v>0.84499999999999997</v>
      </c>
      <c r="L71" s="387">
        <v>222.03399999999999</v>
      </c>
      <c r="M71" s="387">
        <v>147.255</v>
      </c>
      <c r="N71" s="387">
        <v>372.63400000000001</v>
      </c>
      <c r="O71" s="387">
        <v>741.92200000000003</v>
      </c>
    </row>
    <row r="72" spans="1:15" x14ac:dyDescent="0.2">
      <c r="A72" s="387" t="s">
        <v>821</v>
      </c>
      <c r="B72" s="387">
        <v>7.5250000000000004</v>
      </c>
      <c r="C72" s="387">
        <v>115.55500000000001</v>
      </c>
      <c r="D72" s="387">
        <v>80.566000000000003</v>
      </c>
      <c r="E72" s="387">
        <v>203.64500000000001</v>
      </c>
      <c r="F72" s="387" t="s">
        <v>763</v>
      </c>
      <c r="G72" s="387" t="s">
        <v>763</v>
      </c>
      <c r="H72" s="387" t="s">
        <v>763</v>
      </c>
      <c r="I72" s="387" t="s">
        <v>763</v>
      </c>
      <c r="J72" s="387">
        <v>0.874</v>
      </c>
      <c r="K72" s="387">
        <v>0.874</v>
      </c>
      <c r="L72" s="387">
        <v>204.51900000000001</v>
      </c>
      <c r="M72" s="387">
        <v>162.74299999999999</v>
      </c>
      <c r="N72" s="387">
        <v>418.20499999999998</v>
      </c>
      <c r="O72" s="387">
        <v>785.46600000000001</v>
      </c>
    </row>
    <row r="73" spans="1:15" x14ac:dyDescent="0.2">
      <c r="A73" s="387" t="s">
        <v>822</v>
      </c>
      <c r="B73" s="387">
        <v>9.34</v>
      </c>
      <c r="C73" s="387">
        <v>111.048</v>
      </c>
      <c r="D73" s="387">
        <v>85.650999999999996</v>
      </c>
      <c r="E73" s="387">
        <v>206.03899999999999</v>
      </c>
      <c r="F73" s="387" t="s">
        <v>763</v>
      </c>
      <c r="G73" s="387" t="s">
        <v>763</v>
      </c>
      <c r="H73" s="387" t="s">
        <v>763</v>
      </c>
      <c r="I73" s="387" t="s">
        <v>763</v>
      </c>
      <c r="J73" s="387">
        <v>0.874</v>
      </c>
      <c r="K73" s="387">
        <v>0.874</v>
      </c>
      <c r="L73" s="387">
        <v>206.91200000000001</v>
      </c>
      <c r="M73" s="387">
        <v>164.523</v>
      </c>
      <c r="N73" s="387">
        <v>400.37799999999999</v>
      </c>
      <c r="O73" s="387">
        <v>771.81299999999999</v>
      </c>
    </row>
    <row r="74" spans="1:15" x14ac:dyDescent="0.2">
      <c r="A74" s="387" t="s">
        <v>823</v>
      </c>
      <c r="B74" s="387">
        <v>8.8119999999999994</v>
      </c>
      <c r="C74" s="387">
        <v>111.048</v>
      </c>
      <c r="D74" s="387">
        <v>90.247</v>
      </c>
      <c r="E74" s="387">
        <v>210.10599999999999</v>
      </c>
      <c r="F74" s="387" t="s">
        <v>763</v>
      </c>
      <c r="G74" s="387" t="s">
        <v>763</v>
      </c>
      <c r="H74" s="387" t="s">
        <v>763</v>
      </c>
      <c r="I74" s="387" t="s">
        <v>763</v>
      </c>
      <c r="J74" s="387">
        <v>0.84499999999999997</v>
      </c>
      <c r="K74" s="387">
        <v>0.84499999999999997</v>
      </c>
      <c r="L74" s="387">
        <v>210.952</v>
      </c>
      <c r="M74" s="387">
        <v>160.06100000000001</v>
      </c>
      <c r="N74" s="387">
        <v>350.79300000000001</v>
      </c>
      <c r="O74" s="387">
        <v>721.80499999999995</v>
      </c>
    </row>
    <row r="75" spans="1:15" x14ac:dyDescent="0.2">
      <c r="A75" s="387" t="s">
        <v>824</v>
      </c>
      <c r="B75" s="387">
        <v>11.32</v>
      </c>
      <c r="C75" s="387">
        <v>142.05600000000001</v>
      </c>
      <c r="D75" s="387">
        <v>112.538</v>
      </c>
      <c r="E75" s="387">
        <v>265.91399999999999</v>
      </c>
      <c r="F75" s="387" t="s">
        <v>763</v>
      </c>
      <c r="G75" s="387" t="s">
        <v>763</v>
      </c>
      <c r="H75" s="387" t="s">
        <v>763</v>
      </c>
      <c r="I75" s="387" t="s">
        <v>763</v>
      </c>
      <c r="J75" s="387">
        <v>0.874</v>
      </c>
      <c r="K75" s="387">
        <v>0.874</v>
      </c>
      <c r="L75" s="387">
        <v>266.78699999999998</v>
      </c>
      <c r="M75" s="387">
        <v>145.03700000000001</v>
      </c>
      <c r="N75" s="387">
        <v>324.99</v>
      </c>
      <c r="O75" s="387">
        <v>736.81500000000005</v>
      </c>
    </row>
    <row r="76" spans="1:15" x14ac:dyDescent="0.2">
      <c r="A76" s="387" t="s">
        <v>825</v>
      </c>
      <c r="B76" s="387">
        <v>15.132</v>
      </c>
      <c r="C76" s="387">
        <v>204.714</v>
      </c>
      <c r="D76" s="387">
        <v>121.69</v>
      </c>
      <c r="E76" s="387">
        <v>341.53699999999998</v>
      </c>
      <c r="F76" s="387" t="s">
        <v>763</v>
      </c>
      <c r="G76" s="387" t="s">
        <v>763</v>
      </c>
      <c r="H76" s="387" t="s">
        <v>763</v>
      </c>
      <c r="I76" s="387" t="s">
        <v>763</v>
      </c>
      <c r="J76" s="387">
        <v>0.84499999999999997</v>
      </c>
      <c r="K76" s="387">
        <v>0.84499999999999997</v>
      </c>
      <c r="L76" s="387">
        <v>342.38200000000001</v>
      </c>
      <c r="M76" s="387">
        <v>135.90100000000001</v>
      </c>
      <c r="N76" s="387">
        <v>331.16399999999999</v>
      </c>
      <c r="O76" s="387">
        <v>809.447</v>
      </c>
    </row>
    <row r="77" spans="1:15" x14ac:dyDescent="0.2">
      <c r="A77" s="387" t="s">
        <v>826</v>
      </c>
      <c r="B77" s="387">
        <v>17.657</v>
      </c>
      <c r="C77" s="387">
        <v>325.41899999999998</v>
      </c>
      <c r="D77" s="387">
        <v>183.39500000000001</v>
      </c>
      <c r="E77" s="387">
        <v>526.471</v>
      </c>
      <c r="F77" s="387" t="s">
        <v>763</v>
      </c>
      <c r="G77" s="387" t="s">
        <v>763</v>
      </c>
      <c r="H77" s="387" t="s">
        <v>763</v>
      </c>
      <c r="I77" s="387" t="s">
        <v>763</v>
      </c>
      <c r="J77" s="387">
        <v>0.874</v>
      </c>
      <c r="K77" s="387">
        <v>0.874</v>
      </c>
      <c r="L77" s="387">
        <v>527.34400000000005</v>
      </c>
      <c r="M77" s="387">
        <v>142.13399999999999</v>
      </c>
      <c r="N77" s="387">
        <v>364.36900000000003</v>
      </c>
      <c r="O77" s="387">
        <v>1033.847</v>
      </c>
    </row>
    <row r="78" spans="1:15" x14ac:dyDescent="0.2">
      <c r="A78" s="387" t="s">
        <v>827</v>
      </c>
      <c r="B78" s="387">
        <v>147.756</v>
      </c>
      <c r="C78" s="387">
        <v>2548.308</v>
      </c>
      <c r="D78" s="387">
        <v>1551.8019999999999</v>
      </c>
      <c r="E78" s="387">
        <v>4247.866</v>
      </c>
      <c r="F78" s="387" t="s">
        <v>763</v>
      </c>
      <c r="G78" s="387" t="s">
        <v>763</v>
      </c>
      <c r="H78" s="387" t="s">
        <v>763</v>
      </c>
      <c r="I78" s="387" t="s">
        <v>763</v>
      </c>
      <c r="J78" s="387">
        <v>10.286</v>
      </c>
      <c r="K78" s="387">
        <v>10.286</v>
      </c>
      <c r="L78" s="387">
        <v>4258.152</v>
      </c>
      <c r="M78" s="387">
        <v>1753.866</v>
      </c>
      <c r="N78" s="387">
        <v>4195.58</v>
      </c>
      <c r="O78" s="387">
        <v>10207.599</v>
      </c>
    </row>
    <row r="79" spans="1:15" x14ac:dyDescent="0.2">
      <c r="A79" s="387" t="s">
        <v>828</v>
      </c>
      <c r="B79" s="387">
        <v>17.713999999999999</v>
      </c>
      <c r="C79" s="387">
        <v>396.99299999999999</v>
      </c>
      <c r="D79" s="387">
        <v>177.11799999999999</v>
      </c>
      <c r="E79" s="387">
        <v>591.82500000000005</v>
      </c>
      <c r="F79" s="387" t="s">
        <v>763</v>
      </c>
      <c r="G79" s="387" t="s">
        <v>763</v>
      </c>
      <c r="H79" s="387" t="s">
        <v>763</v>
      </c>
      <c r="I79" s="387" t="s">
        <v>763</v>
      </c>
      <c r="J79" s="387">
        <v>1.0049999999999999</v>
      </c>
      <c r="K79" s="387">
        <v>1.0049999999999999</v>
      </c>
      <c r="L79" s="387">
        <v>592.83000000000004</v>
      </c>
      <c r="M79" s="387">
        <v>152.16</v>
      </c>
      <c r="N79" s="387">
        <v>385.78</v>
      </c>
      <c r="O79" s="387">
        <v>1130.769</v>
      </c>
    </row>
    <row r="80" spans="1:15" x14ac:dyDescent="0.2">
      <c r="A80" s="387" t="s">
        <v>829</v>
      </c>
      <c r="B80" s="387">
        <v>18.181000000000001</v>
      </c>
      <c r="C80" s="387">
        <v>407.40699999999998</v>
      </c>
      <c r="D80" s="387">
        <v>172.54400000000001</v>
      </c>
      <c r="E80" s="387">
        <v>598.13199999999995</v>
      </c>
      <c r="F80" s="387" t="s">
        <v>763</v>
      </c>
      <c r="G80" s="387" t="s">
        <v>763</v>
      </c>
      <c r="H80" s="387" t="s">
        <v>763</v>
      </c>
      <c r="I80" s="387" t="s">
        <v>763</v>
      </c>
      <c r="J80" s="387">
        <v>0.90800000000000003</v>
      </c>
      <c r="K80" s="387">
        <v>0.90800000000000003</v>
      </c>
      <c r="L80" s="387">
        <v>599.04</v>
      </c>
      <c r="M80" s="387">
        <v>148.88200000000001</v>
      </c>
      <c r="N80" s="387">
        <v>333.72699999999998</v>
      </c>
      <c r="O80" s="387">
        <v>1081.6500000000001</v>
      </c>
    </row>
    <row r="81" spans="1:15" x14ac:dyDescent="0.2">
      <c r="A81" s="387" t="s">
        <v>830</v>
      </c>
      <c r="B81" s="387">
        <v>14.15</v>
      </c>
      <c r="C81" s="387">
        <v>350.66300000000001</v>
      </c>
      <c r="D81" s="387">
        <v>157.12299999999999</v>
      </c>
      <c r="E81" s="387">
        <v>521.93700000000001</v>
      </c>
      <c r="F81" s="387" t="s">
        <v>763</v>
      </c>
      <c r="G81" s="387" t="s">
        <v>763</v>
      </c>
      <c r="H81" s="387" t="s">
        <v>763</v>
      </c>
      <c r="I81" s="387" t="s">
        <v>763</v>
      </c>
      <c r="J81" s="387">
        <v>1.0049999999999999</v>
      </c>
      <c r="K81" s="387">
        <v>1.0049999999999999</v>
      </c>
      <c r="L81" s="387">
        <v>522.94200000000001</v>
      </c>
      <c r="M81" s="387">
        <v>144.01900000000001</v>
      </c>
      <c r="N81" s="387">
        <v>340.50700000000001</v>
      </c>
      <c r="O81" s="387">
        <v>1007.467</v>
      </c>
    </row>
    <row r="82" spans="1:15" x14ac:dyDescent="0.2">
      <c r="A82" s="387" t="s">
        <v>831</v>
      </c>
      <c r="B82" s="387">
        <v>11.971</v>
      </c>
      <c r="C82" s="387">
        <v>228.56899999999999</v>
      </c>
      <c r="D82" s="387">
        <v>94.76</v>
      </c>
      <c r="E82" s="387">
        <v>335.29899999999998</v>
      </c>
      <c r="F82" s="387" t="s">
        <v>763</v>
      </c>
      <c r="G82" s="387" t="s">
        <v>763</v>
      </c>
      <c r="H82" s="387" t="s">
        <v>763</v>
      </c>
      <c r="I82" s="387" t="s">
        <v>763</v>
      </c>
      <c r="J82" s="387">
        <v>0.97299999999999998</v>
      </c>
      <c r="K82" s="387">
        <v>0.97299999999999998</v>
      </c>
      <c r="L82" s="387">
        <v>336.27199999999999</v>
      </c>
      <c r="M82" s="387">
        <v>132.66800000000001</v>
      </c>
      <c r="N82" s="387">
        <v>306.91500000000002</v>
      </c>
      <c r="O82" s="387">
        <v>775.85500000000002</v>
      </c>
    </row>
    <row r="83" spans="1:15" x14ac:dyDescent="0.2">
      <c r="A83" s="387" t="s">
        <v>832</v>
      </c>
      <c r="B83" s="387">
        <v>10.794</v>
      </c>
      <c r="C83" s="387">
        <v>168.84899999999999</v>
      </c>
      <c r="D83" s="387">
        <v>100.828</v>
      </c>
      <c r="E83" s="387">
        <v>280.471</v>
      </c>
      <c r="F83" s="387" t="s">
        <v>763</v>
      </c>
      <c r="G83" s="387" t="s">
        <v>763</v>
      </c>
      <c r="H83" s="387" t="s">
        <v>763</v>
      </c>
      <c r="I83" s="387" t="s">
        <v>763</v>
      </c>
      <c r="J83" s="387">
        <v>1.0049999999999999</v>
      </c>
      <c r="K83" s="387">
        <v>1.0049999999999999</v>
      </c>
      <c r="L83" s="387">
        <v>281.476</v>
      </c>
      <c r="M83" s="387">
        <v>134.69399999999999</v>
      </c>
      <c r="N83" s="387">
        <v>349.23599999999999</v>
      </c>
      <c r="O83" s="387">
        <v>765.40599999999995</v>
      </c>
    </row>
    <row r="84" spans="1:15" x14ac:dyDescent="0.2">
      <c r="A84" s="387" t="s">
        <v>833</v>
      </c>
      <c r="B84" s="387">
        <v>10.448</v>
      </c>
      <c r="C84" s="387">
        <v>121.88200000000001</v>
      </c>
      <c r="D84" s="387">
        <v>88.350999999999999</v>
      </c>
      <c r="E84" s="387">
        <v>220.68199999999999</v>
      </c>
      <c r="F84" s="387" t="s">
        <v>763</v>
      </c>
      <c r="G84" s="387" t="s">
        <v>763</v>
      </c>
      <c r="H84" s="387" t="s">
        <v>763</v>
      </c>
      <c r="I84" s="387" t="s">
        <v>763</v>
      </c>
      <c r="J84" s="387">
        <v>0.97299999999999998</v>
      </c>
      <c r="K84" s="387">
        <v>0.97299999999999998</v>
      </c>
      <c r="L84" s="387">
        <v>221.655</v>
      </c>
      <c r="M84" s="387">
        <v>152.91900000000001</v>
      </c>
      <c r="N84" s="387">
        <v>389.01100000000002</v>
      </c>
      <c r="O84" s="387">
        <v>763.58399999999995</v>
      </c>
    </row>
    <row r="85" spans="1:15" x14ac:dyDescent="0.2">
      <c r="A85" s="387" t="s">
        <v>834</v>
      </c>
      <c r="B85" s="387">
        <v>9.4619999999999997</v>
      </c>
      <c r="C85" s="387">
        <v>108.175</v>
      </c>
      <c r="D85" s="387">
        <v>80.491</v>
      </c>
      <c r="E85" s="387">
        <v>198.12799999999999</v>
      </c>
      <c r="F85" s="387" t="s">
        <v>763</v>
      </c>
      <c r="G85" s="387" t="s">
        <v>763</v>
      </c>
      <c r="H85" s="387" t="s">
        <v>763</v>
      </c>
      <c r="I85" s="387" t="s">
        <v>763</v>
      </c>
      <c r="J85" s="387">
        <v>1.0049999999999999</v>
      </c>
      <c r="K85" s="387">
        <v>1.0049999999999999</v>
      </c>
      <c r="L85" s="387">
        <v>199.13300000000001</v>
      </c>
      <c r="M85" s="387">
        <v>167.55500000000001</v>
      </c>
      <c r="N85" s="387">
        <v>427.12700000000001</v>
      </c>
      <c r="O85" s="387">
        <v>793.81500000000005</v>
      </c>
    </row>
    <row r="86" spans="1:15" x14ac:dyDescent="0.2">
      <c r="A86" s="387" t="s">
        <v>835</v>
      </c>
      <c r="B86" s="387">
        <v>9.6530000000000005</v>
      </c>
      <c r="C86" s="387">
        <v>102.54300000000001</v>
      </c>
      <c r="D86" s="387">
        <v>98.278000000000006</v>
      </c>
      <c r="E86" s="387">
        <v>210.47300000000001</v>
      </c>
      <c r="F86" s="387" t="s">
        <v>763</v>
      </c>
      <c r="G86" s="387" t="s">
        <v>763</v>
      </c>
      <c r="H86" s="387" t="s">
        <v>763</v>
      </c>
      <c r="I86" s="387" t="s">
        <v>763</v>
      </c>
      <c r="J86" s="387">
        <v>1.0049999999999999</v>
      </c>
      <c r="K86" s="387">
        <v>1.0049999999999999</v>
      </c>
      <c r="L86" s="387">
        <v>211.47900000000001</v>
      </c>
      <c r="M86" s="387">
        <v>169.73099999999999</v>
      </c>
      <c r="N86" s="387">
        <v>425.11500000000001</v>
      </c>
      <c r="O86" s="387">
        <v>806.32500000000005</v>
      </c>
    </row>
    <row r="87" spans="1:15" x14ac:dyDescent="0.2">
      <c r="A87" s="387" t="s">
        <v>836</v>
      </c>
      <c r="B87" s="387">
        <v>11.037000000000001</v>
      </c>
      <c r="C87" s="387">
        <v>104.562</v>
      </c>
      <c r="D87" s="387">
        <v>98.641000000000005</v>
      </c>
      <c r="E87" s="387">
        <v>214.239</v>
      </c>
      <c r="F87" s="387" t="s">
        <v>763</v>
      </c>
      <c r="G87" s="387" t="s">
        <v>763</v>
      </c>
      <c r="H87" s="387" t="s">
        <v>763</v>
      </c>
      <c r="I87" s="387" t="s">
        <v>763</v>
      </c>
      <c r="J87" s="387">
        <v>0.97299999999999998</v>
      </c>
      <c r="K87" s="387">
        <v>0.97299999999999998</v>
      </c>
      <c r="L87" s="387">
        <v>215.21199999999999</v>
      </c>
      <c r="M87" s="387">
        <v>168.11500000000001</v>
      </c>
      <c r="N87" s="387">
        <v>365.09100000000001</v>
      </c>
      <c r="O87" s="387">
        <v>748.41800000000001</v>
      </c>
    </row>
    <row r="88" spans="1:15" x14ac:dyDescent="0.2">
      <c r="A88" s="387" t="s">
        <v>837</v>
      </c>
      <c r="B88" s="387">
        <v>15.932</v>
      </c>
      <c r="C88" s="387">
        <v>136.01499999999999</v>
      </c>
      <c r="D88" s="387">
        <v>118.926</v>
      </c>
      <c r="E88" s="387">
        <v>270.87299999999999</v>
      </c>
      <c r="F88" s="387" t="s">
        <v>763</v>
      </c>
      <c r="G88" s="387" t="s">
        <v>763</v>
      </c>
      <c r="H88" s="387" t="s">
        <v>763</v>
      </c>
      <c r="I88" s="387" t="s">
        <v>763</v>
      </c>
      <c r="J88" s="387">
        <v>1.0049999999999999</v>
      </c>
      <c r="K88" s="387">
        <v>1.0049999999999999</v>
      </c>
      <c r="L88" s="387">
        <v>271.87799999999999</v>
      </c>
      <c r="M88" s="387">
        <v>150.517</v>
      </c>
      <c r="N88" s="387">
        <v>341.23399999999998</v>
      </c>
      <c r="O88" s="387">
        <v>763.62900000000002</v>
      </c>
    </row>
    <row r="89" spans="1:15" x14ac:dyDescent="0.2">
      <c r="A89" s="387" t="s">
        <v>838</v>
      </c>
      <c r="B89" s="387">
        <v>16.936</v>
      </c>
      <c r="C89" s="387">
        <v>199.346</v>
      </c>
      <c r="D89" s="387">
        <v>131.56</v>
      </c>
      <c r="E89" s="387">
        <v>347.84100000000001</v>
      </c>
      <c r="F89" s="387" t="s">
        <v>763</v>
      </c>
      <c r="G89" s="387" t="s">
        <v>763</v>
      </c>
      <c r="H89" s="387" t="s">
        <v>763</v>
      </c>
      <c r="I89" s="387" t="s">
        <v>763</v>
      </c>
      <c r="J89" s="387">
        <v>0.97299999999999998</v>
      </c>
      <c r="K89" s="387">
        <v>0.97299999999999998</v>
      </c>
      <c r="L89" s="387">
        <v>348.81400000000002</v>
      </c>
      <c r="M89" s="387">
        <v>143.13200000000001</v>
      </c>
      <c r="N89" s="387">
        <v>347.82600000000002</v>
      </c>
      <c r="O89" s="387">
        <v>839.77200000000005</v>
      </c>
    </row>
    <row r="90" spans="1:15" x14ac:dyDescent="0.2">
      <c r="A90" s="387" t="s">
        <v>839</v>
      </c>
      <c r="B90" s="387">
        <v>18.25</v>
      </c>
      <c r="C90" s="387">
        <v>317.721</v>
      </c>
      <c r="D90" s="387">
        <v>171.23599999999999</v>
      </c>
      <c r="E90" s="387">
        <v>507.20699999999999</v>
      </c>
      <c r="F90" s="387" t="s">
        <v>763</v>
      </c>
      <c r="G90" s="387" t="s">
        <v>763</v>
      </c>
      <c r="H90" s="387" t="s">
        <v>763</v>
      </c>
      <c r="I90" s="387" t="s">
        <v>763</v>
      </c>
      <c r="J90" s="387">
        <v>1.0049999999999999</v>
      </c>
      <c r="K90" s="387">
        <v>1.0049999999999999</v>
      </c>
      <c r="L90" s="387">
        <v>508.21300000000002</v>
      </c>
      <c r="M90" s="387">
        <v>148.87799999999999</v>
      </c>
      <c r="N90" s="387">
        <v>378.48700000000002</v>
      </c>
      <c r="O90" s="387">
        <v>1035.578</v>
      </c>
    </row>
    <row r="91" spans="1:15" x14ac:dyDescent="0.2">
      <c r="A91" s="387" t="s">
        <v>840</v>
      </c>
      <c r="B91" s="387">
        <v>164.529</v>
      </c>
      <c r="C91" s="387">
        <v>2642.7240000000002</v>
      </c>
      <c r="D91" s="387">
        <v>1489.854</v>
      </c>
      <c r="E91" s="387">
        <v>4297.107</v>
      </c>
      <c r="F91" s="387" t="s">
        <v>763</v>
      </c>
      <c r="G91" s="387" t="s">
        <v>763</v>
      </c>
      <c r="H91" s="387" t="s">
        <v>763</v>
      </c>
      <c r="I91" s="387" t="s">
        <v>763</v>
      </c>
      <c r="J91" s="387">
        <v>11.834</v>
      </c>
      <c r="K91" s="387">
        <v>11.834</v>
      </c>
      <c r="L91" s="387">
        <v>4308.9409999999998</v>
      </c>
      <c r="M91" s="387">
        <v>1813.27</v>
      </c>
      <c r="N91" s="387">
        <v>4389.6689999999999</v>
      </c>
      <c r="O91" s="387">
        <v>10511.88</v>
      </c>
    </row>
    <row r="92" spans="1:15" x14ac:dyDescent="0.2">
      <c r="A92" s="387" t="s">
        <v>841</v>
      </c>
      <c r="B92" s="387">
        <v>22.972000000000001</v>
      </c>
      <c r="C92" s="387">
        <v>439.71800000000002</v>
      </c>
      <c r="D92" s="387">
        <v>188.50299999999999</v>
      </c>
      <c r="E92" s="387">
        <v>651.19200000000001</v>
      </c>
      <c r="F92" s="387" t="s">
        <v>763</v>
      </c>
      <c r="G92" s="387" t="s">
        <v>763</v>
      </c>
      <c r="H92" s="387" t="s">
        <v>763</v>
      </c>
      <c r="I92" s="387" t="s">
        <v>763</v>
      </c>
      <c r="J92" s="387">
        <v>1.173</v>
      </c>
      <c r="K92" s="387">
        <v>1.173</v>
      </c>
      <c r="L92" s="387">
        <v>652.36599999999999</v>
      </c>
      <c r="M92" s="387">
        <v>159.851</v>
      </c>
      <c r="N92" s="387">
        <v>405.63099999999997</v>
      </c>
      <c r="O92" s="387">
        <v>1217.848</v>
      </c>
    </row>
    <row r="93" spans="1:15" x14ac:dyDescent="0.2">
      <c r="A93" s="387" t="s">
        <v>842</v>
      </c>
      <c r="B93" s="387">
        <v>13.914999999999999</v>
      </c>
      <c r="C93" s="387">
        <v>452.875</v>
      </c>
      <c r="D93" s="387">
        <v>177.93100000000001</v>
      </c>
      <c r="E93" s="387">
        <v>644.72</v>
      </c>
      <c r="F93" s="387" t="s">
        <v>763</v>
      </c>
      <c r="G93" s="387" t="s">
        <v>763</v>
      </c>
      <c r="H93" s="387" t="s">
        <v>763</v>
      </c>
      <c r="I93" s="387" t="s">
        <v>763</v>
      </c>
      <c r="J93" s="387">
        <v>1.06</v>
      </c>
      <c r="K93" s="387">
        <v>1.06</v>
      </c>
      <c r="L93" s="387">
        <v>645.78</v>
      </c>
      <c r="M93" s="387">
        <v>156.23699999999999</v>
      </c>
      <c r="N93" s="387">
        <v>346.97899999999998</v>
      </c>
      <c r="O93" s="387">
        <v>1148.9960000000001</v>
      </c>
    </row>
    <row r="94" spans="1:15" x14ac:dyDescent="0.2">
      <c r="A94" s="387" t="s">
        <v>843</v>
      </c>
      <c r="B94" s="387">
        <v>10.961</v>
      </c>
      <c r="C94" s="387">
        <v>355.44900000000001</v>
      </c>
      <c r="D94" s="387">
        <v>135.12700000000001</v>
      </c>
      <c r="E94" s="387">
        <v>501.53699999999998</v>
      </c>
      <c r="F94" s="387" t="s">
        <v>763</v>
      </c>
      <c r="G94" s="387" t="s">
        <v>763</v>
      </c>
      <c r="H94" s="387" t="s">
        <v>763</v>
      </c>
      <c r="I94" s="387" t="s">
        <v>763</v>
      </c>
      <c r="J94" s="387">
        <v>1.173</v>
      </c>
      <c r="K94" s="387">
        <v>1.173</v>
      </c>
      <c r="L94" s="387">
        <v>502.71</v>
      </c>
      <c r="M94" s="387">
        <v>149.81200000000001</v>
      </c>
      <c r="N94" s="387">
        <v>343.16899999999998</v>
      </c>
      <c r="O94" s="387">
        <v>995.69100000000003</v>
      </c>
    </row>
    <row r="95" spans="1:15" x14ac:dyDescent="0.2">
      <c r="A95" s="387" t="s">
        <v>844</v>
      </c>
      <c r="B95" s="387">
        <v>9.84</v>
      </c>
      <c r="C95" s="387">
        <v>260.63200000000001</v>
      </c>
      <c r="D95" s="387">
        <v>97.811999999999998</v>
      </c>
      <c r="E95" s="387">
        <v>368.28399999999999</v>
      </c>
      <c r="F95" s="387" t="s">
        <v>763</v>
      </c>
      <c r="G95" s="387" t="s">
        <v>763</v>
      </c>
      <c r="H95" s="387" t="s">
        <v>763</v>
      </c>
      <c r="I95" s="387" t="s">
        <v>763</v>
      </c>
      <c r="J95" s="387">
        <v>1.135</v>
      </c>
      <c r="K95" s="387">
        <v>1.135</v>
      </c>
      <c r="L95" s="387">
        <v>369.41899999999998</v>
      </c>
      <c r="M95" s="387">
        <v>140.93799999999999</v>
      </c>
      <c r="N95" s="387">
        <v>318.78699999999998</v>
      </c>
      <c r="O95" s="387">
        <v>829.14400000000001</v>
      </c>
    </row>
    <row r="96" spans="1:15" x14ac:dyDescent="0.2">
      <c r="A96" s="387" t="s">
        <v>845</v>
      </c>
      <c r="B96" s="387">
        <v>8.8970000000000002</v>
      </c>
      <c r="C96" s="387">
        <v>173.64099999999999</v>
      </c>
      <c r="D96" s="387">
        <v>89.241</v>
      </c>
      <c r="E96" s="387">
        <v>271.779</v>
      </c>
      <c r="F96" s="387" t="s">
        <v>763</v>
      </c>
      <c r="G96" s="387" t="s">
        <v>763</v>
      </c>
      <c r="H96" s="387" t="s">
        <v>763</v>
      </c>
      <c r="I96" s="387" t="s">
        <v>763</v>
      </c>
      <c r="J96" s="387">
        <v>1.173</v>
      </c>
      <c r="K96" s="387">
        <v>1.173</v>
      </c>
      <c r="L96" s="387">
        <v>272.952</v>
      </c>
      <c r="M96" s="387">
        <v>142.60400000000001</v>
      </c>
      <c r="N96" s="387">
        <v>350.226</v>
      </c>
      <c r="O96" s="387">
        <v>765.78200000000004</v>
      </c>
    </row>
    <row r="97" spans="1:15" x14ac:dyDescent="0.2">
      <c r="A97" s="387" t="s">
        <v>846</v>
      </c>
      <c r="B97" s="387">
        <v>9.1280000000000001</v>
      </c>
      <c r="C97" s="387">
        <v>128.84200000000001</v>
      </c>
      <c r="D97" s="387">
        <v>76.751000000000005</v>
      </c>
      <c r="E97" s="387">
        <v>214.72200000000001</v>
      </c>
      <c r="F97" s="387" t="s">
        <v>763</v>
      </c>
      <c r="G97" s="387" t="s">
        <v>763</v>
      </c>
      <c r="H97" s="387" t="s">
        <v>763</v>
      </c>
      <c r="I97" s="387" t="s">
        <v>763</v>
      </c>
      <c r="J97" s="387">
        <v>1.135</v>
      </c>
      <c r="K97" s="387">
        <v>1.135</v>
      </c>
      <c r="L97" s="387">
        <v>215.857</v>
      </c>
      <c r="M97" s="387">
        <v>154.065</v>
      </c>
      <c r="N97" s="387">
        <v>380.46499999999997</v>
      </c>
      <c r="O97" s="387">
        <v>750.38699999999994</v>
      </c>
    </row>
    <row r="98" spans="1:15" x14ac:dyDescent="0.2">
      <c r="A98" s="387" t="s">
        <v>847</v>
      </c>
      <c r="B98" s="387">
        <v>7.9180000000000001</v>
      </c>
      <c r="C98" s="387">
        <v>108.767</v>
      </c>
      <c r="D98" s="387">
        <v>74.959999999999994</v>
      </c>
      <c r="E98" s="387">
        <v>191.64500000000001</v>
      </c>
      <c r="F98" s="387" t="s">
        <v>763</v>
      </c>
      <c r="G98" s="387" t="s">
        <v>763</v>
      </c>
      <c r="H98" s="387" t="s">
        <v>763</v>
      </c>
      <c r="I98" s="387" t="s">
        <v>763</v>
      </c>
      <c r="J98" s="387">
        <v>1.173</v>
      </c>
      <c r="K98" s="387">
        <v>1.173</v>
      </c>
      <c r="L98" s="387">
        <v>192.81899999999999</v>
      </c>
      <c r="M98" s="387">
        <v>165.50399999999999</v>
      </c>
      <c r="N98" s="387">
        <v>422.61599999999999</v>
      </c>
      <c r="O98" s="387">
        <v>780.93899999999996</v>
      </c>
    </row>
    <row r="99" spans="1:15" x14ac:dyDescent="0.2">
      <c r="A99" s="387" t="s">
        <v>848</v>
      </c>
      <c r="B99" s="387">
        <v>7.4909999999999997</v>
      </c>
      <c r="C99" s="387">
        <v>105.024</v>
      </c>
      <c r="D99" s="387">
        <v>83.44</v>
      </c>
      <c r="E99" s="387">
        <v>195.95500000000001</v>
      </c>
      <c r="F99" s="387" t="s">
        <v>763</v>
      </c>
      <c r="G99" s="387" t="s">
        <v>763</v>
      </c>
      <c r="H99" s="387" t="s">
        <v>763</v>
      </c>
      <c r="I99" s="387" t="s">
        <v>763</v>
      </c>
      <c r="J99" s="387">
        <v>1.173</v>
      </c>
      <c r="K99" s="387">
        <v>1.173</v>
      </c>
      <c r="L99" s="387">
        <v>197.12799999999999</v>
      </c>
      <c r="M99" s="387">
        <v>171.58099999999999</v>
      </c>
      <c r="N99" s="387">
        <v>419.32499999999999</v>
      </c>
      <c r="O99" s="387">
        <v>788.03399999999999</v>
      </c>
    </row>
    <row r="100" spans="1:15" x14ac:dyDescent="0.2">
      <c r="A100" s="387" t="s">
        <v>849</v>
      </c>
      <c r="B100" s="387">
        <v>9.9469999999999992</v>
      </c>
      <c r="C100" s="387">
        <v>108.086</v>
      </c>
      <c r="D100" s="387">
        <v>83.61</v>
      </c>
      <c r="E100" s="387">
        <v>201.643</v>
      </c>
      <c r="F100" s="387" t="s">
        <v>763</v>
      </c>
      <c r="G100" s="387" t="s">
        <v>763</v>
      </c>
      <c r="H100" s="387" t="s">
        <v>763</v>
      </c>
      <c r="I100" s="387" t="s">
        <v>763</v>
      </c>
      <c r="J100" s="387">
        <v>1.135</v>
      </c>
      <c r="K100" s="387">
        <v>1.135</v>
      </c>
      <c r="L100" s="387">
        <v>202.77799999999999</v>
      </c>
      <c r="M100" s="387">
        <v>166.036</v>
      </c>
      <c r="N100" s="387">
        <v>358.36799999999999</v>
      </c>
      <c r="O100" s="387">
        <v>727.18100000000004</v>
      </c>
    </row>
    <row r="101" spans="1:15" x14ac:dyDescent="0.2">
      <c r="A101" s="387" t="s">
        <v>850</v>
      </c>
      <c r="B101" s="387">
        <v>13.879</v>
      </c>
      <c r="C101" s="387">
        <v>144.72</v>
      </c>
      <c r="D101" s="387">
        <v>103.575</v>
      </c>
      <c r="E101" s="387">
        <v>262.17399999999998</v>
      </c>
      <c r="F101" s="387" t="s">
        <v>763</v>
      </c>
      <c r="G101" s="387" t="s">
        <v>763</v>
      </c>
      <c r="H101" s="387" t="s">
        <v>763</v>
      </c>
      <c r="I101" s="387" t="s">
        <v>763</v>
      </c>
      <c r="J101" s="387">
        <v>1.173</v>
      </c>
      <c r="K101" s="387">
        <v>1.173</v>
      </c>
      <c r="L101" s="387">
        <v>263.34699999999998</v>
      </c>
      <c r="M101" s="387">
        <v>152.589</v>
      </c>
      <c r="N101" s="387">
        <v>363.80099999999999</v>
      </c>
      <c r="O101" s="387">
        <v>779.73800000000006</v>
      </c>
    </row>
    <row r="102" spans="1:15" x14ac:dyDescent="0.2">
      <c r="A102" s="387" t="s">
        <v>851</v>
      </c>
      <c r="B102" s="387">
        <v>16.600999999999999</v>
      </c>
      <c r="C102" s="387">
        <v>226.721</v>
      </c>
      <c r="D102" s="387">
        <v>115.262</v>
      </c>
      <c r="E102" s="387">
        <v>358.584</v>
      </c>
      <c r="F102" s="387" t="s">
        <v>763</v>
      </c>
      <c r="G102" s="387" t="s">
        <v>763</v>
      </c>
      <c r="H102" s="387" t="s">
        <v>763</v>
      </c>
      <c r="I102" s="387" t="s">
        <v>763</v>
      </c>
      <c r="J102" s="387">
        <v>1.135</v>
      </c>
      <c r="K102" s="387">
        <v>1.135</v>
      </c>
      <c r="L102" s="387">
        <v>359.71899999999999</v>
      </c>
      <c r="M102" s="387">
        <v>145.43299999999999</v>
      </c>
      <c r="N102" s="387">
        <v>350.697</v>
      </c>
      <c r="O102" s="387">
        <v>855.84900000000005</v>
      </c>
    </row>
    <row r="103" spans="1:15" x14ac:dyDescent="0.2">
      <c r="A103" s="387" t="s">
        <v>852</v>
      </c>
      <c r="B103" s="387">
        <v>17.704999999999998</v>
      </c>
      <c r="C103" s="387">
        <v>331.63200000000001</v>
      </c>
      <c r="D103" s="387">
        <v>140.458</v>
      </c>
      <c r="E103" s="387">
        <v>489.79500000000002</v>
      </c>
      <c r="F103" s="387" t="s">
        <v>763</v>
      </c>
      <c r="G103" s="387" t="s">
        <v>763</v>
      </c>
      <c r="H103" s="387" t="s">
        <v>763</v>
      </c>
      <c r="I103" s="387" t="s">
        <v>763</v>
      </c>
      <c r="J103" s="387">
        <v>1.173</v>
      </c>
      <c r="K103" s="387">
        <v>1.173</v>
      </c>
      <c r="L103" s="387">
        <v>490.96800000000002</v>
      </c>
      <c r="M103" s="387">
        <v>149.47200000000001</v>
      </c>
      <c r="N103" s="387">
        <v>369.26600000000002</v>
      </c>
      <c r="O103" s="387">
        <v>1009.706</v>
      </c>
    </row>
    <row r="104" spans="1:15" x14ac:dyDescent="0.2">
      <c r="A104" s="387" t="s">
        <v>853</v>
      </c>
      <c r="B104" s="387">
        <v>149.25299999999999</v>
      </c>
      <c r="C104" s="387">
        <v>2836.1080000000002</v>
      </c>
      <c r="D104" s="387">
        <v>1366.671</v>
      </c>
      <c r="E104" s="387">
        <v>4352.0320000000002</v>
      </c>
      <c r="F104" s="387" t="s">
        <v>763</v>
      </c>
      <c r="G104" s="387" t="s">
        <v>763</v>
      </c>
      <c r="H104" s="387" t="s">
        <v>763</v>
      </c>
      <c r="I104" s="387" t="s">
        <v>763</v>
      </c>
      <c r="J104" s="387">
        <v>13.811999999999999</v>
      </c>
      <c r="K104" s="387">
        <v>13.811999999999999</v>
      </c>
      <c r="L104" s="387">
        <v>4365.8440000000001</v>
      </c>
      <c r="M104" s="387">
        <v>1854.1210000000001</v>
      </c>
      <c r="N104" s="387">
        <v>4428.0590000000002</v>
      </c>
      <c r="O104" s="387">
        <v>10648.023999999999</v>
      </c>
    </row>
    <row r="105" spans="1:15" x14ac:dyDescent="0.2">
      <c r="A105" s="387" t="s">
        <v>854</v>
      </c>
      <c r="B105" s="387">
        <v>15.387</v>
      </c>
      <c r="C105" s="387">
        <v>361.55599999999998</v>
      </c>
      <c r="D105" s="387">
        <v>183.00899999999999</v>
      </c>
      <c r="E105" s="387">
        <v>559.952</v>
      </c>
      <c r="F105" s="387" t="s">
        <v>763</v>
      </c>
      <c r="G105" s="387" t="s">
        <v>763</v>
      </c>
      <c r="H105" s="387" t="s">
        <v>763</v>
      </c>
      <c r="I105" s="387" t="s">
        <v>763</v>
      </c>
      <c r="J105" s="387">
        <v>1.7789999999999999</v>
      </c>
      <c r="K105" s="387">
        <v>1.7789999999999999</v>
      </c>
      <c r="L105" s="387">
        <v>561.73</v>
      </c>
      <c r="M105" s="387">
        <v>156.679</v>
      </c>
      <c r="N105" s="387">
        <v>384.02</v>
      </c>
      <c r="O105" s="387">
        <v>1102.43</v>
      </c>
    </row>
    <row r="106" spans="1:15" x14ac:dyDescent="0.2">
      <c r="A106" s="387" t="s">
        <v>855</v>
      </c>
      <c r="B106" s="387">
        <v>13.464</v>
      </c>
      <c r="C106" s="387">
        <v>385.99400000000003</v>
      </c>
      <c r="D106" s="387">
        <v>154.85499999999999</v>
      </c>
      <c r="E106" s="387">
        <v>554.31299999999999</v>
      </c>
      <c r="F106" s="387" t="s">
        <v>763</v>
      </c>
      <c r="G106" s="387" t="s">
        <v>763</v>
      </c>
      <c r="H106" s="387" t="s">
        <v>763</v>
      </c>
      <c r="I106" s="387" t="s">
        <v>763</v>
      </c>
      <c r="J106" s="387">
        <v>1.6639999999999999</v>
      </c>
      <c r="K106" s="387">
        <v>1.6639999999999999</v>
      </c>
      <c r="L106" s="387">
        <v>555.97699999999998</v>
      </c>
      <c r="M106" s="387">
        <v>154.999</v>
      </c>
      <c r="N106" s="387">
        <v>350.517</v>
      </c>
      <c r="O106" s="387">
        <v>1061.492</v>
      </c>
    </row>
    <row r="107" spans="1:15" x14ac:dyDescent="0.2">
      <c r="A107" s="387" t="s">
        <v>856</v>
      </c>
      <c r="B107" s="387">
        <v>9.5990000000000002</v>
      </c>
      <c r="C107" s="387">
        <v>349.28199999999998</v>
      </c>
      <c r="D107" s="387">
        <v>119.151</v>
      </c>
      <c r="E107" s="387">
        <v>478.03100000000001</v>
      </c>
      <c r="F107" s="387" t="s">
        <v>763</v>
      </c>
      <c r="G107" s="387" t="s">
        <v>763</v>
      </c>
      <c r="H107" s="387" t="s">
        <v>763</v>
      </c>
      <c r="I107" s="387" t="s">
        <v>763</v>
      </c>
      <c r="J107" s="387">
        <v>1.7789999999999999</v>
      </c>
      <c r="K107" s="387">
        <v>1.7789999999999999</v>
      </c>
      <c r="L107" s="387">
        <v>479.81</v>
      </c>
      <c r="M107" s="387">
        <v>151.91900000000001</v>
      </c>
      <c r="N107" s="387">
        <v>354.983</v>
      </c>
      <c r="O107" s="387">
        <v>986.71100000000001</v>
      </c>
    </row>
    <row r="108" spans="1:15" x14ac:dyDescent="0.2">
      <c r="A108" s="387" t="s">
        <v>857</v>
      </c>
      <c r="B108" s="387">
        <v>10.294</v>
      </c>
      <c r="C108" s="387">
        <v>242.63900000000001</v>
      </c>
      <c r="D108" s="387">
        <v>82.923000000000002</v>
      </c>
      <c r="E108" s="387">
        <v>335.85500000000002</v>
      </c>
      <c r="F108" s="387" t="s">
        <v>763</v>
      </c>
      <c r="G108" s="387" t="s">
        <v>763</v>
      </c>
      <c r="H108" s="387" t="s">
        <v>763</v>
      </c>
      <c r="I108" s="387" t="s">
        <v>763</v>
      </c>
      <c r="J108" s="387">
        <v>1.7210000000000001</v>
      </c>
      <c r="K108" s="387">
        <v>1.7210000000000001</v>
      </c>
      <c r="L108" s="387">
        <v>337.577</v>
      </c>
      <c r="M108" s="387">
        <v>142.61500000000001</v>
      </c>
      <c r="N108" s="387">
        <v>318.83</v>
      </c>
      <c r="O108" s="387">
        <v>799.02200000000005</v>
      </c>
    </row>
    <row r="109" spans="1:15" x14ac:dyDescent="0.2">
      <c r="A109" s="387" t="s">
        <v>858</v>
      </c>
      <c r="B109" s="387">
        <v>6.2149999999999999</v>
      </c>
      <c r="C109" s="387">
        <v>157.298</v>
      </c>
      <c r="D109" s="387">
        <v>85.361000000000004</v>
      </c>
      <c r="E109" s="387">
        <v>248.874</v>
      </c>
      <c r="F109" s="387" t="s">
        <v>763</v>
      </c>
      <c r="G109" s="387" t="s">
        <v>763</v>
      </c>
      <c r="H109" s="387" t="s">
        <v>763</v>
      </c>
      <c r="I109" s="387" t="s">
        <v>763</v>
      </c>
      <c r="J109" s="387">
        <v>1.7789999999999999</v>
      </c>
      <c r="K109" s="387">
        <v>1.7789999999999999</v>
      </c>
      <c r="L109" s="387">
        <v>250.65299999999999</v>
      </c>
      <c r="M109" s="387">
        <v>142.149</v>
      </c>
      <c r="N109" s="387">
        <v>357.72899999999998</v>
      </c>
      <c r="O109" s="387">
        <v>750.53</v>
      </c>
    </row>
    <row r="110" spans="1:15" x14ac:dyDescent="0.2">
      <c r="A110" s="387" t="s">
        <v>859</v>
      </c>
      <c r="B110" s="387">
        <v>4.915</v>
      </c>
      <c r="C110" s="387">
        <v>124.84099999999999</v>
      </c>
      <c r="D110" s="387">
        <v>77.766999999999996</v>
      </c>
      <c r="E110" s="387">
        <v>207.524</v>
      </c>
      <c r="F110" s="387" t="s">
        <v>763</v>
      </c>
      <c r="G110" s="387" t="s">
        <v>763</v>
      </c>
      <c r="H110" s="387" t="s">
        <v>763</v>
      </c>
      <c r="I110" s="387" t="s">
        <v>763</v>
      </c>
      <c r="J110" s="387">
        <v>1.7210000000000001</v>
      </c>
      <c r="K110" s="387">
        <v>1.7210000000000001</v>
      </c>
      <c r="L110" s="387">
        <v>209.245</v>
      </c>
      <c r="M110" s="387">
        <v>155.63399999999999</v>
      </c>
      <c r="N110" s="387">
        <v>400.83</v>
      </c>
      <c r="O110" s="387">
        <v>765.70799999999997</v>
      </c>
    </row>
    <row r="111" spans="1:15" x14ac:dyDescent="0.2">
      <c r="A111" s="387" t="s">
        <v>860</v>
      </c>
      <c r="B111" s="387">
        <v>6.0910000000000002</v>
      </c>
      <c r="C111" s="387">
        <v>104.572</v>
      </c>
      <c r="D111" s="387">
        <v>66.557000000000002</v>
      </c>
      <c r="E111" s="387">
        <v>177.22</v>
      </c>
      <c r="F111" s="387" t="s">
        <v>763</v>
      </c>
      <c r="G111" s="387" t="s">
        <v>763</v>
      </c>
      <c r="H111" s="387" t="s">
        <v>763</v>
      </c>
      <c r="I111" s="387" t="s">
        <v>763</v>
      </c>
      <c r="J111" s="387">
        <v>1.7789999999999999</v>
      </c>
      <c r="K111" s="387">
        <v>1.7789999999999999</v>
      </c>
      <c r="L111" s="387">
        <v>178.99799999999999</v>
      </c>
      <c r="M111" s="387">
        <v>175.60400000000001</v>
      </c>
      <c r="N111" s="387">
        <v>466.46100000000001</v>
      </c>
      <c r="O111" s="387">
        <v>821.06299999999999</v>
      </c>
    </row>
    <row r="112" spans="1:15" x14ac:dyDescent="0.2">
      <c r="A112" s="387" t="s">
        <v>861</v>
      </c>
      <c r="B112" s="387">
        <v>5.7519999999999998</v>
      </c>
      <c r="C112" s="387">
        <v>102.533</v>
      </c>
      <c r="D112" s="387">
        <v>63.384999999999998</v>
      </c>
      <c r="E112" s="387">
        <v>171.67</v>
      </c>
      <c r="F112" s="387" t="s">
        <v>763</v>
      </c>
      <c r="G112" s="387" t="s">
        <v>763</v>
      </c>
      <c r="H112" s="387" t="s">
        <v>763</v>
      </c>
      <c r="I112" s="387" t="s">
        <v>763</v>
      </c>
      <c r="J112" s="387">
        <v>1.7789999999999999</v>
      </c>
      <c r="K112" s="387">
        <v>1.7789999999999999</v>
      </c>
      <c r="L112" s="387">
        <v>173.44900000000001</v>
      </c>
      <c r="M112" s="387">
        <v>183.40600000000001</v>
      </c>
      <c r="N112" s="387">
        <v>447.56599999999997</v>
      </c>
      <c r="O112" s="387">
        <v>804.42200000000003</v>
      </c>
    </row>
    <row r="113" spans="1:15" x14ac:dyDescent="0.2">
      <c r="A113" s="387" t="s">
        <v>862</v>
      </c>
      <c r="B113" s="387">
        <v>7.64</v>
      </c>
      <c r="C113" s="387">
        <v>107.623</v>
      </c>
      <c r="D113" s="387">
        <v>78.102000000000004</v>
      </c>
      <c r="E113" s="387">
        <v>193.364</v>
      </c>
      <c r="F113" s="387" t="s">
        <v>763</v>
      </c>
      <c r="G113" s="387" t="s">
        <v>763</v>
      </c>
      <c r="H113" s="387" t="s">
        <v>763</v>
      </c>
      <c r="I113" s="387" t="s">
        <v>763</v>
      </c>
      <c r="J113" s="387">
        <v>1.7210000000000001</v>
      </c>
      <c r="K113" s="387">
        <v>1.7210000000000001</v>
      </c>
      <c r="L113" s="387">
        <v>195.08600000000001</v>
      </c>
      <c r="M113" s="387">
        <v>178.48500000000001</v>
      </c>
      <c r="N113" s="387">
        <v>382.47300000000001</v>
      </c>
      <c r="O113" s="387">
        <v>756.04300000000001</v>
      </c>
    </row>
    <row r="114" spans="1:15" x14ac:dyDescent="0.2">
      <c r="A114" s="387" t="s">
        <v>863</v>
      </c>
      <c r="B114" s="387">
        <v>10.417999999999999</v>
      </c>
      <c r="C114" s="387">
        <v>142.12200000000001</v>
      </c>
      <c r="D114" s="387">
        <v>111.318</v>
      </c>
      <c r="E114" s="387">
        <v>263.85700000000003</v>
      </c>
      <c r="F114" s="387" t="s">
        <v>763</v>
      </c>
      <c r="G114" s="387" t="s">
        <v>763</v>
      </c>
      <c r="H114" s="387" t="s">
        <v>763</v>
      </c>
      <c r="I114" s="387" t="s">
        <v>763</v>
      </c>
      <c r="J114" s="387">
        <v>1.7789999999999999</v>
      </c>
      <c r="K114" s="387">
        <v>1.7789999999999999</v>
      </c>
      <c r="L114" s="387">
        <v>265.63600000000002</v>
      </c>
      <c r="M114" s="387">
        <v>158.25299999999999</v>
      </c>
      <c r="N114" s="387">
        <v>360.68299999999999</v>
      </c>
      <c r="O114" s="387">
        <v>784.572</v>
      </c>
    </row>
    <row r="115" spans="1:15" x14ac:dyDescent="0.2">
      <c r="A115" s="387" t="s">
        <v>864</v>
      </c>
      <c r="B115" s="387">
        <v>11.023999999999999</v>
      </c>
      <c r="C115" s="387">
        <v>227.39400000000001</v>
      </c>
      <c r="D115" s="387">
        <v>128.387</v>
      </c>
      <c r="E115" s="387">
        <v>366.80500000000001</v>
      </c>
      <c r="F115" s="387" t="s">
        <v>763</v>
      </c>
      <c r="G115" s="387" t="s">
        <v>763</v>
      </c>
      <c r="H115" s="387" t="s">
        <v>763</v>
      </c>
      <c r="I115" s="387" t="s">
        <v>763</v>
      </c>
      <c r="J115" s="387">
        <v>1.7210000000000001</v>
      </c>
      <c r="K115" s="387">
        <v>1.7210000000000001</v>
      </c>
      <c r="L115" s="387">
        <v>368.52600000000001</v>
      </c>
      <c r="M115" s="387">
        <v>149.292</v>
      </c>
      <c r="N115" s="387">
        <v>360.26</v>
      </c>
      <c r="O115" s="387">
        <v>878.07799999999997</v>
      </c>
    </row>
    <row r="116" spans="1:15" x14ac:dyDescent="0.2">
      <c r="A116" s="387" t="s">
        <v>865</v>
      </c>
      <c r="B116" s="387">
        <v>14.105</v>
      </c>
      <c r="C116" s="387">
        <v>345.33199999999999</v>
      </c>
      <c r="D116" s="387">
        <v>167.40100000000001</v>
      </c>
      <c r="E116" s="387">
        <v>526.83699999999999</v>
      </c>
      <c r="F116" s="387" t="s">
        <v>763</v>
      </c>
      <c r="G116" s="387" t="s">
        <v>763</v>
      </c>
      <c r="H116" s="387" t="s">
        <v>763</v>
      </c>
      <c r="I116" s="387" t="s">
        <v>763</v>
      </c>
      <c r="J116" s="387">
        <v>1.7789999999999999</v>
      </c>
      <c r="K116" s="387">
        <v>1.7789999999999999</v>
      </c>
      <c r="L116" s="387">
        <v>528.61599999999999</v>
      </c>
      <c r="M116" s="387">
        <v>157.05600000000001</v>
      </c>
      <c r="N116" s="387">
        <v>385.7</v>
      </c>
      <c r="O116" s="387">
        <v>1071.3720000000001</v>
      </c>
    </row>
    <row r="117" spans="1:15" x14ac:dyDescent="0.2">
      <c r="A117" s="387" t="s">
        <v>866</v>
      </c>
      <c r="B117" s="387">
        <v>114.90300000000001</v>
      </c>
      <c r="C117" s="387">
        <v>2650.8679999999999</v>
      </c>
      <c r="D117" s="387">
        <v>1318.213</v>
      </c>
      <c r="E117" s="387">
        <v>4083.9839999999999</v>
      </c>
      <c r="F117" s="387" t="s">
        <v>763</v>
      </c>
      <c r="G117" s="387" t="s">
        <v>763</v>
      </c>
      <c r="H117" s="387" t="s">
        <v>763</v>
      </c>
      <c r="I117" s="387" t="s">
        <v>763</v>
      </c>
      <c r="J117" s="387">
        <v>21</v>
      </c>
      <c r="K117" s="387">
        <v>21</v>
      </c>
      <c r="L117" s="387">
        <v>4104.9840000000004</v>
      </c>
      <c r="M117" s="387">
        <v>1906.0889999999999</v>
      </c>
      <c r="N117" s="387">
        <v>4567.1850000000004</v>
      </c>
      <c r="O117" s="387">
        <v>10578.258</v>
      </c>
    </row>
    <row r="118" spans="1:15" x14ac:dyDescent="0.2">
      <c r="A118" s="387" t="s">
        <v>867</v>
      </c>
      <c r="B118" s="387">
        <v>16.494</v>
      </c>
      <c r="C118" s="387">
        <v>412.22899999999998</v>
      </c>
      <c r="D118" s="387">
        <v>185.88800000000001</v>
      </c>
      <c r="E118" s="387">
        <v>614.61</v>
      </c>
      <c r="F118" s="387" t="s">
        <v>763</v>
      </c>
      <c r="G118" s="387" t="s">
        <v>763</v>
      </c>
      <c r="H118" s="387" t="s">
        <v>763</v>
      </c>
      <c r="I118" s="387" t="s">
        <v>763</v>
      </c>
      <c r="J118" s="387">
        <v>1.788</v>
      </c>
      <c r="K118" s="387">
        <v>1.788</v>
      </c>
      <c r="L118" s="387">
        <v>616.39800000000002</v>
      </c>
      <c r="M118" s="387">
        <v>172.31399999999999</v>
      </c>
      <c r="N118" s="387">
        <v>400.37700000000001</v>
      </c>
      <c r="O118" s="387">
        <v>1189.0899999999999</v>
      </c>
    </row>
    <row r="119" spans="1:15" x14ac:dyDescent="0.2">
      <c r="A119" s="387" t="s">
        <v>868</v>
      </c>
      <c r="B119" s="387">
        <v>13.121</v>
      </c>
      <c r="C119" s="387">
        <v>360.358</v>
      </c>
      <c r="D119" s="387">
        <v>124.092</v>
      </c>
      <c r="E119" s="387">
        <v>497.57100000000003</v>
      </c>
      <c r="F119" s="387" t="s">
        <v>763</v>
      </c>
      <c r="G119" s="387" t="s">
        <v>763</v>
      </c>
      <c r="H119" s="387" t="s">
        <v>763</v>
      </c>
      <c r="I119" s="387" t="s">
        <v>763</v>
      </c>
      <c r="J119" s="387">
        <v>1.615</v>
      </c>
      <c r="K119" s="387">
        <v>1.615</v>
      </c>
      <c r="L119" s="387">
        <v>499.18599999999998</v>
      </c>
      <c r="M119" s="387">
        <v>164.358</v>
      </c>
      <c r="N119" s="387">
        <v>337.99</v>
      </c>
      <c r="O119" s="387">
        <v>1001.534</v>
      </c>
    </row>
    <row r="120" spans="1:15" x14ac:dyDescent="0.2">
      <c r="A120" s="387" t="s">
        <v>869</v>
      </c>
      <c r="B120" s="387">
        <v>8.7349999999999994</v>
      </c>
      <c r="C120" s="387">
        <v>308.58199999999999</v>
      </c>
      <c r="D120" s="387">
        <v>85.4</v>
      </c>
      <c r="E120" s="387">
        <v>402.71699999999998</v>
      </c>
      <c r="F120" s="387" t="s">
        <v>763</v>
      </c>
      <c r="G120" s="387" t="s">
        <v>763</v>
      </c>
      <c r="H120" s="387" t="s">
        <v>763</v>
      </c>
      <c r="I120" s="387" t="s">
        <v>763</v>
      </c>
      <c r="J120" s="387">
        <v>1.788</v>
      </c>
      <c r="K120" s="387">
        <v>1.788</v>
      </c>
      <c r="L120" s="387">
        <v>404.505</v>
      </c>
      <c r="M120" s="387">
        <v>158.01499999999999</v>
      </c>
      <c r="N120" s="387">
        <v>366.49900000000002</v>
      </c>
      <c r="O120" s="387">
        <v>929.01900000000001</v>
      </c>
    </row>
    <row r="121" spans="1:15" x14ac:dyDescent="0.2">
      <c r="A121" s="387" t="s">
        <v>870</v>
      </c>
      <c r="B121" s="387">
        <v>10.356999999999999</v>
      </c>
      <c r="C121" s="387">
        <v>206.94900000000001</v>
      </c>
      <c r="D121" s="387">
        <v>62.936999999999998</v>
      </c>
      <c r="E121" s="387">
        <v>280.24299999999999</v>
      </c>
      <c r="F121" s="387" t="s">
        <v>763</v>
      </c>
      <c r="G121" s="387" t="s">
        <v>763</v>
      </c>
      <c r="H121" s="387" t="s">
        <v>763</v>
      </c>
      <c r="I121" s="387" t="s">
        <v>763</v>
      </c>
      <c r="J121" s="387">
        <v>1.73</v>
      </c>
      <c r="K121" s="387">
        <v>1.73</v>
      </c>
      <c r="L121" s="387">
        <v>281.97300000000001</v>
      </c>
      <c r="M121" s="387">
        <v>150.899</v>
      </c>
      <c r="N121" s="387">
        <v>345.75</v>
      </c>
      <c r="O121" s="387">
        <v>778.62099999999998</v>
      </c>
    </row>
    <row r="122" spans="1:15" x14ac:dyDescent="0.2">
      <c r="A122" s="387" t="s">
        <v>871</v>
      </c>
      <c r="B122" s="387">
        <v>8.6609999999999996</v>
      </c>
      <c r="C122" s="387">
        <v>153.22800000000001</v>
      </c>
      <c r="D122" s="387">
        <v>66.269000000000005</v>
      </c>
      <c r="E122" s="387">
        <v>228.15799999999999</v>
      </c>
      <c r="F122" s="387" t="s">
        <v>763</v>
      </c>
      <c r="G122" s="387" t="s">
        <v>763</v>
      </c>
      <c r="H122" s="387" t="s">
        <v>763</v>
      </c>
      <c r="I122" s="387" t="s">
        <v>763</v>
      </c>
      <c r="J122" s="387">
        <v>1.788</v>
      </c>
      <c r="K122" s="387">
        <v>1.788</v>
      </c>
      <c r="L122" s="387">
        <v>229.946</v>
      </c>
      <c r="M122" s="387">
        <v>156.46100000000001</v>
      </c>
      <c r="N122" s="387">
        <v>381.18700000000001</v>
      </c>
      <c r="O122" s="387">
        <v>767.59400000000005</v>
      </c>
    </row>
    <row r="123" spans="1:15" x14ac:dyDescent="0.2">
      <c r="A123" s="387" t="s">
        <v>872</v>
      </c>
      <c r="B123" s="387">
        <v>5.5289999999999999</v>
      </c>
      <c r="C123" s="387">
        <v>117.70099999999999</v>
      </c>
      <c r="D123" s="387">
        <v>63.323</v>
      </c>
      <c r="E123" s="387">
        <v>186.553</v>
      </c>
      <c r="F123" s="387" t="s">
        <v>763</v>
      </c>
      <c r="G123" s="387" t="s">
        <v>763</v>
      </c>
      <c r="H123" s="387" t="s">
        <v>763</v>
      </c>
      <c r="I123" s="387" t="s">
        <v>763</v>
      </c>
      <c r="J123" s="387">
        <v>1.73</v>
      </c>
      <c r="K123" s="387">
        <v>1.73</v>
      </c>
      <c r="L123" s="387">
        <v>188.28299999999999</v>
      </c>
      <c r="M123" s="387">
        <v>173.214</v>
      </c>
      <c r="N123" s="387">
        <v>443.46300000000002</v>
      </c>
      <c r="O123" s="387">
        <v>804.96</v>
      </c>
    </row>
    <row r="124" spans="1:15" x14ac:dyDescent="0.2">
      <c r="A124" s="387" t="s">
        <v>873</v>
      </c>
      <c r="B124" s="387">
        <v>7.9240000000000004</v>
      </c>
      <c r="C124" s="387">
        <v>100.455</v>
      </c>
      <c r="D124" s="387">
        <v>59.362000000000002</v>
      </c>
      <c r="E124" s="387">
        <v>167.74100000000001</v>
      </c>
      <c r="F124" s="387" t="s">
        <v>763</v>
      </c>
      <c r="G124" s="387" t="s">
        <v>763</v>
      </c>
      <c r="H124" s="387" t="s">
        <v>763</v>
      </c>
      <c r="I124" s="387" t="s">
        <v>763</v>
      </c>
      <c r="J124" s="387">
        <v>1.788</v>
      </c>
      <c r="K124" s="387">
        <v>1.788</v>
      </c>
      <c r="L124" s="387">
        <v>169.529</v>
      </c>
      <c r="M124" s="387">
        <v>190.542</v>
      </c>
      <c r="N124" s="387">
        <v>473.26299999999998</v>
      </c>
      <c r="O124" s="387">
        <v>833.33399999999995</v>
      </c>
    </row>
    <row r="125" spans="1:15" x14ac:dyDescent="0.2">
      <c r="A125" s="387" t="s">
        <v>874</v>
      </c>
      <c r="B125" s="387">
        <v>8.4589999999999996</v>
      </c>
      <c r="C125" s="387">
        <v>108.57</v>
      </c>
      <c r="D125" s="387">
        <v>64.284999999999997</v>
      </c>
      <c r="E125" s="387">
        <v>181.31299999999999</v>
      </c>
      <c r="F125" s="387" t="s">
        <v>763</v>
      </c>
      <c r="G125" s="387" t="s">
        <v>763</v>
      </c>
      <c r="H125" s="387" t="s">
        <v>763</v>
      </c>
      <c r="I125" s="387" t="s">
        <v>763</v>
      </c>
      <c r="J125" s="387">
        <v>1.788</v>
      </c>
      <c r="K125" s="387">
        <v>1.788</v>
      </c>
      <c r="L125" s="387">
        <v>183.101</v>
      </c>
      <c r="M125" s="387">
        <v>190.66900000000001</v>
      </c>
      <c r="N125" s="387">
        <v>444.78800000000001</v>
      </c>
      <c r="O125" s="387">
        <v>818.55700000000002</v>
      </c>
    </row>
    <row r="126" spans="1:15" x14ac:dyDescent="0.2">
      <c r="A126" s="387" t="s">
        <v>875</v>
      </c>
      <c r="B126" s="387">
        <v>10.818</v>
      </c>
      <c r="C126" s="387">
        <v>108.53</v>
      </c>
      <c r="D126" s="387">
        <v>64.97</v>
      </c>
      <c r="E126" s="387">
        <v>184.31800000000001</v>
      </c>
      <c r="F126" s="387" t="s">
        <v>763</v>
      </c>
      <c r="G126" s="387" t="s">
        <v>763</v>
      </c>
      <c r="H126" s="387" t="s">
        <v>763</v>
      </c>
      <c r="I126" s="387" t="s">
        <v>763</v>
      </c>
      <c r="J126" s="387">
        <v>1.73</v>
      </c>
      <c r="K126" s="387">
        <v>1.73</v>
      </c>
      <c r="L126" s="387">
        <v>186.048</v>
      </c>
      <c r="M126" s="387">
        <v>183.81100000000001</v>
      </c>
      <c r="N126" s="387">
        <v>391.9</v>
      </c>
      <c r="O126" s="387">
        <v>761.75900000000001</v>
      </c>
    </row>
    <row r="127" spans="1:15" x14ac:dyDescent="0.2">
      <c r="A127" s="387" t="s">
        <v>876</v>
      </c>
      <c r="B127" s="387">
        <v>11.536</v>
      </c>
      <c r="C127" s="387">
        <v>150.17500000000001</v>
      </c>
      <c r="D127" s="387">
        <v>105.744</v>
      </c>
      <c r="E127" s="387">
        <v>267.45499999999998</v>
      </c>
      <c r="F127" s="387" t="s">
        <v>763</v>
      </c>
      <c r="G127" s="387" t="s">
        <v>763</v>
      </c>
      <c r="H127" s="387" t="s">
        <v>763</v>
      </c>
      <c r="I127" s="387" t="s">
        <v>763</v>
      </c>
      <c r="J127" s="387">
        <v>1.788</v>
      </c>
      <c r="K127" s="387">
        <v>1.788</v>
      </c>
      <c r="L127" s="387">
        <v>269.24299999999999</v>
      </c>
      <c r="M127" s="387">
        <v>166.99199999999999</v>
      </c>
      <c r="N127" s="387">
        <v>381.10500000000002</v>
      </c>
      <c r="O127" s="387">
        <v>817.33900000000006</v>
      </c>
    </row>
    <row r="128" spans="1:15" x14ac:dyDescent="0.2">
      <c r="A128" s="387" t="s">
        <v>877</v>
      </c>
      <c r="B128" s="387">
        <v>15.683</v>
      </c>
      <c r="C128" s="387">
        <v>208.011</v>
      </c>
      <c r="D128" s="387">
        <v>109.405</v>
      </c>
      <c r="E128" s="387">
        <v>333.09800000000001</v>
      </c>
      <c r="F128" s="387" t="s">
        <v>763</v>
      </c>
      <c r="G128" s="387" t="s">
        <v>763</v>
      </c>
      <c r="H128" s="387" t="s">
        <v>763</v>
      </c>
      <c r="I128" s="387" t="s">
        <v>763</v>
      </c>
      <c r="J128" s="387">
        <v>1.73</v>
      </c>
      <c r="K128" s="387">
        <v>1.73</v>
      </c>
      <c r="L128" s="387">
        <v>334.82799999999997</v>
      </c>
      <c r="M128" s="387">
        <v>159.072</v>
      </c>
      <c r="N128" s="387">
        <v>368.04500000000002</v>
      </c>
      <c r="O128" s="387">
        <v>861.94600000000003</v>
      </c>
    </row>
    <row r="129" spans="1:15" x14ac:dyDescent="0.2">
      <c r="A129" s="387" t="s">
        <v>878</v>
      </c>
      <c r="B129" s="387">
        <v>19.460999999999999</v>
      </c>
      <c r="C129" s="387">
        <v>322.73700000000002</v>
      </c>
      <c r="D129" s="387">
        <v>130.202</v>
      </c>
      <c r="E129" s="387">
        <v>472.4</v>
      </c>
      <c r="F129" s="387" t="s">
        <v>763</v>
      </c>
      <c r="G129" s="387" t="s">
        <v>763</v>
      </c>
      <c r="H129" s="387" t="s">
        <v>763</v>
      </c>
      <c r="I129" s="387" t="s">
        <v>763</v>
      </c>
      <c r="J129" s="387">
        <v>1.788</v>
      </c>
      <c r="K129" s="387">
        <v>1.788</v>
      </c>
      <c r="L129" s="387">
        <v>474.18799999999999</v>
      </c>
      <c r="M129" s="387">
        <v>166.89400000000001</v>
      </c>
      <c r="N129" s="387">
        <v>413.54599999999999</v>
      </c>
      <c r="O129" s="387">
        <v>1054.6279999999999</v>
      </c>
    </row>
    <row r="130" spans="1:15" x14ac:dyDescent="0.2">
      <c r="A130" s="387" t="s">
        <v>879</v>
      </c>
      <c r="B130" s="387">
        <v>136.75899999999999</v>
      </c>
      <c r="C130" s="387">
        <v>2557.34</v>
      </c>
      <c r="D130" s="387">
        <v>1121.876</v>
      </c>
      <c r="E130" s="387">
        <v>3815.9749999999999</v>
      </c>
      <c r="F130" s="387" t="s">
        <v>763</v>
      </c>
      <c r="G130" s="387" t="s">
        <v>763</v>
      </c>
      <c r="H130" s="387" t="s">
        <v>763</v>
      </c>
      <c r="I130" s="387" t="s">
        <v>763</v>
      </c>
      <c r="J130" s="387">
        <v>21.05</v>
      </c>
      <c r="K130" s="387">
        <v>21.05</v>
      </c>
      <c r="L130" s="387">
        <v>3837.0250000000001</v>
      </c>
      <c r="M130" s="387">
        <v>2033.239</v>
      </c>
      <c r="N130" s="387">
        <v>4745.6270000000004</v>
      </c>
      <c r="O130" s="387">
        <v>10615.891</v>
      </c>
    </row>
    <row r="131" spans="1:15" x14ac:dyDescent="0.2">
      <c r="A131" s="387" t="s">
        <v>880</v>
      </c>
      <c r="B131" s="387">
        <v>18.704999999999998</v>
      </c>
      <c r="C131" s="387">
        <v>450.62200000000001</v>
      </c>
      <c r="D131" s="387">
        <v>127.011</v>
      </c>
      <c r="E131" s="387">
        <v>596.33799999999997</v>
      </c>
      <c r="F131" s="387" t="s">
        <v>763</v>
      </c>
      <c r="G131" s="387" t="s">
        <v>763</v>
      </c>
      <c r="H131" s="387" t="s">
        <v>763</v>
      </c>
      <c r="I131" s="387" t="s">
        <v>763</v>
      </c>
      <c r="J131" s="387">
        <v>1.88</v>
      </c>
      <c r="K131" s="387">
        <v>1.88</v>
      </c>
      <c r="L131" s="387">
        <v>598.21699999999998</v>
      </c>
      <c r="M131" s="387">
        <v>179.39400000000001</v>
      </c>
      <c r="N131" s="387">
        <v>436.04599999999999</v>
      </c>
      <c r="O131" s="387">
        <v>1213.6569999999999</v>
      </c>
    </row>
    <row r="132" spans="1:15" x14ac:dyDescent="0.2">
      <c r="A132" s="387" t="s">
        <v>881</v>
      </c>
      <c r="B132" s="387">
        <v>13.054</v>
      </c>
      <c r="C132" s="387">
        <v>410.86599999999999</v>
      </c>
      <c r="D132" s="387">
        <v>95.966999999999999</v>
      </c>
      <c r="E132" s="387">
        <v>519.88699999999994</v>
      </c>
      <c r="F132" s="387" t="s">
        <v>763</v>
      </c>
      <c r="G132" s="387" t="s">
        <v>763</v>
      </c>
      <c r="H132" s="387" t="s">
        <v>763</v>
      </c>
      <c r="I132" s="387" t="s">
        <v>763</v>
      </c>
      <c r="J132" s="387">
        <v>1.698</v>
      </c>
      <c r="K132" s="387">
        <v>1.698</v>
      </c>
      <c r="L132" s="387">
        <v>521.58500000000004</v>
      </c>
      <c r="M132" s="387">
        <v>172.71299999999999</v>
      </c>
      <c r="N132" s="387">
        <v>363.81099999999998</v>
      </c>
      <c r="O132" s="387">
        <v>1058.1089999999999</v>
      </c>
    </row>
    <row r="133" spans="1:15" x14ac:dyDescent="0.2">
      <c r="A133" s="387" t="s">
        <v>882</v>
      </c>
      <c r="B133" s="387">
        <v>10.605</v>
      </c>
      <c r="C133" s="387">
        <v>326.399</v>
      </c>
      <c r="D133" s="387">
        <v>107.081</v>
      </c>
      <c r="E133" s="387">
        <v>444.08499999999998</v>
      </c>
      <c r="F133" s="387" t="s">
        <v>763</v>
      </c>
      <c r="G133" s="387" t="s">
        <v>763</v>
      </c>
      <c r="H133" s="387" t="s">
        <v>763</v>
      </c>
      <c r="I133" s="387" t="s">
        <v>763</v>
      </c>
      <c r="J133" s="387">
        <v>1.88</v>
      </c>
      <c r="K133" s="387">
        <v>1.88</v>
      </c>
      <c r="L133" s="387">
        <v>445.96499999999997</v>
      </c>
      <c r="M133" s="387">
        <v>166.13499999999999</v>
      </c>
      <c r="N133" s="387">
        <v>389.767</v>
      </c>
      <c r="O133" s="387">
        <v>1001.867</v>
      </c>
    </row>
    <row r="134" spans="1:15" x14ac:dyDescent="0.2">
      <c r="A134" s="387" t="s">
        <v>883</v>
      </c>
      <c r="B134" s="387">
        <v>13.242000000000001</v>
      </c>
      <c r="C134" s="387">
        <v>239.97</v>
      </c>
      <c r="D134" s="387">
        <v>104.41200000000001</v>
      </c>
      <c r="E134" s="387">
        <v>357.62400000000002</v>
      </c>
      <c r="F134" s="387" t="s">
        <v>763</v>
      </c>
      <c r="G134" s="387" t="s">
        <v>763</v>
      </c>
      <c r="H134" s="387" t="s">
        <v>763</v>
      </c>
      <c r="I134" s="387" t="s">
        <v>763</v>
      </c>
      <c r="J134" s="387">
        <v>1.819</v>
      </c>
      <c r="K134" s="387">
        <v>1.819</v>
      </c>
      <c r="L134" s="387">
        <v>359.44299999999998</v>
      </c>
      <c r="M134" s="387">
        <v>159.04599999999999</v>
      </c>
      <c r="N134" s="387">
        <v>361.49099999999999</v>
      </c>
      <c r="O134" s="387">
        <v>879.97900000000004</v>
      </c>
    </row>
    <row r="135" spans="1:15" x14ac:dyDescent="0.2">
      <c r="A135" s="387" t="s">
        <v>884</v>
      </c>
      <c r="B135" s="387">
        <v>8.7970000000000006</v>
      </c>
      <c r="C135" s="387">
        <v>141.33699999999999</v>
      </c>
      <c r="D135" s="387">
        <v>76.959999999999994</v>
      </c>
      <c r="E135" s="387">
        <v>227.09399999999999</v>
      </c>
      <c r="F135" s="387" t="s">
        <v>763</v>
      </c>
      <c r="G135" s="387" t="s">
        <v>763</v>
      </c>
      <c r="H135" s="387" t="s">
        <v>763</v>
      </c>
      <c r="I135" s="387" t="s">
        <v>763</v>
      </c>
      <c r="J135" s="387">
        <v>1.88</v>
      </c>
      <c r="K135" s="387">
        <v>1.88</v>
      </c>
      <c r="L135" s="387">
        <v>228.97300000000001</v>
      </c>
      <c r="M135" s="387">
        <v>159.459</v>
      </c>
      <c r="N135" s="387">
        <v>395.00700000000001</v>
      </c>
      <c r="O135" s="387">
        <v>783.43899999999996</v>
      </c>
    </row>
    <row r="136" spans="1:15" x14ac:dyDescent="0.2">
      <c r="A136" s="387" t="s">
        <v>885</v>
      </c>
      <c r="B136" s="387">
        <v>6.8380000000000001</v>
      </c>
      <c r="C136" s="387">
        <v>108.782</v>
      </c>
      <c r="D136" s="387">
        <v>61.64</v>
      </c>
      <c r="E136" s="387">
        <v>177.25899999999999</v>
      </c>
      <c r="F136" s="387" t="s">
        <v>763</v>
      </c>
      <c r="G136" s="387" t="s">
        <v>763</v>
      </c>
      <c r="H136" s="387" t="s">
        <v>763</v>
      </c>
      <c r="I136" s="387" t="s">
        <v>763</v>
      </c>
      <c r="J136" s="387">
        <v>1.819</v>
      </c>
      <c r="K136" s="387">
        <v>1.819</v>
      </c>
      <c r="L136" s="387">
        <v>179.078</v>
      </c>
      <c r="M136" s="387">
        <v>173.048</v>
      </c>
      <c r="N136" s="387">
        <v>423.822</v>
      </c>
      <c r="O136" s="387">
        <v>775.94799999999998</v>
      </c>
    </row>
    <row r="137" spans="1:15" x14ac:dyDescent="0.2">
      <c r="A137" s="387" t="s">
        <v>886</v>
      </c>
      <c r="B137" s="387">
        <v>11.83</v>
      </c>
      <c r="C137" s="387">
        <v>102.708</v>
      </c>
      <c r="D137" s="387">
        <v>50.765999999999998</v>
      </c>
      <c r="E137" s="387">
        <v>165.304</v>
      </c>
      <c r="F137" s="387" t="s">
        <v>763</v>
      </c>
      <c r="G137" s="387" t="s">
        <v>763</v>
      </c>
      <c r="H137" s="387" t="s">
        <v>763</v>
      </c>
      <c r="I137" s="387" t="s">
        <v>763</v>
      </c>
      <c r="J137" s="387">
        <v>1.88</v>
      </c>
      <c r="K137" s="387">
        <v>1.88</v>
      </c>
      <c r="L137" s="387">
        <v>167.18299999999999</v>
      </c>
      <c r="M137" s="387">
        <v>187.595</v>
      </c>
      <c r="N137" s="387">
        <v>487.99099999999999</v>
      </c>
      <c r="O137" s="387">
        <v>842.77</v>
      </c>
    </row>
    <row r="138" spans="1:15" x14ac:dyDescent="0.2">
      <c r="A138" s="387" t="s">
        <v>887</v>
      </c>
      <c r="B138" s="387">
        <v>12.621</v>
      </c>
      <c r="C138" s="387">
        <v>106.783</v>
      </c>
      <c r="D138" s="387">
        <v>56.962000000000003</v>
      </c>
      <c r="E138" s="387">
        <v>176.36600000000001</v>
      </c>
      <c r="F138" s="387" t="s">
        <v>763</v>
      </c>
      <c r="G138" s="387" t="s">
        <v>763</v>
      </c>
      <c r="H138" s="387" t="s">
        <v>763</v>
      </c>
      <c r="I138" s="387" t="s">
        <v>763</v>
      </c>
      <c r="J138" s="387">
        <v>1.88</v>
      </c>
      <c r="K138" s="387">
        <v>1.88</v>
      </c>
      <c r="L138" s="387">
        <v>178.24600000000001</v>
      </c>
      <c r="M138" s="387">
        <v>192</v>
      </c>
      <c r="N138" s="387">
        <v>460.71499999999997</v>
      </c>
      <c r="O138" s="387">
        <v>830.96100000000001</v>
      </c>
    </row>
    <row r="139" spans="1:15" x14ac:dyDescent="0.2">
      <c r="A139" s="387" t="s">
        <v>888</v>
      </c>
      <c r="B139" s="387">
        <v>11.999000000000001</v>
      </c>
      <c r="C139" s="387">
        <v>106.776</v>
      </c>
      <c r="D139" s="387">
        <v>83.81</v>
      </c>
      <c r="E139" s="387">
        <v>202.58500000000001</v>
      </c>
      <c r="F139" s="387" t="s">
        <v>763</v>
      </c>
      <c r="G139" s="387" t="s">
        <v>763</v>
      </c>
      <c r="H139" s="387" t="s">
        <v>763</v>
      </c>
      <c r="I139" s="387" t="s">
        <v>763</v>
      </c>
      <c r="J139" s="387">
        <v>1.819</v>
      </c>
      <c r="K139" s="387">
        <v>1.819</v>
      </c>
      <c r="L139" s="387">
        <v>204.404</v>
      </c>
      <c r="M139" s="387">
        <v>187.63200000000001</v>
      </c>
      <c r="N139" s="387">
        <v>411.24200000000002</v>
      </c>
      <c r="O139" s="387">
        <v>803.27800000000002</v>
      </c>
    </row>
    <row r="140" spans="1:15" x14ac:dyDescent="0.2">
      <c r="A140" s="387" t="s">
        <v>889</v>
      </c>
      <c r="B140" s="387">
        <v>12.432</v>
      </c>
      <c r="C140" s="387">
        <v>132.137</v>
      </c>
      <c r="D140" s="387">
        <v>85.063999999999993</v>
      </c>
      <c r="E140" s="387">
        <v>229.63300000000001</v>
      </c>
      <c r="F140" s="387" t="s">
        <v>763</v>
      </c>
      <c r="G140" s="387" t="s">
        <v>763</v>
      </c>
      <c r="H140" s="387" t="s">
        <v>763</v>
      </c>
      <c r="I140" s="387" t="s">
        <v>763</v>
      </c>
      <c r="J140" s="387">
        <v>1.88</v>
      </c>
      <c r="K140" s="387">
        <v>1.88</v>
      </c>
      <c r="L140" s="387">
        <v>231.512</v>
      </c>
      <c r="M140" s="387">
        <v>169.512</v>
      </c>
      <c r="N140" s="387">
        <v>392.572</v>
      </c>
      <c r="O140" s="387">
        <v>793.59699999999998</v>
      </c>
    </row>
    <row r="141" spans="1:15" x14ac:dyDescent="0.2">
      <c r="A141" s="387" t="s">
        <v>890</v>
      </c>
      <c r="B141" s="387">
        <v>15.917</v>
      </c>
      <c r="C141" s="387">
        <v>220.60300000000001</v>
      </c>
      <c r="D141" s="387">
        <v>71.701999999999998</v>
      </c>
      <c r="E141" s="387">
        <v>308.22199999999998</v>
      </c>
      <c r="F141" s="387" t="s">
        <v>763</v>
      </c>
      <c r="G141" s="387" t="s">
        <v>763</v>
      </c>
      <c r="H141" s="387" t="s">
        <v>763</v>
      </c>
      <c r="I141" s="387" t="s">
        <v>763</v>
      </c>
      <c r="J141" s="387">
        <v>1.819</v>
      </c>
      <c r="K141" s="387">
        <v>1.819</v>
      </c>
      <c r="L141" s="387">
        <v>310.041</v>
      </c>
      <c r="M141" s="387">
        <v>161.81299999999999</v>
      </c>
      <c r="N141" s="387">
        <v>388.63600000000002</v>
      </c>
      <c r="O141" s="387">
        <v>860.49</v>
      </c>
    </row>
    <row r="142" spans="1:15" x14ac:dyDescent="0.2">
      <c r="A142" s="387" t="s">
        <v>891</v>
      </c>
      <c r="B142" s="387">
        <v>19.175999999999998</v>
      </c>
      <c r="C142" s="387">
        <v>303.05700000000002</v>
      </c>
      <c r="D142" s="387">
        <v>115.782</v>
      </c>
      <c r="E142" s="387">
        <v>438.01499999999999</v>
      </c>
      <c r="F142" s="387" t="s">
        <v>763</v>
      </c>
      <c r="G142" s="387" t="s">
        <v>763</v>
      </c>
      <c r="H142" s="387" t="s">
        <v>763</v>
      </c>
      <c r="I142" s="387" t="s">
        <v>763</v>
      </c>
      <c r="J142" s="387">
        <v>1.88</v>
      </c>
      <c r="K142" s="387">
        <v>1.88</v>
      </c>
      <c r="L142" s="387">
        <v>439.89499999999998</v>
      </c>
      <c r="M142" s="387">
        <v>168.702</v>
      </c>
      <c r="N142" s="387">
        <v>410.11799999999999</v>
      </c>
      <c r="O142" s="387">
        <v>1018.715</v>
      </c>
    </row>
    <row r="143" spans="1:15" x14ac:dyDescent="0.2">
      <c r="A143" s="387" t="s">
        <v>892</v>
      </c>
      <c r="B143" s="387">
        <v>155.21600000000001</v>
      </c>
      <c r="C143" s="387">
        <v>2649.51</v>
      </c>
      <c r="D143" s="387">
        <v>1037.1569999999999</v>
      </c>
      <c r="E143" s="387">
        <v>3841.8829999999998</v>
      </c>
      <c r="F143" s="387" t="s">
        <v>763</v>
      </c>
      <c r="G143" s="387" t="s">
        <v>763</v>
      </c>
      <c r="H143" s="387" t="s">
        <v>763</v>
      </c>
      <c r="I143" s="387" t="s">
        <v>763</v>
      </c>
      <c r="J143" s="387">
        <v>22.13</v>
      </c>
      <c r="K143" s="387">
        <v>22.13</v>
      </c>
      <c r="L143" s="387">
        <v>3864.0129999999999</v>
      </c>
      <c r="M143" s="387">
        <v>2077.0479999999998</v>
      </c>
      <c r="N143" s="387">
        <v>4919.2749999999996</v>
      </c>
      <c r="O143" s="387">
        <v>10860.337</v>
      </c>
    </row>
    <row r="144" spans="1:15" x14ac:dyDescent="0.2">
      <c r="A144" s="387" t="s">
        <v>893</v>
      </c>
      <c r="B144" s="387">
        <v>16.911999999999999</v>
      </c>
      <c r="C144" s="387">
        <v>428.19</v>
      </c>
      <c r="D144" s="387">
        <v>133.84800000000001</v>
      </c>
      <c r="E144" s="387">
        <v>578.94899999999996</v>
      </c>
      <c r="F144" s="387" t="s">
        <v>763</v>
      </c>
      <c r="G144" s="387" t="s">
        <v>763</v>
      </c>
      <c r="H144" s="387" t="s">
        <v>763</v>
      </c>
      <c r="I144" s="387" t="s">
        <v>763</v>
      </c>
      <c r="J144" s="387">
        <v>1.8919999999999999</v>
      </c>
      <c r="K144" s="387">
        <v>1.8919999999999999</v>
      </c>
      <c r="L144" s="387">
        <v>580.84100000000001</v>
      </c>
      <c r="M144" s="387">
        <v>173.791</v>
      </c>
      <c r="N144" s="387">
        <v>415.60500000000002</v>
      </c>
      <c r="O144" s="387">
        <v>1170.2370000000001</v>
      </c>
    </row>
    <row r="145" spans="1:15" x14ac:dyDescent="0.2">
      <c r="A145" s="387" t="s">
        <v>894</v>
      </c>
      <c r="B145" s="387">
        <v>14.788</v>
      </c>
      <c r="C145" s="387">
        <v>348.27499999999998</v>
      </c>
      <c r="D145" s="387">
        <v>109.932</v>
      </c>
      <c r="E145" s="387">
        <v>472.99599999999998</v>
      </c>
      <c r="F145" s="387" t="s">
        <v>763</v>
      </c>
      <c r="G145" s="387" t="s">
        <v>763</v>
      </c>
      <c r="H145" s="387" t="s">
        <v>763</v>
      </c>
      <c r="I145" s="387" t="s">
        <v>763</v>
      </c>
      <c r="J145" s="387">
        <v>1.7090000000000001</v>
      </c>
      <c r="K145" s="387">
        <v>1.7090000000000001</v>
      </c>
      <c r="L145" s="387">
        <v>474.70499999999998</v>
      </c>
      <c r="M145" s="387">
        <v>167.44</v>
      </c>
      <c r="N145" s="387">
        <v>350.81799999999998</v>
      </c>
      <c r="O145" s="387">
        <v>992.96299999999997</v>
      </c>
    </row>
    <row r="146" spans="1:15" x14ac:dyDescent="0.2">
      <c r="A146" s="387" t="s">
        <v>895</v>
      </c>
      <c r="B146" s="387">
        <v>10.541</v>
      </c>
      <c r="C146" s="387">
        <v>305.23099999999999</v>
      </c>
      <c r="D146" s="387">
        <v>116.336</v>
      </c>
      <c r="E146" s="387">
        <v>432.10899999999998</v>
      </c>
      <c r="F146" s="387" t="s">
        <v>763</v>
      </c>
      <c r="G146" s="387" t="s">
        <v>763</v>
      </c>
      <c r="H146" s="387" t="s">
        <v>763</v>
      </c>
      <c r="I146" s="387" t="s">
        <v>763</v>
      </c>
      <c r="J146" s="387">
        <v>1.8919999999999999</v>
      </c>
      <c r="K146" s="387">
        <v>1.8919999999999999</v>
      </c>
      <c r="L146" s="387">
        <v>434.00099999999998</v>
      </c>
      <c r="M146" s="387">
        <v>164.08699999999999</v>
      </c>
      <c r="N146" s="387">
        <v>391.03699999999998</v>
      </c>
      <c r="O146" s="387">
        <v>989.125</v>
      </c>
    </row>
    <row r="147" spans="1:15" x14ac:dyDescent="0.2">
      <c r="A147" s="387" t="s">
        <v>896</v>
      </c>
      <c r="B147" s="387">
        <v>14.673</v>
      </c>
      <c r="C147" s="387">
        <v>239.381</v>
      </c>
      <c r="D147" s="387">
        <v>101.99299999999999</v>
      </c>
      <c r="E147" s="387">
        <v>356.04700000000003</v>
      </c>
      <c r="F147" s="387" t="s">
        <v>763</v>
      </c>
      <c r="G147" s="387" t="s">
        <v>763</v>
      </c>
      <c r="H147" s="387" t="s">
        <v>763</v>
      </c>
      <c r="I147" s="387" t="s">
        <v>763</v>
      </c>
      <c r="J147" s="387">
        <v>1.831</v>
      </c>
      <c r="K147" s="387">
        <v>1.831</v>
      </c>
      <c r="L147" s="387">
        <v>357.87799999999999</v>
      </c>
      <c r="M147" s="387">
        <v>159.285</v>
      </c>
      <c r="N147" s="387">
        <v>356.87200000000001</v>
      </c>
      <c r="O147" s="387">
        <v>874.03399999999999</v>
      </c>
    </row>
    <row r="148" spans="1:15" x14ac:dyDescent="0.2">
      <c r="A148" s="387" t="s">
        <v>897</v>
      </c>
      <c r="B148" s="387">
        <v>8.8580000000000005</v>
      </c>
      <c r="C148" s="387">
        <v>157.76400000000001</v>
      </c>
      <c r="D148" s="387">
        <v>73.543000000000006</v>
      </c>
      <c r="E148" s="387">
        <v>240.16499999999999</v>
      </c>
      <c r="F148" s="387" t="s">
        <v>763</v>
      </c>
      <c r="G148" s="387" t="s">
        <v>763</v>
      </c>
      <c r="H148" s="387" t="s">
        <v>763</v>
      </c>
      <c r="I148" s="387" t="s">
        <v>763</v>
      </c>
      <c r="J148" s="387">
        <v>1.8919999999999999</v>
      </c>
      <c r="K148" s="387">
        <v>1.8919999999999999</v>
      </c>
      <c r="L148" s="387">
        <v>242.05699999999999</v>
      </c>
      <c r="M148" s="387">
        <v>157.74700000000001</v>
      </c>
      <c r="N148" s="387">
        <v>384.87</v>
      </c>
      <c r="O148" s="387">
        <v>784.67399999999998</v>
      </c>
    </row>
    <row r="149" spans="1:15" x14ac:dyDescent="0.2">
      <c r="A149" s="387" t="s">
        <v>898</v>
      </c>
      <c r="B149" s="387">
        <v>7.0209999999999999</v>
      </c>
      <c r="C149" s="387">
        <v>107.687</v>
      </c>
      <c r="D149" s="387">
        <v>76.378</v>
      </c>
      <c r="E149" s="387">
        <v>191.08600000000001</v>
      </c>
      <c r="F149" s="387" t="s">
        <v>763</v>
      </c>
      <c r="G149" s="387" t="s">
        <v>763</v>
      </c>
      <c r="H149" s="387" t="s">
        <v>763</v>
      </c>
      <c r="I149" s="387" t="s">
        <v>763</v>
      </c>
      <c r="J149" s="387">
        <v>1.831</v>
      </c>
      <c r="K149" s="387">
        <v>1.831</v>
      </c>
      <c r="L149" s="387">
        <v>192.917</v>
      </c>
      <c r="M149" s="387">
        <v>174.1</v>
      </c>
      <c r="N149" s="387">
        <v>431.30700000000002</v>
      </c>
      <c r="O149" s="387">
        <v>798.32500000000005</v>
      </c>
    </row>
    <row r="150" spans="1:15" x14ac:dyDescent="0.2">
      <c r="A150" s="387" t="s">
        <v>899</v>
      </c>
      <c r="B150" s="387">
        <v>11.459</v>
      </c>
      <c r="C150" s="387">
        <v>96.635999999999996</v>
      </c>
      <c r="D150" s="387">
        <v>72.498999999999995</v>
      </c>
      <c r="E150" s="387">
        <v>180.59399999999999</v>
      </c>
      <c r="F150" s="387" t="s">
        <v>763</v>
      </c>
      <c r="G150" s="387" t="s">
        <v>763</v>
      </c>
      <c r="H150" s="387" t="s">
        <v>763</v>
      </c>
      <c r="I150" s="387" t="s">
        <v>763</v>
      </c>
      <c r="J150" s="387">
        <v>1.8919999999999999</v>
      </c>
      <c r="K150" s="387">
        <v>1.8919999999999999</v>
      </c>
      <c r="L150" s="387">
        <v>182.48599999999999</v>
      </c>
      <c r="M150" s="387">
        <v>196.02600000000001</v>
      </c>
      <c r="N150" s="387">
        <v>497.733</v>
      </c>
      <c r="O150" s="387">
        <v>876.245</v>
      </c>
    </row>
    <row r="151" spans="1:15" x14ac:dyDescent="0.2">
      <c r="A151" s="387" t="s">
        <v>900</v>
      </c>
      <c r="B151" s="387">
        <v>10.827999999999999</v>
      </c>
      <c r="C151" s="387">
        <v>97.491</v>
      </c>
      <c r="D151" s="387">
        <v>81.623999999999995</v>
      </c>
      <c r="E151" s="387">
        <v>189.94300000000001</v>
      </c>
      <c r="F151" s="387" t="s">
        <v>763</v>
      </c>
      <c r="G151" s="387" t="s">
        <v>763</v>
      </c>
      <c r="H151" s="387" t="s">
        <v>763</v>
      </c>
      <c r="I151" s="387" t="s">
        <v>763</v>
      </c>
      <c r="J151" s="387">
        <v>1.8919999999999999</v>
      </c>
      <c r="K151" s="387">
        <v>1.8919999999999999</v>
      </c>
      <c r="L151" s="387">
        <v>191.83500000000001</v>
      </c>
      <c r="M151" s="387">
        <v>204.07300000000001</v>
      </c>
      <c r="N151" s="387">
        <v>497.51900000000001</v>
      </c>
      <c r="O151" s="387">
        <v>893.428</v>
      </c>
    </row>
    <row r="152" spans="1:15" x14ac:dyDescent="0.2">
      <c r="A152" s="387" t="s">
        <v>901</v>
      </c>
      <c r="B152" s="387">
        <v>14.387</v>
      </c>
      <c r="C152" s="387">
        <v>100.804</v>
      </c>
      <c r="D152" s="387">
        <v>75.783000000000001</v>
      </c>
      <c r="E152" s="387">
        <v>190.97300000000001</v>
      </c>
      <c r="F152" s="387" t="s">
        <v>763</v>
      </c>
      <c r="G152" s="387" t="s">
        <v>763</v>
      </c>
      <c r="H152" s="387" t="s">
        <v>763</v>
      </c>
      <c r="I152" s="387" t="s">
        <v>763</v>
      </c>
      <c r="J152" s="387">
        <v>1.831</v>
      </c>
      <c r="K152" s="387">
        <v>1.831</v>
      </c>
      <c r="L152" s="387">
        <v>192.804</v>
      </c>
      <c r="M152" s="387">
        <v>200.572</v>
      </c>
      <c r="N152" s="387">
        <v>408.81200000000001</v>
      </c>
      <c r="O152" s="387">
        <v>802.18799999999999</v>
      </c>
    </row>
    <row r="153" spans="1:15" x14ac:dyDescent="0.2">
      <c r="A153" s="387" t="s">
        <v>902</v>
      </c>
      <c r="B153" s="387">
        <v>15.286</v>
      </c>
      <c r="C153" s="387">
        <v>126.96899999999999</v>
      </c>
      <c r="D153" s="387">
        <v>83.834000000000003</v>
      </c>
      <c r="E153" s="387">
        <v>226.08799999999999</v>
      </c>
      <c r="F153" s="387" t="s">
        <v>763</v>
      </c>
      <c r="G153" s="387" t="s">
        <v>763</v>
      </c>
      <c r="H153" s="387" t="s">
        <v>763</v>
      </c>
      <c r="I153" s="387" t="s">
        <v>763</v>
      </c>
      <c r="J153" s="387">
        <v>1.8919999999999999</v>
      </c>
      <c r="K153" s="387">
        <v>1.8919999999999999</v>
      </c>
      <c r="L153" s="387">
        <v>227.98</v>
      </c>
      <c r="M153" s="387">
        <v>176.43100000000001</v>
      </c>
      <c r="N153" s="387">
        <v>396.267</v>
      </c>
      <c r="O153" s="387">
        <v>800.678</v>
      </c>
    </row>
    <row r="154" spans="1:15" x14ac:dyDescent="0.2">
      <c r="A154" s="387" t="s">
        <v>903</v>
      </c>
      <c r="B154" s="387">
        <v>16.166</v>
      </c>
      <c r="C154" s="387">
        <v>189.52699999999999</v>
      </c>
      <c r="D154" s="387">
        <v>100.84399999999999</v>
      </c>
      <c r="E154" s="387">
        <v>306.53699999999998</v>
      </c>
      <c r="F154" s="387" t="s">
        <v>763</v>
      </c>
      <c r="G154" s="387" t="s">
        <v>763</v>
      </c>
      <c r="H154" s="387" t="s">
        <v>763</v>
      </c>
      <c r="I154" s="387" t="s">
        <v>763</v>
      </c>
      <c r="J154" s="387">
        <v>1.831</v>
      </c>
      <c r="K154" s="387">
        <v>1.831</v>
      </c>
      <c r="L154" s="387">
        <v>308.36799999999999</v>
      </c>
      <c r="M154" s="387">
        <v>166.923</v>
      </c>
      <c r="N154" s="387">
        <v>392.291</v>
      </c>
      <c r="O154" s="387">
        <v>867.58199999999999</v>
      </c>
    </row>
    <row r="155" spans="1:15" x14ac:dyDescent="0.2">
      <c r="A155" s="387" t="s">
        <v>904</v>
      </c>
      <c r="B155" s="387">
        <v>20.7</v>
      </c>
      <c r="C155" s="387">
        <v>288.89499999999998</v>
      </c>
      <c r="D155" s="387">
        <v>143.35400000000001</v>
      </c>
      <c r="E155" s="387">
        <v>452.94900000000001</v>
      </c>
      <c r="F155" s="387" t="s">
        <v>763</v>
      </c>
      <c r="G155" s="387" t="s">
        <v>763</v>
      </c>
      <c r="H155" s="387" t="s">
        <v>763</v>
      </c>
      <c r="I155" s="387" t="s">
        <v>763</v>
      </c>
      <c r="J155" s="387">
        <v>1.8919999999999999</v>
      </c>
      <c r="K155" s="387">
        <v>1.8919999999999999</v>
      </c>
      <c r="L155" s="387">
        <v>454.84100000000001</v>
      </c>
      <c r="M155" s="387">
        <v>175.96199999999999</v>
      </c>
      <c r="N155" s="387">
        <v>458.22899999999998</v>
      </c>
      <c r="O155" s="387">
        <v>1089.0319999999999</v>
      </c>
    </row>
    <row r="156" spans="1:15" x14ac:dyDescent="0.2">
      <c r="A156" s="387" t="s">
        <v>905</v>
      </c>
      <c r="B156" s="387">
        <v>161.619</v>
      </c>
      <c r="C156" s="387">
        <v>2486.4299999999998</v>
      </c>
      <c r="D156" s="387">
        <v>1169.9680000000001</v>
      </c>
      <c r="E156" s="387">
        <v>3818.0160000000001</v>
      </c>
      <c r="F156" s="387" t="s">
        <v>763</v>
      </c>
      <c r="G156" s="387" t="s">
        <v>763</v>
      </c>
      <c r="H156" s="387" t="s">
        <v>763</v>
      </c>
      <c r="I156" s="387" t="s">
        <v>763</v>
      </c>
      <c r="J156" s="387">
        <v>22.276</v>
      </c>
      <c r="K156" s="387">
        <v>22.276</v>
      </c>
      <c r="L156" s="387">
        <v>3840.2930000000001</v>
      </c>
      <c r="M156" s="387">
        <v>2116.4369999999999</v>
      </c>
      <c r="N156" s="387">
        <v>4981.6459999999997</v>
      </c>
      <c r="O156" s="387">
        <v>10938.376</v>
      </c>
    </row>
    <row r="157" spans="1:15" x14ac:dyDescent="0.2">
      <c r="A157" s="387" t="s">
        <v>906</v>
      </c>
      <c r="B157" s="387">
        <v>19.346</v>
      </c>
      <c r="C157" s="387">
        <v>447.173</v>
      </c>
      <c r="D157" s="387">
        <v>160.77799999999999</v>
      </c>
      <c r="E157" s="387">
        <v>627.29600000000005</v>
      </c>
      <c r="F157" s="387" t="s">
        <v>763</v>
      </c>
      <c r="G157" s="387" t="s">
        <v>763</v>
      </c>
      <c r="H157" s="387" t="s">
        <v>763</v>
      </c>
      <c r="I157" s="387" t="s">
        <v>763</v>
      </c>
      <c r="J157" s="387">
        <v>1.893</v>
      </c>
      <c r="K157" s="387">
        <v>1.893</v>
      </c>
      <c r="L157" s="387">
        <v>629.18899999999996</v>
      </c>
      <c r="M157" s="387">
        <v>193.90899999999999</v>
      </c>
      <c r="N157" s="387">
        <v>438.32600000000002</v>
      </c>
      <c r="O157" s="387">
        <v>1261.425</v>
      </c>
    </row>
    <row r="158" spans="1:15" x14ac:dyDescent="0.2">
      <c r="A158" s="387" t="s">
        <v>907</v>
      </c>
      <c r="B158" s="387">
        <v>16.928999999999998</v>
      </c>
      <c r="C158" s="387">
        <v>363.1</v>
      </c>
      <c r="D158" s="387">
        <v>109.801</v>
      </c>
      <c r="E158" s="387">
        <v>489.82900000000001</v>
      </c>
      <c r="F158" s="387" t="s">
        <v>763</v>
      </c>
      <c r="G158" s="387" t="s">
        <v>763</v>
      </c>
      <c r="H158" s="387" t="s">
        <v>763</v>
      </c>
      <c r="I158" s="387" t="s">
        <v>763</v>
      </c>
      <c r="J158" s="387">
        <v>1.7709999999999999</v>
      </c>
      <c r="K158" s="387">
        <v>1.7709999999999999</v>
      </c>
      <c r="L158" s="387">
        <v>491.6</v>
      </c>
      <c r="M158" s="387">
        <v>181.744</v>
      </c>
      <c r="N158" s="387">
        <v>381.64100000000002</v>
      </c>
      <c r="O158" s="387">
        <v>1054.9849999999999</v>
      </c>
    </row>
    <row r="159" spans="1:15" x14ac:dyDescent="0.2">
      <c r="A159" s="387" t="s">
        <v>908</v>
      </c>
      <c r="B159" s="387">
        <v>12.066000000000001</v>
      </c>
      <c r="C159" s="387">
        <v>318.09800000000001</v>
      </c>
      <c r="D159" s="387">
        <v>130.67099999999999</v>
      </c>
      <c r="E159" s="387">
        <v>460.83499999999998</v>
      </c>
      <c r="F159" s="387" t="s">
        <v>763</v>
      </c>
      <c r="G159" s="387" t="s">
        <v>763</v>
      </c>
      <c r="H159" s="387" t="s">
        <v>763</v>
      </c>
      <c r="I159" s="387" t="s">
        <v>763</v>
      </c>
      <c r="J159" s="387">
        <v>1.893</v>
      </c>
      <c r="K159" s="387">
        <v>1.893</v>
      </c>
      <c r="L159" s="387">
        <v>462.72800000000001</v>
      </c>
      <c r="M159" s="387">
        <v>178.81399999999999</v>
      </c>
      <c r="N159" s="387">
        <v>415.267</v>
      </c>
      <c r="O159" s="387">
        <v>1056.81</v>
      </c>
    </row>
    <row r="160" spans="1:15" x14ac:dyDescent="0.2">
      <c r="A160" s="387" t="s">
        <v>909</v>
      </c>
      <c r="B160" s="387">
        <v>17.170000000000002</v>
      </c>
      <c r="C160" s="387">
        <v>249.28899999999999</v>
      </c>
      <c r="D160" s="387">
        <v>96.352000000000004</v>
      </c>
      <c r="E160" s="387">
        <v>362.81200000000001</v>
      </c>
      <c r="F160" s="387" t="s">
        <v>763</v>
      </c>
      <c r="G160" s="387" t="s">
        <v>763</v>
      </c>
      <c r="H160" s="387" t="s">
        <v>763</v>
      </c>
      <c r="I160" s="387" t="s">
        <v>763</v>
      </c>
      <c r="J160" s="387">
        <v>1.8320000000000001</v>
      </c>
      <c r="K160" s="387">
        <v>1.8320000000000001</v>
      </c>
      <c r="L160" s="387">
        <v>364.64400000000001</v>
      </c>
      <c r="M160" s="387">
        <v>169.417</v>
      </c>
      <c r="N160" s="387">
        <v>369.65600000000001</v>
      </c>
      <c r="O160" s="387">
        <v>903.71699999999998</v>
      </c>
    </row>
    <row r="161" spans="1:15" x14ac:dyDescent="0.2">
      <c r="A161" s="387" t="s">
        <v>910</v>
      </c>
      <c r="B161" s="387">
        <v>10.367000000000001</v>
      </c>
      <c r="C161" s="387">
        <v>163.34</v>
      </c>
      <c r="D161" s="387">
        <v>88.134</v>
      </c>
      <c r="E161" s="387">
        <v>261.84100000000001</v>
      </c>
      <c r="F161" s="387" t="s">
        <v>763</v>
      </c>
      <c r="G161" s="387" t="s">
        <v>763</v>
      </c>
      <c r="H161" s="387" t="s">
        <v>763</v>
      </c>
      <c r="I161" s="387" t="s">
        <v>763</v>
      </c>
      <c r="J161" s="387">
        <v>1.893</v>
      </c>
      <c r="K161" s="387">
        <v>1.893</v>
      </c>
      <c r="L161" s="387">
        <v>263.73399999999998</v>
      </c>
      <c r="M161" s="387">
        <v>173.934</v>
      </c>
      <c r="N161" s="387">
        <v>417.76400000000001</v>
      </c>
      <c r="O161" s="387">
        <v>855.43200000000002</v>
      </c>
    </row>
    <row r="162" spans="1:15" x14ac:dyDescent="0.2">
      <c r="A162" s="387" t="s">
        <v>911</v>
      </c>
      <c r="B162" s="387">
        <v>8.1969999999999992</v>
      </c>
      <c r="C162" s="387">
        <v>110.794</v>
      </c>
      <c r="D162" s="387">
        <v>74.798000000000002</v>
      </c>
      <c r="E162" s="387">
        <v>193.78899999999999</v>
      </c>
      <c r="F162" s="387" t="s">
        <v>763</v>
      </c>
      <c r="G162" s="387" t="s">
        <v>763</v>
      </c>
      <c r="H162" s="387" t="s">
        <v>763</v>
      </c>
      <c r="I162" s="387" t="s">
        <v>763</v>
      </c>
      <c r="J162" s="387">
        <v>1.8320000000000001</v>
      </c>
      <c r="K162" s="387">
        <v>1.8320000000000001</v>
      </c>
      <c r="L162" s="387">
        <v>195.62100000000001</v>
      </c>
      <c r="M162" s="387">
        <v>192.68899999999999</v>
      </c>
      <c r="N162" s="387">
        <v>468.28100000000001</v>
      </c>
      <c r="O162" s="387">
        <v>856.59100000000001</v>
      </c>
    </row>
    <row r="163" spans="1:15" x14ac:dyDescent="0.2">
      <c r="A163" s="387" t="s">
        <v>912</v>
      </c>
      <c r="B163" s="387">
        <v>12.856999999999999</v>
      </c>
      <c r="C163" s="387">
        <v>99.174000000000007</v>
      </c>
      <c r="D163" s="387">
        <v>75.001000000000005</v>
      </c>
      <c r="E163" s="387">
        <v>187.03299999999999</v>
      </c>
      <c r="F163" s="387" t="s">
        <v>763</v>
      </c>
      <c r="G163" s="387" t="s">
        <v>763</v>
      </c>
      <c r="H163" s="387" t="s">
        <v>763</v>
      </c>
      <c r="I163" s="387" t="s">
        <v>763</v>
      </c>
      <c r="J163" s="387">
        <v>1.893</v>
      </c>
      <c r="K163" s="387">
        <v>1.893</v>
      </c>
      <c r="L163" s="387">
        <v>188.92599999999999</v>
      </c>
      <c r="M163" s="387">
        <v>209.036</v>
      </c>
      <c r="N163" s="387">
        <v>497.017</v>
      </c>
      <c r="O163" s="387">
        <v>894.97900000000004</v>
      </c>
    </row>
    <row r="164" spans="1:15" x14ac:dyDescent="0.2">
      <c r="A164" s="387" t="s">
        <v>913</v>
      </c>
      <c r="B164" s="387">
        <v>12.141999999999999</v>
      </c>
      <c r="C164" s="387">
        <v>100.265</v>
      </c>
      <c r="D164" s="387">
        <v>86.247</v>
      </c>
      <c r="E164" s="387">
        <v>198.65299999999999</v>
      </c>
      <c r="F164" s="387" t="s">
        <v>763</v>
      </c>
      <c r="G164" s="387" t="s">
        <v>763</v>
      </c>
      <c r="H164" s="387" t="s">
        <v>763</v>
      </c>
      <c r="I164" s="387" t="s">
        <v>763</v>
      </c>
      <c r="J164" s="387">
        <v>1.893</v>
      </c>
      <c r="K164" s="387">
        <v>1.893</v>
      </c>
      <c r="L164" s="387">
        <v>200.54599999999999</v>
      </c>
      <c r="M164" s="387">
        <v>208.21899999999999</v>
      </c>
      <c r="N164" s="387">
        <v>504.05700000000002</v>
      </c>
      <c r="O164" s="387">
        <v>912.82299999999998</v>
      </c>
    </row>
    <row r="165" spans="1:15" x14ac:dyDescent="0.2">
      <c r="A165" s="387" t="s">
        <v>914</v>
      </c>
      <c r="B165" s="387">
        <v>16.131</v>
      </c>
      <c r="C165" s="387">
        <v>103.559</v>
      </c>
      <c r="D165" s="387">
        <v>86.061999999999998</v>
      </c>
      <c r="E165" s="387">
        <v>205.75200000000001</v>
      </c>
      <c r="F165" s="387" t="s">
        <v>763</v>
      </c>
      <c r="G165" s="387" t="s">
        <v>763</v>
      </c>
      <c r="H165" s="387" t="s">
        <v>763</v>
      </c>
      <c r="I165" s="387" t="s">
        <v>763</v>
      </c>
      <c r="J165" s="387">
        <v>1.8320000000000001</v>
      </c>
      <c r="K165" s="387">
        <v>1.8320000000000001</v>
      </c>
      <c r="L165" s="387">
        <v>207.584</v>
      </c>
      <c r="M165" s="387">
        <v>204.602</v>
      </c>
      <c r="N165" s="387">
        <v>420.98700000000002</v>
      </c>
      <c r="O165" s="387">
        <v>833.17399999999998</v>
      </c>
    </row>
    <row r="166" spans="1:15" x14ac:dyDescent="0.2">
      <c r="A166" s="387" t="s">
        <v>915</v>
      </c>
      <c r="B166" s="387">
        <v>12.818</v>
      </c>
      <c r="C166" s="387">
        <v>130.74600000000001</v>
      </c>
      <c r="D166" s="387">
        <v>89.456000000000003</v>
      </c>
      <c r="E166" s="387">
        <v>233.01900000000001</v>
      </c>
      <c r="F166" s="387" t="s">
        <v>763</v>
      </c>
      <c r="G166" s="387" t="s">
        <v>763</v>
      </c>
      <c r="H166" s="387" t="s">
        <v>763</v>
      </c>
      <c r="I166" s="387" t="s">
        <v>763</v>
      </c>
      <c r="J166" s="387">
        <v>1.893</v>
      </c>
      <c r="K166" s="387">
        <v>1.893</v>
      </c>
      <c r="L166" s="387">
        <v>234.91200000000001</v>
      </c>
      <c r="M166" s="387">
        <v>187.96100000000001</v>
      </c>
      <c r="N166" s="387">
        <v>424.15</v>
      </c>
      <c r="O166" s="387">
        <v>847.02300000000002</v>
      </c>
    </row>
    <row r="167" spans="1:15" x14ac:dyDescent="0.2">
      <c r="A167" s="387" t="s">
        <v>916</v>
      </c>
      <c r="B167" s="387">
        <v>13.561</v>
      </c>
      <c r="C167" s="387">
        <v>197.19300000000001</v>
      </c>
      <c r="D167" s="387">
        <v>105.238</v>
      </c>
      <c r="E167" s="387">
        <v>315.99200000000002</v>
      </c>
      <c r="F167" s="387" t="s">
        <v>763</v>
      </c>
      <c r="G167" s="387" t="s">
        <v>763</v>
      </c>
      <c r="H167" s="387" t="s">
        <v>763</v>
      </c>
      <c r="I167" s="387" t="s">
        <v>763</v>
      </c>
      <c r="J167" s="387">
        <v>1.8320000000000001</v>
      </c>
      <c r="K167" s="387">
        <v>1.8320000000000001</v>
      </c>
      <c r="L167" s="387">
        <v>317.82400000000001</v>
      </c>
      <c r="M167" s="387">
        <v>181.02500000000001</v>
      </c>
      <c r="N167" s="387">
        <v>417.09899999999999</v>
      </c>
      <c r="O167" s="387">
        <v>915.94899999999996</v>
      </c>
    </row>
    <row r="168" spans="1:15" x14ac:dyDescent="0.2">
      <c r="A168" s="387" t="s">
        <v>917</v>
      </c>
      <c r="B168" s="387">
        <v>17.353000000000002</v>
      </c>
      <c r="C168" s="387">
        <v>300.06900000000002</v>
      </c>
      <c r="D168" s="387">
        <v>124.477</v>
      </c>
      <c r="E168" s="387">
        <v>441.899</v>
      </c>
      <c r="F168" s="387" t="s">
        <v>763</v>
      </c>
      <c r="G168" s="387" t="s">
        <v>763</v>
      </c>
      <c r="H168" s="387" t="s">
        <v>763</v>
      </c>
      <c r="I168" s="387" t="s">
        <v>763</v>
      </c>
      <c r="J168" s="387">
        <v>1.893</v>
      </c>
      <c r="K168" s="387">
        <v>1.893</v>
      </c>
      <c r="L168" s="387">
        <v>443.79199999999997</v>
      </c>
      <c r="M168" s="387">
        <v>183.124</v>
      </c>
      <c r="N168" s="387">
        <v>425.53699999999998</v>
      </c>
      <c r="O168" s="387">
        <v>1052.454</v>
      </c>
    </row>
    <row r="169" spans="1:15" x14ac:dyDescent="0.2">
      <c r="A169" s="387" t="s">
        <v>918</v>
      </c>
      <c r="B169" s="387">
        <v>168.93600000000001</v>
      </c>
      <c r="C169" s="387">
        <v>2582.4769999999999</v>
      </c>
      <c r="D169" s="387">
        <v>1227.0150000000001</v>
      </c>
      <c r="E169" s="387">
        <v>3978.4279999999999</v>
      </c>
      <c r="F169" s="387" t="s">
        <v>763</v>
      </c>
      <c r="G169" s="387" t="s">
        <v>763</v>
      </c>
      <c r="H169" s="387" t="s">
        <v>763</v>
      </c>
      <c r="I169" s="387" t="s">
        <v>763</v>
      </c>
      <c r="J169" s="387">
        <v>22.350999999999999</v>
      </c>
      <c r="K169" s="387">
        <v>22.350999999999999</v>
      </c>
      <c r="L169" s="387">
        <v>4000.779</v>
      </c>
      <c r="M169" s="387">
        <v>2264.4749999999999</v>
      </c>
      <c r="N169" s="387">
        <v>5178.6369999999997</v>
      </c>
      <c r="O169" s="387">
        <v>11443.89</v>
      </c>
    </row>
    <row r="170" spans="1:15" x14ac:dyDescent="0.2">
      <c r="A170" s="387" t="s">
        <v>919</v>
      </c>
      <c r="B170" s="387">
        <v>14.66</v>
      </c>
      <c r="C170" s="387">
        <v>381.08300000000003</v>
      </c>
      <c r="D170" s="387">
        <v>122.959</v>
      </c>
      <c r="E170" s="387">
        <v>518.70100000000002</v>
      </c>
      <c r="F170" s="387" t="s">
        <v>763</v>
      </c>
      <c r="G170" s="387" t="s">
        <v>763</v>
      </c>
      <c r="H170" s="387" t="s">
        <v>763</v>
      </c>
      <c r="I170" s="387" t="s">
        <v>763</v>
      </c>
      <c r="J170" s="387">
        <v>2.0699999999999998</v>
      </c>
      <c r="K170" s="387">
        <v>2.0699999999999998</v>
      </c>
      <c r="L170" s="387">
        <v>520.77099999999996</v>
      </c>
      <c r="M170" s="387">
        <v>192.761</v>
      </c>
      <c r="N170" s="387">
        <v>473.81700000000001</v>
      </c>
      <c r="O170" s="387">
        <v>1187.3489999999999</v>
      </c>
    </row>
    <row r="171" spans="1:15" x14ac:dyDescent="0.2">
      <c r="A171" s="387" t="s">
        <v>920</v>
      </c>
      <c r="B171" s="387">
        <v>12.827999999999999</v>
      </c>
      <c r="C171" s="387">
        <v>422.50799999999998</v>
      </c>
      <c r="D171" s="387">
        <v>112.258</v>
      </c>
      <c r="E171" s="387">
        <v>547.59400000000005</v>
      </c>
      <c r="F171" s="387" t="s">
        <v>763</v>
      </c>
      <c r="G171" s="387" t="s">
        <v>763</v>
      </c>
      <c r="H171" s="387" t="s">
        <v>763</v>
      </c>
      <c r="I171" s="387" t="s">
        <v>763</v>
      </c>
      <c r="J171" s="387">
        <v>1.87</v>
      </c>
      <c r="K171" s="387">
        <v>1.87</v>
      </c>
      <c r="L171" s="387">
        <v>549.46299999999997</v>
      </c>
      <c r="M171" s="387">
        <v>191.239</v>
      </c>
      <c r="N171" s="387">
        <v>387.24700000000001</v>
      </c>
      <c r="O171" s="387">
        <v>1127.9490000000001</v>
      </c>
    </row>
    <row r="172" spans="1:15" x14ac:dyDescent="0.2">
      <c r="A172" s="387" t="s">
        <v>921</v>
      </c>
      <c r="B172" s="387">
        <v>9.1430000000000007</v>
      </c>
      <c r="C172" s="387">
        <v>298</v>
      </c>
      <c r="D172" s="387">
        <v>100.22499999999999</v>
      </c>
      <c r="E172" s="387">
        <v>407.36799999999999</v>
      </c>
      <c r="F172" s="387" t="s">
        <v>763</v>
      </c>
      <c r="G172" s="387" t="s">
        <v>763</v>
      </c>
      <c r="H172" s="387" t="s">
        <v>763</v>
      </c>
      <c r="I172" s="387" t="s">
        <v>763</v>
      </c>
      <c r="J172" s="387">
        <v>2.0699999999999998</v>
      </c>
      <c r="K172" s="387">
        <v>2.0699999999999998</v>
      </c>
      <c r="L172" s="387">
        <v>409.43799999999999</v>
      </c>
      <c r="M172" s="387">
        <v>181.24299999999999</v>
      </c>
      <c r="N172" s="387">
        <v>403.56900000000002</v>
      </c>
      <c r="O172" s="387">
        <v>994.25099999999998</v>
      </c>
    </row>
    <row r="173" spans="1:15" x14ac:dyDescent="0.2">
      <c r="A173" s="387" t="s">
        <v>922</v>
      </c>
      <c r="B173" s="387">
        <v>13.489000000000001</v>
      </c>
      <c r="C173" s="387">
        <v>210.399</v>
      </c>
      <c r="D173" s="387">
        <v>76.426000000000002</v>
      </c>
      <c r="E173" s="387">
        <v>300.31299999999999</v>
      </c>
      <c r="F173" s="387" t="s">
        <v>763</v>
      </c>
      <c r="G173" s="387" t="s">
        <v>763</v>
      </c>
      <c r="H173" s="387" t="s">
        <v>763</v>
      </c>
      <c r="I173" s="387" t="s">
        <v>763</v>
      </c>
      <c r="J173" s="387">
        <v>2.0030000000000001</v>
      </c>
      <c r="K173" s="387">
        <v>2.0030000000000001</v>
      </c>
      <c r="L173" s="387">
        <v>302.31599999999997</v>
      </c>
      <c r="M173" s="387">
        <v>179.096</v>
      </c>
      <c r="N173" s="387">
        <v>387.58199999999999</v>
      </c>
      <c r="O173" s="387">
        <v>868.99300000000005</v>
      </c>
    </row>
    <row r="174" spans="1:15" x14ac:dyDescent="0.2">
      <c r="A174" s="387" t="s">
        <v>923</v>
      </c>
      <c r="B174" s="387">
        <v>8.1440000000000001</v>
      </c>
      <c r="C174" s="387">
        <v>130.11699999999999</v>
      </c>
      <c r="D174" s="387">
        <v>70.269000000000005</v>
      </c>
      <c r="E174" s="387">
        <v>208.53</v>
      </c>
      <c r="F174" s="387" t="s">
        <v>763</v>
      </c>
      <c r="G174" s="387" t="s">
        <v>763</v>
      </c>
      <c r="H174" s="387" t="s">
        <v>763</v>
      </c>
      <c r="I174" s="387" t="s">
        <v>763</v>
      </c>
      <c r="J174" s="387">
        <v>2.0699999999999998</v>
      </c>
      <c r="K174" s="387">
        <v>2.0699999999999998</v>
      </c>
      <c r="L174" s="387">
        <v>210.6</v>
      </c>
      <c r="M174" s="387">
        <v>185.011</v>
      </c>
      <c r="N174" s="387">
        <v>440.64699999999999</v>
      </c>
      <c r="O174" s="387">
        <v>836.25900000000001</v>
      </c>
    </row>
    <row r="175" spans="1:15" x14ac:dyDescent="0.2">
      <c r="A175" s="387" t="s">
        <v>924</v>
      </c>
      <c r="B175" s="387">
        <v>6.44</v>
      </c>
      <c r="C175" s="387">
        <v>101.92</v>
      </c>
      <c r="D175" s="387">
        <v>65.739000000000004</v>
      </c>
      <c r="E175" s="387">
        <v>174.09800000000001</v>
      </c>
      <c r="F175" s="387" t="s">
        <v>763</v>
      </c>
      <c r="G175" s="387" t="s">
        <v>763</v>
      </c>
      <c r="H175" s="387" t="s">
        <v>763</v>
      </c>
      <c r="I175" s="387" t="s">
        <v>763</v>
      </c>
      <c r="J175" s="387">
        <v>2.0030000000000001</v>
      </c>
      <c r="K175" s="387">
        <v>2.0030000000000001</v>
      </c>
      <c r="L175" s="387">
        <v>176.102</v>
      </c>
      <c r="M175" s="387">
        <v>197.762</v>
      </c>
      <c r="N175" s="387">
        <v>465.34500000000003</v>
      </c>
      <c r="O175" s="387">
        <v>839.20799999999997</v>
      </c>
    </row>
    <row r="176" spans="1:15" x14ac:dyDescent="0.2">
      <c r="A176" s="387" t="s">
        <v>925</v>
      </c>
      <c r="B176" s="387">
        <v>9.24</v>
      </c>
      <c r="C176" s="387">
        <v>97.548000000000002</v>
      </c>
      <c r="D176" s="387">
        <v>68.027000000000001</v>
      </c>
      <c r="E176" s="387">
        <v>174.81399999999999</v>
      </c>
      <c r="F176" s="387" t="s">
        <v>763</v>
      </c>
      <c r="G176" s="387" t="s">
        <v>763</v>
      </c>
      <c r="H176" s="387" t="s">
        <v>763</v>
      </c>
      <c r="I176" s="387" t="s">
        <v>763</v>
      </c>
      <c r="J176" s="387">
        <v>2.0699999999999998</v>
      </c>
      <c r="K176" s="387">
        <v>2.0699999999999998</v>
      </c>
      <c r="L176" s="387">
        <v>176.88399999999999</v>
      </c>
      <c r="M176" s="387">
        <v>214.36099999999999</v>
      </c>
      <c r="N176" s="387">
        <v>521.07500000000005</v>
      </c>
      <c r="O176" s="387">
        <v>912.32</v>
      </c>
    </row>
    <row r="177" spans="1:15" x14ac:dyDescent="0.2">
      <c r="A177" s="387" t="s">
        <v>926</v>
      </c>
      <c r="B177" s="387">
        <v>8.7260000000000009</v>
      </c>
      <c r="C177" s="387">
        <v>95.245000000000005</v>
      </c>
      <c r="D177" s="387">
        <v>74.432000000000002</v>
      </c>
      <c r="E177" s="387">
        <v>178.40299999999999</v>
      </c>
      <c r="F177" s="387" t="s">
        <v>763</v>
      </c>
      <c r="G177" s="387" t="s">
        <v>763</v>
      </c>
      <c r="H177" s="387" t="s">
        <v>763</v>
      </c>
      <c r="I177" s="387" t="s">
        <v>763</v>
      </c>
      <c r="J177" s="387">
        <v>2.0699999999999998</v>
      </c>
      <c r="K177" s="387">
        <v>2.0699999999999998</v>
      </c>
      <c r="L177" s="387">
        <v>180.47300000000001</v>
      </c>
      <c r="M177" s="387">
        <v>217.93600000000001</v>
      </c>
      <c r="N177" s="387">
        <v>508.78500000000003</v>
      </c>
      <c r="O177" s="387">
        <v>907.19399999999996</v>
      </c>
    </row>
    <row r="178" spans="1:15" x14ac:dyDescent="0.2">
      <c r="A178" s="387" t="s">
        <v>927</v>
      </c>
      <c r="B178" s="387">
        <v>11.593</v>
      </c>
      <c r="C178" s="387">
        <v>100.221</v>
      </c>
      <c r="D178" s="387">
        <v>74.471000000000004</v>
      </c>
      <c r="E178" s="387">
        <v>186.285</v>
      </c>
      <c r="F178" s="387" t="s">
        <v>763</v>
      </c>
      <c r="G178" s="387" t="s">
        <v>763</v>
      </c>
      <c r="H178" s="387" t="s">
        <v>763</v>
      </c>
      <c r="I178" s="387" t="s">
        <v>763</v>
      </c>
      <c r="J178" s="387">
        <v>2.0030000000000001</v>
      </c>
      <c r="K178" s="387">
        <v>2.0030000000000001</v>
      </c>
      <c r="L178" s="387">
        <v>188.28800000000001</v>
      </c>
      <c r="M178" s="387">
        <v>214.21799999999999</v>
      </c>
      <c r="N178" s="387">
        <v>436.84500000000003</v>
      </c>
      <c r="O178" s="387">
        <v>839.351</v>
      </c>
    </row>
    <row r="179" spans="1:15" x14ac:dyDescent="0.2">
      <c r="A179" s="387" t="s">
        <v>928</v>
      </c>
      <c r="B179" s="387">
        <v>12.647</v>
      </c>
      <c r="C179" s="387">
        <v>127.096</v>
      </c>
      <c r="D179" s="387">
        <v>90.316000000000003</v>
      </c>
      <c r="E179" s="387">
        <v>230.059</v>
      </c>
      <c r="F179" s="387" t="s">
        <v>763</v>
      </c>
      <c r="G179" s="387" t="s">
        <v>763</v>
      </c>
      <c r="H179" s="387" t="s">
        <v>763</v>
      </c>
      <c r="I179" s="387" t="s">
        <v>763</v>
      </c>
      <c r="J179" s="387">
        <v>2.0699999999999998</v>
      </c>
      <c r="K179" s="387">
        <v>2.0699999999999998</v>
      </c>
      <c r="L179" s="387">
        <v>232.13</v>
      </c>
      <c r="M179" s="387">
        <v>192.70400000000001</v>
      </c>
      <c r="N179" s="387">
        <v>434.57900000000001</v>
      </c>
      <c r="O179" s="387">
        <v>859.41300000000001</v>
      </c>
    </row>
    <row r="180" spans="1:15" x14ac:dyDescent="0.2">
      <c r="A180" s="387" t="s">
        <v>929</v>
      </c>
      <c r="B180" s="387">
        <v>13.381</v>
      </c>
      <c r="C180" s="387">
        <v>183.99</v>
      </c>
      <c r="D180" s="387">
        <v>96.48</v>
      </c>
      <c r="E180" s="387">
        <v>293.85000000000002</v>
      </c>
      <c r="F180" s="387" t="s">
        <v>763</v>
      </c>
      <c r="G180" s="387" t="s">
        <v>763</v>
      </c>
      <c r="H180" s="387" t="s">
        <v>763</v>
      </c>
      <c r="I180" s="387" t="s">
        <v>763</v>
      </c>
      <c r="J180" s="387">
        <v>2.0030000000000001</v>
      </c>
      <c r="K180" s="387">
        <v>2.0030000000000001</v>
      </c>
      <c r="L180" s="387">
        <v>295.85399999999998</v>
      </c>
      <c r="M180" s="387">
        <v>186.661</v>
      </c>
      <c r="N180" s="387">
        <v>430.30599999999998</v>
      </c>
      <c r="O180" s="387">
        <v>912.82100000000003</v>
      </c>
    </row>
    <row r="181" spans="1:15" x14ac:dyDescent="0.2">
      <c r="A181" s="387" t="s">
        <v>930</v>
      </c>
      <c r="B181" s="387">
        <v>17.122</v>
      </c>
      <c r="C181" s="387">
        <v>341.12799999999999</v>
      </c>
      <c r="D181" s="387">
        <v>131.02600000000001</v>
      </c>
      <c r="E181" s="387">
        <v>489.27499999999998</v>
      </c>
      <c r="F181" s="387" t="s">
        <v>763</v>
      </c>
      <c r="G181" s="387" t="s">
        <v>763</v>
      </c>
      <c r="H181" s="387" t="s">
        <v>763</v>
      </c>
      <c r="I181" s="387" t="s">
        <v>763</v>
      </c>
      <c r="J181" s="387">
        <v>2.0699999999999998</v>
      </c>
      <c r="K181" s="387">
        <v>2.0699999999999998</v>
      </c>
      <c r="L181" s="387">
        <v>491.346</v>
      </c>
      <c r="M181" s="387">
        <v>198.291</v>
      </c>
      <c r="N181" s="387">
        <v>479.24700000000001</v>
      </c>
      <c r="O181" s="387">
        <v>1168.883</v>
      </c>
    </row>
    <row r="182" spans="1:15" x14ac:dyDescent="0.2">
      <c r="A182" s="387" t="s">
        <v>931</v>
      </c>
      <c r="B182" s="387">
        <v>137.411</v>
      </c>
      <c r="C182" s="387">
        <v>2487.7440000000001</v>
      </c>
      <c r="D182" s="387">
        <v>1082.627</v>
      </c>
      <c r="E182" s="387">
        <v>3707.7820000000002</v>
      </c>
      <c r="F182" s="387" t="s">
        <v>763</v>
      </c>
      <c r="G182" s="387" t="s">
        <v>763</v>
      </c>
      <c r="H182" s="387" t="s">
        <v>763</v>
      </c>
      <c r="I182" s="387" t="s">
        <v>763</v>
      </c>
      <c r="J182" s="387">
        <v>24.373999999999999</v>
      </c>
      <c r="K182" s="387">
        <v>24.373999999999999</v>
      </c>
      <c r="L182" s="387">
        <v>3732.1559999999999</v>
      </c>
      <c r="M182" s="387">
        <v>2351.2820000000002</v>
      </c>
      <c r="N182" s="387">
        <v>5367.7939999999999</v>
      </c>
      <c r="O182" s="387">
        <v>11451.231</v>
      </c>
    </row>
    <row r="183" spans="1:15" x14ac:dyDescent="0.2">
      <c r="A183" s="387" t="s">
        <v>932</v>
      </c>
      <c r="B183" s="387">
        <v>15.773</v>
      </c>
      <c r="C183" s="387">
        <v>400.976</v>
      </c>
      <c r="D183" s="387">
        <v>139.20099999999999</v>
      </c>
      <c r="E183" s="387">
        <v>555.94899999999996</v>
      </c>
      <c r="F183" s="387" t="s">
        <v>763</v>
      </c>
      <c r="G183" s="387" t="s">
        <v>763</v>
      </c>
      <c r="H183" s="387" t="s">
        <v>763</v>
      </c>
      <c r="I183" s="387" t="s">
        <v>763</v>
      </c>
      <c r="J183" s="387">
        <v>2.3330000000000002</v>
      </c>
      <c r="K183" s="387">
        <v>2.3330000000000002</v>
      </c>
      <c r="L183" s="387">
        <v>558.28200000000004</v>
      </c>
      <c r="M183" s="387">
        <v>203.97200000000001</v>
      </c>
      <c r="N183" s="387">
        <v>446.68400000000003</v>
      </c>
      <c r="O183" s="387">
        <v>1208.9380000000001</v>
      </c>
    </row>
    <row r="184" spans="1:15" x14ac:dyDescent="0.2">
      <c r="A184" s="387" t="s">
        <v>933</v>
      </c>
      <c r="B184" s="387">
        <v>13.802</v>
      </c>
      <c r="C184" s="387">
        <v>352.83800000000002</v>
      </c>
      <c r="D184" s="387">
        <v>127.42</v>
      </c>
      <c r="E184" s="387">
        <v>494.06</v>
      </c>
      <c r="F184" s="387" t="s">
        <v>763</v>
      </c>
      <c r="G184" s="387" t="s">
        <v>763</v>
      </c>
      <c r="H184" s="387" t="s">
        <v>763</v>
      </c>
      <c r="I184" s="387" t="s">
        <v>763</v>
      </c>
      <c r="J184" s="387">
        <v>2.1070000000000002</v>
      </c>
      <c r="K184" s="387">
        <v>2.1070000000000002</v>
      </c>
      <c r="L184" s="387">
        <v>496.16699999999997</v>
      </c>
      <c r="M184" s="387">
        <v>192.93799999999999</v>
      </c>
      <c r="N184" s="387">
        <v>395.577</v>
      </c>
      <c r="O184" s="387">
        <v>1084.682</v>
      </c>
    </row>
    <row r="185" spans="1:15" x14ac:dyDescent="0.2">
      <c r="A185" s="387" t="s">
        <v>934</v>
      </c>
      <c r="B185" s="387">
        <v>9.8369999999999997</v>
      </c>
      <c r="C185" s="387">
        <v>297.62099999999998</v>
      </c>
      <c r="D185" s="387">
        <v>115.881</v>
      </c>
      <c r="E185" s="387">
        <v>423.34</v>
      </c>
      <c r="F185" s="387" t="s">
        <v>763</v>
      </c>
      <c r="G185" s="387" t="s">
        <v>763</v>
      </c>
      <c r="H185" s="387" t="s">
        <v>763</v>
      </c>
      <c r="I185" s="387" t="s">
        <v>763</v>
      </c>
      <c r="J185" s="387">
        <v>2.3330000000000002</v>
      </c>
      <c r="K185" s="387">
        <v>2.3330000000000002</v>
      </c>
      <c r="L185" s="387">
        <v>425.67200000000003</v>
      </c>
      <c r="M185" s="387">
        <v>185.39</v>
      </c>
      <c r="N185" s="387">
        <v>406.64800000000002</v>
      </c>
      <c r="O185" s="387">
        <v>1017.71</v>
      </c>
    </row>
    <row r="186" spans="1:15" x14ac:dyDescent="0.2">
      <c r="A186" s="387" t="s">
        <v>935</v>
      </c>
      <c r="B186" s="387">
        <v>14.221</v>
      </c>
      <c r="C186" s="387">
        <v>193.39500000000001</v>
      </c>
      <c r="D186" s="387">
        <v>87.384</v>
      </c>
      <c r="E186" s="387">
        <v>295</v>
      </c>
      <c r="F186" s="387" t="s">
        <v>763</v>
      </c>
      <c r="G186" s="387" t="s">
        <v>763</v>
      </c>
      <c r="H186" s="387" t="s">
        <v>763</v>
      </c>
      <c r="I186" s="387" t="s">
        <v>763</v>
      </c>
      <c r="J186" s="387">
        <v>2.2570000000000001</v>
      </c>
      <c r="K186" s="387">
        <v>2.2570000000000001</v>
      </c>
      <c r="L186" s="387">
        <v>297.25799999999998</v>
      </c>
      <c r="M186" s="387">
        <v>180.05799999999999</v>
      </c>
      <c r="N186" s="387">
        <v>394.36500000000001</v>
      </c>
      <c r="O186" s="387">
        <v>871.68</v>
      </c>
    </row>
    <row r="187" spans="1:15" x14ac:dyDescent="0.2">
      <c r="A187" s="387" t="s">
        <v>936</v>
      </c>
      <c r="B187" s="387">
        <v>8.5860000000000003</v>
      </c>
      <c r="C187" s="387">
        <v>133.672</v>
      </c>
      <c r="D187" s="387">
        <v>83.507000000000005</v>
      </c>
      <c r="E187" s="387">
        <v>225.76499999999999</v>
      </c>
      <c r="F187" s="387" t="s">
        <v>763</v>
      </c>
      <c r="G187" s="387" t="s">
        <v>763</v>
      </c>
      <c r="H187" s="387" t="s">
        <v>763</v>
      </c>
      <c r="I187" s="387" t="s">
        <v>763</v>
      </c>
      <c r="J187" s="387">
        <v>2.3330000000000002</v>
      </c>
      <c r="K187" s="387">
        <v>2.3330000000000002</v>
      </c>
      <c r="L187" s="387">
        <v>228.09700000000001</v>
      </c>
      <c r="M187" s="387">
        <v>187.32300000000001</v>
      </c>
      <c r="N187" s="387">
        <v>446.48899999999998</v>
      </c>
      <c r="O187" s="387">
        <v>861.90899999999999</v>
      </c>
    </row>
    <row r="188" spans="1:15" x14ac:dyDescent="0.2">
      <c r="A188" s="387" t="s">
        <v>937</v>
      </c>
      <c r="B188" s="387">
        <v>6.79</v>
      </c>
      <c r="C188" s="387">
        <v>100.633</v>
      </c>
      <c r="D188" s="387">
        <v>70.748999999999995</v>
      </c>
      <c r="E188" s="387">
        <v>178.17099999999999</v>
      </c>
      <c r="F188" s="387" t="s">
        <v>763</v>
      </c>
      <c r="G188" s="387" t="s">
        <v>763</v>
      </c>
      <c r="H188" s="387" t="s">
        <v>763</v>
      </c>
      <c r="I188" s="387" t="s">
        <v>763</v>
      </c>
      <c r="J188" s="387">
        <v>2.2570000000000001</v>
      </c>
      <c r="K188" s="387">
        <v>2.2570000000000001</v>
      </c>
      <c r="L188" s="387">
        <v>180.429</v>
      </c>
      <c r="M188" s="387">
        <v>215.24199999999999</v>
      </c>
      <c r="N188" s="387">
        <v>505.86099999999999</v>
      </c>
      <c r="O188" s="387">
        <v>901.53200000000004</v>
      </c>
    </row>
    <row r="189" spans="1:15" x14ac:dyDescent="0.2">
      <c r="A189" s="387" t="s">
        <v>938</v>
      </c>
      <c r="B189" s="387">
        <v>8.2989999999999995</v>
      </c>
      <c r="C189" s="387">
        <v>90.623000000000005</v>
      </c>
      <c r="D189" s="387">
        <v>75.239000000000004</v>
      </c>
      <c r="E189" s="387">
        <v>174.161</v>
      </c>
      <c r="F189" s="387" t="s">
        <v>763</v>
      </c>
      <c r="G189" s="387" t="s">
        <v>763</v>
      </c>
      <c r="H189" s="387" t="s">
        <v>763</v>
      </c>
      <c r="I189" s="387" t="s">
        <v>763</v>
      </c>
      <c r="J189" s="387">
        <v>2.3330000000000002</v>
      </c>
      <c r="K189" s="387">
        <v>2.3330000000000002</v>
      </c>
      <c r="L189" s="387">
        <v>176.494</v>
      </c>
      <c r="M189" s="387">
        <v>230.86099999999999</v>
      </c>
      <c r="N189" s="387">
        <v>561.60699999999997</v>
      </c>
      <c r="O189" s="387">
        <v>968.96199999999999</v>
      </c>
    </row>
    <row r="190" spans="1:15" x14ac:dyDescent="0.2">
      <c r="A190" s="387" t="s">
        <v>939</v>
      </c>
      <c r="B190" s="387">
        <v>7.8369999999999997</v>
      </c>
      <c r="C190" s="387">
        <v>90.504999999999995</v>
      </c>
      <c r="D190" s="387">
        <v>81.186000000000007</v>
      </c>
      <c r="E190" s="387">
        <v>179.529</v>
      </c>
      <c r="F190" s="387" t="s">
        <v>763</v>
      </c>
      <c r="G190" s="387" t="s">
        <v>763</v>
      </c>
      <c r="H190" s="387" t="s">
        <v>763</v>
      </c>
      <c r="I190" s="387" t="s">
        <v>763</v>
      </c>
      <c r="J190" s="387">
        <v>2.3330000000000002</v>
      </c>
      <c r="K190" s="387">
        <v>2.3330000000000002</v>
      </c>
      <c r="L190" s="387">
        <v>181.86099999999999</v>
      </c>
      <c r="M190" s="387">
        <v>227.98</v>
      </c>
      <c r="N190" s="387">
        <v>502.774</v>
      </c>
      <c r="O190" s="387">
        <v>912.61500000000001</v>
      </c>
    </row>
    <row r="191" spans="1:15" x14ac:dyDescent="0.2">
      <c r="A191" s="387" t="s">
        <v>940</v>
      </c>
      <c r="B191" s="387">
        <v>10.413</v>
      </c>
      <c r="C191" s="387">
        <v>92.64</v>
      </c>
      <c r="D191" s="387">
        <v>77.203000000000003</v>
      </c>
      <c r="E191" s="387">
        <v>180.255</v>
      </c>
      <c r="F191" s="387" t="s">
        <v>763</v>
      </c>
      <c r="G191" s="387" t="s">
        <v>763</v>
      </c>
      <c r="H191" s="387" t="s">
        <v>763</v>
      </c>
      <c r="I191" s="387" t="s">
        <v>763</v>
      </c>
      <c r="J191" s="387">
        <v>2.2570000000000001</v>
      </c>
      <c r="K191" s="387">
        <v>2.2570000000000001</v>
      </c>
      <c r="L191" s="387">
        <v>182.512</v>
      </c>
      <c r="M191" s="387">
        <v>218.19900000000001</v>
      </c>
      <c r="N191" s="387">
        <v>466.73700000000002</v>
      </c>
      <c r="O191" s="387">
        <v>867.44799999999998</v>
      </c>
    </row>
    <row r="192" spans="1:15" x14ac:dyDescent="0.2">
      <c r="A192" s="387" t="s">
        <v>941</v>
      </c>
      <c r="B192" s="387">
        <v>11.7</v>
      </c>
      <c r="C192" s="387">
        <v>117.854</v>
      </c>
      <c r="D192" s="387">
        <v>95.543000000000006</v>
      </c>
      <c r="E192" s="387">
        <v>225.096</v>
      </c>
      <c r="F192" s="387" t="s">
        <v>763</v>
      </c>
      <c r="G192" s="387" t="s">
        <v>763</v>
      </c>
      <c r="H192" s="387" t="s">
        <v>763</v>
      </c>
      <c r="I192" s="387" t="s">
        <v>763</v>
      </c>
      <c r="J192" s="387">
        <v>2.3330000000000002</v>
      </c>
      <c r="K192" s="387">
        <v>2.3330000000000002</v>
      </c>
      <c r="L192" s="387">
        <v>227.429</v>
      </c>
      <c r="M192" s="387">
        <v>202.80199999999999</v>
      </c>
      <c r="N192" s="387">
        <v>437.79599999999999</v>
      </c>
      <c r="O192" s="387">
        <v>868.02700000000004</v>
      </c>
    </row>
    <row r="193" spans="1:15" x14ac:dyDescent="0.2">
      <c r="A193" s="387" t="s">
        <v>942</v>
      </c>
      <c r="B193" s="387">
        <v>12.378</v>
      </c>
      <c r="C193" s="387">
        <v>192.708</v>
      </c>
      <c r="D193" s="387">
        <v>92.912999999999997</v>
      </c>
      <c r="E193" s="387">
        <v>298</v>
      </c>
      <c r="F193" s="387" t="s">
        <v>763</v>
      </c>
      <c r="G193" s="387" t="s">
        <v>763</v>
      </c>
      <c r="H193" s="387" t="s">
        <v>763</v>
      </c>
      <c r="I193" s="387" t="s">
        <v>763</v>
      </c>
      <c r="J193" s="387">
        <v>2.2570000000000001</v>
      </c>
      <c r="K193" s="387">
        <v>2.2570000000000001</v>
      </c>
      <c r="L193" s="387">
        <v>300.25700000000001</v>
      </c>
      <c r="M193" s="387">
        <v>190.16499999999999</v>
      </c>
      <c r="N193" s="387">
        <v>445.863</v>
      </c>
      <c r="O193" s="387">
        <v>936.28499999999997</v>
      </c>
    </row>
    <row r="194" spans="1:15" x14ac:dyDescent="0.2">
      <c r="A194" s="387" t="s">
        <v>943</v>
      </c>
      <c r="B194" s="387">
        <v>15.839</v>
      </c>
      <c r="C194" s="387">
        <v>304.30500000000001</v>
      </c>
      <c r="D194" s="387">
        <v>116.233</v>
      </c>
      <c r="E194" s="387">
        <v>436.37700000000001</v>
      </c>
      <c r="F194" s="387" t="s">
        <v>763</v>
      </c>
      <c r="G194" s="387" t="s">
        <v>763</v>
      </c>
      <c r="H194" s="387" t="s">
        <v>763</v>
      </c>
      <c r="I194" s="387" t="s">
        <v>763</v>
      </c>
      <c r="J194" s="387">
        <v>2.3330000000000002</v>
      </c>
      <c r="K194" s="387">
        <v>2.3330000000000002</v>
      </c>
      <c r="L194" s="387">
        <v>438.709</v>
      </c>
      <c r="M194" s="387">
        <v>203.69900000000001</v>
      </c>
      <c r="N194" s="387">
        <v>468.39100000000002</v>
      </c>
      <c r="O194" s="387">
        <v>1110.799</v>
      </c>
    </row>
    <row r="195" spans="1:15" x14ac:dyDescent="0.2">
      <c r="A195" s="387" t="s">
        <v>944</v>
      </c>
      <c r="B195" s="387">
        <v>135.47499999999999</v>
      </c>
      <c r="C195" s="387">
        <v>2367.3389999999999</v>
      </c>
      <c r="D195" s="387">
        <v>1162.4580000000001</v>
      </c>
      <c r="E195" s="387">
        <v>3665.2719999999999</v>
      </c>
      <c r="F195" s="387" t="s">
        <v>763</v>
      </c>
      <c r="G195" s="387" t="s">
        <v>763</v>
      </c>
      <c r="H195" s="387" t="s">
        <v>763</v>
      </c>
      <c r="I195" s="387" t="s">
        <v>763</v>
      </c>
      <c r="J195" s="387">
        <v>27.463999999999999</v>
      </c>
      <c r="K195" s="387">
        <v>27.463999999999999</v>
      </c>
      <c r="L195" s="387">
        <v>3692.7359999999999</v>
      </c>
      <c r="M195" s="387">
        <v>2438.6289999999999</v>
      </c>
      <c r="N195" s="387">
        <v>5474.741</v>
      </c>
      <c r="O195" s="387">
        <v>11606.106</v>
      </c>
    </row>
    <row r="196" spans="1:15" x14ac:dyDescent="0.2">
      <c r="A196" s="387" t="s">
        <v>945</v>
      </c>
      <c r="B196" s="387">
        <v>13.047000000000001</v>
      </c>
      <c r="C196" s="387">
        <v>394.31099999999998</v>
      </c>
      <c r="D196" s="387">
        <v>119.517</v>
      </c>
      <c r="E196" s="387">
        <v>526.875</v>
      </c>
      <c r="F196" s="387" t="s">
        <v>763</v>
      </c>
      <c r="G196" s="387" t="s">
        <v>763</v>
      </c>
      <c r="H196" s="387" t="s">
        <v>763</v>
      </c>
      <c r="I196" s="387" t="s">
        <v>763</v>
      </c>
      <c r="J196" s="387">
        <v>2.5089999999999999</v>
      </c>
      <c r="K196" s="387">
        <v>2.5089999999999999</v>
      </c>
      <c r="L196" s="387">
        <v>529.38400000000001</v>
      </c>
      <c r="M196" s="387">
        <v>206.726</v>
      </c>
      <c r="N196" s="387">
        <v>470.24200000000002</v>
      </c>
      <c r="O196" s="387">
        <v>1206.3520000000001</v>
      </c>
    </row>
    <row r="197" spans="1:15" x14ac:dyDescent="0.2">
      <c r="A197" s="387" t="s">
        <v>946</v>
      </c>
      <c r="B197" s="387">
        <v>11.417</v>
      </c>
      <c r="C197" s="387">
        <v>372.505</v>
      </c>
      <c r="D197" s="387">
        <v>103.11199999999999</v>
      </c>
      <c r="E197" s="387">
        <v>487.03300000000002</v>
      </c>
      <c r="F197" s="387" t="s">
        <v>763</v>
      </c>
      <c r="G197" s="387" t="s">
        <v>763</v>
      </c>
      <c r="H197" s="387" t="s">
        <v>763</v>
      </c>
      <c r="I197" s="387" t="s">
        <v>763</v>
      </c>
      <c r="J197" s="387">
        <v>2.266</v>
      </c>
      <c r="K197" s="387">
        <v>2.266</v>
      </c>
      <c r="L197" s="387">
        <v>489.3</v>
      </c>
      <c r="M197" s="387">
        <v>198.16399999999999</v>
      </c>
      <c r="N197" s="387">
        <v>398.721</v>
      </c>
      <c r="O197" s="387">
        <v>1086.1849999999999</v>
      </c>
    </row>
    <row r="198" spans="1:15" x14ac:dyDescent="0.2">
      <c r="A198" s="387" t="s">
        <v>947</v>
      </c>
      <c r="B198" s="387">
        <v>8.1370000000000005</v>
      </c>
      <c r="C198" s="387">
        <v>312.65499999999997</v>
      </c>
      <c r="D198" s="387">
        <v>108.32899999999999</v>
      </c>
      <c r="E198" s="387">
        <v>429.12099999999998</v>
      </c>
      <c r="F198" s="387" t="s">
        <v>763</v>
      </c>
      <c r="G198" s="387" t="s">
        <v>763</v>
      </c>
      <c r="H198" s="387" t="s">
        <v>763</v>
      </c>
      <c r="I198" s="387" t="s">
        <v>763</v>
      </c>
      <c r="J198" s="387">
        <v>2.5089999999999999</v>
      </c>
      <c r="K198" s="387">
        <v>2.5089999999999999</v>
      </c>
      <c r="L198" s="387">
        <v>431.63</v>
      </c>
      <c r="M198" s="387">
        <v>194.517</v>
      </c>
      <c r="N198" s="387">
        <v>428.18</v>
      </c>
      <c r="O198" s="387">
        <v>1054.327</v>
      </c>
    </row>
    <row r="199" spans="1:15" x14ac:dyDescent="0.2">
      <c r="A199" s="387" t="s">
        <v>948</v>
      </c>
      <c r="B199" s="387">
        <v>10.858000000000001</v>
      </c>
      <c r="C199" s="387">
        <v>219.67099999999999</v>
      </c>
      <c r="D199" s="387">
        <v>85.222999999999999</v>
      </c>
      <c r="E199" s="387">
        <v>315.75299999999999</v>
      </c>
      <c r="F199" s="387" t="s">
        <v>763</v>
      </c>
      <c r="G199" s="387" t="s">
        <v>763</v>
      </c>
      <c r="H199" s="387" t="s">
        <v>763</v>
      </c>
      <c r="I199" s="387" t="s">
        <v>763</v>
      </c>
      <c r="J199" s="387">
        <v>2.4279999999999999</v>
      </c>
      <c r="K199" s="387">
        <v>2.4279999999999999</v>
      </c>
      <c r="L199" s="387">
        <v>318.18099999999998</v>
      </c>
      <c r="M199" s="387">
        <v>188.774</v>
      </c>
      <c r="N199" s="387">
        <v>406.50900000000001</v>
      </c>
      <c r="O199" s="387">
        <v>913.46400000000006</v>
      </c>
    </row>
    <row r="200" spans="1:15" x14ac:dyDescent="0.2">
      <c r="A200" s="387" t="s">
        <v>949</v>
      </c>
      <c r="B200" s="387">
        <v>6.556</v>
      </c>
      <c r="C200" s="387">
        <v>136.26499999999999</v>
      </c>
      <c r="D200" s="387">
        <v>78.575999999999993</v>
      </c>
      <c r="E200" s="387">
        <v>221.39699999999999</v>
      </c>
      <c r="F200" s="387" t="s">
        <v>763</v>
      </c>
      <c r="G200" s="387" t="s">
        <v>763</v>
      </c>
      <c r="H200" s="387" t="s">
        <v>763</v>
      </c>
      <c r="I200" s="387" t="s">
        <v>763</v>
      </c>
      <c r="J200" s="387">
        <v>2.5089999999999999</v>
      </c>
      <c r="K200" s="387">
        <v>2.5089999999999999</v>
      </c>
      <c r="L200" s="387">
        <v>223.90600000000001</v>
      </c>
      <c r="M200" s="387">
        <v>201.99199999999999</v>
      </c>
      <c r="N200" s="387">
        <v>474.76</v>
      </c>
      <c r="O200" s="387">
        <v>900.65899999999999</v>
      </c>
    </row>
    <row r="201" spans="1:15" x14ac:dyDescent="0.2">
      <c r="A201" s="387" t="s">
        <v>950</v>
      </c>
      <c r="B201" s="387">
        <v>5.1840000000000002</v>
      </c>
      <c r="C201" s="387">
        <v>99.728999999999999</v>
      </c>
      <c r="D201" s="387">
        <v>75.424000000000007</v>
      </c>
      <c r="E201" s="387">
        <v>180.33699999999999</v>
      </c>
      <c r="F201" s="387" t="s">
        <v>763</v>
      </c>
      <c r="G201" s="387" t="s">
        <v>763</v>
      </c>
      <c r="H201" s="387" t="s">
        <v>763</v>
      </c>
      <c r="I201" s="387" t="s">
        <v>763</v>
      </c>
      <c r="J201" s="387">
        <v>2.4279999999999999</v>
      </c>
      <c r="K201" s="387">
        <v>2.4279999999999999</v>
      </c>
      <c r="L201" s="387">
        <v>182.76499999999999</v>
      </c>
      <c r="M201" s="387">
        <v>222.24100000000001</v>
      </c>
      <c r="N201" s="387">
        <v>519.89599999999996</v>
      </c>
      <c r="O201" s="387">
        <v>924.90300000000002</v>
      </c>
    </row>
    <row r="202" spans="1:15" x14ac:dyDescent="0.2">
      <c r="A202" s="387" t="s">
        <v>951</v>
      </c>
      <c r="B202" s="387">
        <v>9.0860000000000003</v>
      </c>
      <c r="C202" s="387">
        <v>95.950999999999993</v>
      </c>
      <c r="D202" s="387">
        <v>78.688999999999993</v>
      </c>
      <c r="E202" s="387">
        <v>183.726</v>
      </c>
      <c r="F202" s="387" t="s">
        <v>763</v>
      </c>
      <c r="G202" s="387" t="s">
        <v>763</v>
      </c>
      <c r="H202" s="387" t="s">
        <v>763</v>
      </c>
      <c r="I202" s="387" t="s">
        <v>763</v>
      </c>
      <c r="J202" s="387">
        <v>2.5089999999999999</v>
      </c>
      <c r="K202" s="387">
        <v>2.5089999999999999</v>
      </c>
      <c r="L202" s="387">
        <v>186.23500000000001</v>
      </c>
      <c r="M202" s="387">
        <v>240.41800000000001</v>
      </c>
      <c r="N202" s="387">
        <v>562.08500000000004</v>
      </c>
      <c r="O202" s="387">
        <v>988.73800000000006</v>
      </c>
    </row>
    <row r="203" spans="1:15" x14ac:dyDescent="0.2">
      <c r="A203" s="387" t="s">
        <v>952</v>
      </c>
      <c r="B203" s="387">
        <v>8.58</v>
      </c>
      <c r="C203" s="387">
        <v>92.35</v>
      </c>
      <c r="D203" s="387">
        <v>73.2</v>
      </c>
      <c r="E203" s="387">
        <v>174.13</v>
      </c>
      <c r="F203" s="387" t="s">
        <v>763</v>
      </c>
      <c r="G203" s="387" t="s">
        <v>763</v>
      </c>
      <c r="H203" s="387" t="s">
        <v>763</v>
      </c>
      <c r="I203" s="387" t="s">
        <v>763</v>
      </c>
      <c r="J203" s="387">
        <v>2.5089999999999999</v>
      </c>
      <c r="K203" s="387">
        <v>2.5089999999999999</v>
      </c>
      <c r="L203" s="387">
        <v>176.63900000000001</v>
      </c>
      <c r="M203" s="387">
        <v>242.94800000000001</v>
      </c>
      <c r="N203" s="387">
        <v>542.80399999999997</v>
      </c>
      <c r="O203" s="387">
        <v>962.39099999999996</v>
      </c>
    </row>
    <row r="204" spans="1:15" x14ac:dyDescent="0.2">
      <c r="A204" s="387" t="s">
        <v>953</v>
      </c>
      <c r="B204" s="387">
        <v>11.398999999999999</v>
      </c>
      <c r="C204" s="387">
        <v>102.958</v>
      </c>
      <c r="D204" s="387">
        <v>83.016999999999996</v>
      </c>
      <c r="E204" s="387">
        <v>197.374</v>
      </c>
      <c r="F204" s="387" t="s">
        <v>763</v>
      </c>
      <c r="G204" s="387" t="s">
        <v>763</v>
      </c>
      <c r="H204" s="387" t="s">
        <v>763</v>
      </c>
      <c r="I204" s="387" t="s">
        <v>763</v>
      </c>
      <c r="J204" s="387">
        <v>2.4279999999999999</v>
      </c>
      <c r="K204" s="387">
        <v>2.4279999999999999</v>
      </c>
      <c r="L204" s="387">
        <v>199.80199999999999</v>
      </c>
      <c r="M204" s="387">
        <v>228.84800000000001</v>
      </c>
      <c r="N204" s="387">
        <v>463.26299999999998</v>
      </c>
      <c r="O204" s="387">
        <v>891.91300000000001</v>
      </c>
    </row>
    <row r="205" spans="1:15" x14ac:dyDescent="0.2">
      <c r="A205" s="387" t="s">
        <v>954</v>
      </c>
      <c r="B205" s="387">
        <v>11.821999999999999</v>
      </c>
      <c r="C205" s="387">
        <v>144.48099999999999</v>
      </c>
      <c r="D205" s="387">
        <v>102.649</v>
      </c>
      <c r="E205" s="387">
        <v>258.952</v>
      </c>
      <c r="F205" s="387" t="s">
        <v>763</v>
      </c>
      <c r="G205" s="387" t="s">
        <v>763</v>
      </c>
      <c r="H205" s="387" t="s">
        <v>763</v>
      </c>
      <c r="I205" s="387" t="s">
        <v>763</v>
      </c>
      <c r="J205" s="387">
        <v>2.5089999999999999</v>
      </c>
      <c r="K205" s="387">
        <v>2.5089999999999999</v>
      </c>
      <c r="L205" s="387">
        <v>261.46100000000001</v>
      </c>
      <c r="M205" s="387">
        <v>210.46899999999999</v>
      </c>
      <c r="N205" s="387">
        <v>450.58600000000001</v>
      </c>
      <c r="O205" s="387">
        <v>922.51599999999996</v>
      </c>
    </row>
    <row r="206" spans="1:15" x14ac:dyDescent="0.2">
      <c r="A206" s="387" t="s">
        <v>955</v>
      </c>
      <c r="B206" s="387">
        <v>12.507999999999999</v>
      </c>
      <c r="C206" s="387">
        <v>207.006</v>
      </c>
      <c r="D206" s="387">
        <v>101.215</v>
      </c>
      <c r="E206" s="387">
        <v>320.72899999999998</v>
      </c>
      <c r="F206" s="387" t="s">
        <v>763</v>
      </c>
      <c r="G206" s="387" t="s">
        <v>763</v>
      </c>
      <c r="H206" s="387" t="s">
        <v>763</v>
      </c>
      <c r="I206" s="387" t="s">
        <v>763</v>
      </c>
      <c r="J206" s="387">
        <v>2.4279999999999999</v>
      </c>
      <c r="K206" s="387">
        <v>2.4279999999999999</v>
      </c>
      <c r="L206" s="387">
        <v>323.15699999999998</v>
      </c>
      <c r="M206" s="387">
        <v>197.66399999999999</v>
      </c>
      <c r="N206" s="387">
        <v>439.84800000000001</v>
      </c>
      <c r="O206" s="387">
        <v>960.66899999999998</v>
      </c>
    </row>
    <row r="207" spans="1:15" x14ac:dyDescent="0.2">
      <c r="A207" s="387" t="s">
        <v>956</v>
      </c>
      <c r="B207" s="387">
        <v>16.004999999999999</v>
      </c>
      <c r="C207" s="387">
        <v>311.589</v>
      </c>
      <c r="D207" s="387">
        <v>121.96599999999999</v>
      </c>
      <c r="E207" s="387">
        <v>449.56</v>
      </c>
      <c r="F207" s="387" t="s">
        <v>763</v>
      </c>
      <c r="G207" s="387" t="s">
        <v>763</v>
      </c>
      <c r="H207" s="387" t="s">
        <v>763</v>
      </c>
      <c r="I207" s="387" t="s">
        <v>763</v>
      </c>
      <c r="J207" s="387">
        <v>2.5089999999999999</v>
      </c>
      <c r="K207" s="387">
        <v>2.5089999999999999</v>
      </c>
      <c r="L207" s="387">
        <v>452.06900000000002</v>
      </c>
      <c r="M207" s="387">
        <v>205.995</v>
      </c>
      <c r="N207" s="387">
        <v>477.12599999999998</v>
      </c>
      <c r="O207" s="387">
        <v>1135.19</v>
      </c>
    </row>
    <row r="208" spans="1:15" x14ac:dyDescent="0.2">
      <c r="A208" s="387" t="s">
        <v>957</v>
      </c>
      <c r="B208" s="387">
        <v>124.6</v>
      </c>
      <c r="C208" s="387">
        <v>2489.0529999999999</v>
      </c>
      <c r="D208" s="387">
        <v>1130.9179999999999</v>
      </c>
      <c r="E208" s="387">
        <v>3744.5709999999999</v>
      </c>
      <c r="F208" s="387" t="s">
        <v>763</v>
      </c>
      <c r="G208" s="387" t="s">
        <v>763</v>
      </c>
      <c r="H208" s="387" t="s">
        <v>763</v>
      </c>
      <c r="I208" s="387" t="s">
        <v>763</v>
      </c>
      <c r="J208" s="387">
        <v>29.542000000000002</v>
      </c>
      <c r="K208" s="387">
        <v>29.542000000000002</v>
      </c>
      <c r="L208" s="387">
        <v>3774.1129999999998</v>
      </c>
      <c r="M208" s="387">
        <v>2538.7559999999999</v>
      </c>
      <c r="N208" s="387">
        <v>5633.14</v>
      </c>
      <c r="O208" s="387">
        <v>11946.009</v>
      </c>
    </row>
    <row r="209" spans="1:15" x14ac:dyDescent="0.2">
      <c r="A209" s="387" t="s">
        <v>958</v>
      </c>
      <c r="B209" s="387">
        <v>15.191000000000001</v>
      </c>
      <c r="C209" s="387">
        <v>434.10199999999998</v>
      </c>
      <c r="D209" s="387">
        <v>122.824</v>
      </c>
      <c r="E209" s="387">
        <v>572.11800000000005</v>
      </c>
      <c r="F209" s="387" t="s">
        <v>763</v>
      </c>
      <c r="G209" s="387" t="s">
        <v>763</v>
      </c>
      <c r="H209" s="387" t="s">
        <v>763</v>
      </c>
      <c r="I209" s="387" t="s">
        <v>763</v>
      </c>
      <c r="J209" s="387">
        <v>2.7559999999999998</v>
      </c>
      <c r="K209" s="387">
        <v>2.7559999999999998</v>
      </c>
      <c r="L209" s="387">
        <v>574.87400000000002</v>
      </c>
      <c r="M209" s="387">
        <v>220.93700000000001</v>
      </c>
      <c r="N209" s="387">
        <v>490.85399999999998</v>
      </c>
      <c r="O209" s="387">
        <v>1286.6659999999999</v>
      </c>
    </row>
    <row r="210" spans="1:15" x14ac:dyDescent="0.2">
      <c r="A210" s="387" t="s">
        <v>959</v>
      </c>
      <c r="B210" s="387">
        <v>12.468999999999999</v>
      </c>
      <c r="C210" s="387">
        <v>400.88600000000002</v>
      </c>
      <c r="D210" s="387">
        <v>111.872</v>
      </c>
      <c r="E210" s="387">
        <v>525.22799999999995</v>
      </c>
      <c r="F210" s="387" t="s">
        <v>763</v>
      </c>
      <c r="G210" s="387" t="s">
        <v>763</v>
      </c>
      <c r="H210" s="387" t="s">
        <v>763</v>
      </c>
      <c r="I210" s="387" t="s">
        <v>763</v>
      </c>
      <c r="J210" s="387">
        <v>2.5779999999999998</v>
      </c>
      <c r="K210" s="387">
        <v>2.5779999999999998</v>
      </c>
      <c r="L210" s="387">
        <v>527.80600000000004</v>
      </c>
      <c r="M210" s="387">
        <v>213.54599999999999</v>
      </c>
      <c r="N210" s="387">
        <v>439.80099999999999</v>
      </c>
      <c r="O210" s="387">
        <v>1181.152</v>
      </c>
    </row>
    <row r="211" spans="1:15" x14ac:dyDescent="0.2">
      <c r="A211" s="387" t="s">
        <v>960</v>
      </c>
      <c r="B211" s="387">
        <v>9.19</v>
      </c>
      <c r="C211" s="387">
        <v>327.59899999999999</v>
      </c>
      <c r="D211" s="387">
        <v>108.595</v>
      </c>
      <c r="E211" s="387">
        <v>445.38400000000001</v>
      </c>
      <c r="F211" s="387" t="s">
        <v>763</v>
      </c>
      <c r="G211" s="387" t="s">
        <v>763</v>
      </c>
      <c r="H211" s="387" t="s">
        <v>763</v>
      </c>
      <c r="I211" s="387" t="s">
        <v>763</v>
      </c>
      <c r="J211" s="387">
        <v>2.7559999999999998</v>
      </c>
      <c r="K211" s="387">
        <v>2.7559999999999998</v>
      </c>
      <c r="L211" s="387">
        <v>448.14</v>
      </c>
      <c r="M211" s="387">
        <v>207.36199999999999</v>
      </c>
      <c r="N211" s="387">
        <v>452.23399999999998</v>
      </c>
      <c r="O211" s="387">
        <v>1107.7370000000001</v>
      </c>
    </row>
    <row r="212" spans="1:15" x14ac:dyDescent="0.2">
      <c r="A212" s="387" t="s">
        <v>961</v>
      </c>
      <c r="B212" s="387">
        <v>11.183</v>
      </c>
      <c r="C212" s="387">
        <v>228.16800000000001</v>
      </c>
      <c r="D212" s="387">
        <v>80.468999999999994</v>
      </c>
      <c r="E212" s="387">
        <v>319.82100000000003</v>
      </c>
      <c r="F212" s="387" t="s">
        <v>763</v>
      </c>
      <c r="G212" s="387" t="s">
        <v>763</v>
      </c>
      <c r="H212" s="387" t="s">
        <v>763</v>
      </c>
      <c r="I212" s="387" t="s">
        <v>763</v>
      </c>
      <c r="J212" s="387">
        <v>2.6669999999999998</v>
      </c>
      <c r="K212" s="387">
        <v>2.6669999999999998</v>
      </c>
      <c r="L212" s="387">
        <v>322.488</v>
      </c>
      <c r="M212" s="387">
        <v>201.17099999999999</v>
      </c>
      <c r="N212" s="387">
        <v>427.73</v>
      </c>
      <c r="O212" s="387">
        <v>951.38900000000001</v>
      </c>
    </row>
    <row r="213" spans="1:15" x14ac:dyDescent="0.2">
      <c r="A213" s="387" t="s">
        <v>962</v>
      </c>
      <c r="B213" s="387">
        <v>6.5839999999999996</v>
      </c>
      <c r="C213" s="387">
        <v>161.38</v>
      </c>
      <c r="D213" s="387">
        <v>76.766999999999996</v>
      </c>
      <c r="E213" s="387">
        <v>244.73099999999999</v>
      </c>
      <c r="F213" s="387" t="s">
        <v>763</v>
      </c>
      <c r="G213" s="387" t="s">
        <v>763</v>
      </c>
      <c r="H213" s="387" t="s">
        <v>763</v>
      </c>
      <c r="I213" s="387" t="s">
        <v>763</v>
      </c>
      <c r="J213" s="387">
        <v>2.7559999999999998</v>
      </c>
      <c r="K213" s="387">
        <v>2.7559999999999998</v>
      </c>
      <c r="L213" s="387">
        <v>247.48599999999999</v>
      </c>
      <c r="M213" s="387">
        <v>203.542</v>
      </c>
      <c r="N213" s="387">
        <v>472.483</v>
      </c>
      <c r="O213" s="387">
        <v>923.51199999999994</v>
      </c>
    </row>
    <row r="214" spans="1:15" x14ac:dyDescent="0.2">
      <c r="A214" s="387" t="s">
        <v>963</v>
      </c>
      <c r="B214" s="387">
        <v>8.0869999999999997</v>
      </c>
      <c r="C214" s="387">
        <v>120.16</v>
      </c>
      <c r="D214" s="387">
        <v>70.037999999999997</v>
      </c>
      <c r="E214" s="387">
        <v>198.285</v>
      </c>
      <c r="F214" s="387" t="s">
        <v>763</v>
      </c>
      <c r="G214" s="387" t="s">
        <v>763</v>
      </c>
      <c r="H214" s="387" t="s">
        <v>763</v>
      </c>
      <c r="I214" s="387" t="s">
        <v>763</v>
      </c>
      <c r="J214" s="387">
        <v>2.6669999999999998</v>
      </c>
      <c r="K214" s="387">
        <v>2.6669999999999998</v>
      </c>
      <c r="L214" s="387">
        <v>200.952</v>
      </c>
      <c r="M214" s="387">
        <v>230.155</v>
      </c>
      <c r="N214" s="387">
        <v>541.97500000000002</v>
      </c>
      <c r="O214" s="387">
        <v>973.08199999999999</v>
      </c>
    </row>
    <row r="215" spans="1:15" x14ac:dyDescent="0.2">
      <c r="A215" s="387" t="s">
        <v>964</v>
      </c>
      <c r="B215" s="387">
        <v>12.477</v>
      </c>
      <c r="C215" s="387">
        <v>111.732</v>
      </c>
      <c r="D215" s="387">
        <v>77.17</v>
      </c>
      <c r="E215" s="387">
        <v>201.37799999999999</v>
      </c>
      <c r="F215" s="387" t="s">
        <v>763</v>
      </c>
      <c r="G215" s="387" t="s">
        <v>763</v>
      </c>
      <c r="H215" s="387" t="s">
        <v>763</v>
      </c>
      <c r="I215" s="387" t="s">
        <v>763</v>
      </c>
      <c r="J215" s="387">
        <v>2.7559999999999998</v>
      </c>
      <c r="K215" s="387">
        <v>2.7559999999999998</v>
      </c>
      <c r="L215" s="387">
        <v>204.13399999999999</v>
      </c>
      <c r="M215" s="387">
        <v>251.36600000000001</v>
      </c>
      <c r="N215" s="387">
        <v>588.83000000000004</v>
      </c>
      <c r="O215" s="387">
        <v>1044.33</v>
      </c>
    </row>
    <row r="216" spans="1:15" x14ac:dyDescent="0.2">
      <c r="A216" s="387" t="s">
        <v>965</v>
      </c>
      <c r="B216" s="387">
        <v>12.105</v>
      </c>
      <c r="C216" s="387">
        <v>115.851</v>
      </c>
      <c r="D216" s="387">
        <v>80.432000000000002</v>
      </c>
      <c r="E216" s="387">
        <v>208.387</v>
      </c>
      <c r="F216" s="387" t="s">
        <v>763</v>
      </c>
      <c r="G216" s="387" t="s">
        <v>763</v>
      </c>
      <c r="H216" s="387" t="s">
        <v>763</v>
      </c>
      <c r="I216" s="387" t="s">
        <v>763</v>
      </c>
      <c r="J216" s="387">
        <v>2.7559999999999998</v>
      </c>
      <c r="K216" s="387">
        <v>2.7559999999999998</v>
      </c>
      <c r="L216" s="387">
        <v>211.143</v>
      </c>
      <c r="M216" s="387">
        <v>259.685</v>
      </c>
      <c r="N216" s="387">
        <v>593.82500000000005</v>
      </c>
      <c r="O216" s="387">
        <v>1064.653</v>
      </c>
    </row>
    <row r="217" spans="1:15" x14ac:dyDescent="0.2">
      <c r="A217" s="387" t="s">
        <v>966</v>
      </c>
      <c r="B217" s="387">
        <v>7.1340000000000003</v>
      </c>
      <c r="C217" s="387">
        <v>115.07599999999999</v>
      </c>
      <c r="D217" s="387">
        <v>79.378</v>
      </c>
      <c r="E217" s="387">
        <v>201.589</v>
      </c>
      <c r="F217" s="387" t="s">
        <v>763</v>
      </c>
      <c r="G217" s="387" t="s">
        <v>763</v>
      </c>
      <c r="H217" s="387" t="s">
        <v>763</v>
      </c>
      <c r="I217" s="387" t="s">
        <v>763</v>
      </c>
      <c r="J217" s="387">
        <v>2.6669999999999998</v>
      </c>
      <c r="K217" s="387">
        <v>2.6669999999999998</v>
      </c>
      <c r="L217" s="387">
        <v>204.256</v>
      </c>
      <c r="M217" s="387">
        <v>241.11500000000001</v>
      </c>
      <c r="N217" s="387">
        <v>478.923</v>
      </c>
      <c r="O217" s="387">
        <v>924.29399999999998</v>
      </c>
    </row>
    <row r="218" spans="1:15" x14ac:dyDescent="0.2">
      <c r="A218" s="387" t="s">
        <v>967</v>
      </c>
      <c r="B218" s="387">
        <v>8.1989999999999998</v>
      </c>
      <c r="C218" s="387">
        <v>159.149</v>
      </c>
      <c r="D218" s="387">
        <v>88.85</v>
      </c>
      <c r="E218" s="387">
        <v>256.19799999999998</v>
      </c>
      <c r="F218" s="387" t="s">
        <v>763</v>
      </c>
      <c r="G218" s="387" t="s">
        <v>763</v>
      </c>
      <c r="H218" s="387" t="s">
        <v>763</v>
      </c>
      <c r="I218" s="387" t="s">
        <v>763</v>
      </c>
      <c r="J218" s="387">
        <v>2.7559999999999998</v>
      </c>
      <c r="K218" s="387">
        <v>2.7559999999999998</v>
      </c>
      <c r="L218" s="387">
        <v>258.95400000000001</v>
      </c>
      <c r="M218" s="387">
        <v>220.65899999999999</v>
      </c>
      <c r="N218" s="387">
        <v>469.72199999999998</v>
      </c>
      <c r="O218" s="387">
        <v>949.33399999999995</v>
      </c>
    </row>
    <row r="219" spans="1:15" x14ac:dyDescent="0.2">
      <c r="A219" s="387" t="s">
        <v>968</v>
      </c>
      <c r="B219" s="387">
        <v>10.919</v>
      </c>
      <c r="C219" s="387">
        <v>229.619</v>
      </c>
      <c r="D219" s="387">
        <v>93.061000000000007</v>
      </c>
      <c r="E219" s="387">
        <v>333.59899999999999</v>
      </c>
      <c r="F219" s="387" t="s">
        <v>763</v>
      </c>
      <c r="G219" s="387" t="s">
        <v>763</v>
      </c>
      <c r="H219" s="387" t="s">
        <v>763</v>
      </c>
      <c r="I219" s="387" t="s">
        <v>763</v>
      </c>
      <c r="J219" s="387">
        <v>2.6669999999999998</v>
      </c>
      <c r="K219" s="387">
        <v>2.6669999999999998</v>
      </c>
      <c r="L219" s="387">
        <v>336.26600000000002</v>
      </c>
      <c r="M219" s="387">
        <v>207.649</v>
      </c>
      <c r="N219" s="387">
        <v>456.51100000000002</v>
      </c>
      <c r="O219" s="387">
        <v>1000.426</v>
      </c>
    </row>
    <row r="220" spans="1:15" x14ac:dyDescent="0.2">
      <c r="A220" s="387" t="s">
        <v>969</v>
      </c>
      <c r="B220" s="387">
        <v>17.548999999999999</v>
      </c>
      <c r="C220" s="387">
        <v>327.30099999999999</v>
      </c>
      <c r="D220" s="387">
        <v>109.938</v>
      </c>
      <c r="E220" s="387">
        <v>454.78800000000001</v>
      </c>
      <c r="F220" s="387" t="s">
        <v>763</v>
      </c>
      <c r="G220" s="387" t="s">
        <v>763</v>
      </c>
      <c r="H220" s="387" t="s">
        <v>763</v>
      </c>
      <c r="I220" s="387" t="s">
        <v>763</v>
      </c>
      <c r="J220" s="387">
        <v>2.7559999999999998</v>
      </c>
      <c r="K220" s="387">
        <v>2.7559999999999998</v>
      </c>
      <c r="L220" s="387">
        <v>457.54399999999998</v>
      </c>
      <c r="M220" s="387">
        <v>217.92</v>
      </c>
      <c r="N220" s="387">
        <v>497.49599999999998</v>
      </c>
      <c r="O220" s="387">
        <v>1172.96</v>
      </c>
    </row>
    <row r="221" spans="1:15" x14ac:dyDescent="0.2">
      <c r="A221" s="387" t="s">
        <v>970</v>
      </c>
      <c r="B221" s="387">
        <v>131.08799999999999</v>
      </c>
      <c r="C221" s="387">
        <v>2730.88</v>
      </c>
      <c r="D221" s="387">
        <v>1099.394</v>
      </c>
      <c r="E221" s="387">
        <v>3961.3609999999999</v>
      </c>
      <c r="F221" s="387" t="s">
        <v>763</v>
      </c>
      <c r="G221" s="387" t="s">
        <v>763</v>
      </c>
      <c r="H221" s="387" t="s">
        <v>763</v>
      </c>
      <c r="I221" s="387" t="s">
        <v>763</v>
      </c>
      <c r="J221" s="387">
        <v>32.536999999999999</v>
      </c>
      <c r="K221" s="387">
        <v>32.536999999999999</v>
      </c>
      <c r="L221" s="387">
        <v>3993.8980000000001</v>
      </c>
      <c r="M221" s="387">
        <v>2675.1080000000002</v>
      </c>
      <c r="N221" s="387">
        <v>5909.085</v>
      </c>
      <c r="O221" s="387">
        <v>12578.091</v>
      </c>
    </row>
    <row r="222" spans="1:15" x14ac:dyDescent="0.2">
      <c r="A222" s="387" t="s">
        <v>971</v>
      </c>
      <c r="B222" s="387">
        <v>11.815</v>
      </c>
      <c r="C222" s="387">
        <v>385.3</v>
      </c>
      <c r="D222" s="387">
        <v>109.377</v>
      </c>
      <c r="E222" s="387">
        <v>506.49200000000002</v>
      </c>
      <c r="F222" s="387">
        <v>5.3999999999999999E-2</v>
      </c>
      <c r="G222" s="387">
        <v>0.21199999999999999</v>
      </c>
      <c r="H222" s="387">
        <v>0</v>
      </c>
      <c r="I222" s="387">
        <v>0</v>
      </c>
      <c r="J222" s="387">
        <v>7.7910000000000004</v>
      </c>
      <c r="K222" s="387">
        <v>8.0570000000000004</v>
      </c>
      <c r="L222" s="387">
        <v>514.54899999999998</v>
      </c>
      <c r="M222" s="387">
        <v>223.36799999999999</v>
      </c>
      <c r="N222" s="387">
        <v>497.04300000000001</v>
      </c>
      <c r="O222" s="387">
        <v>1234.96</v>
      </c>
    </row>
    <row r="223" spans="1:15" x14ac:dyDescent="0.2">
      <c r="A223" s="387" t="s">
        <v>972</v>
      </c>
      <c r="B223" s="387">
        <v>12.948</v>
      </c>
      <c r="C223" s="387">
        <v>389.512</v>
      </c>
      <c r="D223" s="387">
        <v>92.756</v>
      </c>
      <c r="E223" s="387">
        <v>495.21600000000001</v>
      </c>
      <c r="F223" s="387">
        <v>4.8000000000000001E-2</v>
      </c>
      <c r="G223" s="387">
        <v>0.192</v>
      </c>
      <c r="H223" s="387">
        <v>0</v>
      </c>
      <c r="I223" s="387">
        <v>0</v>
      </c>
      <c r="J223" s="387">
        <v>7.1210000000000004</v>
      </c>
      <c r="K223" s="387">
        <v>7.36</v>
      </c>
      <c r="L223" s="387">
        <v>502.57600000000002</v>
      </c>
      <c r="M223" s="387">
        <v>215.613</v>
      </c>
      <c r="N223" s="387">
        <v>474.54300000000001</v>
      </c>
      <c r="O223" s="387">
        <v>1192.732</v>
      </c>
    </row>
    <row r="224" spans="1:15" x14ac:dyDescent="0.2">
      <c r="A224" s="387" t="s">
        <v>973</v>
      </c>
      <c r="B224" s="387">
        <v>9.5640000000000001</v>
      </c>
      <c r="C224" s="387">
        <v>350.178</v>
      </c>
      <c r="D224" s="387">
        <v>101.524</v>
      </c>
      <c r="E224" s="387">
        <v>461.267</v>
      </c>
      <c r="F224" s="387">
        <v>5.8999999999999997E-2</v>
      </c>
      <c r="G224" s="387">
        <v>0.21199999999999999</v>
      </c>
      <c r="H224" s="387">
        <v>0</v>
      </c>
      <c r="I224" s="387">
        <v>0</v>
      </c>
      <c r="J224" s="387">
        <v>7.3710000000000004</v>
      </c>
      <c r="K224" s="387">
        <v>7.6420000000000003</v>
      </c>
      <c r="L224" s="387">
        <v>468.90800000000002</v>
      </c>
      <c r="M224" s="387">
        <v>220.03399999999999</v>
      </c>
      <c r="N224" s="387">
        <v>498.78300000000002</v>
      </c>
      <c r="O224" s="387">
        <v>1187.7249999999999</v>
      </c>
    </row>
    <row r="225" spans="1:15" x14ac:dyDescent="0.2">
      <c r="A225" s="387" t="s">
        <v>974</v>
      </c>
      <c r="B225" s="387">
        <v>9.5399999999999991</v>
      </c>
      <c r="C225" s="387">
        <v>239.328</v>
      </c>
      <c r="D225" s="387">
        <v>76.808000000000007</v>
      </c>
      <c r="E225" s="387">
        <v>325.67700000000002</v>
      </c>
      <c r="F225" s="387">
        <v>6.2E-2</v>
      </c>
      <c r="G225" s="387">
        <v>0.20499999999999999</v>
      </c>
      <c r="H225" s="387">
        <v>0</v>
      </c>
      <c r="I225" s="387">
        <v>0</v>
      </c>
      <c r="J225" s="387">
        <v>7.4580000000000002</v>
      </c>
      <c r="K225" s="387">
        <v>7.726</v>
      </c>
      <c r="L225" s="387">
        <v>333.40300000000002</v>
      </c>
      <c r="M225" s="387">
        <v>211.13399999999999</v>
      </c>
      <c r="N225" s="387">
        <v>467.35700000000003</v>
      </c>
      <c r="O225" s="387">
        <v>1011.894</v>
      </c>
    </row>
    <row r="226" spans="1:15" x14ac:dyDescent="0.2">
      <c r="A226" s="387" t="s">
        <v>975</v>
      </c>
      <c r="B226" s="387">
        <v>6.2729999999999997</v>
      </c>
      <c r="C226" s="387">
        <v>162.65600000000001</v>
      </c>
      <c r="D226" s="387">
        <v>71.194999999999993</v>
      </c>
      <c r="E226" s="387">
        <v>240.12299999999999</v>
      </c>
      <c r="F226" s="387">
        <v>7.2999999999999995E-2</v>
      </c>
      <c r="G226" s="387">
        <v>0.21199999999999999</v>
      </c>
      <c r="H226" s="387">
        <v>0</v>
      </c>
      <c r="I226" s="387">
        <v>0</v>
      </c>
      <c r="J226" s="387">
        <v>8.33</v>
      </c>
      <c r="K226" s="387">
        <v>8.6150000000000002</v>
      </c>
      <c r="L226" s="387">
        <v>248.738</v>
      </c>
      <c r="M226" s="387">
        <v>215.87899999999999</v>
      </c>
      <c r="N226" s="387">
        <v>524.88699999999994</v>
      </c>
      <c r="O226" s="387">
        <v>989.50400000000002</v>
      </c>
    </row>
    <row r="227" spans="1:15" x14ac:dyDescent="0.2">
      <c r="A227" s="387" t="s">
        <v>976</v>
      </c>
      <c r="B227" s="387">
        <v>5.5330000000000004</v>
      </c>
      <c r="C227" s="387">
        <v>123.786</v>
      </c>
      <c r="D227" s="387">
        <v>71.81</v>
      </c>
      <c r="E227" s="387">
        <v>201.12899999999999</v>
      </c>
      <c r="F227" s="387">
        <v>6.7000000000000004E-2</v>
      </c>
      <c r="G227" s="387">
        <v>0.20499999999999999</v>
      </c>
      <c r="H227" s="387">
        <v>0</v>
      </c>
      <c r="I227" s="387">
        <v>0</v>
      </c>
      <c r="J227" s="387">
        <v>8.1809999999999992</v>
      </c>
      <c r="K227" s="387">
        <v>8.4529999999999994</v>
      </c>
      <c r="L227" s="387">
        <v>209.58199999999999</v>
      </c>
      <c r="M227" s="387">
        <v>239.74199999999999</v>
      </c>
      <c r="N227" s="387">
        <v>564.33199999999999</v>
      </c>
      <c r="O227" s="387">
        <v>1013.655</v>
      </c>
    </row>
    <row r="228" spans="1:15" x14ac:dyDescent="0.2">
      <c r="A228" s="387" t="s">
        <v>977</v>
      </c>
      <c r="B228" s="387">
        <v>9.2650000000000006</v>
      </c>
      <c r="C228" s="387">
        <v>112.777</v>
      </c>
      <c r="D228" s="387">
        <v>66.733999999999995</v>
      </c>
      <c r="E228" s="387">
        <v>188.77600000000001</v>
      </c>
      <c r="F228" s="387">
        <v>5.8999999999999997E-2</v>
      </c>
      <c r="G228" s="387">
        <v>0.21199999999999999</v>
      </c>
      <c r="H228" s="387">
        <v>0</v>
      </c>
      <c r="I228" s="387">
        <v>0</v>
      </c>
      <c r="J228" s="387">
        <v>8.7569999999999997</v>
      </c>
      <c r="K228" s="387">
        <v>9.0280000000000005</v>
      </c>
      <c r="L228" s="387">
        <v>197.804</v>
      </c>
      <c r="M228" s="387">
        <v>256.51299999999998</v>
      </c>
      <c r="N228" s="387">
        <v>619.79999999999995</v>
      </c>
      <c r="O228" s="387">
        <v>1074.116</v>
      </c>
    </row>
    <row r="229" spans="1:15" x14ac:dyDescent="0.2">
      <c r="A229" s="387" t="s">
        <v>978</v>
      </c>
      <c r="B229" s="387">
        <v>8.3960000000000008</v>
      </c>
      <c r="C229" s="387">
        <v>112.812</v>
      </c>
      <c r="D229" s="387">
        <v>79.376999999999995</v>
      </c>
      <c r="E229" s="387">
        <v>200.58500000000001</v>
      </c>
      <c r="F229" s="387">
        <v>5.1999999999999998E-2</v>
      </c>
      <c r="G229" s="387">
        <v>0.21199999999999999</v>
      </c>
      <c r="H229" s="387">
        <v>0</v>
      </c>
      <c r="I229" s="387">
        <v>0</v>
      </c>
      <c r="J229" s="387">
        <v>8.67</v>
      </c>
      <c r="K229" s="387">
        <v>8.9350000000000005</v>
      </c>
      <c r="L229" s="387">
        <v>209.51900000000001</v>
      </c>
      <c r="M229" s="387">
        <v>258.47800000000001</v>
      </c>
      <c r="N229" s="387">
        <v>609.63300000000004</v>
      </c>
      <c r="O229" s="387">
        <v>1077.6310000000001</v>
      </c>
    </row>
    <row r="230" spans="1:15" x14ac:dyDescent="0.2">
      <c r="A230" s="387" t="s">
        <v>979</v>
      </c>
      <c r="B230" s="387">
        <v>5.9459999999999997</v>
      </c>
      <c r="C230" s="387">
        <v>115.86199999999999</v>
      </c>
      <c r="D230" s="387">
        <v>77.462999999999994</v>
      </c>
      <c r="E230" s="387">
        <v>199.27199999999999</v>
      </c>
      <c r="F230" s="387">
        <v>4.9000000000000002E-2</v>
      </c>
      <c r="G230" s="387">
        <v>0.20499999999999999</v>
      </c>
      <c r="H230" s="387">
        <v>0</v>
      </c>
      <c r="I230" s="387">
        <v>0</v>
      </c>
      <c r="J230" s="387">
        <v>8.7080000000000002</v>
      </c>
      <c r="K230" s="387">
        <v>8.9619999999999997</v>
      </c>
      <c r="L230" s="387">
        <v>208.23400000000001</v>
      </c>
      <c r="M230" s="387">
        <v>248.70699999999999</v>
      </c>
      <c r="N230" s="387">
        <v>522.41600000000005</v>
      </c>
      <c r="O230" s="387">
        <v>979.35699999999997</v>
      </c>
    </row>
    <row r="231" spans="1:15" x14ac:dyDescent="0.2">
      <c r="A231" s="387" t="s">
        <v>980</v>
      </c>
      <c r="B231" s="387">
        <v>3.919</v>
      </c>
      <c r="C231" s="387">
        <v>155.59</v>
      </c>
      <c r="D231" s="387">
        <v>83.72</v>
      </c>
      <c r="E231" s="387">
        <v>243.22900000000001</v>
      </c>
      <c r="F231" s="387">
        <v>5.1999999999999998E-2</v>
      </c>
      <c r="G231" s="387">
        <v>0.21199999999999999</v>
      </c>
      <c r="H231" s="387">
        <v>0</v>
      </c>
      <c r="I231" s="387">
        <v>0</v>
      </c>
      <c r="J231" s="387">
        <v>9.0220000000000002</v>
      </c>
      <c r="K231" s="387">
        <v>9.2859999999999996</v>
      </c>
      <c r="L231" s="387">
        <v>252.51499999999999</v>
      </c>
      <c r="M231" s="387">
        <v>226.86</v>
      </c>
      <c r="N231" s="387">
        <v>516.51400000000001</v>
      </c>
      <c r="O231" s="387">
        <v>995.89</v>
      </c>
    </row>
    <row r="232" spans="1:15" x14ac:dyDescent="0.2">
      <c r="A232" s="387" t="s">
        <v>981</v>
      </c>
      <c r="B232" s="387">
        <v>9.9039999999999999</v>
      </c>
      <c r="C232" s="387">
        <v>236.96700000000001</v>
      </c>
      <c r="D232" s="387">
        <v>90.379000000000005</v>
      </c>
      <c r="E232" s="387">
        <v>337.25</v>
      </c>
      <c r="F232" s="387">
        <v>5.5E-2</v>
      </c>
      <c r="G232" s="387">
        <v>0.20499999999999999</v>
      </c>
      <c r="H232" s="387">
        <v>0</v>
      </c>
      <c r="I232" s="387">
        <v>0</v>
      </c>
      <c r="J232" s="387">
        <v>8.8309999999999995</v>
      </c>
      <c r="K232" s="387">
        <v>9.0909999999999993</v>
      </c>
      <c r="L232" s="387">
        <v>346.34100000000001</v>
      </c>
      <c r="M232" s="387">
        <v>217.23</v>
      </c>
      <c r="N232" s="387">
        <v>506.74700000000001</v>
      </c>
      <c r="O232" s="387">
        <v>1070.319</v>
      </c>
    </row>
    <row r="233" spans="1:15" x14ac:dyDescent="0.2">
      <c r="A233" s="387" t="s">
        <v>982</v>
      </c>
      <c r="B233" s="387">
        <v>22.123999999999999</v>
      </c>
      <c r="C233" s="387">
        <v>400.41800000000001</v>
      </c>
      <c r="D233" s="387">
        <v>119.627</v>
      </c>
      <c r="E233" s="387">
        <v>542.16800000000001</v>
      </c>
      <c r="F233" s="387">
        <v>5.6000000000000001E-2</v>
      </c>
      <c r="G233" s="387">
        <v>0.21199999999999999</v>
      </c>
      <c r="H233" s="387">
        <v>0</v>
      </c>
      <c r="I233" s="387">
        <v>0</v>
      </c>
      <c r="J233" s="387">
        <v>8.7449999999999992</v>
      </c>
      <c r="K233" s="387">
        <v>9.0139999999999993</v>
      </c>
      <c r="L233" s="387">
        <v>551.18200000000002</v>
      </c>
      <c r="M233" s="387">
        <v>233.08199999999999</v>
      </c>
      <c r="N233" s="387">
        <v>582.53300000000002</v>
      </c>
      <c r="O233" s="387">
        <v>1366.797</v>
      </c>
    </row>
    <row r="234" spans="1:15" x14ac:dyDescent="0.2">
      <c r="A234" s="387" t="s">
        <v>983</v>
      </c>
      <c r="B234" s="387">
        <v>115.227</v>
      </c>
      <c r="C234" s="387">
        <v>2784.806</v>
      </c>
      <c r="D234" s="387">
        <v>1040.769</v>
      </c>
      <c r="E234" s="387">
        <v>3940.8020000000001</v>
      </c>
      <c r="F234" s="387">
        <v>0.68500000000000005</v>
      </c>
      <c r="G234" s="387">
        <v>2.5</v>
      </c>
      <c r="H234" s="387">
        <v>0</v>
      </c>
      <c r="I234" s="387">
        <v>0</v>
      </c>
      <c r="J234" s="387">
        <v>98.984999999999999</v>
      </c>
      <c r="K234" s="387">
        <v>102.17</v>
      </c>
      <c r="L234" s="387">
        <v>4042.9720000000002</v>
      </c>
      <c r="M234" s="387">
        <v>2766.64</v>
      </c>
      <c r="N234" s="387">
        <v>6383.8209999999999</v>
      </c>
      <c r="O234" s="387">
        <v>13193.433000000001</v>
      </c>
    </row>
    <row r="235" spans="1:15" x14ac:dyDescent="0.2">
      <c r="A235" s="387" t="s">
        <v>984</v>
      </c>
      <c r="B235" s="387">
        <v>13.196</v>
      </c>
      <c r="C235" s="387">
        <v>409.495</v>
      </c>
      <c r="D235" s="387">
        <v>93.370999999999995</v>
      </c>
      <c r="E235" s="387">
        <v>516.06200000000001</v>
      </c>
      <c r="F235" s="387">
        <v>0.11899999999999999</v>
      </c>
      <c r="G235" s="387">
        <v>0.23799999999999999</v>
      </c>
      <c r="H235" s="387">
        <v>0</v>
      </c>
      <c r="I235" s="387">
        <v>0</v>
      </c>
      <c r="J235" s="387">
        <v>7.9059999999999997</v>
      </c>
      <c r="K235" s="387">
        <v>8.2629999999999999</v>
      </c>
      <c r="L235" s="387">
        <v>524.32600000000002</v>
      </c>
      <c r="M235" s="387">
        <v>238.267</v>
      </c>
      <c r="N235" s="387">
        <v>507.83499999999998</v>
      </c>
      <c r="O235" s="387">
        <v>1270.4280000000001</v>
      </c>
    </row>
    <row r="236" spans="1:15" x14ac:dyDescent="0.2">
      <c r="A236" s="387" t="s">
        <v>985</v>
      </c>
      <c r="B236" s="387">
        <v>12.135999999999999</v>
      </c>
      <c r="C236" s="387">
        <v>343.84500000000003</v>
      </c>
      <c r="D236" s="387">
        <v>86.361000000000004</v>
      </c>
      <c r="E236" s="387">
        <v>442.34199999999998</v>
      </c>
      <c r="F236" s="387">
        <v>0.123</v>
      </c>
      <c r="G236" s="387">
        <v>0.215</v>
      </c>
      <c r="H236" s="387">
        <v>0</v>
      </c>
      <c r="I236" s="387">
        <v>0</v>
      </c>
      <c r="J236" s="387">
        <v>7.2110000000000003</v>
      </c>
      <c r="K236" s="387">
        <v>7.5490000000000004</v>
      </c>
      <c r="L236" s="387">
        <v>449.89100000000002</v>
      </c>
      <c r="M236" s="387">
        <v>217.92099999999999</v>
      </c>
      <c r="N236" s="387">
        <v>472.73399999999998</v>
      </c>
      <c r="O236" s="387">
        <v>1140.546</v>
      </c>
    </row>
    <row r="237" spans="1:15" x14ac:dyDescent="0.2">
      <c r="A237" s="387" t="s">
        <v>986</v>
      </c>
      <c r="B237" s="387">
        <v>10.199</v>
      </c>
      <c r="C237" s="387">
        <v>308.94600000000003</v>
      </c>
      <c r="D237" s="387">
        <v>84.007000000000005</v>
      </c>
      <c r="E237" s="387">
        <v>403.15199999999999</v>
      </c>
      <c r="F237" s="387">
        <v>0.14199999999999999</v>
      </c>
      <c r="G237" s="387">
        <v>0.23799999999999999</v>
      </c>
      <c r="H237" s="387">
        <v>0</v>
      </c>
      <c r="I237" s="387">
        <v>0</v>
      </c>
      <c r="J237" s="387">
        <v>8.0690000000000008</v>
      </c>
      <c r="K237" s="387">
        <v>8.4480000000000004</v>
      </c>
      <c r="L237" s="387">
        <v>411.6</v>
      </c>
      <c r="M237" s="387">
        <v>221.59</v>
      </c>
      <c r="N237" s="387">
        <v>517.66200000000003</v>
      </c>
      <c r="O237" s="387">
        <v>1150.8520000000001</v>
      </c>
    </row>
    <row r="238" spans="1:15" x14ac:dyDescent="0.2">
      <c r="A238" s="387" t="s">
        <v>987</v>
      </c>
      <c r="B238" s="387">
        <v>9.8450000000000006</v>
      </c>
      <c r="C238" s="387">
        <v>241.59700000000001</v>
      </c>
      <c r="D238" s="387">
        <v>76.254999999999995</v>
      </c>
      <c r="E238" s="387">
        <v>327.69799999999998</v>
      </c>
      <c r="F238" s="387">
        <v>0.13</v>
      </c>
      <c r="G238" s="387">
        <v>0.23</v>
      </c>
      <c r="H238" s="387">
        <v>0</v>
      </c>
      <c r="I238" s="387">
        <v>0</v>
      </c>
      <c r="J238" s="387">
        <v>7.7210000000000001</v>
      </c>
      <c r="K238" s="387">
        <v>8.0809999999999995</v>
      </c>
      <c r="L238" s="387">
        <v>335.779</v>
      </c>
      <c r="M238" s="387">
        <v>215.99700000000001</v>
      </c>
      <c r="N238" s="387">
        <v>489.64400000000001</v>
      </c>
      <c r="O238" s="387">
        <v>1041.4190000000001</v>
      </c>
    </row>
    <row r="239" spans="1:15" x14ac:dyDescent="0.2">
      <c r="A239" s="387" t="s">
        <v>988</v>
      </c>
      <c r="B239" s="387">
        <v>6.6680000000000001</v>
      </c>
      <c r="C239" s="387">
        <v>161.203</v>
      </c>
      <c r="D239" s="387">
        <v>73.84</v>
      </c>
      <c r="E239" s="387">
        <v>241.71100000000001</v>
      </c>
      <c r="F239" s="387">
        <v>0.13700000000000001</v>
      </c>
      <c r="G239" s="387">
        <v>0.23799999999999999</v>
      </c>
      <c r="H239" s="387">
        <v>0</v>
      </c>
      <c r="I239" s="387">
        <v>0</v>
      </c>
      <c r="J239" s="387">
        <v>7.8630000000000004</v>
      </c>
      <c r="K239" s="387">
        <v>8.2379999999999995</v>
      </c>
      <c r="L239" s="387">
        <v>249.95</v>
      </c>
      <c r="M239" s="387">
        <v>225.69399999999999</v>
      </c>
      <c r="N239" s="387">
        <v>543.92600000000004</v>
      </c>
      <c r="O239" s="387">
        <v>1019.57</v>
      </c>
    </row>
    <row r="240" spans="1:15" x14ac:dyDescent="0.2">
      <c r="A240" s="387" t="s">
        <v>989</v>
      </c>
      <c r="B240" s="387">
        <v>6.9050000000000002</v>
      </c>
      <c r="C240" s="387">
        <v>126.839</v>
      </c>
      <c r="D240" s="387">
        <v>74.435000000000002</v>
      </c>
      <c r="E240" s="387">
        <v>208.179</v>
      </c>
      <c r="F240" s="387">
        <v>0.14099999999999999</v>
      </c>
      <c r="G240" s="387">
        <v>0.23</v>
      </c>
      <c r="H240" s="387">
        <v>0</v>
      </c>
      <c r="I240" s="387">
        <v>0</v>
      </c>
      <c r="J240" s="387">
        <v>7.7480000000000002</v>
      </c>
      <c r="K240" s="387">
        <v>8.1189999999999998</v>
      </c>
      <c r="L240" s="387">
        <v>216.298</v>
      </c>
      <c r="M240" s="387">
        <v>245.798</v>
      </c>
      <c r="N240" s="387">
        <v>610.31500000000005</v>
      </c>
      <c r="O240" s="387">
        <v>1072.412</v>
      </c>
    </row>
    <row r="241" spans="1:15" x14ac:dyDescent="0.2">
      <c r="A241" s="387" t="s">
        <v>990</v>
      </c>
      <c r="B241" s="387">
        <v>9.8989999999999991</v>
      </c>
      <c r="C241" s="387">
        <v>125.833</v>
      </c>
      <c r="D241" s="387">
        <v>74.599999999999994</v>
      </c>
      <c r="E241" s="387">
        <v>210.33199999999999</v>
      </c>
      <c r="F241" s="387">
        <v>0.121</v>
      </c>
      <c r="G241" s="387">
        <v>0.23799999999999999</v>
      </c>
      <c r="H241" s="387">
        <v>0</v>
      </c>
      <c r="I241" s="387">
        <v>0</v>
      </c>
      <c r="J241" s="387">
        <v>7.8579999999999997</v>
      </c>
      <c r="K241" s="387">
        <v>8.2170000000000005</v>
      </c>
      <c r="L241" s="387">
        <v>218.54900000000001</v>
      </c>
      <c r="M241" s="387">
        <v>269.96499999999997</v>
      </c>
      <c r="N241" s="387">
        <v>641.92100000000005</v>
      </c>
      <c r="O241" s="387">
        <v>1130.4349999999999</v>
      </c>
    </row>
    <row r="242" spans="1:15" x14ac:dyDescent="0.2">
      <c r="A242" s="387" t="s">
        <v>991</v>
      </c>
      <c r="B242" s="387">
        <v>9.2270000000000003</v>
      </c>
      <c r="C242" s="387">
        <v>117.895</v>
      </c>
      <c r="D242" s="387">
        <v>82.488</v>
      </c>
      <c r="E242" s="387">
        <v>209.61</v>
      </c>
      <c r="F242" s="387">
        <v>0.108</v>
      </c>
      <c r="G242" s="387">
        <v>0.23799999999999999</v>
      </c>
      <c r="H242" s="387">
        <v>0</v>
      </c>
      <c r="I242" s="387">
        <v>0</v>
      </c>
      <c r="J242" s="387">
        <v>8.0180000000000007</v>
      </c>
      <c r="K242" s="387">
        <v>8.3640000000000008</v>
      </c>
      <c r="L242" s="387">
        <v>217.97399999999999</v>
      </c>
      <c r="M242" s="387">
        <v>269.85700000000003</v>
      </c>
      <c r="N242" s="387">
        <v>648.89499999999998</v>
      </c>
      <c r="O242" s="387">
        <v>1136.7260000000001</v>
      </c>
    </row>
    <row r="243" spans="1:15" x14ac:dyDescent="0.2">
      <c r="A243" s="387" t="s">
        <v>992</v>
      </c>
      <c r="B243" s="387">
        <v>7.577</v>
      </c>
      <c r="C243" s="387">
        <v>124.03100000000001</v>
      </c>
      <c r="D243" s="387">
        <v>79.584999999999994</v>
      </c>
      <c r="E243" s="387">
        <v>211.19300000000001</v>
      </c>
      <c r="F243" s="387">
        <v>8.7999999999999995E-2</v>
      </c>
      <c r="G243" s="387">
        <v>0.23</v>
      </c>
      <c r="H243" s="387">
        <v>0</v>
      </c>
      <c r="I243" s="387">
        <v>0</v>
      </c>
      <c r="J243" s="387">
        <v>7.8769999999999998</v>
      </c>
      <c r="K243" s="387">
        <v>8.1950000000000003</v>
      </c>
      <c r="L243" s="387">
        <v>219.38800000000001</v>
      </c>
      <c r="M243" s="387">
        <v>262.38799999999998</v>
      </c>
      <c r="N243" s="387">
        <v>552.50099999999998</v>
      </c>
      <c r="O243" s="387">
        <v>1034.277</v>
      </c>
    </row>
    <row r="244" spans="1:15" x14ac:dyDescent="0.2">
      <c r="A244" s="387" t="s">
        <v>993</v>
      </c>
      <c r="B244" s="387">
        <v>7.6529999999999996</v>
      </c>
      <c r="C244" s="387">
        <v>154.404</v>
      </c>
      <c r="D244" s="387">
        <v>85.296000000000006</v>
      </c>
      <c r="E244" s="387">
        <v>247.352</v>
      </c>
      <c r="F244" s="387">
        <v>9.5000000000000001E-2</v>
      </c>
      <c r="G244" s="387">
        <v>0.23799999999999999</v>
      </c>
      <c r="H244" s="387">
        <v>0</v>
      </c>
      <c r="I244" s="387">
        <v>0</v>
      </c>
      <c r="J244" s="387">
        <v>8.09</v>
      </c>
      <c r="K244" s="387">
        <v>8.423</v>
      </c>
      <c r="L244" s="387">
        <v>255.77500000000001</v>
      </c>
      <c r="M244" s="387">
        <v>240.07900000000001</v>
      </c>
      <c r="N244" s="387">
        <v>534.50099999999998</v>
      </c>
      <c r="O244" s="387">
        <v>1030.355</v>
      </c>
    </row>
    <row r="245" spans="1:15" x14ac:dyDescent="0.2">
      <c r="A245" s="387" t="s">
        <v>994</v>
      </c>
      <c r="B245" s="387">
        <v>11.553000000000001</v>
      </c>
      <c r="C245" s="387">
        <v>228.7</v>
      </c>
      <c r="D245" s="387">
        <v>87.031000000000006</v>
      </c>
      <c r="E245" s="387">
        <v>327.28399999999999</v>
      </c>
      <c r="F245" s="387">
        <v>0.10299999999999999</v>
      </c>
      <c r="G245" s="387">
        <v>0.23</v>
      </c>
      <c r="H245" s="387">
        <v>0</v>
      </c>
      <c r="I245" s="387">
        <v>0</v>
      </c>
      <c r="J245" s="387">
        <v>7.7149999999999999</v>
      </c>
      <c r="K245" s="387">
        <v>8.048</v>
      </c>
      <c r="L245" s="387">
        <v>335.33199999999999</v>
      </c>
      <c r="M245" s="387">
        <v>223.23599999999999</v>
      </c>
      <c r="N245" s="387">
        <v>496.48399999999998</v>
      </c>
      <c r="O245" s="387">
        <v>1055.0519999999999</v>
      </c>
    </row>
    <row r="246" spans="1:15" x14ac:dyDescent="0.2">
      <c r="A246" s="387" t="s">
        <v>995</v>
      </c>
      <c r="B246" s="387">
        <v>19.597999999999999</v>
      </c>
      <c r="C246" s="387">
        <v>339.81099999999998</v>
      </c>
      <c r="D246" s="387">
        <v>93.697000000000003</v>
      </c>
      <c r="E246" s="387">
        <v>453.10599999999999</v>
      </c>
      <c r="F246" s="387">
        <v>0.124</v>
      </c>
      <c r="G246" s="387">
        <v>0.23799999999999999</v>
      </c>
      <c r="H246" s="387">
        <v>0</v>
      </c>
      <c r="I246" s="387">
        <v>0</v>
      </c>
      <c r="J246" s="387">
        <v>7.9219999999999997</v>
      </c>
      <c r="K246" s="387">
        <v>8.2829999999999995</v>
      </c>
      <c r="L246" s="387">
        <v>461.38900000000001</v>
      </c>
      <c r="M246" s="387">
        <v>229.36099999999999</v>
      </c>
      <c r="N246" s="387">
        <v>551.23599999999999</v>
      </c>
      <c r="O246" s="387">
        <v>1241.9860000000001</v>
      </c>
    </row>
    <row r="247" spans="1:15" x14ac:dyDescent="0.2">
      <c r="A247" s="387" t="s">
        <v>996</v>
      </c>
      <c r="B247" s="387">
        <v>124.456</v>
      </c>
      <c r="C247" s="387">
        <v>2682.201</v>
      </c>
      <c r="D247" s="387">
        <v>990.96600000000001</v>
      </c>
      <c r="E247" s="387">
        <v>3797.6239999999998</v>
      </c>
      <c r="F247" s="387">
        <v>1.4319999999999999</v>
      </c>
      <c r="G247" s="387">
        <v>2.8</v>
      </c>
      <c r="H247" s="387">
        <v>0</v>
      </c>
      <c r="I247" s="387">
        <v>0</v>
      </c>
      <c r="J247" s="387">
        <v>93.998000000000005</v>
      </c>
      <c r="K247" s="387">
        <v>98.228999999999999</v>
      </c>
      <c r="L247" s="387">
        <v>3895.8530000000001</v>
      </c>
      <c r="M247" s="387">
        <v>2860.154</v>
      </c>
      <c r="N247" s="387">
        <v>6563.759</v>
      </c>
      <c r="O247" s="387">
        <v>13319.766</v>
      </c>
    </row>
    <row r="248" spans="1:15" x14ac:dyDescent="0.2">
      <c r="A248" s="387" t="s">
        <v>997</v>
      </c>
      <c r="B248" s="387">
        <v>16.347000000000001</v>
      </c>
      <c r="C248" s="387">
        <v>444.762</v>
      </c>
      <c r="D248" s="387">
        <v>102.348</v>
      </c>
      <c r="E248" s="387">
        <v>563.45600000000002</v>
      </c>
      <c r="F248" s="387">
        <v>0.127</v>
      </c>
      <c r="G248" s="387">
        <v>0.255</v>
      </c>
      <c r="H248" s="387">
        <v>0</v>
      </c>
      <c r="I248" s="387">
        <v>0</v>
      </c>
      <c r="J248" s="387">
        <v>8.1159999999999997</v>
      </c>
      <c r="K248" s="387">
        <v>8.4979999999999993</v>
      </c>
      <c r="L248" s="387">
        <v>571.95399999999995</v>
      </c>
      <c r="M248" s="387">
        <v>241.19300000000001</v>
      </c>
      <c r="N248" s="387">
        <v>553.60699999999997</v>
      </c>
      <c r="O248" s="387">
        <v>1366.7539999999999</v>
      </c>
    </row>
    <row r="249" spans="1:15" x14ac:dyDescent="0.2">
      <c r="A249" s="387" t="s">
        <v>998</v>
      </c>
      <c r="B249" s="387">
        <v>11.471</v>
      </c>
      <c r="C249" s="387">
        <v>367.959</v>
      </c>
      <c r="D249" s="387">
        <v>82.135000000000005</v>
      </c>
      <c r="E249" s="387">
        <v>461.565</v>
      </c>
      <c r="F249" s="387">
        <v>0.109</v>
      </c>
      <c r="G249" s="387">
        <v>0.23</v>
      </c>
      <c r="H249" s="387">
        <v>0</v>
      </c>
      <c r="I249" s="387">
        <v>0</v>
      </c>
      <c r="J249" s="387">
        <v>7.2469999999999999</v>
      </c>
      <c r="K249" s="387">
        <v>7.5860000000000003</v>
      </c>
      <c r="L249" s="387">
        <v>469.15199999999999</v>
      </c>
      <c r="M249" s="387">
        <v>223.441</v>
      </c>
      <c r="N249" s="387">
        <v>460.12099999999998</v>
      </c>
      <c r="O249" s="387">
        <v>1152.7139999999999</v>
      </c>
    </row>
    <row r="250" spans="1:15" x14ac:dyDescent="0.2">
      <c r="A250" s="387" t="s">
        <v>999</v>
      </c>
      <c r="B250" s="387">
        <v>10.247999999999999</v>
      </c>
      <c r="C250" s="387">
        <v>318.11200000000002</v>
      </c>
      <c r="D250" s="387">
        <v>81.963999999999999</v>
      </c>
      <c r="E250" s="387">
        <v>410.32400000000001</v>
      </c>
      <c r="F250" s="387">
        <v>0.128</v>
      </c>
      <c r="G250" s="387">
        <v>0.255</v>
      </c>
      <c r="H250" s="387">
        <v>0</v>
      </c>
      <c r="I250" s="387">
        <v>0</v>
      </c>
      <c r="J250" s="387">
        <v>8.093</v>
      </c>
      <c r="K250" s="387">
        <v>8.4760000000000009</v>
      </c>
      <c r="L250" s="387">
        <v>418.8</v>
      </c>
      <c r="M250" s="387">
        <v>222.10300000000001</v>
      </c>
      <c r="N250" s="387">
        <v>512.57100000000003</v>
      </c>
      <c r="O250" s="387">
        <v>1153.473</v>
      </c>
    </row>
    <row r="251" spans="1:15" x14ac:dyDescent="0.2">
      <c r="A251" s="387" t="s">
        <v>1000</v>
      </c>
      <c r="B251" s="387">
        <v>7.6390000000000002</v>
      </c>
      <c r="C251" s="387">
        <v>230.93600000000001</v>
      </c>
      <c r="D251" s="387">
        <v>72.040999999999997</v>
      </c>
      <c r="E251" s="387">
        <v>310.61500000000001</v>
      </c>
      <c r="F251" s="387">
        <v>0.128</v>
      </c>
      <c r="G251" s="387">
        <v>0.247</v>
      </c>
      <c r="H251" s="387">
        <v>0</v>
      </c>
      <c r="I251" s="387">
        <v>0</v>
      </c>
      <c r="J251" s="387">
        <v>7.9009999999999998</v>
      </c>
      <c r="K251" s="387">
        <v>8.2759999999999998</v>
      </c>
      <c r="L251" s="387">
        <v>318.89100000000002</v>
      </c>
      <c r="M251" s="387">
        <v>219.131</v>
      </c>
      <c r="N251" s="387">
        <v>488.721</v>
      </c>
      <c r="O251" s="387">
        <v>1026.7429999999999</v>
      </c>
    </row>
    <row r="252" spans="1:15" x14ac:dyDescent="0.2">
      <c r="A252" s="387" t="s">
        <v>1001</v>
      </c>
      <c r="B252" s="387">
        <v>6.258</v>
      </c>
      <c r="C252" s="387">
        <v>157.185</v>
      </c>
      <c r="D252" s="387">
        <v>69.146000000000001</v>
      </c>
      <c r="E252" s="387">
        <v>232.589</v>
      </c>
      <c r="F252" s="387">
        <v>0.14099999999999999</v>
      </c>
      <c r="G252" s="387">
        <v>0.255</v>
      </c>
      <c r="H252" s="387">
        <v>0</v>
      </c>
      <c r="I252" s="387">
        <v>0</v>
      </c>
      <c r="J252" s="387">
        <v>8.2319999999999993</v>
      </c>
      <c r="K252" s="387">
        <v>8.6280000000000001</v>
      </c>
      <c r="L252" s="387">
        <v>241.21700000000001</v>
      </c>
      <c r="M252" s="387">
        <v>236.197</v>
      </c>
      <c r="N252" s="387">
        <v>577.91800000000001</v>
      </c>
      <c r="O252" s="387">
        <v>1055.3320000000001</v>
      </c>
    </row>
    <row r="253" spans="1:15" x14ac:dyDescent="0.2">
      <c r="A253" s="387" t="s">
        <v>1002</v>
      </c>
      <c r="B253" s="387">
        <v>6.0970000000000004</v>
      </c>
      <c r="C253" s="387">
        <v>121.49</v>
      </c>
      <c r="D253" s="387">
        <v>68.951999999999998</v>
      </c>
      <c r="E253" s="387">
        <v>196.53899999999999</v>
      </c>
      <c r="F253" s="387">
        <v>0.128</v>
      </c>
      <c r="G253" s="387">
        <v>0.247</v>
      </c>
      <c r="H253" s="387">
        <v>0</v>
      </c>
      <c r="I253" s="387">
        <v>0</v>
      </c>
      <c r="J253" s="387">
        <v>7.915</v>
      </c>
      <c r="K253" s="387">
        <v>8.2889999999999997</v>
      </c>
      <c r="L253" s="387">
        <v>204.828</v>
      </c>
      <c r="M253" s="387">
        <v>258.96600000000001</v>
      </c>
      <c r="N253" s="387">
        <v>606.33500000000004</v>
      </c>
      <c r="O253" s="387">
        <v>1070.1279999999999</v>
      </c>
    </row>
    <row r="254" spans="1:15" x14ac:dyDescent="0.2">
      <c r="A254" s="387" t="s">
        <v>1003</v>
      </c>
      <c r="B254" s="387">
        <v>8.0869999999999997</v>
      </c>
      <c r="C254" s="387">
        <v>128.10499999999999</v>
      </c>
      <c r="D254" s="387">
        <v>72.869</v>
      </c>
      <c r="E254" s="387">
        <v>209.06</v>
      </c>
      <c r="F254" s="387">
        <v>0.121</v>
      </c>
      <c r="G254" s="387">
        <v>0.255</v>
      </c>
      <c r="H254" s="387">
        <v>0</v>
      </c>
      <c r="I254" s="387">
        <v>0</v>
      </c>
      <c r="J254" s="387">
        <v>7.9329999999999998</v>
      </c>
      <c r="K254" s="387">
        <v>8.3089999999999993</v>
      </c>
      <c r="L254" s="387">
        <v>217.369</v>
      </c>
      <c r="M254" s="387">
        <v>273.39999999999998</v>
      </c>
      <c r="N254" s="387">
        <v>656.197</v>
      </c>
      <c r="O254" s="387">
        <v>1146.9649999999999</v>
      </c>
    </row>
    <row r="255" spans="1:15" x14ac:dyDescent="0.2">
      <c r="A255" s="387" t="s">
        <v>1004</v>
      </c>
      <c r="B255" s="387">
        <v>7.3150000000000004</v>
      </c>
      <c r="C255" s="387">
        <v>115.19799999999999</v>
      </c>
      <c r="D255" s="387">
        <v>72.150000000000006</v>
      </c>
      <c r="E255" s="387">
        <v>194.66399999999999</v>
      </c>
      <c r="F255" s="387">
        <v>0.108</v>
      </c>
      <c r="G255" s="387">
        <v>0.255</v>
      </c>
      <c r="H255" s="387">
        <v>0</v>
      </c>
      <c r="I255" s="387">
        <v>0</v>
      </c>
      <c r="J255" s="387">
        <v>8.1890000000000001</v>
      </c>
      <c r="K255" s="387">
        <v>8.5519999999999996</v>
      </c>
      <c r="L255" s="387">
        <v>203.21600000000001</v>
      </c>
      <c r="M255" s="387">
        <v>275.411</v>
      </c>
      <c r="N255" s="387">
        <v>643.63300000000004</v>
      </c>
      <c r="O255" s="387">
        <v>1122.26</v>
      </c>
    </row>
    <row r="256" spans="1:15" x14ac:dyDescent="0.2">
      <c r="A256" s="387" t="s">
        <v>1005</v>
      </c>
      <c r="B256" s="387">
        <v>6.0529999999999999</v>
      </c>
      <c r="C256" s="387">
        <v>123.928</v>
      </c>
      <c r="D256" s="387">
        <v>68.105999999999995</v>
      </c>
      <c r="E256" s="387">
        <v>198.08699999999999</v>
      </c>
      <c r="F256" s="387">
        <v>9.1999999999999998E-2</v>
      </c>
      <c r="G256" s="387">
        <v>0.247</v>
      </c>
      <c r="H256" s="387">
        <v>0</v>
      </c>
      <c r="I256" s="387">
        <v>0</v>
      </c>
      <c r="J256" s="387">
        <v>7.9249999999999998</v>
      </c>
      <c r="K256" s="387">
        <v>8.2639999999999993</v>
      </c>
      <c r="L256" s="387">
        <v>206.351</v>
      </c>
      <c r="M256" s="387">
        <v>264.03500000000003</v>
      </c>
      <c r="N256" s="387">
        <v>548.49599999999998</v>
      </c>
      <c r="O256" s="387">
        <v>1018.8819999999999</v>
      </c>
    </row>
    <row r="257" spans="1:15" x14ac:dyDescent="0.2">
      <c r="A257" s="387" t="s">
        <v>1006</v>
      </c>
      <c r="B257" s="387">
        <v>6.6980000000000004</v>
      </c>
      <c r="C257" s="387">
        <v>167.01400000000001</v>
      </c>
      <c r="D257" s="387">
        <v>78.242999999999995</v>
      </c>
      <c r="E257" s="387">
        <v>251.95500000000001</v>
      </c>
      <c r="F257" s="387">
        <v>8.7999999999999995E-2</v>
      </c>
      <c r="G257" s="387">
        <v>0.255</v>
      </c>
      <c r="H257" s="387">
        <v>0</v>
      </c>
      <c r="I257" s="387">
        <v>0</v>
      </c>
      <c r="J257" s="387">
        <v>7.8570000000000002</v>
      </c>
      <c r="K257" s="387">
        <v>8.1999999999999993</v>
      </c>
      <c r="L257" s="387">
        <v>260.15499999999997</v>
      </c>
      <c r="M257" s="387">
        <v>240.744</v>
      </c>
      <c r="N257" s="387">
        <v>535.53700000000003</v>
      </c>
      <c r="O257" s="387">
        <v>1036.4349999999999</v>
      </c>
    </row>
    <row r="258" spans="1:15" x14ac:dyDescent="0.2">
      <c r="A258" s="387" t="s">
        <v>1007</v>
      </c>
      <c r="B258" s="387">
        <v>12.837</v>
      </c>
      <c r="C258" s="387">
        <v>262.04000000000002</v>
      </c>
      <c r="D258" s="387">
        <v>74.753</v>
      </c>
      <c r="E258" s="387">
        <v>349.63</v>
      </c>
      <c r="F258" s="387">
        <v>9.1999999999999998E-2</v>
      </c>
      <c r="G258" s="387">
        <v>0.247</v>
      </c>
      <c r="H258" s="387">
        <v>0</v>
      </c>
      <c r="I258" s="387">
        <v>0</v>
      </c>
      <c r="J258" s="387">
        <v>7.93</v>
      </c>
      <c r="K258" s="387">
        <v>8.2690000000000001</v>
      </c>
      <c r="L258" s="387">
        <v>357.89800000000002</v>
      </c>
      <c r="M258" s="387">
        <v>228.85599999999999</v>
      </c>
      <c r="N258" s="387">
        <v>516.95299999999997</v>
      </c>
      <c r="O258" s="387">
        <v>1103.7080000000001</v>
      </c>
    </row>
    <row r="259" spans="1:15" x14ac:dyDescent="0.2">
      <c r="A259" s="387" t="s">
        <v>1008</v>
      </c>
      <c r="B259" s="387">
        <v>16.454999999999998</v>
      </c>
      <c r="C259" s="387">
        <v>359.14800000000002</v>
      </c>
      <c r="D259" s="387">
        <v>91.974999999999994</v>
      </c>
      <c r="E259" s="387">
        <v>467.57799999999997</v>
      </c>
      <c r="F259" s="387">
        <v>0.109</v>
      </c>
      <c r="G259" s="387">
        <v>0.255</v>
      </c>
      <c r="H259" s="387">
        <v>0</v>
      </c>
      <c r="I259" s="387">
        <v>0</v>
      </c>
      <c r="J259" s="387">
        <v>8.0269999999999992</v>
      </c>
      <c r="K259" s="387">
        <v>8.391</v>
      </c>
      <c r="L259" s="387">
        <v>475.96899999999999</v>
      </c>
      <c r="M259" s="387">
        <v>234.61600000000001</v>
      </c>
      <c r="N259" s="387">
        <v>537.70899999999995</v>
      </c>
      <c r="O259" s="387">
        <v>1248.2940000000001</v>
      </c>
    </row>
    <row r="260" spans="1:15" x14ac:dyDescent="0.2">
      <c r="A260" s="387" t="s">
        <v>1009</v>
      </c>
      <c r="B260" s="387">
        <v>115.505</v>
      </c>
      <c r="C260" s="387">
        <v>2795.4009999999998</v>
      </c>
      <c r="D260" s="387">
        <v>934.68100000000004</v>
      </c>
      <c r="E260" s="387">
        <v>3845.587</v>
      </c>
      <c r="F260" s="387">
        <v>1.369</v>
      </c>
      <c r="G260" s="387">
        <v>3</v>
      </c>
      <c r="H260" s="387">
        <v>0</v>
      </c>
      <c r="I260" s="387">
        <v>0</v>
      </c>
      <c r="J260" s="387">
        <v>95.367000000000004</v>
      </c>
      <c r="K260" s="387">
        <v>99.736000000000004</v>
      </c>
      <c r="L260" s="387">
        <v>3945.3229999999999</v>
      </c>
      <c r="M260" s="387">
        <v>2918.0920000000001</v>
      </c>
      <c r="N260" s="387">
        <v>6636.3590000000004</v>
      </c>
      <c r="O260" s="387">
        <v>13499.772999999999</v>
      </c>
    </row>
    <row r="261" spans="1:15" x14ac:dyDescent="0.2">
      <c r="A261" s="387" t="s">
        <v>1010</v>
      </c>
      <c r="B261" s="387">
        <v>13.923999999999999</v>
      </c>
      <c r="C261" s="387">
        <v>420.71100000000001</v>
      </c>
      <c r="D261" s="387">
        <v>93.632000000000005</v>
      </c>
      <c r="E261" s="387">
        <v>528.26700000000005</v>
      </c>
      <c r="F261" s="387">
        <v>0.114</v>
      </c>
      <c r="G261" s="387">
        <v>0.27100000000000002</v>
      </c>
      <c r="H261" s="387">
        <v>0</v>
      </c>
      <c r="I261" s="387">
        <v>0</v>
      </c>
      <c r="J261" s="387">
        <v>9.0909999999999993</v>
      </c>
      <c r="K261" s="387">
        <v>9.4760000000000009</v>
      </c>
      <c r="L261" s="387">
        <v>537.74300000000005</v>
      </c>
      <c r="M261" s="387">
        <v>237.261</v>
      </c>
      <c r="N261" s="387">
        <v>539.76700000000005</v>
      </c>
      <c r="O261" s="387">
        <v>1314.771</v>
      </c>
    </row>
    <row r="262" spans="1:15" x14ac:dyDescent="0.2">
      <c r="A262" s="387" t="s">
        <v>1011</v>
      </c>
      <c r="B262" s="387">
        <v>11.03</v>
      </c>
      <c r="C262" s="387">
        <v>375.04500000000002</v>
      </c>
      <c r="D262" s="387">
        <v>80.951999999999998</v>
      </c>
      <c r="E262" s="387">
        <v>467.02699999999999</v>
      </c>
      <c r="F262" s="387">
        <v>9.5000000000000001E-2</v>
      </c>
      <c r="G262" s="387">
        <v>0.254</v>
      </c>
      <c r="H262" s="387">
        <v>0</v>
      </c>
      <c r="I262" s="387">
        <v>0</v>
      </c>
      <c r="J262" s="387">
        <v>8.5399999999999991</v>
      </c>
      <c r="K262" s="387">
        <v>8.8879999999999999</v>
      </c>
      <c r="L262" s="387">
        <v>475.91500000000002</v>
      </c>
      <c r="M262" s="387">
        <v>227.83699999999999</v>
      </c>
      <c r="N262" s="387">
        <v>475.28</v>
      </c>
      <c r="O262" s="387">
        <v>1179.0319999999999</v>
      </c>
    </row>
    <row r="263" spans="1:15" x14ac:dyDescent="0.2">
      <c r="A263" s="387" t="s">
        <v>1012</v>
      </c>
      <c r="B263" s="387">
        <v>9.9619999999999997</v>
      </c>
      <c r="C263" s="387">
        <v>322.40899999999999</v>
      </c>
      <c r="D263" s="387">
        <v>78.097999999999999</v>
      </c>
      <c r="E263" s="387">
        <v>410.46899999999999</v>
      </c>
      <c r="F263" s="387">
        <v>0.115</v>
      </c>
      <c r="G263" s="387">
        <v>0.27100000000000002</v>
      </c>
      <c r="H263" s="387">
        <v>0</v>
      </c>
      <c r="I263" s="387">
        <v>0</v>
      </c>
      <c r="J263" s="387">
        <v>8.7729999999999997</v>
      </c>
      <c r="K263" s="387">
        <v>9.1590000000000007</v>
      </c>
      <c r="L263" s="387">
        <v>419.62900000000002</v>
      </c>
      <c r="M263" s="387">
        <v>226.92</v>
      </c>
      <c r="N263" s="387">
        <v>514.11400000000003</v>
      </c>
      <c r="O263" s="387">
        <v>1160.663</v>
      </c>
    </row>
    <row r="264" spans="1:15" x14ac:dyDescent="0.2">
      <c r="A264" s="387" t="s">
        <v>1013</v>
      </c>
      <c r="B264" s="387">
        <v>10.082000000000001</v>
      </c>
      <c r="C264" s="387">
        <v>256.34800000000001</v>
      </c>
      <c r="D264" s="387">
        <v>70.504999999999995</v>
      </c>
      <c r="E264" s="387">
        <v>336.935</v>
      </c>
      <c r="F264" s="387">
        <v>0.10299999999999999</v>
      </c>
      <c r="G264" s="387">
        <v>0.26200000000000001</v>
      </c>
      <c r="H264" s="387">
        <v>0</v>
      </c>
      <c r="I264" s="387">
        <v>0</v>
      </c>
      <c r="J264" s="387">
        <v>8.2680000000000007</v>
      </c>
      <c r="K264" s="387">
        <v>8.6329999999999991</v>
      </c>
      <c r="L264" s="387">
        <v>345.56799999999998</v>
      </c>
      <c r="M264" s="387">
        <v>221.54</v>
      </c>
      <c r="N264" s="387">
        <v>485.08499999999998</v>
      </c>
      <c r="O264" s="387">
        <v>1052.192</v>
      </c>
    </row>
    <row r="265" spans="1:15" x14ac:dyDescent="0.2">
      <c r="A265" s="387" t="s">
        <v>1014</v>
      </c>
      <c r="B265" s="387">
        <v>6.0810000000000004</v>
      </c>
      <c r="C265" s="387">
        <v>173.86699999999999</v>
      </c>
      <c r="D265" s="387">
        <v>62.600999999999999</v>
      </c>
      <c r="E265" s="387">
        <v>242.54900000000001</v>
      </c>
      <c r="F265" s="387">
        <v>0.11700000000000001</v>
      </c>
      <c r="G265" s="387">
        <v>0.27100000000000002</v>
      </c>
      <c r="H265" s="387">
        <v>0</v>
      </c>
      <c r="I265" s="387">
        <v>0</v>
      </c>
      <c r="J265" s="387">
        <v>8.9589999999999996</v>
      </c>
      <c r="K265" s="387">
        <v>9.3469999999999995</v>
      </c>
      <c r="L265" s="387">
        <v>251.89699999999999</v>
      </c>
      <c r="M265" s="387">
        <v>230.99700000000001</v>
      </c>
      <c r="N265" s="387">
        <v>531.20899999999995</v>
      </c>
      <c r="O265" s="387">
        <v>1014.103</v>
      </c>
    </row>
    <row r="266" spans="1:15" x14ac:dyDescent="0.2">
      <c r="A266" s="387" t="s">
        <v>1015</v>
      </c>
      <c r="B266" s="387">
        <v>5.601</v>
      </c>
      <c r="C266" s="387">
        <v>127.907</v>
      </c>
      <c r="D266" s="387">
        <v>63.856000000000002</v>
      </c>
      <c r="E266" s="387">
        <v>197.364</v>
      </c>
      <c r="F266" s="387">
        <v>0.11899999999999999</v>
      </c>
      <c r="G266" s="387">
        <v>0.26200000000000001</v>
      </c>
      <c r="H266" s="387">
        <v>0</v>
      </c>
      <c r="I266" s="387">
        <v>0</v>
      </c>
      <c r="J266" s="387">
        <v>8.7189999999999994</v>
      </c>
      <c r="K266" s="387">
        <v>9.1</v>
      </c>
      <c r="L266" s="387">
        <v>206.464</v>
      </c>
      <c r="M266" s="387">
        <v>247.244</v>
      </c>
      <c r="N266" s="387">
        <v>583.65300000000002</v>
      </c>
      <c r="O266" s="387">
        <v>1037.3599999999999</v>
      </c>
    </row>
    <row r="267" spans="1:15" x14ac:dyDescent="0.2">
      <c r="A267" s="387" t="s">
        <v>1016</v>
      </c>
      <c r="B267" s="387">
        <v>8.9890000000000008</v>
      </c>
      <c r="C267" s="387">
        <v>125.318</v>
      </c>
      <c r="D267" s="387">
        <v>62.128999999999998</v>
      </c>
      <c r="E267" s="387">
        <v>196.43600000000001</v>
      </c>
      <c r="F267" s="387">
        <v>0.104</v>
      </c>
      <c r="G267" s="387">
        <v>0.27100000000000002</v>
      </c>
      <c r="H267" s="387">
        <v>0</v>
      </c>
      <c r="I267" s="387">
        <v>0</v>
      </c>
      <c r="J267" s="387">
        <v>9.0419999999999998</v>
      </c>
      <c r="K267" s="387">
        <v>9.4169999999999998</v>
      </c>
      <c r="L267" s="387">
        <v>205.852</v>
      </c>
      <c r="M267" s="387">
        <v>270.03300000000002</v>
      </c>
      <c r="N267" s="387">
        <v>648.21100000000001</v>
      </c>
      <c r="O267" s="387">
        <v>1124.097</v>
      </c>
    </row>
    <row r="268" spans="1:15" x14ac:dyDescent="0.2">
      <c r="A268" s="387" t="s">
        <v>1017</v>
      </c>
      <c r="B268" s="387">
        <v>7.4509999999999996</v>
      </c>
      <c r="C268" s="387">
        <v>124.062</v>
      </c>
      <c r="D268" s="387">
        <v>61.664000000000001</v>
      </c>
      <c r="E268" s="387">
        <v>193.178</v>
      </c>
      <c r="F268" s="387">
        <v>9.6000000000000002E-2</v>
      </c>
      <c r="G268" s="387">
        <v>0.27100000000000002</v>
      </c>
      <c r="H268" s="387">
        <v>0</v>
      </c>
      <c r="I268" s="387">
        <v>0</v>
      </c>
      <c r="J268" s="387">
        <v>9.0220000000000002</v>
      </c>
      <c r="K268" s="387">
        <v>9.3889999999999993</v>
      </c>
      <c r="L268" s="387">
        <v>202.56700000000001</v>
      </c>
      <c r="M268" s="387">
        <v>267.78199999999998</v>
      </c>
      <c r="N268" s="387">
        <v>609.10900000000004</v>
      </c>
      <c r="O268" s="387">
        <v>1079.4570000000001</v>
      </c>
    </row>
    <row r="269" spans="1:15" x14ac:dyDescent="0.2">
      <c r="A269" s="387" t="s">
        <v>1018</v>
      </c>
      <c r="B269" s="387">
        <v>6.9779999999999998</v>
      </c>
      <c r="C269" s="387">
        <v>123.755</v>
      </c>
      <c r="D269" s="387">
        <v>76.031999999999996</v>
      </c>
      <c r="E269" s="387">
        <v>206.76499999999999</v>
      </c>
      <c r="F269" s="387">
        <v>8.8999999999999996E-2</v>
      </c>
      <c r="G269" s="387">
        <v>0.26200000000000001</v>
      </c>
      <c r="H269" s="387">
        <v>0</v>
      </c>
      <c r="I269" s="387">
        <v>0</v>
      </c>
      <c r="J269" s="387">
        <v>8.7469999999999999</v>
      </c>
      <c r="K269" s="387">
        <v>9.0980000000000008</v>
      </c>
      <c r="L269" s="387">
        <v>215.864</v>
      </c>
      <c r="M269" s="387">
        <v>259.96300000000002</v>
      </c>
      <c r="N269" s="387">
        <v>562.72699999999998</v>
      </c>
      <c r="O269" s="387">
        <v>1038.5540000000001</v>
      </c>
    </row>
    <row r="270" spans="1:15" x14ac:dyDescent="0.2">
      <c r="A270" s="387" t="s">
        <v>1019</v>
      </c>
      <c r="B270" s="387">
        <v>6.96</v>
      </c>
      <c r="C270" s="387">
        <v>170.02500000000001</v>
      </c>
      <c r="D270" s="387">
        <v>72.363</v>
      </c>
      <c r="E270" s="387">
        <v>249.34800000000001</v>
      </c>
      <c r="F270" s="387">
        <v>8.6999999999999994E-2</v>
      </c>
      <c r="G270" s="387">
        <v>0.27100000000000002</v>
      </c>
      <c r="H270" s="387">
        <v>0</v>
      </c>
      <c r="I270" s="387">
        <v>0</v>
      </c>
      <c r="J270" s="387">
        <v>8.7420000000000009</v>
      </c>
      <c r="K270" s="387">
        <v>9.1</v>
      </c>
      <c r="L270" s="387">
        <v>258.44799999999998</v>
      </c>
      <c r="M270" s="387">
        <v>242.64599999999999</v>
      </c>
      <c r="N270" s="387">
        <v>523.79600000000005</v>
      </c>
      <c r="O270" s="387">
        <v>1024.8900000000001</v>
      </c>
    </row>
    <row r="271" spans="1:15" x14ac:dyDescent="0.2">
      <c r="A271" s="387" t="s">
        <v>1020</v>
      </c>
      <c r="B271" s="387">
        <v>12.164</v>
      </c>
      <c r="C271" s="387">
        <v>261.86</v>
      </c>
      <c r="D271" s="387">
        <v>76.409000000000006</v>
      </c>
      <c r="E271" s="387">
        <v>350.43400000000003</v>
      </c>
      <c r="F271" s="387">
        <v>0.10299999999999999</v>
      </c>
      <c r="G271" s="387">
        <v>0.26200000000000001</v>
      </c>
      <c r="H271" s="387">
        <v>0</v>
      </c>
      <c r="I271" s="387">
        <v>0</v>
      </c>
      <c r="J271" s="387">
        <v>7.9790000000000001</v>
      </c>
      <c r="K271" s="387">
        <v>8.3439999999999994</v>
      </c>
      <c r="L271" s="387">
        <v>358.77800000000002</v>
      </c>
      <c r="M271" s="387">
        <v>228.559</v>
      </c>
      <c r="N271" s="387">
        <v>518.28800000000001</v>
      </c>
      <c r="O271" s="387">
        <v>1105.625</v>
      </c>
    </row>
    <row r="272" spans="1:15" x14ac:dyDescent="0.2">
      <c r="A272" s="387" t="s">
        <v>1021</v>
      </c>
      <c r="B272" s="387">
        <v>17.347000000000001</v>
      </c>
      <c r="C272" s="387">
        <v>390.16500000000002</v>
      </c>
      <c r="D272" s="387">
        <v>95.192999999999998</v>
      </c>
      <c r="E272" s="387">
        <v>502.70499999999998</v>
      </c>
      <c r="F272" s="387">
        <v>0.125</v>
      </c>
      <c r="G272" s="387">
        <v>0.27100000000000002</v>
      </c>
      <c r="H272" s="387">
        <v>0</v>
      </c>
      <c r="I272" s="387">
        <v>0</v>
      </c>
      <c r="J272" s="387">
        <v>9.06</v>
      </c>
      <c r="K272" s="387">
        <v>9.4559999999999995</v>
      </c>
      <c r="L272" s="387">
        <v>512.16200000000003</v>
      </c>
      <c r="M272" s="387">
        <v>239.44200000000001</v>
      </c>
      <c r="N272" s="387">
        <v>559.84400000000005</v>
      </c>
      <c r="O272" s="387">
        <v>1311.4480000000001</v>
      </c>
    </row>
    <row r="273" spans="1:15" x14ac:dyDescent="0.2">
      <c r="A273" s="387" t="s">
        <v>1022</v>
      </c>
      <c r="B273" s="387">
        <v>116.57</v>
      </c>
      <c r="C273" s="387">
        <v>2871.1860000000001</v>
      </c>
      <c r="D273" s="387">
        <v>893.43399999999997</v>
      </c>
      <c r="E273" s="387">
        <v>3881.19</v>
      </c>
      <c r="F273" s="387">
        <v>1.266</v>
      </c>
      <c r="G273" s="387">
        <v>3.2</v>
      </c>
      <c r="H273" s="387">
        <v>0</v>
      </c>
      <c r="I273" s="387">
        <v>0</v>
      </c>
      <c r="J273" s="387">
        <v>104.94199999999999</v>
      </c>
      <c r="K273" s="387">
        <v>109.40900000000001</v>
      </c>
      <c r="L273" s="387">
        <v>3990.5990000000002</v>
      </c>
      <c r="M273" s="387">
        <v>2900.2240000000002</v>
      </c>
      <c r="N273" s="387">
        <v>6550.049</v>
      </c>
      <c r="O273" s="387">
        <v>13440.870999999999</v>
      </c>
    </row>
    <row r="274" spans="1:15" x14ac:dyDescent="0.2">
      <c r="A274" s="387" t="s">
        <v>1023</v>
      </c>
      <c r="B274" s="387">
        <v>12.473000000000001</v>
      </c>
      <c r="C274" s="387">
        <v>424.56599999999997</v>
      </c>
      <c r="D274" s="387">
        <v>83.884</v>
      </c>
      <c r="E274" s="387">
        <v>520.923</v>
      </c>
      <c r="F274" s="387">
        <v>9.5000000000000001E-2</v>
      </c>
      <c r="G274" s="387">
        <v>0.28899999999999998</v>
      </c>
      <c r="H274" s="387">
        <v>0</v>
      </c>
      <c r="I274" s="387">
        <v>0</v>
      </c>
      <c r="J274" s="387">
        <v>9.8770000000000007</v>
      </c>
      <c r="K274" s="387">
        <v>10.262</v>
      </c>
      <c r="L274" s="387">
        <v>531.18499999999995</v>
      </c>
      <c r="M274" s="387">
        <v>244.958</v>
      </c>
      <c r="N274" s="387">
        <v>557.61199999999997</v>
      </c>
      <c r="O274" s="387">
        <v>1333.7550000000001</v>
      </c>
    </row>
    <row r="275" spans="1:15" x14ac:dyDescent="0.2">
      <c r="A275" s="387" t="s">
        <v>1024</v>
      </c>
      <c r="B275" s="387">
        <v>12.095000000000001</v>
      </c>
      <c r="C275" s="387">
        <v>412.02199999999999</v>
      </c>
      <c r="D275" s="387">
        <v>79.241</v>
      </c>
      <c r="E275" s="387">
        <v>503.35899999999998</v>
      </c>
      <c r="F275" s="387">
        <v>7.6999999999999999E-2</v>
      </c>
      <c r="G275" s="387">
        <v>0.26100000000000001</v>
      </c>
      <c r="H275" s="387">
        <v>0</v>
      </c>
      <c r="I275" s="387">
        <v>0</v>
      </c>
      <c r="J275" s="387">
        <v>8.4789999999999992</v>
      </c>
      <c r="K275" s="387">
        <v>8.8170000000000002</v>
      </c>
      <c r="L275" s="387">
        <v>512.17600000000004</v>
      </c>
      <c r="M275" s="387">
        <v>232.76499999999999</v>
      </c>
      <c r="N275" s="387">
        <v>499.327</v>
      </c>
      <c r="O275" s="387">
        <v>1244.268</v>
      </c>
    </row>
    <row r="276" spans="1:15" x14ac:dyDescent="0.2">
      <c r="A276" s="387" t="s">
        <v>1025</v>
      </c>
      <c r="B276" s="387">
        <v>9.6850000000000005</v>
      </c>
      <c r="C276" s="387">
        <v>378.96699999999998</v>
      </c>
      <c r="D276" s="387">
        <v>85.659000000000006</v>
      </c>
      <c r="E276" s="387">
        <v>474.31099999999998</v>
      </c>
      <c r="F276" s="387">
        <v>0.09</v>
      </c>
      <c r="G276" s="387">
        <v>0.28899999999999998</v>
      </c>
      <c r="H276" s="387">
        <v>0</v>
      </c>
      <c r="I276" s="387">
        <v>0</v>
      </c>
      <c r="J276" s="387">
        <v>9.7940000000000005</v>
      </c>
      <c r="K276" s="387">
        <v>10.173</v>
      </c>
      <c r="L276" s="387">
        <v>484.48399999999998</v>
      </c>
      <c r="M276" s="387">
        <v>238.05799999999999</v>
      </c>
      <c r="N276" s="387">
        <v>534.97900000000004</v>
      </c>
      <c r="O276" s="387">
        <v>1257.5219999999999</v>
      </c>
    </row>
    <row r="277" spans="1:15" x14ac:dyDescent="0.2">
      <c r="A277" s="387" t="s">
        <v>1026</v>
      </c>
      <c r="B277" s="387">
        <v>11.567</v>
      </c>
      <c r="C277" s="387">
        <v>259.91800000000001</v>
      </c>
      <c r="D277" s="387">
        <v>68.882000000000005</v>
      </c>
      <c r="E277" s="387">
        <v>340.36700000000002</v>
      </c>
      <c r="F277" s="387">
        <v>9.8000000000000004E-2</v>
      </c>
      <c r="G277" s="387">
        <v>0.27900000000000003</v>
      </c>
      <c r="H277" s="387">
        <v>0</v>
      </c>
      <c r="I277" s="387">
        <v>0</v>
      </c>
      <c r="J277" s="387">
        <v>8.65</v>
      </c>
      <c r="K277" s="387">
        <v>9.0269999999999992</v>
      </c>
      <c r="L277" s="387">
        <v>349.39400000000001</v>
      </c>
      <c r="M277" s="387">
        <v>228.113</v>
      </c>
      <c r="N277" s="387">
        <v>493.41800000000001</v>
      </c>
      <c r="O277" s="387">
        <v>1070.925</v>
      </c>
    </row>
    <row r="278" spans="1:15" x14ac:dyDescent="0.2">
      <c r="A278" s="387" t="s">
        <v>1027</v>
      </c>
      <c r="B278" s="387">
        <v>6.0880000000000001</v>
      </c>
      <c r="C278" s="387">
        <v>155.68799999999999</v>
      </c>
      <c r="D278" s="387">
        <v>61.704999999999998</v>
      </c>
      <c r="E278" s="387">
        <v>223.48099999999999</v>
      </c>
      <c r="F278" s="387">
        <v>0.113</v>
      </c>
      <c r="G278" s="387">
        <v>0.28899999999999998</v>
      </c>
      <c r="H278" s="387">
        <v>0</v>
      </c>
      <c r="I278" s="387">
        <v>0</v>
      </c>
      <c r="J278" s="387">
        <v>9.1790000000000003</v>
      </c>
      <c r="K278" s="387">
        <v>9.5809999999999995</v>
      </c>
      <c r="L278" s="387">
        <v>233.06200000000001</v>
      </c>
      <c r="M278" s="387">
        <v>234.762</v>
      </c>
      <c r="N278" s="387">
        <v>548.44899999999996</v>
      </c>
      <c r="O278" s="387">
        <v>1016.273</v>
      </c>
    </row>
    <row r="279" spans="1:15" x14ac:dyDescent="0.2">
      <c r="A279" s="387" t="s">
        <v>1028</v>
      </c>
      <c r="B279" s="387">
        <v>7.8840000000000003</v>
      </c>
      <c r="C279" s="387">
        <v>125.672</v>
      </c>
      <c r="D279" s="387">
        <v>62.866999999999997</v>
      </c>
      <c r="E279" s="387">
        <v>196.423</v>
      </c>
      <c r="F279" s="387">
        <v>0.10199999999999999</v>
      </c>
      <c r="G279" s="387">
        <v>0.27900000000000003</v>
      </c>
      <c r="H279" s="387">
        <v>0</v>
      </c>
      <c r="I279" s="387">
        <v>0</v>
      </c>
      <c r="J279" s="387">
        <v>9.0269999999999992</v>
      </c>
      <c r="K279" s="387">
        <v>9.4090000000000007</v>
      </c>
      <c r="L279" s="387">
        <v>205.83199999999999</v>
      </c>
      <c r="M279" s="387">
        <v>259.56400000000002</v>
      </c>
      <c r="N279" s="387">
        <v>621.79999999999995</v>
      </c>
      <c r="O279" s="387">
        <v>1087.1949999999999</v>
      </c>
    </row>
    <row r="280" spans="1:15" x14ac:dyDescent="0.2">
      <c r="A280" s="387" t="s">
        <v>1029</v>
      </c>
      <c r="B280" s="387">
        <v>8.0020000000000007</v>
      </c>
      <c r="C280" s="387">
        <v>121.58499999999999</v>
      </c>
      <c r="D280" s="387">
        <v>62.51</v>
      </c>
      <c r="E280" s="387">
        <v>192.09700000000001</v>
      </c>
      <c r="F280" s="387">
        <v>9.0999999999999998E-2</v>
      </c>
      <c r="G280" s="387">
        <v>0.28899999999999998</v>
      </c>
      <c r="H280" s="387">
        <v>0</v>
      </c>
      <c r="I280" s="387">
        <v>0</v>
      </c>
      <c r="J280" s="387">
        <v>9.1329999999999991</v>
      </c>
      <c r="K280" s="387">
        <v>9.5129999999999999</v>
      </c>
      <c r="L280" s="387">
        <v>201.60900000000001</v>
      </c>
      <c r="M280" s="387">
        <v>286.47699999999998</v>
      </c>
      <c r="N280" s="387">
        <v>687.53300000000002</v>
      </c>
      <c r="O280" s="387">
        <v>1175.6189999999999</v>
      </c>
    </row>
    <row r="281" spans="1:15" x14ac:dyDescent="0.2">
      <c r="A281" s="387" t="s">
        <v>1030</v>
      </c>
      <c r="B281" s="387">
        <v>7.1970000000000001</v>
      </c>
      <c r="C281" s="387">
        <v>113.735</v>
      </c>
      <c r="D281" s="387">
        <v>67.036000000000001</v>
      </c>
      <c r="E281" s="387">
        <v>187.96799999999999</v>
      </c>
      <c r="F281" s="387">
        <v>7.6999999999999999E-2</v>
      </c>
      <c r="G281" s="387">
        <v>0.28899999999999998</v>
      </c>
      <c r="H281" s="387">
        <v>0</v>
      </c>
      <c r="I281" s="387">
        <v>0</v>
      </c>
      <c r="J281" s="387">
        <v>8.7460000000000004</v>
      </c>
      <c r="K281" s="387">
        <v>9.1110000000000007</v>
      </c>
      <c r="L281" s="387">
        <v>197.08</v>
      </c>
      <c r="M281" s="387">
        <v>289.95600000000002</v>
      </c>
      <c r="N281" s="387">
        <v>677.30499999999995</v>
      </c>
      <c r="O281" s="387">
        <v>1164.3409999999999</v>
      </c>
    </row>
    <row r="282" spans="1:15" x14ac:dyDescent="0.2">
      <c r="A282" s="387" t="s">
        <v>1031</v>
      </c>
      <c r="B282" s="387">
        <v>5.4359999999999999</v>
      </c>
      <c r="C282" s="387">
        <v>122.161</v>
      </c>
      <c r="D282" s="387">
        <v>61.642000000000003</v>
      </c>
      <c r="E282" s="387">
        <v>189.239</v>
      </c>
      <c r="F282" s="387">
        <v>6.7000000000000004E-2</v>
      </c>
      <c r="G282" s="387">
        <v>0.27900000000000003</v>
      </c>
      <c r="H282" s="387">
        <v>0</v>
      </c>
      <c r="I282" s="387">
        <v>0</v>
      </c>
      <c r="J282" s="387">
        <v>9.0350000000000001</v>
      </c>
      <c r="K282" s="387">
        <v>9.3810000000000002</v>
      </c>
      <c r="L282" s="387">
        <v>198.62</v>
      </c>
      <c r="M282" s="387">
        <v>273.40699999999998</v>
      </c>
      <c r="N282" s="387">
        <v>560.25099999999998</v>
      </c>
      <c r="O282" s="387">
        <v>1032.279</v>
      </c>
    </row>
    <row r="283" spans="1:15" x14ac:dyDescent="0.2">
      <c r="A283" s="387" t="s">
        <v>1032</v>
      </c>
      <c r="B283" s="387">
        <v>7.2839999999999998</v>
      </c>
      <c r="C283" s="387">
        <v>172.40899999999999</v>
      </c>
      <c r="D283" s="387">
        <v>51.904000000000003</v>
      </c>
      <c r="E283" s="387">
        <v>231.59700000000001</v>
      </c>
      <c r="F283" s="387">
        <v>6.7000000000000004E-2</v>
      </c>
      <c r="G283" s="387">
        <v>0.28899999999999998</v>
      </c>
      <c r="H283" s="387">
        <v>0</v>
      </c>
      <c r="I283" s="387">
        <v>0</v>
      </c>
      <c r="J283" s="387">
        <v>9.2100000000000009</v>
      </c>
      <c r="K283" s="387">
        <v>9.5649999999999995</v>
      </c>
      <c r="L283" s="387">
        <v>241.16300000000001</v>
      </c>
      <c r="M283" s="387">
        <v>250.10900000000001</v>
      </c>
      <c r="N283" s="387">
        <v>547.45699999999999</v>
      </c>
      <c r="O283" s="387">
        <v>1038.7280000000001</v>
      </c>
    </row>
    <row r="284" spans="1:15" x14ac:dyDescent="0.2">
      <c r="A284" s="387" t="s">
        <v>1033</v>
      </c>
      <c r="B284" s="387">
        <v>12.234</v>
      </c>
      <c r="C284" s="387">
        <v>265.654</v>
      </c>
      <c r="D284" s="387">
        <v>57.576999999999998</v>
      </c>
      <c r="E284" s="387">
        <v>335.46600000000001</v>
      </c>
      <c r="F284" s="387">
        <v>7.0000000000000007E-2</v>
      </c>
      <c r="G284" s="387">
        <v>0.27900000000000003</v>
      </c>
      <c r="H284" s="387">
        <v>0</v>
      </c>
      <c r="I284" s="387">
        <v>0</v>
      </c>
      <c r="J284" s="387">
        <v>8.8409999999999993</v>
      </c>
      <c r="K284" s="387">
        <v>9.19</v>
      </c>
      <c r="L284" s="387">
        <v>344.65499999999997</v>
      </c>
      <c r="M284" s="387">
        <v>234.322</v>
      </c>
      <c r="N284" s="387">
        <v>535.36900000000003</v>
      </c>
      <c r="O284" s="387">
        <v>1114.346</v>
      </c>
    </row>
    <row r="285" spans="1:15" x14ac:dyDescent="0.2">
      <c r="A285" s="387" t="s">
        <v>1034</v>
      </c>
      <c r="B285" s="387">
        <v>17.356999999999999</v>
      </c>
      <c r="C285" s="387">
        <v>371.16500000000002</v>
      </c>
      <c r="D285" s="387">
        <v>75.682000000000002</v>
      </c>
      <c r="E285" s="387">
        <v>464.20299999999997</v>
      </c>
      <c r="F285" s="387">
        <v>8.2000000000000003E-2</v>
      </c>
      <c r="G285" s="387">
        <v>0.28899999999999998</v>
      </c>
      <c r="H285" s="387">
        <v>0</v>
      </c>
      <c r="I285" s="387">
        <v>0</v>
      </c>
      <c r="J285" s="387">
        <v>9.2140000000000004</v>
      </c>
      <c r="K285" s="387">
        <v>9.5850000000000009</v>
      </c>
      <c r="L285" s="387">
        <v>473.78899999999999</v>
      </c>
      <c r="M285" s="387">
        <v>246.262</v>
      </c>
      <c r="N285" s="387">
        <v>565.07100000000003</v>
      </c>
      <c r="O285" s="387">
        <v>1285.1220000000001</v>
      </c>
    </row>
    <row r="286" spans="1:15" x14ac:dyDescent="0.2">
      <c r="A286" s="387" t="s">
        <v>1035</v>
      </c>
      <c r="B286" s="387">
        <v>117.30200000000001</v>
      </c>
      <c r="C286" s="387">
        <v>2923.26</v>
      </c>
      <c r="D286" s="387">
        <v>818.58900000000006</v>
      </c>
      <c r="E286" s="387">
        <v>3859.1509999999998</v>
      </c>
      <c r="F286" s="387">
        <v>1.028</v>
      </c>
      <c r="G286" s="387">
        <v>3.4</v>
      </c>
      <c r="H286" s="387">
        <v>0</v>
      </c>
      <c r="I286" s="387">
        <v>0</v>
      </c>
      <c r="J286" s="387">
        <v>109.185</v>
      </c>
      <c r="K286" s="387">
        <v>113.613</v>
      </c>
      <c r="L286" s="387">
        <v>3972.7640000000001</v>
      </c>
      <c r="M286" s="387">
        <v>3018.7550000000001</v>
      </c>
      <c r="N286" s="387">
        <v>6828.16</v>
      </c>
      <c r="O286" s="387">
        <v>13819.679</v>
      </c>
    </row>
    <row r="287" spans="1:15" x14ac:dyDescent="0.2">
      <c r="A287" s="387" t="s">
        <v>1036</v>
      </c>
      <c r="B287" s="387">
        <v>16.776</v>
      </c>
      <c r="C287" s="387">
        <v>487.11200000000002</v>
      </c>
      <c r="D287" s="387">
        <v>96.427000000000007</v>
      </c>
      <c r="E287" s="387">
        <v>600.31600000000003</v>
      </c>
      <c r="F287" s="387">
        <v>7.8E-2</v>
      </c>
      <c r="G287" s="387">
        <v>0.35699999999999998</v>
      </c>
      <c r="H287" s="387">
        <v>0</v>
      </c>
      <c r="I287" s="387">
        <v>0</v>
      </c>
      <c r="J287" s="387">
        <v>8.4510000000000005</v>
      </c>
      <c r="K287" s="387">
        <v>8.8859999999999992</v>
      </c>
      <c r="L287" s="387">
        <v>609.202</v>
      </c>
      <c r="M287" s="387">
        <v>256.53300000000002</v>
      </c>
      <c r="N287" s="387">
        <v>577.39700000000005</v>
      </c>
      <c r="O287" s="387">
        <v>1443.1310000000001</v>
      </c>
    </row>
    <row r="288" spans="1:15" x14ac:dyDescent="0.2">
      <c r="A288" s="387" t="s">
        <v>1037</v>
      </c>
      <c r="B288" s="387">
        <v>13.146000000000001</v>
      </c>
      <c r="C288" s="387">
        <v>446.45400000000001</v>
      </c>
      <c r="D288" s="387">
        <v>85.606999999999999</v>
      </c>
      <c r="E288" s="387">
        <v>545.20699999999999</v>
      </c>
      <c r="F288" s="387">
        <v>7.4999999999999997E-2</v>
      </c>
      <c r="G288" s="387">
        <v>0.32200000000000001</v>
      </c>
      <c r="H288" s="387">
        <v>0</v>
      </c>
      <c r="I288" s="387">
        <v>0</v>
      </c>
      <c r="J288" s="387">
        <v>7.9560000000000004</v>
      </c>
      <c r="K288" s="387">
        <v>8.3539999999999992</v>
      </c>
      <c r="L288" s="387">
        <v>553.56100000000004</v>
      </c>
      <c r="M288" s="387">
        <v>241.62</v>
      </c>
      <c r="N288" s="387">
        <v>493.85500000000002</v>
      </c>
      <c r="O288" s="387">
        <v>1289.0360000000001</v>
      </c>
    </row>
    <row r="289" spans="1:15" x14ac:dyDescent="0.2">
      <c r="A289" s="387" t="s">
        <v>1038</v>
      </c>
      <c r="B289" s="387">
        <v>9.6809999999999992</v>
      </c>
      <c r="C289" s="387">
        <v>357.07600000000002</v>
      </c>
      <c r="D289" s="387">
        <v>77.787999999999997</v>
      </c>
      <c r="E289" s="387">
        <v>444.54500000000002</v>
      </c>
      <c r="F289" s="387">
        <v>8.6999999999999994E-2</v>
      </c>
      <c r="G289" s="387">
        <v>0.35699999999999998</v>
      </c>
      <c r="H289" s="387">
        <v>0</v>
      </c>
      <c r="I289" s="387">
        <v>0</v>
      </c>
      <c r="J289" s="387">
        <v>8.9760000000000009</v>
      </c>
      <c r="K289" s="387">
        <v>9.4190000000000005</v>
      </c>
      <c r="L289" s="387">
        <v>453.964</v>
      </c>
      <c r="M289" s="387">
        <v>241.292</v>
      </c>
      <c r="N289" s="387">
        <v>539.02700000000004</v>
      </c>
      <c r="O289" s="387">
        <v>1234.2829999999999</v>
      </c>
    </row>
    <row r="290" spans="1:15" x14ac:dyDescent="0.2">
      <c r="A290" s="387" t="s">
        <v>1039</v>
      </c>
      <c r="B290" s="387">
        <v>8.9359999999999999</v>
      </c>
      <c r="C290" s="387">
        <v>242.25800000000001</v>
      </c>
      <c r="D290" s="387">
        <v>60.009</v>
      </c>
      <c r="E290" s="387">
        <v>311.20400000000001</v>
      </c>
      <c r="F290" s="387">
        <v>9.0999999999999998E-2</v>
      </c>
      <c r="G290" s="387">
        <v>0.34499999999999997</v>
      </c>
      <c r="H290" s="387">
        <v>0</v>
      </c>
      <c r="I290" s="387">
        <v>0</v>
      </c>
      <c r="J290" s="387">
        <v>8.4689999999999994</v>
      </c>
      <c r="K290" s="387">
        <v>8.9049999999999994</v>
      </c>
      <c r="L290" s="387">
        <v>320.10899999999998</v>
      </c>
      <c r="M290" s="387">
        <v>236.71</v>
      </c>
      <c r="N290" s="387">
        <v>516.71600000000001</v>
      </c>
      <c r="O290" s="387">
        <v>1073.5360000000001</v>
      </c>
    </row>
    <row r="291" spans="1:15" x14ac:dyDescent="0.2">
      <c r="A291" s="387" t="s">
        <v>1040</v>
      </c>
      <c r="B291" s="387">
        <v>6.569</v>
      </c>
      <c r="C291" s="387">
        <v>166.703</v>
      </c>
      <c r="D291" s="387">
        <v>59.841000000000001</v>
      </c>
      <c r="E291" s="387">
        <v>233.114</v>
      </c>
      <c r="F291" s="387">
        <v>9.5000000000000001E-2</v>
      </c>
      <c r="G291" s="387">
        <v>0.35699999999999998</v>
      </c>
      <c r="H291" s="387">
        <v>0</v>
      </c>
      <c r="I291" s="387">
        <v>0</v>
      </c>
      <c r="J291" s="387">
        <v>9.2200000000000006</v>
      </c>
      <c r="K291" s="387">
        <v>9.6720000000000006</v>
      </c>
      <c r="L291" s="387">
        <v>242.786</v>
      </c>
      <c r="M291" s="387">
        <v>241.7</v>
      </c>
      <c r="N291" s="387">
        <v>565.423</v>
      </c>
      <c r="O291" s="387">
        <v>1049.9090000000001</v>
      </c>
    </row>
    <row r="292" spans="1:15" x14ac:dyDescent="0.2">
      <c r="A292" s="387" t="s">
        <v>1041</v>
      </c>
      <c r="B292" s="387">
        <v>7.819</v>
      </c>
      <c r="C292" s="387">
        <v>135.12899999999999</v>
      </c>
      <c r="D292" s="387">
        <v>57.210999999999999</v>
      </c>
      <c r="E292" s="387">
        <v>200.15899999999999</v>
      </c>
      <c r="F292" s="387">
        <v>9.1999999999999998E-2</v>
      </c>
      <c r="G292" s="387">
        <v>0.34499999999999997</v>
      </c>
      <c r="H292" s="387">
        <v>0</v>
      </c>
      <c r="I292" s="387">
        <v>0</v>
      </c>
      <c r="J292" s="387">
        <v>8.968</v>
      </c>
      <c r="K292" s="387">
        <v>9.4060000000000006</v>
      </c>
      <c r="L292" s="387">
        <v>209.565</v>
      </c>
      <c r="M292" s="387">
        <v>277.41500000000002</v>
      </c>
      <c r="N292" s="387">
        <v>668.14200000000005</v>
      </c>
      <c r="O292" s="387">
        <v>1155.1220000000001</v>
      </c>
    </row>
    <row r="293" spans="1:15" x14ac:dyDescent="0.2">
      <c r="A293" s="387" t="s">
        <v>1042</v>
      </c>
      <c r="B293" s="387">
        <v>8.9540000000000006</v>
      </c>
      <c r="C293" s="387">
        <v>132.202</v>
      </c>
      <c r="D293" s="387">
        <v>53.856999999999999</v>
      </c>
      <c r="E293" s="387">
        <v>195.012</v>
      </c>
      <c r="F293" s="387">
        <v>8.5999999999999993E-2</v>
      </c>
      <c r="G293" s="387">
        <v>0.35699999999999998</v>
      </c>
      <c r="H293" s="387">
        <v>0</v>
      </c>
      <c r="I293" s="387">
        <v>0</v>
      </c>
      <c r="J293" s="387">
        <v>9.0250000000000004</v>
      </c>
      <c r="K293" s="387">
        <v>9.4670000000000005</v>
      </c>
      <c r="L293" s="387">
        <v>204.47900000000001</v>
      </c>
      <c r="M293" s="387">
        <v>297.18900000000002</v>
      </c>
      <c r="N293" s="387">
        <v>682.572</v>
      </c>
      <c r="O293" s="387">
        <v>1184.24</v>
      </c>
    </row>
    <row r="294" spans="1:15" x14ac:dyDescent="0.2">
      <c r="A294" s="387" t="s">
        <v>1043</v>
      </c>
      <c r="B294" s="387">
        <v>7.6970000000000001</v>
      </c>
      <c r="C294" s="387">
        <v>123.56699999999999</v>
      </c>
      <c r="D294" s="387">
        <v>59.503</v>
      </c>
      <c r="E294" s="387">
        <v>190.767</v>
      </c>
      <c r="F294" s="387">
        <v>7.4999999999999997E-2</v>
      </c>
      <c r="G294" s="387">
        <v>0.35699999999999998</v>
      </c>
      <c r="H294" s="387">
        <v>0</v>
      </c>
      <c r="I294" s="387">
        <v>0</v>
      </c>
      <c r="J294" s="387">
        <v>8.9619999999999997</v>
      </c>
      <c r="K294" s="387">
        <v>9.3940000000000001</v>
      </c>
      <c r="L294" s="387">
        <v>200.161</v>
      </c>
      <c r="M294" s="387">
        <v>293.05799999999999</v>
      </c>
      <c r="N294" s="387">
        <v>675.572</v>
      </c>
      <c r="O294" s="387">
        <v>1168.7909999999999</v>
      </c>
    </row>
    <row r="295" spans="1:15" x14ac:dyDescent="0.2">
      <c r="A295" s="387" t="s">
        <v>1044</v>
      </c>
      <c r="B295" s="387">
        <v>5.6550000000000002</v>
      </c>
      <c r="C295" s="387">
        <v>120.087</v>
      </c>
      <c r="D295" s="387">
        <v>60.168999999999997</v>
      </c>
      <c r="E295" s="387">
        <v>185.911</v>
      </c>
      <c r="F295" s="387">
        <v>6.0999999999999999E-2</v>
      </c>
      <c r="G295" s="387">
        <v>0.34499999999999997</v>
      </c>
      <c r="H295" s="387">
        <v>0</v>
      </c>
      <c r="I295" s="387">
        <v>0</v>
      </c>
      <c r="J295" s="387">
        <v>8.5350000000000001</v>
      </c>
      <c r="K295" s="387">
        <v>8.9410000000000007</v>
      </c>
      <c r="L295" s="387">
        <v>194.85300000000001</v>
      </c>
      <c r="M295" s="387">
        <v>278.06099999999998</v>
      </c>
      <c r="N295" s="387">
        <v>574.375</v>
      </c>
      <c r="O295" s="387">
        <v>1047.288</v>
      </c>
    </row>
    <row r="296" spans="1:15" x14ac:dyDescent="0.2">
      <c r="A296" s="387" t="s">
        <v>1045</v>
      </c>
      <c r="B296" s="387">
        <v>6.6289999999999996</v>
      </c>
      <c r="C296" s="387">
        <v>163.10300000000001</v>
      </c>
      <c r="D296" s="387">
        <v>64.040000000000006</v>
      </c>
      <c r="E296" s="387">
        <v>233.773</v>
      </c>
      <c r="F296" s="387">
        <v>6.4000000000000001E-2</v>
      </c>
      <c r="G296" s="387">
        <v>0.35699999999999998</v>
      </c>
      <c r="H296" s="387">
        <v>0</v>
      </c>
      <c r="I296" s="387">
        <v>0</v>
      </c>
      <c r="J296" s="387">
        <v>9.266</v>
      </c>
      <c r="K296" s="387">
        <v>9.6869999999999994</v>
      </c>
      <c r="L296" s="387">
        <v>243.46</v>
      </c>
      <c r="M296" s="387">
        <v>257</v>
      </c>
      <c r="N296" s="387">
        <v>562.16</v>
      </c>
      <c r="O296" s="387">
        <v>1062.6199999999999</v>
      </c>
    </row>
    <row r="297" spans="1:15" x14ac:dyDescent="0.2">
      <c r="A297" s="387" t="s">
        <v>1046</v>
      </c>
      <c r="B297" s="387">
        <v>10.62</v>
      </c>
      <c r="C297" s="387">
        <v>240.86600000000001</v>
      </c>
      <c r="D297" s="387">
        <v>66.682000000000002</v>
      </c>
      <c r="E297" s="387">
        <v>318.16800000000001</v>
      </c>
      <c r="F297" s="387">
        <v>7.0000000000000007E-2</v>
      </c>
      <c r="G297" s="387">
        <v>0.34499999999999997</v>
      </c>
      <c r="H297" s="387">
        <v>0</v>
      </c>
      <c r="I297" s="387">
        <v>0</v>
      </c>
      <c r="J297" s="387">
        <v>9.0069999999999997</v>
      </c>
      <c r="K297" s="387">
        <v>9.423</v>
      </c>
      <c r="L297" s="387">
        <v>327.59100000000001</v>
      </c>
      <c r="M297" s="387">
        <v>242.952</v>
      </c>
      <c r="N297" s="387">
        <v>545.17499999999995</v>
      </c>
      <c r="O297" s="387">
        <v>1115.7170000000001</v>
      </c>
    </row>
    <row r="298" spans="1:15" x14ac:dyDescent="0.2">
      <c r="A298" s="387" t="s">
        <v>1047</v>
      </c>
      <c r="B298" s="387">
        <v>15.635999999999999</v>
      </c>
      <c r="C298" s="387">
        <v>347.73899999999998</v>
      </c>
      <c r="D298" s="387">
        <v>83.641000000000005</v>
      </c>
      <c r="E298" s="387">
        <v>447.01600000000002</v>
      </c>
      <c r="F298" s="387">
        <v>8.2000000000000003E-2</v>
      </c>
      <c r="G298" s="387">
        <v>0.35699999999999998</v>
      </c>
      <c r="H298" s="387">
        <v>0</v>
      </c>
      <c r="I298" s="387">
        <v>0</v>
      </c>
      <c r="J298" s="387">
        <v>9.5869999999999997</v>
      </c>
      <c r="K298" s="387">
        <v>10.026</v>
      </c>
      <c r="L298" s="387">
        <v>457.04199999999997</v>
      </c>
      <c r="M298" s="387">
        <v>251.98699999999999</v>
      </c>
      <c r="N298" s="387">
        <v>567.56600000000003</v>
      </c>
      <c r="O298" s="387">
        <v>1276.5940000000001</v>
      </c>
    </row>
    <row r="299" spans="1:15" x14ac:dyDescent="0.2">
      <c r="A299" s="387" t="s">
        <v>1048</v>
      </c>
      <c r="B299" s="387">
        <v>118.119</v>
      </c>
      <c r="C299" s="387">
        <v>2961.9810000000002</v>
      </c>
      <c r="D299" s="387">
        <v>824.77599999999995</v>
      </c>
      <c r="E299" s="387">
        <v>3904.8760000000002</v>
      </c>
      <c r="F299" s="387">
        <v>0.95699999999999996</v>
      </c>
      <c r="G299" s="387">
        <v>4.2</v>
      </c>
      <c r="H299" s="387">
        <v>0</v>
      </c>
      <c r="I299" s="387">
        <v>0</v>
      </c>
      <c r="J299" s="387">
        <v>106.422</v>
      </c>
      <c r="K299" s="387">
        <v>111.57899999999999</v>
      </c>
      <c r="L299" s="387">
        <v>4016.4549999999999</v>
      </c>
      <c r="M299" s="387">
        <v>3115.5169999999998</v>
      </c>
      <c r="N299" s="387">
        <v>6965.5569999999998</v>
      </c>
      <c r="O299" s="387">
        <v>14097.529</v>
      </c>
    </row>
    <row r="300" spans="1:15" x14ac:dyDescent="0.2">
      <c r="A300" s="387" t="s">
        <v>1049</v>
      </c>
      <c r="B300" s="387">
        <v>12.816000000000001</v>
      </c>
      <c r="C300" s="387">
        <v>436.387</v>
      </c>
      <c r="D300" s="387">
        <v>81.096999999999994</v>
      </c>
      <c r="E300" s="387">
        <v>530.29999999999995</v>
      </c>
      <c r="F300" s="387">
        <v>9.8000000000000004E-2</v>
      </c>
      <c r="G300" s="387">
        <v>0.38200000000000001</v>
      </c>
      <c r="H300" s="387">
        <v>0</v>
      </c>
      <c r="I300" s="387">
        <v>0</v>
      </c>
      <c r="J300" s="387">
        <v>9.3650000000000002</v>
      </c>
      <c r="K300" s="387">
        <v>9.8439999999999994</v>
      </c>
      <c r="L300" s="387">
        <v>540.14400000000001</v>
      </c>
      <c r="M300" s="387">
        <v>261.048</v>
      </c>
      <c r="N300" s="387">
        <v>577.79200000000003</v>
      </c>
      <c r="O300" s="387">
        <v>1378.9829999999999</v>
      </c>
    </row>
    <row r="301" spans="1:15" x14ac:dyDescent="0.2">
      <c r="A301" s="387" t="s">
        <v>1050</v>
      </c>
      <c r="B301" s="387">
        <v>11.516</v>
      </c>
      <c r="C301" s="387">
        <v>419.87799999999999</v>
      </c>
      <c r="D301" s="387">
        <v>81.58</v>
      </c>
      <c r="E301" s="387">
        <v>512.97400000000005</v>
      </c>
      <c r="F301" s="387">
        <v>9.8000000000000004E-2</v>
      </c>
      <c r="G301" s="387">
        <v>0.34499999999999997</v>
      </c>
      <c r="H301" s="387">
        <v>0</v>
      </c>
      <c r="I301" s="387">
        <v>0</v>
      </c>
      <c r="J301" s="387">
        <v>8.33</v>
      </c>
      <c r="K301" s="387">
        <v>8.7729999999999997</v>
      </c>
      <c r="L301" s="387">
        <v>521.74699999999996</v>
      </c>
      <c r="M301" s="387">
        <v>248.13399999999999</v>
      </c>
      <c r="N301" s="387">
        <v>512.41</v>
      </c>
      <c r="O301" s="387">
        <v>1282.2919999999999</v>
      </c>
    </row>
    <row r="302" spans="1:15" x14ac:dyDescent="0.2">
      <c r="A302" s="387" t="s">
        <v>1051</v>
      </c>
      <c r="B302" s="387">
        <v>8.6210000000000004</v>
      </c>
      <c r="C302" s="387">
        <v>349.90600000000001</v>
      </c>
      <c r="D302" s="387">
        <v>70.625</v>
      </c>
      <c r="E302" s="387">
        <v>429.15199999999999</v>
      </c>
      <c r="F302" s="387">
        <v>0.112</v>
      </c>
      <c r="G302" s="387">
        <v>0.38200000000000001</v>
      </c>
      <c r="H302" s="387">
        <v>0</v>
      </c>
      <c r="I302" s="387">
        <v>0</v>
      </c>
      <c r="J302" s="387">
        <v>8.9740000000000002</v>
      </c>
      <c r="K302" s="387">
        <v>9.468</v>
      </c>
      <c r="L302" s="387">
        <v>438.62099999999998</v>
      </c>
      <c r="M302" s="387">
        <v>251.286</v>
      </c>
      <c r="N302" s="387">
        <v>557.02700000000004</v>
      </c>
      <c r="O302" s="387">
        <v>1246.933</v>
      </c>
    </row>
    <row r="303" spans="1:15" x14ac:dyDescent="0.2">
      <c r="A303" s="387" t="s">
        <v>1052</v>
      </c>
      <c r="B303" s="387">
        <v>9.0280000000000005</v>
      </c>
      <c r="C303" s="387">
        <v>259.44600000000003</v>
      </c>
      <c r="D303" s="387">
        <v>63.03</v>
      </c>
      <c r="E303" s="387">
        <v>331.50400000000002</v>
      </c>
      <c r="F303" s="387">
        <v>9.6000000000000002E-2</v>
      </c>
      <c r="G303" s="387">
        <v>0.37</v>
      </c>
      <c r="H303" s="387">
        <v>0</v>
      </c>
      <c r="I303" s="387">
        <v>0</v>
      </c>
      <c r="J303" s="387">
        <v>9.7159999999999993</v>
      </c>
      <c r="K303" s="387">
        <v>10.182</v>
      </c>
      <c r="L303" s="387">
        <v>341.68599999999998</v>
      </c>
      <c r="M303" s="387">
        <v>242.374</v>
      </c>
      <c r="N303" s="387">
        <v>532.721</v>
      </c>
      <c r="O303" s="387">
        <v>1116.7819999999999</v>
      </c>
    </row>
    <row r="304" spans="1:15" x14ac:dyDescent="0.2">
      <c r="A304" s="387" t="s">
        <v>1053</v>
      </c>
      <c r="B304" s="387">
        <v>5.851</v>
      </c>
      <c r="C304" s="387">
        <v>188.286</v>
      </c>
      <c r="D304" s="387">
        <v>54.219000000000001</v>
      </c>
      <c r="E304" s="387">
        <v>248.35599999999999</v>
      </c>
      <c r="F304" s="387">
        <v>0.109</v>
      </c>
      <c r="G304" s="387">
        <v>0.38200000000000001</v>
      </c>
      <c r="H304" s="387">
        <v>0</v>
      </c>
      <c r="I304" s="387">
        <v>0</v>
      </c>
      <c r="J304" s="387">
        <v>8.5210000000000008</v>
      </c>
      <c r="K304" s="387">
        <v>9.0120000000000005</v>
      </c>
      <c r="L304" s="387">
        <v>257.36799999999999</v>
      </c>
      <c r="M304" s="387">
        <v>252.59399999999999</v>
      </c>
      <c r="N304" s="387">
        <v>593.51099999999997</v>
      </c>
      <c r="O304" s="387">
        <v>1103.473</v>
      </c>
    </row>
    <row r="305" spans="1:15" x14ac:dyDescent="0.2">
      <c r="A305" s="387" t="s">
        <v>1054</v>
      </c>
      <c r="B305" s="387">
        <v>5.8739999999999997</v>
      </c>
      <c r="C305" s="387">
        <v>135.523</v>
      </c>
      <c r="D305" s="387">
        <v>53.121000000000002</v>
      </c>
      <c r="E305" s="387">
        <v>194.518</v>
      </c>
      <c r="F305" s="387">
        <v>0.11899999999999999</v>
      </c>
      <c r="G305" s="387">
        <v>0.37</v>
      </c>
      <c r="H305" s="387">
        <v>0</v>
      </c>
      <c r="I305" s="387">
        <v>0</v>
      </c>
      <c r="J305" s="387">
        <v>9.4450000000000003</v>
      </c>
      <c r="K305" s="387">
        <v>9.9339999999999993</v>
      </c>
      <c r="L305" s="387">
        <v>204.452</v>
      </c>
      <c r="M305" s="387">
        <v>282.41699999999997</v>
      </c>
      <c r="N305" s="387">
        <v>650.87699999999995</v>
      </c>
      <c r="O305" s="387">
        <v>1137.7460000000001</v>
      </c>
    </row>
    <row r="306" spans="1:15" x14ac:dyDescent="0.2">
      <c r="A306" s="387" t="s">
        <v>1055</v>
      </c>
      <c r="B306" s="387">
        <v>3.4580000000000002</v>
      </c>
      <c r="C306" s="387">
        <v>135.291</v>
      </c>
      <c r="D306" s="387">
        <v>48.243000000000002</v>
      </c>
      <c r="E306" s="387">
        <v>186.99199999999999</v>
      </c>
      <c r="F306" s="387">
        <v>0.108</v>
      </c>
      <c r="G306" s="387">
        <v>0.38200000000000001</v>
      </c>
      <c r="H306" s="387">
        <v>0</v>
      </c>
      <c r="I306" s="387">
        <v>0</v>
      </c>
      <c r="J306" s="387">
        <v>9.5670000000000002</v>
      </c>
      <c r="K306" s="387">
        <v>10.057</v>
      </c>
      <c r="L306" s="387">
        <v>197.048</v>
      </c>
      <c r="M306" s="387">
        <v>308.50099999999998</v>
      </c>
      <c r="N306" s="387">
        <v>754.75599999999997</v>
      </c>
      <c r="O306" s="387">
        <v>1260.306</v>
      </c>
    </row>
    <row r="307" spans="1:15" x14ac:dyDescent="0.2">
      <c r="A307" s="387" t="s">
        <v>1056</v>
      </c>
      <c r="B307" s="387">
        <v>7.423</v>
      </c>
      <c r="C307" s="387">
        <v>133.30199999999999</v>
      </c>
      <c r="D307" s="387">
        <v>50.44</v>
      </c>
      <c r="E307" s="387">
        <v>191.16499999999999</v>
      </c>
      <c r="F307" s="387">
        <v>9.6000000000000002E-2</v>
      </c>
      <c r="G307" s="387">
        <v>0.38200000000000001</v>
      </c>
      <c r="H307" s="387">
        <v>0</v>
      </c>
      <c r="I307" s="387">
        <v>0</v>
      </c>
      <c r="J307" s="387">
        <v>9.7710000000000008</v>
      </c>
      <c r="K307" s="387">
        <v>10.249000000000001</v>
      </c>
      <c r="L307" s="387">
        <v>201.41300000000001</v>
      </c>
      <c r="M307" s="387">
        <v>318.44</v>
      </c>
      <c r="N307" s="387">
        <v>764.31899999999996</v>
      </c>
      <c r="O307" s="387">
        <v>1284.173</v>
      </c>
    </row>
    <row r="308" spans="1:15" x14ac:dyDescent="0.2">
      <c r="A308" s="387" t="s">
        <v>1057</v>
      </c>
      <c r="B308" s="387">
        <v>10.494</v>
      </c>
      <c r="C308" s="387">
        <v>132.27799999999999</v>
      </c>
      <c r="D308" s="387">
        <v>51.874000000000002</v>
      </c>
      <c r="E308" s="387">
        <v>194.64500000000001</v>
      </c>
      <c r="F308" s="387">
        <v>7.9000000000000001E-2</v>
      </c>
      <c r="G308" s="387">
        <v>0.37</v>
      </c>
      <c r="H308" s="387">
        <v>0</v>
      </c>
      <c r="I308" s="387">
        <v>0</v>
      </c>
      <c r="J308" s="387">
        <v>9.4689999999999994</v>
      </c>
      <c r="K308" s="387">
        <v>9.9179999999999993</v>
      </c>
      <c r="L308" s="387">
        <v>204.56299999999999</v>
      </c>
      <c r="M308" s="387">
        <v>292.09300000000002</v>
      </c>
      <c r="N308" s="387">
        <v>603.58900000000006</v>
      </c>
      <c r="O308" s="387">
        <v>1100.2449999999999</v>
      </c>
    </row>
    <row r="309" spans="1:15" x14ac:dyDescent="0.2">
      <c r="A309" s="387" t="s">
        <v>1058</v>
      </c>
      <c r="B309" s="387">
        <v>6.7779999999999996</v>
      </c>
      <c r="C309" s="387">
        <v>174.369</v>
      </c>
      <c r="D309" s="387">
        <v>56.530999999999999</v>
      </c>
      <c r="E309" s="387">
        <v>237.678</v>
      </c>
      <c r="F309" s="387">
        <v>9.0999999999999998E-2</v>
      </c>
      <c r="G309" s="387">
        <v>0.38200000000000001</v>
      </c>
      <c r="H309" s="387">
        <v>0</v>
      </c>
      <c r="I309" s="387">
        <v>0</v>
      </c>
      <c r="J309" s="387">
        <v>9.9930000000000003</v>
      </c>
      <c r="K309" s="387">
        <v>10.465999999999999</v>
      </c>
      <c r="L309" s="387">
        <v>248.14400000000001</v>
      </c>
      <c r="M309" s="387">
        <v>273.05</v>
      </c>
      <c r="N309" s="387">
        <v>603.98400000000004</v>
      </c>
      <c r="O309" s="387">
        <v>1125.1769999999999</v>
      </c>
    </row>
    <row r="310" spans="1:15" x14ac:dyDescent="0.2">
      <c r="A310" s="387" t="s">
        <v>1059</v>
      </c>
      <c r="B310" s="387">
        <v>14.361000000000001</v>
      </c>
      <c r="C310" s="387">
        <v>302.89800000000002</v>
      </c>
      <c r="D310" s="387">
        <v>68.929000000000002</v>
      </c>
      <c r="E310" s="387">
        <v>386.18799999999999</v>
      </c>
      <c r="F310" s="387">
        <v>0.1</v>
      </c>
      <c r="G310" s="387">
        <v>0.37</v>
      </c>
      <c r="H310" s="387">
        <v>0</v>
      </c>
      <c r="I310" s="387">
        <v>0</v>
      </c>
      <c r="J310" s="387">
        <v>9.8539999999999992</v>
      </c>
      <c r="K310" s="387">
        <v>10.324</v>
      </c>
      <c r="L310" s="387">
        <v>396.512</v>
      </c>
      <c r="M310" s="387">
        <v>257.41199999999998</v>
      </c>
      <c r="N310" s="387">
        <v>577.87800000000004</v>
      </c>
      <c r="O310" s="387">
        <v>1231.8030000000001</v>
      </c>
    </row>
    <row r="311" spans="1:15" x14ac:dyDescent="0.2">
      <c r="A311" s="387" t="s">
        <v>1060</v>
      </c>
      <c r="B311" s="387">
        <v>20.568999999999999</v>
      </c>
      <c r="C311" s="387">
        <v>428.56099999999998</v>
      </c>
      <c r="D311" s="387">
        <v>89.608999999999995</v>
      </c>
      <c r="E311" s="387">
        <v>538.73900000000003</v>
      </c>
      <c r="F311" s="387">
        <v>0.115</v>
      </c>
      <c r="G311" s="387">
        <v>0.38200000000000001</v>
      </c>
      <c r="H311" s="387">
        <v>0</v>
      </c>
      <c r="I311" s="387">
        <v>0</v>
      </c>
      <c r="J311" s="387">
        <v>9.7119999999999997</v>
      </c>
      <c r="K311" s="387">
        <v>10.209</v>
      </c>
      <c r="L311" s="387">
        <v>548.94799999999998</v>
      </c>
      <c r="M311" s="387">
        <v>264.68700000000001</v>
      </c>
      <c r="N311" s="387">
        <v>610.16899999999998</v>
      </c>
      <c r="O311" s="387">
        <v>1423.8040000000001</v>
      </c>
    </row>
    <row r="312" spans="1:15" x14ac:dyDescent="0.2">
      <c r="A312" s="387" t="s">
        <v>1061</v>
      </c>
      <c r="B312" s="387">
        <v>116.788</v>
      </c>
      <c r="C312" s="387">
        <v>3095.989</v>
      </c>
      <c r="D312" s="387">
        <v>769.29600000000005</v>
      </c>
      <c r="E312" s="387">
        <v>3982.0729999999999</v>
      </c>
      <c r="F312" s="387">
        <v>1.22</v>
      </c>
      <c r="G312" s="387">
        <v>4.5</v>
      </c>
      <c r="H312" s="387">
        <v>0</v>
      </c>
      <c r="I312" s="387">
        <v>0</v>
      </c>
      <c r="J312" s="387">
        <v>112.717</v>
      </c>
      <c r="K312" s="387">
        <v>118.43600000000001</v>
      </c>
      <c r="L312" s="387">
        <v>4100.51</v>
      </c>
      <c r="M312" s="387">
        <v>3252.0360000000001</v>
      </c>
      <c r="N312" s="387">
        <v>7337.5069999999996</v>
      </c>
      <c r="O312" s="387">
        <v>14690.053</v>
      </c>
    </row>
    <row r="313" spans="1:15" x14ac:dyDescent="0.2">
      <c r="A313" s="387" t="s">
        <v>1062</v>
      </c>
      <c r="B313" s="387">
        <v>14.122999999999999</v>
      </c>
      <c r="C313" s="387">
        <v>490.65100000000001</v>
      </c>
      <c r="D313" s="387">
        <v>90.287999999999997</v>
      </c>
      <c r="E313" s="387">
        <v>595.06100000000004</v>
      </c>
      <c r="F313" s="387">
        <v>0.115</v>
      </c>
      <c r="G313" s="387">
        <v>0.44900000000000001</v>
      </c>
      <c r="H313" s="387">
        <v>0</v>
      </c>
      <c r="I313" s="387">
        <v>0</v>
      </c>
      <c r="J313" s="387">
        <v>9.8859999999999992</v>
      </c>
      <c r="K313" s="387">
        <v>10.45</v>
      </c>
      <c r="L313" s="387">
        <v>605.51099999999997</v>
      </c>
      <c r="M313" s="387">
        <v>273.851</v>
      </c>
      <c r="N313" s="387">
        <v>603.73400000000004</v>
      </c>
      <c r="O313" s="387">
        <v>1483.096</v>
      </c>
    </row>
    <row r="314" spans="1:15" x14ac:dyDescent="0.2">
      <c r="A314" s="387" t="s">
        <v>1063</v>
      </c>
      <c r="B314" s="387">
        <v>11.709</v>
      </c>
      <c r="C314" s="387">
        <v>452.70800000000003</v>
      </c>
      <c r="D314" s="387">
        <v>84.665000000000006</v>
      </c>
      <c r="E314" s="387">
        <v>549.08100000000002</v>
      </c>
      <c r="F314" s="387">
        <v>0.11899999999999999</v>
      </c>
      <c r="G314" s="387">
        <v>0.42</v>
      </c>
      <c r="H314" s="387">
        <v>0</v>
      </c>
      <c r="I314" s="387">
        <v>0</v>
      </c>
      <c r="J314" s="387">
        <v>9.9160000000000004</v>
      </c>
      <c r="K314" s="387">
        <v>10.455</v>
      </c>
      <c r="L314" s="387">
        <v>559.53700000000003</v>
      </c>
      <c r="M314" s="387">
        <v>262.99799999999999</v>
      </c>
      <c r="N314" s="387">
        <v>552.85799999999995</v>
      </c>
      <c r="O314" s="387">
        <v>1375.393</v>
      </c>
    </row>
    <row r="315" spans="1:15" x14ac:dyDescent="0.2">
      <c r="A315" s="387" t="s">
        <v>1064</v>
      </c>
      <c r="B315" s="387">
        <v>10.651999999999999</v>
      </c>
      <c r="C315" s="387">
        <v>395.65600000000001</v>
      </c>
      <c r="D315" s="387">
        <v>73.822999999999993</v>
      </c>
      <c r="E315" s="387">
        <v>480.13099999999997</v>
      </c>
      <c r="F315" s="387">
        <v>0.127</v>
      </c>
      <c r="G315" s="387">
        <v>0.44900000000000001</v>
      </c>
      <c r="H315" s="387">
        <v>0</v>
      </c>
      <c r="I315" s="387">
        <v>0</v>
      </c>
      <c r="J315" s="387">
        <v>10.834</v>
      </c>
      <c r="K315" s="387">
        <v>11.41</v>
      </c>
      <c r="L315" s="387">
        <v>491.541</v>
      </c>
      <c r="M315" s="387">
        <v>261.745</v>
      </c>
      <c r="N315" s="387">
        <v>580.28</v>
      </c>
      <c r="O315" s="387">
        <v>1333.566</v>
      </c>
    </row>
    <row r="316" spans="1:15" x14ac:dyDescent="0.2">
      <c r="A316" s="387" t="s">
        <v>1065</v>
      </c>
      <c r="B316" s="387">
        <v>10.051</v>
      </c>
      <c r="C316" s="387">
        <v>289.72899999999998</v>
      </c>
      <c r="D316" s="387">
        <v>60.704000000000001</v>
      </c>
      <c r="E316" s="387">
        <v>360.483</v>
      </c>
      <c r="F316" s="387">
        <v>0.11899999999999999</v>
      </c>
      <c r="G316" s="387">
        <v>0.434</v>
      </c>
      <c r="H316" s="387">
        <v>0</v>
      </c>
      <c r="I316" s="387">
        <v>0</v>
      </c>
      <c r="J316" s="387">
        <v>10.058</v>
      </c>
      <c r="K316" s="387">
        <v>10.612</v>
      </c>
      <c r="L316" s="387">
        <v>371.09500000000003</v>
      </c>
      <c r="M316" s="387">
        <v>249.65299999999999</v>
      </c>
      <c r="N316" s="387">
        <v>543.92899999999997</v>
      </c>
      <c r="O316" s="387">
        <v>1164.6759999999999</v>
      </c>
    </row>
    <row r="317" spans="1:15" x14ac:dyDescent="0.2">
      <c r="A317" s="387" t="s">
        <v>1066</v>
      </c>
      <c r="B317" s="387">
        <v>7.7140000000000004</v>
      </c>
      <c r="C317" s="387">
        <v>186.98599999999999</v>
      </c>
      <c r="D317" s="387">
        <v>52.765999999999998</v>
      </c>
      <c r="E317" s="387">
        <v>247.46600000000001</v>
      </c>
      <c r="F317" s="387">
        <v>0.125</v>
      </c>
      <c r="G317" s="387">
        <v>0.44900000000000001</v>
      </c>
      <c r="H317" s="387">
        <v>0</v>
      </c>
      <c r="I317" s="387">
        <v>0</v>
      </c>
      <c r="J317" s="387">
        <v>10.409000000000001</v>
      </c>
      <c r="K317" s="387">
        <v>10.983000000000001</v>
      </c>
      <c r="L317" s="387">
        <v>258.44900000000001</v>
      </c>
      <c r="M317" s="387">
        <v>266.404</v>
      </c>
      <c r="N317" s="387">
        <v>651.92100000000005</v>
      </c>
      <c r="O317" s="387">
        <v>1176.7739999999999</v>
      </c>
    </row>
    <row r="318" spans="1:15" x14ac:dyDescent="0.2">
      <c r="A318" s="387" t="s">
        <v>1067</v>
      </c>
      <c r="B318" s="387">
        <v>6.5579999999999998</v>
      </c>
      <c r="C318" s="387">
        <v>136.18100000000001</v>
      </c>
      <c r="D318" s="387">
        <v>52.01</v>
      </c>
      <c r="E318" s="387">
        <v>194.74799999999999</v>
      </c>
      <c r="F318" s="387">
        <v>0.12</v>
      </c>
      <c r="G318" s="387">
        <v>0.434</v>
      </c>
      <c r="H318" s="387">
        <v>0</v>
      </c>
      <c r="I318" s="387">
        <v>0</v>
      </c>
      <c r="J318" s="387">
        <v>10.944000000000001</v>
      </c>
      <c r="K318" s="387">
        <v>11.497999999999999</v>
      </c>
      <c r="L318" s="387">
        <v>206.24700000000001</v>
      </c>
      <c r="M318" s="387">
        <v>293.52300000000002</v>
      </c>
      <c r="N318" s="387">
        <v>687.84900000000005</v>
      </c>
      <c r="O318" s="387">
        <v>1187.6189999999999</v>
      </c>
    </row>
    <row r="319" spans="1:15" x14ac:dyDescent="0.2">
      <c r="A319" s="387" t="s">
        <v>1068</v>
      </c>
      <c r="B319" s="387">
        <v>8.9640000000000004</v>
      </c>
      <c r="C319" s="387">
        <v>128.15899999999999</v>
      </c>
      <c r="D319" s="387">
        <v>48.593000000000004</v>
      </c>
      <c r="E319" s="387">
        <v>185.71600000000001</v>
      </c>
      <c r="F319" s="387">
        <v>0.108</v>
      </c>
      <c r="G319" s="387">
        <v>0.44900000000000001</v>
      </c>
      <c r="H319" s="387">
        <v>0</v>
      </c>
      <c r="I319" s="387">
        <v>0</v>
      </c>
      <c r="J319" s="387">
        <v>11.496</v>
      </c>
      <c r="K319" s="387">
        <v>12.053000000000001</v>
      </c>
      <c r="L319" s="387">
        <v>197.76900000000001</v>
      </c>
      <c r="M319" s="387">
        <v>309.90499999999997</v>
      </c>
      <c r="N319" s="387">
        <v>738.88699999999994</v>
      </c>
      <c r="O319" s="387">
        <v>1246.5609999999999</v>
      </c>
    </row>
    <row r="320" spans="1:15" x14ac:dyDescent="0.2">
      <c r="A320" s="387" t="s">
        <v>1069</v>
      </c>
      <c r="B320" s="387">
        <v>8.5839999999999996</v>
      </c>
      <c r="C320" s="387">
        <v>125.60599999999999</v>
      </c>
      <c r="D320" s="387">
        <v>51.09</v>
      </c>
      <c r="E320" s="387">
        <v>185.28</v>
      </c>
      <c r="F320" s="387">
        <v>9.8000000000000004E-2</v>
      </c>
      <c r="G320" s="387">
        <v>0.44900000000000001</v>
      </c>
      <c r="H320" s="387">
        <v>0</v>
      </c>
      <c r="I320" s="387">
        <v>0</v>
      </c>
      <c r="J320" s="387">
        <v>10.289</v>
      </c>
      <c r="K320" s="387">
        <v>10.836</v>
      </c>
      <c r="L320" s="387">
        <v>196.11600000000001</v>
      </c>
      <c r="M320" s="387">
        <v>317.62900000000002</v>
      </c>
      <c r="N320" s="387">
        <v>741.101</v>
      </c>
      <c r="O320" s="387">
        <v>1254.845</v>
      </c>
    </row>
    <row r="321" spans="1:15" x14ac:dyDescent="0.2">
      <c r="A321" s="387" t="s">
        <v>1070</v>
      </c>
      <c r="B321" s="387">
        <v>6.774</v>
      </c>
      <c r="C321" s="387">
        <v>127.124</v>
      </c>
      <c r="D321" s="387">
        <v>53.780999999999999</v>
      </c>
      <c r="E321" s="387">
        <v>187.679</v>
      </c>
      <c r="F321" s="387">
        <v>8.3000000000000004E-2</v>
      </c>
      <c r="G321" s="387">
        <v>0.434</v>
      </c>
      <c r="H321" s="387">
        <v>0</v>
      </c>
      <c r="I321" s="387">
        <v>0</v>
      </c>
      <c r="J321" s="387">
        <v>10.715</v>
      </c>
      <c r="K321" s="387">
        <v>11.231999999999999</v>
      </c>
      <c r="L321" s="387">
        <v>198.911</v>
      </c>
      <c r="M321" s="387">
        <v>298.88299999999998</v>
      </c>
      <c r="N321" s="387">
        <v>630.62800000000004</v>
      </c>
      <c r="O321" s="387">
        <v>1128.422</v>
      </c>
    </row>
    <row r="322" spans="1:15" x14ac:dyDescent="0.2">
      <c r="A322" s="387" t="s">
        <v>1071</v>
      </c>
      <c r="B322" s="387">
        <v>6.9189999999999996</v>
      </c>
      <c r="C322" s="387">
        <v>174.84299999999999</v>
      </c>
      <c r="D322" s="387">
        <v>64.983000000000004</v>
      </c>
      <c r="E322" s="387">
        <v>246.745</v>
      </c>
      <c r="F322" s="387">
        <v>8.5000000000000006E-2</v>
      </c>
      <c r="G322" s="387">
        <v>0.44900000000000001</v>
      </c>
      <c r="H322" s="387">
        <v>0</v>
      </c>
      <c r="I322" s="387">
        <v>0</v>
      </c>
      <c r="J322" s="387">
        <v>11.709</v>
      </c>
      <c r="K322" s="387">
        <v>12.242000000000001</v>
      </c>
      <c r="L322" s="387">
        <v>258.988</v>
      </c>
      <c r="M322" s="387">
        <v>275.71100000000001</v>
      </c>
      <c r="N322" s="387">
        <v>615.87300000000005</v>
      </c>
      <c r="O322" s="387">
        <v>1150.5709999999999</v>
      </c>
    </row>
    <row r="323" spans="1:15" x14ac:dyDescent="0.2">
      <c r="A323" s="387" t="s">
        <v>1072</v>
      </c>
      <c r="B323" s="387">
        <v>13.435</v>
      </c>
      <c r="C323" s="387">
        <v>300.77</v>
      </c>
      <c r="D323" s="387">
        <v>74.986000000000004</v>
      </c>
      <c r="E323" s="387">
        <v>389.19099999999997</v>
      </c>
      <c r="F323" s="387">
        <v>8.7999999999999995E-2</v>
      </c>
      <c r="G323" s="387">
        <v>0.434</v>
      </c>
      <c r="H323" s="387">
        <v>0</v>
      </c>
      <c r="I323" s="387">
        <v>0</v>
      </c>
      <c r="J323" s="387">
        <v>11.112</v>
      </c>
      <c r="K323" s="387">
        <v>11.635</v>
      </c>
      <c r="L323" s="387">
        <v>400.82600000000002</v>
      </c>
      <c r="M323" s="387">
        <v>262.755</v>
      </c>
      <c r="N323" s="387">
        <v>599.93100000000004</v>
      </c>
      <c r="O323" s="387">
        <v>1263.5119999999999</v>
      </c>
    </row>
    <row r="324" spans="1:15" x14ac:dyDescent="0.2">
      <c r="A324" s="387" t="s">
        <v>1073</v>
      </c>
      <c r="B324" s="387">
        <v>16.13</v>
      </c>
      <c r="C324" s="387">
        <v>418.125</v>
      </c>
      <c r="D324" s="387">
        <v>82.349000000000004</v>
      </c>
      <c r="E324" s="387">
        <v>516.60400000000004</v>
      </c>
      <c r="F324" s="387">
        <v>0.113</v>
      </c>
      <c r="G324" s="387">
        <v>0.44900000000000001</v>
      </c>
      <c r="H324" s="387">
        <v>0</v>
      </c>
      <c r="I324" s="387">
        <v>0</v>
      </c>
      <c r="J324" s="387">
        <v>11.472</v>
      </c>
      <c r="K324" s="387">
        <v>12.034000000000001</v>
      </c>
      <c r="L324" s="387">
        <v>528.63800000000003</v>
      </c>
      <c r="M324" s="387">
        <v>270.911</v>
      </c>
      <c r="N324" s="387">
        <v>611.76700000000005</v>
      </c>
      <c r="O324" s="387">
        <v>1411.316</v>
      </c>
    </row>
    <row r="325" spans="1:15" x14ac:dyDescent="0.2">
      <c r="A325" s="387" t="s">
        <v>1074</v>
      </c>
      <c r="B325" s="387">
        <v>121.613</v>
      </c>
      <c r="C325" s="387">
        <v>3226.317</v>
      </c>
      <c r="D325" s="387">
        <v>790.03700000000003</v>
      </c>
      <c r="E325" s="387">
        <v>4137.9669999999996</v>
      </c>
      <c r="F325" s="387">
        <v>1.3</v>
      </c>
      <c r="G325" s="387">
        <v>5.3</v>
      </c>
      <c r="H325" s="387">
        <v>0</v>
      </c>
      <c r="I325" s="387">
        <v>0</v>
      </c>
      <c r="J325" s="387">
        <v>128.84</v>
      </c>
      <c r="K325" s="387">
        <v>135.44</v>
      </c>
      <c r="L325" s="387">
        <v>4273.4070000000002</v>
      </c>
      <c r="M325" s="387">
        <v>3343.9690000000001</v>
      </c>
      <c r="N325" s="387">
        <v>7554.6149999999998</v>
      </c>
      <c r="O325" s="387">
        <v>15171.991</v>
      </c>
    </row>
    <row r="326" spans="1:15" x14ac:dyDescent="0.2">
      <c r="A326" s="387" t="s">
        <v>1075</v>
      </c>
      <c r="B326" s="387">
        <v>16.567</v>
      </c>
      <c r="C326" s="387">
        <v>484.45100000000002</v>
      </c>
      <c r="D326" s="387">
        <v>91.147000000000006</v>
      </c>
      <c r="E326" s="387">
        <v>592.16499999999996</v>
      </c>
      <c r="F326" s="387">
        <v>0.114</v>
      </c>
      <c r="G326" s="387">
        <v>0.48399999999999999</v>
      </c>
      <c r="H326" s="387">
        <v>0</v>
      </c>
      <c r="I326" s="387">
        <v>0</v>
      </c>
      <c r="J326" s="387">
        <v>10.436</v>
      </c>
      <c r="K326" s="387">
        <v>11.032999999999999</v>
      </c>
      <c r="L326" s="387">
        <v>603.19799999999998</v>
      </c>
      <c r="M326" s="387">
        <v>289.11</v>
      </c>
      <c r="N326" s="387">
        <v>634.55200000000002</v>
      </c>
      <c r="O326" s="387">
        <v>1526.8610000000001</v>
      </c>
    </row>
    <row r="327" spans="1:15" x14ac:dyDescent="0.2">
      <c r="A327" s="387" t="s">
        <v>1076</v>
      </c>
      <c r="B327" s="387">
        <v>12.045999999999999</v>
      </c>
      <c r="C327" s="387">
        <v>429.11099999999999</v>
      </c>
      <c r="D327" s="387">
        <v>72.716999999999999</v>
      </c>
      <c r="E327" s="387">
        <v>513.87400000000002</v>
      </c>
      <c r="F327" s="387">
        <v>0.109</v>
      </c>
      <c r="G327" s="387">
        <v>0.437</v>
      </c>
      <c r="H327" s="387">
        <v>0</v>
      </c>
      <c r="I327" s="387">
        <v>0</v>
      </c>
      <c r="J327" s="387">
        <v>10.135999999999999</v>
      </c>
      <c r="K327" s="387">
        <v>10.682</v>
      </c>
      <c r="L327" s="387">
        <v>524.55600000000004</v>
      </c>
      <c r="M327" s="387">
        <v>267.48200000000003</v>
      </c>
      <c r="N327" s="387">
        <v>538.47500000000002</v>
      </c>
      <c r="O327" s="387">
        <v>1330.5129999999999</v>
      </c>
    </row>
    <row r="328" spans="1:15" x14ac:dyDescent="0.2">
      <c r="A328" s="387" t="s">
        <v>1077</v>
      </c>
      <c r="B328" s="387">
        <v>10.205</v>
      </c>
      <c r="C328" s="387">
        <v>367.58699999999999</v>
      </c>
      <c r="D328" s="387">
        <v>67.590999999999994</v>
      </c>
      <c r="E328" s="387">
        <v>445.38200000000001</v>
      </c>
      <c r="F328" s="387">
        <v>0.121</v>
      </c>
      <c r="G328" s="387">
        <v>0.48399999999999999</v>
      </c>
      <c r="H328" s="387">
        <v>0</v>
      </c>
      <c r="I328" s="387">
        <v>0</v>
      </c>
      <c r="J328" s="387">
        <v>10.742000000000001</v>
      </c>
      <c r="K328" s="387">
        <v>11.346</v>
      </c>
      <c r="L328" s="387">
        <v>456.72899999999998</v>
      </c>
      <c r="M328" s="387">
        <v>267.83999999999997</v>
      </c>
      <c r="N328" s="387">
        <v>604.48599999999999</v>
      </c>
      <c r="O328" s="387">
        <v>1329.0550000000001</v>
      </c>
    </row>
    <row r="329" spans="1:15" x14ac:dyDescent="0.2">
      <c r="A329" s="387" t="s">
        <v>1078</v>
      </c>
      <c r="B329" s="387">
        <v>11.513999999999999</v>
      </c>
      <c r="C329" s="387">
        <v>274.78399999999999</v>
      </c>
      <c r="D329" s="387">
        <v>59.112000000000002</v>
      </c>
      <c r="E329" s="387">
        <v>345.40899999999999</v>
      </c>
      <c r="F329" s="387">
        <v>0.11</v>
      </c>
      <c r="G329" s="387">
        <v>0.46800000000000003</v>
      </c>
      <c r="H329" s="387">
        <v>0</v>
      </c>
      <c r="I329" s="387">
        <v>0</v>
      </c>
      <c r="J329" s="387">
        <v>11.163</v>
      </c>
      <c r="K329" s="387">
        <v>11.742000000000001</v>
      </c>
      <c r="L329" s="387">
        <v>357.15100000000001</v>
      </c>
      <c r="M329" s="387">
        <v>263.84899999999999</v>
      </c>
      <c r="N329" s="387">
        <v>575.16300000000001</v>
      </c>
      <c r="O329" s="387">
        <v>1196.163</v>
      </c>
    </row>
    <row r="330" spans="1:15" x14ac:dyDescent="0.2">
      <c r="A330" s="387" t="s">
        <v>1079</v>
      </c>
      <c r="B330" s="387">
        <v>7.593</v>
      </c>
      <c r="C330" s="387">
        <v>207.91300000000001</v>
      </c>
      <c r="D330" s="387">
        <v>52.451000000000001</v>
      </c>
      <c r="E330" s="387">
        <v>267.95699999999999</v>
      </c>
      <c r="F330" s="387">
        <v>0.11799999999999999</v>
      </c>
      <c r="G330" s="387">
        <v>0.48399999999999999</v>
      </c>
      <c r="H330" s="387">
        <v>0</v>
      </c>
      <c r="I330" s="387">
        <v>0</v>
      </c>
      <c r="J330" s="387">
        <v>11.554</v>
      </c>
      <c r="K330" s="387">
        <v>12.156000000000001</v>
      </c>
      <c r="L330" s="387">
        <v>280.113</v>
      </c>
      <c r="M330" s="387">
        <v>269.82600000000002</v>
      </c>
      <c r="N330" s="387">
        <v>637.37300000000005</v>
      </c>
      <c r="O330" s="387">
        <v>1187.3130000000001</v>
      </c>
    </row>
    <row r="331" spans="1:15" x14ac:dyDescent="0.2">
      <c r="A331" s="387" t="s">
        <v>1080</v>
      </c>
      <c r="B331" s="387">
        <v>6.7709999999999999</v>
      </c>
      <c r="C331" s="387">
        <v>157.54499999999999</v>
      </c>
      <c r="D331" s="387">
        <v>52.686</v>
      </c>
      <c r="E331" s="387">
        <v>217.00200000000001</v>
      </c>
      <c r="F331" s="387">
        <v>0.11899999999999999</v>
      </c>
      <c r="G331" s="387">
        <v>0.46800000000000003</v>
      </c>
      <c r="H331" s="387">
        <v>0</v>
      </c>
      <c r="I331" s="387">
        <v>0</v>
      </c>
      <c r="J331" s="387">
        <v>10.797000000000001</v>
      </c>
      <c r="K331" s="387">
        <v>11.385</v>
      </c>
      <c r="L331" s="387">
        <v>228.387</v>
      </c>
      <c r="M331" s="387">
        <v>300.83800000000002</v>
      </c>
      <c r="N331" s="387">
        <v>712.56899999999996</v>
      </c>
      <c r="O331" s="387">
        <v>1241.7929999999999</v>
      </c>
    </row>
    <row r="332" spans="1:15" x14ac:dyDescent="0.2">
      <c r="A332" s="387" t="s">
        <v>1081</v>
      </c>
      <c r="B332" s="387">
        <v>10.036</v>
      </c>
      <c r="C332" s="387">
        <v>147.19999999999999</v>
      </c>
      <c r="D332" s="387">
        <v>52.33</v>
      </c>
      <c r="E332" s="387">
        <v>209.566</v>
      </c>
      <c r="F332" s="387">
        <v>0.109</v>
      </c>
      <c r="G332" s="387">
        <v>0.48399999999999999</v>
      </c>
      <c r="H332" s="387">
        <v>0</v>
      </c>
      <c r="I332" s="387">
        <v>0</v>
      </c>
      <c r="J332" s="387">
        <v>11.226000000000001</v>
      </c>
      <c r="K332" s="387">
        <v>11.819000000000001</v>
      </c>
      <c r="L332" s="387">
        <v>221.38499999999999</v>
      </c>
      <c r="M332" s="387">
        <v>333.822</v>
      </c>
      <c r="N332" s="387">
        <v>814.69100000000003</v>
      </c>
      <c r="O332" s="387">
        <v>1369.8979999999999</v>
      </c>
    </row>
    <row r="333" spans="1:15" x14ac:dyDescent="0.2">
      <c r="A333" s="387" t="s">
        <v>1082</v>
      </c>
      <c r="B333" s="387">
        <v>8.6159999999999997</v>
      </c>
      <c r="C333" s="387">
        <v>142.67400000000001</v>
      </c>
      <c r="D333" s="387">
        <v>53.027999999999999</v>
      </c>
      <c r="E333" s="387">
        <v>204.31800000000001</v>
      </c>
      <c r="F333" s="387">
        <v>9.2999999999999999E-2</v>
      </c>
      <c r="G333" s="387">
        <v>0.48399999999999999</v>
      </c>
      <c r="H333" s="387">
        <v>0</v>
      </c>
      <c r="I333" s="387">
        <v>0</v>
      </c>
      <c r="J333" s="387">
        <v>11.284000000000001</v>
      </c>
      <c r="K333" s="387">
        <v>11.86</v>
      </c>
      <c r="L333" s="387">
        <v>216.178</v>
      </c>
      <c r="M333" s="387">
        <v>325.83499999999998</v>
      </c>
      <c r="N333" s="387">
        <v>762.19799999999998</v>
      </c>
      <c r="O333" s="387">
        <v>1304.212</v>
      </c>
    </row>
    <row r="334" spans="1:15" x14ac:dyDescent="0.2">
      <c r="A334" s="387" t="s">
        <v>1083</v>
      </c>
      <c r="B334" s="387">
        <v>7.226</v>
      </c>
      <c r="C334" s="387">
        <v>144.86500000000001</v>
      </c>
      <c r="D334" s="387">
        <v>54.093000000000004</v>
      </c>
      <c r="E334" s="387">
        <v>206.185</v>
      </c>
      <c r="F334" s="387">
        <v>8.1000000000000003E-2</v>
      </c>
      <c r="G334" s="387">
        <v>0.46800000000000003</v>
      </c>
      <c r="H334" s="387">
        <v>0</v>
      </c>
      <c r="I334" s="387">
        <v>0</v>
      </c>
      <c r="J334" s="387">
        <v>10.345000000000001</v>
      </c>
      <c r="K334" s="387">
        <v>10.894</v>
      </c>
      <c r="L334" s="387">
        <v>217.07900000000001</v>
      </c>
      <c r="M334" s="387">
        <v>318.303</v>
      </c>
      <c r="N334" s="387">
        <v>687.00900000000001</v>
      </c>
      <c r="O334" s="387">
        <v>1222.3900000000001</v>
      </c>
    </row>
    <row r="335" spans="1:15" x14ac:dyDescent="0.2">
      <c r="A335" s="387" t="s">
        <v>1084</v>
      </c>
      <c r="B335" s="387">
        <v>7.7190000000000003</v>
      </c>
      <c r="C335" s="387">
        <v>193.673</v>
      </c>
      <c r="D335" s="387">
        <v>55.661000000000001</v>
      </c>
      <c r="E335" s="387">
        <v>257.05399999999997</v>
      </c>
      <c r="F335" s="387">
        <v>8.5000000000000006E-2</v>
      </c>
      <c r="G335" s="387">
        <v>0.48399999999999999</v>
      </c>
      <c r="H335" s="387">
        <v>0</v>
      </c>
      <c r="I335" s="387">
        <v>0</v>
      </c>
      <c r="J335" s="387">
        <v>11.417999999999999</v>
      </c>
      <c r="K335" s="387">
        <v>11.987</v>
      </c>
      <c r="L335" s="387">
        <v>269.041</v>
      </c>
      <c r="M335" s="387">
        <v>304.36200000000002</v>
      </c>
      <c r="N335" s="387">
        <v>657.04300000000001</v>
      </c>
      <c r="O335" s="387">
        <v>1230.4459999999999</v>
      </c>
    </row>
    <row r="336" spans="1:15" x14ac:dyDescent="0.2">
      <c r="A336" s="387" t="s">
        <v>1085</v>
      </c>
      <c r="B336" s="387">
        <v>13.167</v>
      </c>
      <c r="C336" s="387">
        <v>312.08999999999997</v>
      </c>
      <c r="D336" s="387">
        <v>57.914000000000001</v>
      </c>
      <c r="E336" s="387">
        <v>383.17099999999999</v>
      </c>
      <c r="F336" s="387">
        <v>8.2000000000000003E-2</v>
      </c>
      <c r="G336" s="387">
        <v>0.46800000000000003</v>
      </c>
      <c r="H336" s="387">
        <v>0</v>
      </c>
      <c r="I336" s="387">
        <v>0</v>
      </c>
      <c r="J336" s="387">
        <v>10.895</v>
      </c>
      <c r="K336" s="387">
        <v>11.445</v>
      </c>
      <c r="L336" s="387">
        <v>394.61599999999999</v>
      </c>
      <c r="M336" s="387">
        <v>275.73700000000002</v>
      </c>
      <c r="N336" s="387">
        <v>611.38300000000004</v>
      </c>
      <c r="O336" s="387">
        <v>1281.7360000000001</v>
      </c>
    </row>
    <row r="337" spans="1:15" x14ac:dyDescent="0.2">
      <c r="A337" s="387" t="s">
        <v>1086</v>
      </c>
      <c r="B337" s="387">
        <v>17.931000000000001</v>
      </c>
      <c r="C337" s="387">
        <v>423.58499999999998</v>
      </c>
      <c r="D337" s="387">
        <v>73.78</v>
      </c>
      <c r="E337" s="387">
        <v>515.29600000000005</v>
      </c>
      <c r="F337" s="387">
        <v>8.8999999999999996E-2</v>
      </c>
      <c r="G337" s="387">
        <v>0.48399999999999999</v>
      </c>
      <c r="H337" s="387">
        <v>0</v>
      </c>
      <c r="I337" s="387">
        <v>0</v>
      </c>
      <c r="J337" s="387">
        <v>11.289</v>
      </c>
      <c r="K337" s="387">
        <v>11.862</v>
      </c>
      <c r="L337" s="387">
        <v>527.15800000000002</v>
      </c>
      <c r="M337" s="387">
        <v>285.84199999999998</v>
      </c>
      <c r="N337" s="387">
        <v>651.79300000000001</v>
      </c>
      <c r="O337" s="387">
        <v>1464.7929999999999</v>
      </c>
    </row>
    <row r="338" spans="1:15" x14ac:dyDescent="0.2">
      <c r="A338" s="387" t="s">
        <v>1087</v>
      </c>
      <c r="B338" s="387">
        <v>129.39099999999999</v>
      </c>
      <c r="C338" s="387">
        <v>3285.32</v>
      </c>
      <c r="D338" s="387">
        <v>742.50800000000004</v>
      </c>
      <c r="E338" s="387">
        <v>4157.2190000000001</v>
      </c>
      <c r="F338" s="387">
        <v>1.228</v>
      </c>
      <c r="G338" s="387">
        <v>5.7</v>
      </c>
      <c r="H338" s="387">
        <v>0</v>
      </c>
      <c r="I338" s="387">
        <v>0</v>
      </c>
      <c r="J338" s="387">
        <v>131.28299999999999</v>
      </c>
      <c r="K338" s="387">
        <v>138.21100000000001</v>
      </c>
      <c r="L338" s="387">
        <v>4295.43</v>
      </c>
      <c r="M338" s="387">
        <v>3502.848</v>
      </c>
      <c r="N338" s="387">
        <v>7882.9459999999999</v>
      </c>
      <c r="O338" s="387">
        <v>15681.225</v>
      </c>
    </row>
    <row r="339" spans="1:15" x14ac:dyDescent="0.2">
      <c r="A339" s="387" t="s">
        <v>1088</v>
      </c>
      <c r="B339" s="387">
        <v>10.643000000000001</v>
      </c>
      <c r="C339" s="387">
        <v>463.55500000000001</v>
      </c>
      <c r="D339" s="387">
        <v>73.981999999999999</v>
      </c>
      <c r="E339" s="387">
        <v>548.18100000000004</v>
      </c>
      <c r="F339" s="387">
        <v>0.109</v>
      </c>
      <c r="G339" s="387">
        <v>0.60299999999999998</v>
      </c>
      <c r="H339" s="387">
        <v>0</v>
      </c>
      <c r="I339" s="387">
        <v>0</v>
      </c>
      <c r="J339" s="387">
        <v>9.3759999999999994</v>
      </c>
      <c r="K339" s="387">
        <v>10.087999999999999</v>
      </c>
      <c r="L339" s="387">
        <v>558.26900000000001</v>
      </c>
      <c r="M339" s="387">
        <v>290.779</v>
      </c>
      <c r="N339" s="387">
        <v>637.84500000000003</v>
      </c>
      <c r="O339" s="387">
        <v>1486.893</v>
      </c>
    </row>
    <row r="340" spans="1:15" x14ac:dyDescent="0.2">
      <c r="A340" s="387" t="s">
        <v>1089</v>
      </c>
      <c r="B340" s="387">
        <v>8.6940000000000008</v>
      </c>
      <c r="C340" s="387">
        <v>403.85700000000003</v>
      </c>
      <c r="D340" s="387">
        <v>65.524000000000001</v>
      </c>
      <c r="E340" s="387">
        <v>478.07499999999999</v>
      </c>
      <c r="F340" s="387">
        <v>0.114</v>
      </c>
      <c r="G340" s="387">
        <v>0.54500000000000004</v>
      </c>
      <c r="H340" s="387">
        <v>0</v>
      </c>
      <c r="I340" s="387">
        <v>0</v>
      </c>
      <c r="J340" s="387">
        <v>8.8360000000000003</v>
      </c>
      <c r="K340" s="387">
        <v>9.4949999999999992</v>
      </c>
      <c r="L340" s="387">
        <v>487.57</v>
      </c>
      <c r="M340" s="387">
        <v>270.82600000000002</v>
      </c>
      <c r="N340" s="387">
        <v>557.77700000000004</v>
      </c>
      <c r="O340" s="387">
        <v>1316.172</v>
      </c>
    </row>
    <row r="341" spans="1:15" x14ac:dyDescent="0.2">
      <c r="A341" s="387" t="s">
        <v>1090</v>
      </c>
      <c r="B341" s="387">
        <v>8.6940000000000008</v>
      </c>
      <c r="C341" s="387">
        <v>377.26299999999998</v>
      </c>
      <c r="D341" s="387">
        <v>67.822999999999993</v>
      </c>
      <c r="E341" s="387">
        <v>453.78</v>
      </c>
      <c r="F341" s="387">
        <v>0.12</v>
      </c>
      <c r="G341" s="387">
        <v>0.60299999999999998</v>
      </c>
      <c r="H341" s="387">
        <v>0</v>
      </c>
      <c r="I341" s="387">
        <v>0</v>
      </c>
      <c r="J341" s="387">
        <v>10.068</v>
      </c>
      <c r="K341" s="387">
        <v>10.792</v>
      </c>
      <c r="L341" s="387">
        <v>464.57100000000003</v>
      </c>
      <c r="M341" s="387">
        <v>281.20400000000001</v>
      </c>
      <c r="N341" s="387">
        <v>639.73500000000001</v>
      </c>
      <c r="O341" s="387">
        <v>1385.51</v>
      </c>
    </row>
    <row r="342" spans="1:15" x14ac:dyDescent="0.2">
      <c r="A342" s="387" t="s">
        <v>1091</v>
      </c>
      <c r="B342" s="387">
        <v>7.4450000000000003</v>
      </c>
      <c r="C342" s="387">
        <v>262.93200000000002</v>
      </c>
      <c r="D342" s="387">
        <v>55.237000000000002</v>
      </c>
      <c r="E342" s="387">
        <v>325.61500000000001</v>
      </c>
      <c r="F342" s="387">
        <v>0.109</v>
      </c>
      <c r="G342" s="387">
        <v>0.58399999999999996</v>
      </c>
      <c r="H342" s="387">
        <v>0</v>
      </c>
      <c r="I342" s="387">
        <v>0</v>
      </c>
      <c r="J342" s="387">
        <v>9.8010000000000002</v>
      </c>
      <c r="K342" s="387">
        <v>10.494</v>
      </c>
      <c r="L342" s="387">
        <v>336.10899999999998</v>
      </c>
      <c r="M342" s="387">
        <v>273.99900000000002</v>
      </c>
      <c r="N342" s="387">
        <v>596.75699999999995</v>
      </c>
      <c r="O342" s="387">
        <v>1206.865</v>
      </c>
    </row>
    <row r="343" spans="1:15" x14ac:dyDescent="0.2">
      <c r="A343" s="387" t="s">
        <v>1092</v>
      </c>
      <c r="B343" s="387">
        <v>5.1589999999999998</v>
      </c>
      <c r="C343" s="387">
        <v>174.34</v>
      </c>
      <c r="D343" s="387">
        <v>58.453000000000003</v>
      </c>
      <c r="E343" s="387">
        <v>237.952</v>
      </c>
      <c r="F343" s="387">
        <v>0.126</v>
      </c>
      <c r="G343" s="387">
        <v>0.60299999999999998</v>
      </c>
      <c r="H343" s="387">
        <v>0</v>
      </c>
      <c r="I343" s="387">
        <v>0</v>
      </c>
      <c r="J343" s="387">
        <v>10.433999999999999</v>
      </c>
      <c r="K343" s="387">
        <v>11.163</v>
      </c>
      <c r="L343" s="387">
        <v>249.11500000000001</v>
      </c>
      <c r="M343" s="387">
        <v>293.67599999999999</v>
      </c>
      <c r="N343" s="387">
        <v>722.96799999999996</v>
      </c>
      <c r="O343" s="387">
        <v>1265.759</v>
      </c>
    </row>
    <row r="344" spans="1:15" x14ac:dyDescent="0.2">
      <c r="A344" s="387" t="s">
        <v>1093</v>
      </c>
      <c r="B344" s="387">
        <v>6.0819999999999999</v>
      </c>
      <c r="C344" s="387">
        <v>141.62100000000001</v>
      </c>
      <c r="D344" s="387">
        <v>52.015999999999998</v>
      </c>
      <c r="E344" s="387">
        <v>199.71899999999999</v>
      </c>
      <c r="F344" s="387">
        <v>0.123</v>
      </c>
      <c r="G344" s="387">
        <v>0.58399999999999996</v>
      </c>
      <c r="H344" s="387">
        <v>0</v>
      </c>
      <c r="I344" s="387">
        <v>0</v>
      </c>
      <c r="J344" s="387">
        <v>9.2420000000000009</v>
      </c>
      <c r="K344" s="387">
        <v>9.9480000000000004</v>
      </c>
      <c r="L344" s="387">
        <v>209.667</v>
      </c>
      <c r="M344" s="387">
        <v>324.05700000000002</v>
      </c>
      <c r="N344" s="387">
        <v>784.327</v>
      </c>
      <c r="O344" s="387">
        <v>1318.0519999999999</v>
      </c>
    </row>
    <row r="345" spans="1:15" x14ac:dyDescent="0.2">
      <c r="A345" s="387" t="s">
        <v>1094</v>
      </c>
      <c r="B345" s="387">
        <v>6.91</v>
      </c>
      <c r="C345" s="387">
        <v>146.25299999999999</v>
      </c>
      <c r="D345" s="387">
        <v>49.764000000000003</v>
      </c>
      <c r="E345" s="387">
        <v>202.92699999999999</v>
      </c>
      <c r="F345" s="387">
        <v>0.109</v>
      </c>
      <c r="G345" s="387">
        <v>0.60299999999999998</v>
      </c>
      <c r="H345" s="387">
        <v>0</v>
      </c>
      <c r="I345" s="387">
        <v>0</v>
      </c>
      <c r="J345" s="387">
        <v>10.068</v>
      </c>
      <c r="K345" s="387">
        <v>10.78</v>
      </c>
      <c r="L345" s="387">
        <v>213.70699999999999</v>
      </c>
      <c r="M345" s="387">
        <v>349.65</v>
      </c>
      <c r="N345" s="387">
        <v>842.64</v>
      </c>
      <c r="O345" s="387">
        <v>1405.9960000000001</v>
      </c>
    </row>
    <row r="346" spans="1:15" x14ac:dyDescent="0.2">
      <c r="A346" s="387" t="s">
        <v>1095</v>
      </c>
      <c r="B346" s="387">
        <v>6.61</v>
      </c>
      <c r="C346" s="387">
        <v>148.517</v>
      </c>
      <c r="D346" s="387">
        <v>50.485999999999997</v>
      </c>
      <c r="E346" s="387">
        <v>205.613</v>
      </c>
      <c r="F346" s="387">
        <v>9.5000000000000001E-2</v>
      </c>
      <c r="G346" s="387">
        <v>0.60299999999999998</v>
      </c>
      <c r="H346" s="387">
        <v>0</v>
      </c>
      <c r="I346" s="387">
        <v>0</v>
      </c>
      <c r="J346" s="387">
        <v>10.087999999999999</v>
      </c>
      <c r="K346" s="387">
        <v>10.786</v>
      </c>
      <c r="L346" s="387">
        <v>216.399</v>
      </c>
      <c r="M346" s="387">
        <v>356.00799999999998</v>
      </c>
      <c r="N346" s="387">
        <v>824.83299999999997</v>
      </c>
      <c r="O346" s="387">
        <v>1397.24</v>
      </c>
    </row>
    <row r="347" spans="1:15" x14ac:dyDescent="0.2">
      <c r="A347" s="387" t="s">
        <v>1096</v>
      </c>
      <c r="B347" s="387">
        <v>5.1680000000000001</v>
      </c>
      <c r="C347" s="387">
        <v>143.57400000000001</v>
      </c>
      <c r="D347" s="387">
        <v>46.1</v>
      </c>
      <c r="E347" s="387">
        <v>194.84200000000001</v>
      </c>
      <c r="F347" s="387">
        <v>7.9000000000000001E-2</v>
      </c>
      <c r="G347" s="387">
        <v>0.58399999999999996</v>
      </c>
      <c r="H347" s="387">
        <v>0</v>
      </c>
      <c r="I347" s="387">
        <v>0</v>
      </c>
      <c r="J347" s="387">
        <v>9.7390000000000008</v>
      </c>
      <c r="K347" s="387">
        <v>10.401999999999999</v>
      </c>
      <c r="L347" s="387">
        <v>205.244</v>
      </c>
      <c r="M347" s="387">
        <v>341.81099999999998</v>
      </c>
      <c r="N347" s="387">
        <v>734.86099999999999</v>
      </c>
      <c r="O347" s="387">
        <v>1281.9159999999999</v>
      </c>
    </row>
    <row r="348" spans="1:15" x14ac:dyDescent="0.2">
      <c r="A348" s="387" t="s">
        <v>1097</v>
      </c>
      <c r="B348" s="387">
        <v>5.4160000000000004</v>
      </c>
      <c r="C348" s="387">
        <v>177.98099999999999</v>
      </c>
      <c r="D348" s="387">
        <v>57.481000000000002</v>
      </c>
      <c r="E348" s="387">
        <v>240.87899999999999</v>
      </c>
      <c r="F348" s="387">
        <v>7.1999999999999995E-2</v>
      </c>
      <c r="G348" s="387">
        <v>0.60299999999999998</v>
      </c>
      <c r="H348" s="387">
        <v>0</v>
      </c>
      <c r="I348" s="387">
        <v>0</v>
      </c>
      <c r="J348" s="387">
        <v>10.379</v>
      </c>
      <c r="K348" s="387">
        <v>11.054</v>
      </c>
      <c r="L348" s="387">
        <v>251.93299999999999</v>
      </c>
      <c r="M348" s="387">
        <v>309.60300000000001</v>
      </c>
      <c r="N348" s="387">
        <v>659.89</v>
      </c>
      <c r="O348" s="387">
        <v>1221.4259999999999</v>
      </c>
    </row>
    <row r="349" spans="1:15" x14ac:dyDescent="0.2">
      <c r="A349" s="387" t="s">
        <v>1098</v>
      </c>
      <c r="B349" s="387">
        <v>9.0459999999999994</v>
      </c>
      <c r="C349" s="387">
        <v>271.18</v>
      </c>
      <c r="D349" s="387">
        <v>55.27</v>
      </c>
      <c r="E349" s="387">
        <v>335.495</v>
      </c>
      <c r="F349" s="387">
        <v>7.5999999999999998E-2</v>
      </c>
      <c r="G349" s="387">
        <v>0.58399999999999996</v>
      </c>
      <c r="H349" s="387">
        <v>0</v>
      </c>
      <c r="I349" s="387">
        <v>0</v>
      </c>
      <c r="J349" s="387">
        <v>9.3000000000000007</v>
      </c>
      <c r="K349" s="387">
        <v>9.9600000000000009</v>
      </c>
      <c r="L349" s="387">
        <v>345.45499999999998</v>
      </c>
      <c r="M349" s="387">
        <v>290.12400000000002</v>
      </c>
      <c r="N349" s="387">
        <v>615.07600000000002</v>
      </c>
      <c r="O349" s="387">
        <v>1250.654</v>
      </c>
    </row>
    <row r="350" spans="1:15" x14ac:dyDescent="0.2">
      <c r="A350" s="387" t="s">
        <v>1099</v>
      </c>
      <c r="B350" s="387">
        <v>13.569000000000001</v>
      </c>
      <c r="C350" s="387">
        <v>372.101</v>
      </c>
      <c r="D350" s="387">
        <v>69.436999999999998</v>
      </c>
      <c r="E350" s="387">
        <v>455.10700000000003</v>
      </c>
      <c r="F350" s="387">
        <v>9.6000000000000002E-2</v>
      </c>
      <c r="G350" s="387">
        <v>0.60299999999999998</v>
      </c>
      <c r="H350" s="387">
        <v>0</v>
      </c>
      <c r="I350" s="387">
        <v>0</v>
      </c>
      <c r="J350" s="387">
        <v>11.128</v>
      </c>
      <c r="K350" s="387">
        <v>11.827</v>
      </c>
      <c r="L350" s="387">
        <v>466.93400000000003</v>
      </c>
      <c r="M350" s="387">
        <v>296.25200000000001</v>
      </c>
      <c r="N350" s="387">
        <v>668.89599999999996</v>
      </c>
      <c r="O350" s="387">
        <v>1432.0830000000001</v>
      </c>
    </row>
    <row r="351" spans="1:15" x14ac:dyDescent="0.2">
      <c r="A351" s="387" t="s">
        <v>1100</v>
      </c>
      <c r="B351" s="387">
        <v>93.436000000000007</v>
      </c>
      <c r="C351" s="387">
        <v>3082.9749999999999</v>
      </c>
      <c r="D351" s="387">
        <v>701.57399999999996</v>
      </c>
      <c r="E351" s="387">
        <v>3877.9839999999999</v>
      </c>
      <c r="F351" s="387">
        <v>1.228</v>
      </c>
      <c r="G351" s="387">
        <v>7.1</v>
      </c>
      <c r="H351" s="387">
        <v>0</v>
      </c>
      <c r="I351" s="387">
        <v>0</v>
      </c>
      <c r="J351" s="387">
        <v>118.46</v>
      </c>
      <c r="K351" s="387">
        <v>126.789</v>
      </c>
      <c r="L351" s="387">
        <v>4004.7730000000001</v>
      </c>
      <c r="M351" s="387">
        <v>3677.989</v>
      </c>
      <c r="N351" s="387">
        <v>8284.7890000000007</v>
      </c>
      <c r="O351" s="387">
        <v>15967.550999999999</v>
      </c>
    </row>
    <row r="352" spans="1:15" x14ac:dyDescent="0.2">
      <c r="A352" s="387" t="s">
        <v>1101</v>
      </c>
      <c r="B352" s="387">
        <v>14.077999999999999</v>
      </c>
      <c r="C352" s="387">
        <v>487.20699999999999</v>
      </c>
      <c r="D352" s="387">
        <v>79.338999999999999</v>
      </c>
      <c r="E352" s="387">
        <v>580.62400000000002</v>
      </c>
      <c r="F352" s="387">
        <v>0.108</v>
      </c>
      <c r="G352" s="387">
        <v>0.56899999999999995</v>
      </c>
      <c r="H352" s="387">
        <v>0</v>
      </c>
      <c r="I352" s="387">
        <v>0</v>
      </c>
      <c r="J352" s="387">
        <v>9.7650000000000006</v>
      </c>
      <c r="K352" s="387">
        <v>10.442</v>
      </c>
      <c r="L352" s="387">
        <v>591.06600000000003</v>
      </c>
      <c r="M352" s="387">
        <v>302.79899999999998</v>
      </c>
      <c r="N352" s="387">
        <v>682.09799999999996</v>
      </c>
      <c r="O352" s="387">
        <v>1575.9639999999999</v>
      </c>
    </row>
    <row r="353" spans="1:15" x14ac:dyDescent="0.2">
      <c r="A353" s="387" t="s">
        <v>1102</v>
      </c>
      <c r="B353" s="387">
        <v>10.55</v>
      </c>
      <c r="C353" s="387">
        <v>409.71</v>
      </c>
      <c r="D353" s="387">
        <v>73.414000000000001</v>
      </c>
      <c r="E353" s="387">
        <v>493.67399999999998</v>
      </c>
      <c r="F353" s="387">
        <v>0.105</v>
      </c>
      <c r="G353" s="387">
        <v>0.51400000000000001</v>
      </c>
      <c r="H353" s="387">
        <v>0</v>
      </c>
      <c r="I353" s="387">
        <v>0</v>
      </c>
      <c r="J353" s="387">
        <v>9.4359999999999999</v>
      </c>
      <c r="K353" s="387">
        <v>10.055</v>
      </c>
      <c r="L353" s="387">
        <v>503.73</v>
      </c>
      <c r="M353" s="387">
        <v>281.83</v>
      </c>
      <c r="N353" s="387">
        <v>617.14300000000003</v>
      </c>
      <c r="O353" s="387">
        <v>1402.704</v>
      </c>
    </row>
    <row r="354" spans="1:15" x14ac:dyDescent="0.2">
      <c r="A354" s="387" t="s">
        <v>1103</v>
      </c>
      <c r="B354" s="387">
        <v>6.1289999999999996</v>
      </c>
      <c r="C354" s="387">
        <v>398.161</v>
      </c>
      <c r="D354" s="387">
        <v>70.962999999999994</v>
      </c>
      <c r="E354" s="387">
        <v>475.25400000000002</v>
      </c>
      <c r="F354" s="387">
        <v>0.11799999999999999</v>
      </c>
      <c r="G354" s="387">
        <v>0.56899999999999995</v>
      </c>
      <c r="H354" s="387">
        <v>0</v>
      </c>
      <c r="I354" s="387">
        <v>0</v>
      </c>
      <c r="J354" s="387">
        <v>10.050000000000001</v>
      </c>
      <c r="K354" s="387">
        <v>10.736000000000001</v>
      </c>
      <c r="L354" s="387">
        <v>485.99</v>
      </c>
      <c r="M354" s="387">
        <v>290.40100000000001</v>
      </c>
      <c r="N354" s="387">
        <v>672.78800000000001</v>
      </c>
      <c r="O354" s="387">
        <v>1449.1790000000001</v>
      </c>
    </row>
    <row r="355" spans="1:15" x14ac:dyDescent="0.2">
      <c r="A355" s="387" t="s">
        <v>1104</v>
      </c>
      <c r="B355" s="387">
        <v>8.8149999999999995</v>
      </c>
      <c r="C355" s="387">
        <v>265.41300000000001</v>
      </c>
      <c r="D355" s="387">
        <v>53.003</v>
      </c>
      <c r="E355" s="387">
        <v>327.23099999999999</v>
      </c>
      <c r="F355" s="387">
        <v>0.1</v>
      </c>
      <c r="G355" s="387">
        <v>0.55100000000000005</v>
      </c>
      <c r="H355" s="387">
        <v>0</v>
      </c>
      <c r="I355" s="387">
        <v>0</v>
      </c>
      <c r="J355" s="387">
        <v>10.305999999999999</v>
      </c>
      <c r="K355" s="387">
        <v>10.957000000000001</v>
      </c>
      <c r="L355" s="387">
        <v>338.18700000000001</v>
      </c>
      <c r="M355" s="387">
        <v>284.19799999999998</v>
      </c>
      <c r="N355" s="387">
        <v>656.43499999999995</v>
      </c>
      <c r="O355" s="387">
        <v>1278.82</v>
      </c>
    </row>
    <row r="356" spans="1:15" x14ac:dyDescent="0.2">
      <c r="A356" s="387" t="s">
        <v>1105</v>
      </c>
      <c r="B356" s="387">
        <v>5.4009999999999998</v>
      </c>
      <c r="C356" s="387">
        <v>180.15899999999999</v>
      </c>
      <c r="D356" s="387">
        <v>48.308999999999997</v>
      </c>
      <c r="E356" s="387">
        <v>233.869</v>
      </c>
      <c r="F356" s="387">
        <v>0.106</v>
      </c>
      <c r="G356" s="387">
        <v>0.56899999999999995</v>
      </c>
      <c r="H356" s="387">
        <v>0</v>
      </c>
      <c r="I356" s="387">
        <v>0</v>
      </c>
      <c r="J356" s="387">
        <v>10.795</v>
      </c>
      <c r="K356" s="387">
        <v>11.47</v>
      </c>
      <c r="L356" s="387">
        <v>245.339</v>
      </c>
      <c r="M356" s="387">
        <v>297.85199999999998</v>
      </c>
      <c r="N356" s="387">
        <v>730.45</v>
      </c>
      <c r="O356" s="387">
        <v>1273.6410000000001</v>
      </c>
    </row>
    <row r="357" spans="1:15" x14ac:dyDescent="0.2">
      <c r="A357" s="387" t="s">
        <v>1106</v>
      </c>
      <c r="B357" s="387">
        <v>6.2889999999999997</v>
      </c>
      <c r="C357" s="387">
        <v>147.05799999999999</v>
      </c>
      <c r="D357" s="387">
        <v>47.600999999999999</v>
      </c>
      <c r="E357" s="387">
        <v>200.94800000000001</v>
      </c>
      <c r="F357" s="387">
        <v>0.112</v>
      </c>
      <c r="G357" s="387">
        <v>0.55100000000000005</v>
      </c>
      <c r="H357" s="387">
        <v>0</v>
      </c>
      <c r="I357" s="387">
        <v>0</v>
      </c>
      <c r="J357" s="387">
        <v>10.382999999999999</v>
      </c>
      <c r="K357" s="387">
        <v>11.045999999999999</v>
      </c>
      <c r="L357" s="387">
        <v>211.994</v>
      </c>
      <c r="M357" s="387">
        <v>331.50099999999998</v>
      </c>
      <c r="N357" s="387">
        <v>793.24699999999996</v>
      </c>
      <c r="O357" s="387">
        <v>1336.742</v>
      </c>
    </row>
    <row r="358" spans="1:15" x14ac:dyDescent="0.2">
      <c r="A358" s="387" t="s">
        <v>1107</v>
      </c>
      <c r="B358" s="387">
        <v>8.5530000000000008</v>
      </c>
      <c r="C358" s="387">
        <v>135.226</v>
      </c>
      <c r="D358" s="387">
        <v>47.021999999999998</v>
      </c>
      <c r="E358" s="387">
        <v>190.80199999999999</v>
      </c>
      <c r="F358" s="387">
        <v>0.109</v>
      </c>
      <c r="G358" s="387">
        <v>0.56899999999999995</v>
      </c>
      <c r="H358" s="387">
        <v>0</v>
      </c>
      <c r="I358" s="387">
        <v>0</v>
      </c>
      <c r="J358" s="387">
        <v>10.289</v>
      </c>
      <c r="K358" s="387">
        <v>10.967000000000001</v>
      </c>
      <c r="L358" s="387">
        <v>201.76900000000001</v>
      </c>
      <c r="M358" s="387">
        <v>367.67700000000002</v>
      </c>
      <c r="N358" s="387">
        <v>894.13300000000004</v>
      </c>
      <c r="O358" s="387">
        <v>1463.579</v>
      </c>
    </row>
    <row r="359" spans="1:15" x14ac:dyDescent="0.2">
      <c r="A359" s="387" t="s">
        <v>1108</v>
      </c>
      <c r="B359" s="387">
        <v>6.9119999999999999</v>
      </c>
      <c r="C359" s="387">
        <v>140.13900000000001</v>
      </c>
      <c r="D359" s="387">
        <v>49.395000000000003</v>
      </c>
      <c r="E359" s="387">
        <v>196.446</v>
      </c>
      <c r="F359" s="387">
        <v>9.4E-2</v>
      </c>
      <c r="G359" s="387">
        <v>0.56899999999999995</v>
      </c>
      <c r="H359" s="387">
        <v>0</v>
      </c>
      <c r="I359" s="387">
        <v>0</v>
      </c>
      <c r="J359" s="387">
        <v>10.006</v>
      </c>
      <c r="K359" s="387">
        <v>10.669</v>
      </c>
      <c r="L359" s="387">
        <v>207.11500000000001</v>
      </c>
      <c r="M359" s="387">
        <v>360.416</v>
      </c>
      <c r="N359" s="387">
        <v>842.37699999999995</v>
      </c>
      <c r="O359" s="387">
        <v>1409.9090000000001</v>
      </c>
    </row>
    <row r="360" spans="1:15" x14ac:dyDescent="0.2">
      <c r="A360" s="387" t="s">
        <v>1109</v>
      </c>
      <c r="B360" s="387">
        <v>5.04</v>
      </c>
      <c r="C360" s="387">
        <v>140.47399999999999</v>
      </c>
      <c r="D360" s="387">
        <v>48.713999999999999</v>
      </c>
      <c r="E360" s="387">
        <v>194.227</v>
      </c>
      <c r="F360" s="387">
        <v>7.6999999999999999E-2</v>
      </c>
      <c r="G360" s="387">
        <v>0.55100000000000005</v>
      </c>
      <c r="H360" s="387">
        <v>0</v>
      </c>
      <c r="I360" s="387">
        <v>0</v>
      </c>
      <c r="J360" s="387">
        <v>9.9190000000000005</v>
      </c>
      <c r="K360" s="387">
        <v>10.547000000000001</v>
      </c>
      <c r="L360" s="387">
        <v>204.774</v>
      </c>
      <c r="M360" s="387">
        <v>339.61099999999999</v>
      </c>
      <c r="N360" s="387">
        <v>695.70299999999997</v>
      </c>
      <c r="O360" s="387">
        <v>1240.088</v>
      </c>
    </row>
    <row r="361" spans="1:15" x14ac:dyDescent="0.2">
      <c r="A361" s="387" t="s">
        <v>1110</v>
      </c>
      <c r="B361" s="387">
        <v>6.399</v>
      </c>
      <c r="C361" s="387">
        <v>184.57300000000001</v>
      </c>
      <c r="D361" s="387">
        <v>57.161999999999999</v>
      </c>
      <c r="E361" s="387">
        <v>248.13399999999999</v>
      </c>
      <c r="F361" s="387">
        <v>7.2999999999999995E-2</v>
      </c>
      <c r="G361" s="387">
        <v>0.56899999999999995</v>
      </c>
      <c r="H361" s="387">
        <v>0</v>
      </c>
      <c r="I361" s="387">
        <v>0</v>
      </c>
      <c r="J361" s="387">
        <v>10.06</v>
      </c>
      <c r="K361" s="387">
        <v>10.702</v>
      </c>
      <c r="L361" s="387">
        <v>258.83499999999998</v>
      </c>
      <c r="M361" s="387">
        <v>315.66300000000001</v>
      </c>
      <c r="N361" s="387">
        <v>673.73199999999997</v>
      </c>
      <c r="O361" s="387">
        <v>1248.23</v>
      </c>
    </row>
    <row r="362" spans="1:15" x14ac:dyDescent="0.2">
      <c r="A362" s="387" t="s">
        <v>1111</v>
      </c>
      <c r="B362" s="387">
        <v>8.9179999999999993</v>
      </c>
      <c r="C362" s="387">
        <v>250.68</v>
      </c>
      <c r="D362" s="387">
        <v>59.758000000000003</v>
      </c>
      <c r="E362" s="387">
        <v>319.35599999999999</v>
      </c>
      <c r="F362" s="387">
        <v>7.8E-2</v>
      </c>
      <c r="G362" s="387">
        <v>0.55100000000000005</v>
      </c>
      <c r="H362" s="387">
        <v>0</v>
      </c>
      <c r="I362" s="387">
        <v>0</v>
      </c>
      <c r="J362" s="387">
        <v>9.8559999999999999</v>
      </c>
      <c r="K362" s="387">
        <v>10.484999999999999</v>
      </c>
      <c r="L362" s="387">
        <v>329.84100000000001</v>
      </c>
      <c r="M362" s="387">
        <v>291.28100000000001</v>
      </c>
      <c r="N362" s="387">
        <v>629.03099999999995</v>
      </c>
      <c r="O362" s="387">
        <v>1250.152</v>
      </c>
    </row>
    <row r="363" spans="1:15" x14ac:dyDescent="0.2">
      <c r="A363" s="387" t="s">
        <v>1112</v>
      </c>
      <c r="B363" s="387">
        <v>15.44</v>
      </c>
      <c r="C363" s="387">
        <v>376.54899999999998</v>
      </c>
      <c r="D363" s="387">
        <v>72.486999999999995</v>
      </c>
      <c r="E363" s="387">
        <v>464.476</v>
      </c>
      <c r="F363" s="387">
        <v>9.1999999999999998E-2</v>
      </c>
      <c r="G363" s="387">
        <v>0.56899999999999995</v>
      </c>
      <c r="H363" s="387">
        <v>0</v>
      </c>
      <c r="I363" s="387">
        <v>0</v>
      </c>
      <c r="J363" s="387">
        <v>9.8840000000000003</v>
      </c>
      <c r="K363" s="387">
        <v>10.545</v>
      </c>
      <c r="L363" s="387">
        <v>475.02100000000002</v>
      </c>
      <c r="M363" s="387">
        <v>303.00799999999998</v>
      </c>
      <c r="N363" s="387">
        <v>668.70799999999997</v>
      </c>
      <c r="O363" s="387">
        <v>1446.7370000000001</v>
      </c>
    </row>
    <row r="364" spans="1:15" x14ac:dyDescent="0.2">
      <c r="A364" s="387" t="s">
        <v>1113</v>
      </c>
      <c r="B364" s="387">
        <v>102.524</v>
      </c>
      <c r="C364" s="387">
        <v>3115.0309999999999</v>
      </c>
      <c r="D364" s="387">
        <v>707.16700000000003</v>
      </c>
      <c r="E364" s="387">
        <v>3924.7220000000002</v>
      </c>
      <c r="F364" s="387">
        <v>1.173</v>
      </c>
      <c r="G364" s="387">
        <v>6.7</v>
      </c>
      <c r="H364" s="387">
        <v>0</v>
      </c>
      <c r="I364" s="387">
        <v>0</v>
      </c>
      <c r="J364" s="387">
        <v>120.748</v>
      </c>
      <c r="K364" s="387">
        <v>128.62100000000001</v>
      </c>
      <c r="L364" s="387">
        <v>4053.3429999999998</v>
      </c>
      <c r="M364" s="387">
        <v>3766.2379999999998</v>
      </c>
      <c r="N364" s="387">
        <v>8556.6790000000001</v>
      </c>
      <c r="O364" s="387">
        <v>16376.26</v>
      </c>
    </row>
    <row r="365" spans="1:15" x14ac:dyDescent="0.2">
      <c r="A365" s="387" t="s">
        <v>1114</v>
      </c>
      <c r="B365" s="387">
        <v>11.865</v>
      </c>
      <c r="C365" s="387">
        <v>461.85399999999998</v>
      </c>
      <c r="D365" s="387">
        <v>88.602999999999994</v>
      </c>
      <c r="E365" s="387">
        <v>562.322</v>
      </c>
      <c r="F365" s="387">
        <v>9.4E-2</v>
      </c>
      <c r="G365" s="387">
        <v>0.64400000000000002</v>
      </c>
      <c r="H365" s="387">
        <v>0</v>
      </c>
      <c r="I365" s="387">
        <v>0</v>
      </c>
      <c r="J365" s="387">
        <v>9.9130000000000003</v>
      </c>
      <c r="K365" s="387">
        <v>10.65</v>
      </c>
      <c r="L365" s="387">
        <v>572.97199999999998</v>
      </c>
      <c r="M365" s="387">
        <v>313.38200000000001</v>
      </c>
      <c r="N365" s="387">
        <v>735</v>
      </c>
      <c r="O365" s="387">
        <v>1621.354</v>
      </c>
    </row>
    <row r="366" spans="1:15" x14ac:dyDescent="0.2">
      <c r="A366" s="387" t="s">
        <v>1115</v>
      </c>
      <c r="B366" s="387">
        <v>8.8420000000000005</v>
      </c>
      <c r="C366" s="387">
        <v>430.07499999999999</v>
      </c>
      <c r="D366" s="387">
        <v>80.712000000000003</v>
      </c>
      <c r="E366" s="387">
        <v>519.62900000000002</v>
      </c>
      <c r="F366" s="387">
        <v>8.3000000000000004E-2</v>
      </c>
      <c r="G366" s="387">
        <v>0.60199999999999998</v>
      </c>
      <c r="H366" s="387">
        <v>0</v>
      </c>
      <c r="I366" s="387">
        <v>0</v>
      </c>
      <c r="J366" s="387">
        <v>9.6959999999999997</v>
      </c>
      <c r="K366" s="387">
        <v>10.381</v>
      </c>
      <c r="L366" s="387">
        <v>530.01</v>
      </c>
      <c r="M366" s="387">
        <v>302.35500000000002</v>
      </c>
      <c r="N366" s="387">
        <v>656.67499999999995</v>
      </c>
      <c r="O366" s="387">
        <v>1489.04</v>
      </c>
    </row>
    <row r="367" spans="1:15" x14ac:dyDescent="0.2">
      <c r="A367" s="387" t="s">
        <v>1116</v>
      </c>
      <c r="B367" s="387">
        <v>6.8620000000000001</v>
      </c>
      <c r="C367" s="387">
        <v>355.27800000000002</v>
      </c>
      <c r="D367" s="387">
        <v>71.477999999999994</v>
      </c>
      <c r="E367" s="387">
        <v>433.61799999999999</v>
      </c>
      <c r="F367" s="387">
        <v>9.9000000000000005E-2</v>
      </c>
      <c r="G367" s="387">
        <v>0.64400000000000002</v>
      </c>
      <c r="H367" s="387">
        <v>0</v>
      </c>
      <c r="I367" s="387">
        <v>0</v>
      </c>
      <c r="J367" s="387">
        <v>10.65</v>
      </c>
      <c r="K367" s="387">
        <v>11.391999999999999</v>
      </c>
      <c r="L367" s="387">
        <v>445.01</v>
      </c>
      <c r="M367" s="387">
        <v>303.86700000000002</v>
      </c>
      <c r="N367" s="387">
        <v>713.76300000000003</v>
      </c>
      <c r="O367" s="387">
        <v>1462.6389999999999</v>
      </c>
    </row>
    <row r="368" spans="1:15" x14ac:dyDescent="0.2">
      <c r="A368" s="387" t="s">
        <v>1117</v>
      </c>
      <c r="B368" s="387">
        <v>7.8259999999999996</v>
      </c>
      <c r="C368" s="387">
        <v>260.97500000000002</v>
      </c>
      <c r="D368" s="387">
        <v>58.661000000000001</v>
      </c>
      <c r="E368" s="387">
        <v>327.46199999999999</v>
      </c>
      <c r="F368" s="387">
        <v>0.105</v>
      </c>
      <c r="G368" s="387">
        <v>0.623</v>
      </c>
      <c r="H368" s="387">
        <v>0</v>
      </c>
      <c r="I368" s="387">
        <v>0</v>
      </c>
      <c r="J368" s="387">
        <v>10.430999999999999</v>
      </c>
      <c r="K368" s="387">
        <v>11.16</v>
      </c>
      <c r="L368" s="387">
        <v>338.62200000000001</v>
      </c>
      <c r="M368" s="387">
        <v>293.80099999999999</v>
      </c>
      <c r="N368" s="387">
        <v>682.822</v>
      </c>
      <c r="O368" s="387">
        <v>1315.2449999999999</v>
      </c>
    </row>
    <row r="369" spans="1:15" x14ac:dyDescent="0.2">
      <c r="A369" s="387" t="s">
        <v>1118</v>
      </c>
      <c r="B369" s="387">
        <v>5.2450000000000001</v>
      </c>
      <c r="C369" s="387">
        <v>184.60400000000001</v>
      </c>
      <c r="D369" s="387">
        <v>55.914999999999999</v>
      </c>
      <c r="E369" s="387">
        <v>245.76400000000001</v>
      </c>
      <c r="F369" s="387">
        <v>0.10100000000000001</v>
      </c>
      <c r="G369" s="387">
        <v>0.64400000000000002</v>
      </c>
      <c r="H369" s="387">
        <v>0</v>
      </c>
      <c r="I369" s="387">
        <v>0</v>
      </c>
      <c r="J369" s="387">
        <v>10.957000000000001</v>
      </c>
      <c r="K369" s="387">
        <v>11.702</v>
      </c>
      <c r="L369" s="387">
        <v>257.46600000000001</v>
      </c>
      <c r="M369" s="387">
        <v>323.77600000000001</v>
      </c>
      <c r="N369" s="387">
        <v>813.93700000000001</v>
      </c>
      <c r="O369" s="387">
        <v>1395.1790000000001</v>
      </c>
    </row>
    <row r="370" spans="1:15" x14ac:dyDescent="0.2">
      <c r="A370" s="387" t="s">
        <v>1119</v>
      </c>
      <c r="B370" s="387">
        <v>5.3079999999999998</v>
      </c>
      <c r="C370" s="387">
        <v>150.36500000000001</v>
      </c>
      <c r="D370" s="387">
        <v>51.317</v>
      </c>
      <c r="E370" s="387">
        <v>206.99</v>
      </c>
      <c r="F370" s="387">
        <v>9.2999999999999999E-2</v>
      </c>
      <c r="G370" s="387">
        <v>0.623</v>
      </c>
      <c r="H370" s="387">
        <v>0</v>
      </c>
      <c r="I370" s="387">
        <v>0</v>
      </c>
      <c r="J370" s="387">
        <v>9.7919999999999998</v>
      </c>
      <c r="K370" s="387">
        <v>10.507999999999999</v>
      </c>
      <c r="L370" s="387">
        <v>217.49799999999999</v>
      </c>
      <c r="M370" s="387">
        <v>351.92500000000001</v>
      </c>
      <c r="N370" s="387">
        <v>820.303</v>
      </c>
      <c r="O370" s="387">
        <v>1389.7270000000001</v>
      </c>
    </row>
    <row r="371" spans="1:15" x14ac:dyDescent="0.2">
      <c r="A371" s="387" t="s">
        <v>1120</v>
      </c>
      <c r="B371" s="387">
        <v>6.4059999999999997</v>
      </c>
      <c r="C371" s="387">
        <v>139.77600000000001</v>
      </c>
      <c r="D371" s="387">
        <v>50.497999999999998</v>
      </c>
      <c r="E371" s="387">
        <v>196.68</v>
      </c>
      <c r="F371" s="387">
        <v>8.8999999999999996E-2</v>
      </c>
      <c r="G371" s="387">
        <v>0.64400000000000002</v>
      </c>
      <c r="H371" s="387">
        <v>0</v>
      </c>
      <c r="I371" s="387">
        <v>0</v>
      </c>
      <c r="J371" s="387">
        <v>10.188000000000001</v>
      </c>
      <c r="K371" s="387">
        <v>10.92</v>
      </c>
      <c r="L371" s="387">
        <v>207.601</v>
      </c>
      <c r="M371" s="387">
        <v>367.53100000000001</v>
      </c>
      <c r="N371" s="387">
        <v>854.3</v>
      </c>
      <c r="O371" s="387">
        <v>1429.432</v>
      </c>
    </row>
    <row r="372" spans="1:15" x14ac:dyDescent="0.2">
      <c r="A372" s="387" t="s">
        <v>1121</v>
      </c>
      <c r="B372" s="387">
        <v>6.556</v>
      </c>
      <c r="C372" s="387">
        <v>153.499</v>
      </c>
      <c r="D372" s="387">
        <v>62.567</v>
      </c>
      <c r="E372" s="387">
        <v>222.62200000000001</v>
      </c>
      <c r="F372" s="387">
        <v>8.1000000000000003E-2</v>
      </c>
      <c r="G372" s="387">
        <v>0.64400000000000002</v>
      </c>
      <c r="H372" s="387">
        <v>0</v>
      </c>
      <c r="I372" s="387">
        <v>0</v>
      </c>
      <c r="J372" s="387">
        <v>10.019</v>
      </c>
      <c r="K372" s="387">
        <v>10.744</v>
      </c>
      <c r="L372" s="387">
        <v>233.36600000000001</v>
      </c>
      <c r="M372" s="387">
        <v>382.60199999999998</v>
      </c>
      <c r="N372" s="387">
        <v>880.06500000000005</v>
      </c>
      <c r="O372" s="387">
        <v>1496.0329999999999</v>
      </c>
    </row>
    <row r="373" spans="1:15" x14ac:dyDescent="0.2">
      <c r="A373" s="387" t="s">
        <v>1122</v>
      </c>
      <c r="B373" s="387">
        <v>5.4169999999999998</v>
      </c>
      <c r="C373" s="387">
        <v>151.786</v>
      </c>
      <c r="D373" s="387">
        <v>57.792999999999999</v>
      </c>
      <c r="E373" s="387">
        <v>214.99600000000001</v>
      </c>
      <c r="F373" s="387">
        <v>6.6000000000000003E-2</v>
      </c>
      <c r="G373" s="387">
        <v>0.623</v>
      </c>
      <c r="H373" s="387">
        <v>0</v>
      </c>
      <c r="I373" s="387">
        <v>0</v>
      </c>
      <c r="J373" s="387">
        <v>9.6359999999999992</v>
      </c>
      <c r="K373" s="387">
        <v>10.324999999999999</v>
      </c>
      <c r="L373" s="387">
        <v>225.321</v>
      </c>
      <c r="M373" s="387">
        <v>355.024</v>
      </c>
      <c r="N373" s="387">
        <v>714.28200000000004</v>
      </c>
      <c r="O373" s="387">
        <v>1294.627</v>
      </c>
    </row>
    <row r="374" spans="1:15" x14ac:dyDescent="0.2">
      <c r="A374" s="387" t="s">
        <v>1123</v>
      </c>
      <c r="B374" s="387">
        <v>4.2960000000000003</v>
      </c>
      <c r="C374" s="387">
        <v>184.81399999999999</v>
      </c>
      <c r="D374" s="387">
        <v>65.509</v>
      </c>
      <c r="E374" s="387">
        <v>254.619</v>
      </c>
      <c r="F374" s="387">
        <v>6.3E-2</v>
      </c>
      <c r="G374" s="387">
        <v>0.64400000000000002</v>
      </c>
      <c r="H374" s="387">
        <v>0</v>
      </c>
      <c r="I374" s="387">
        <v>0</v>
      </c>
      <c r="J374" s="387">
        <v>10.148999999999999</v>
      </c>
      <c r="K374" s="387">
        <v>10.856</v>
      </c>
      <c r="L374" s="387">
        <v>265.47500000000002</v>
      </c>
      <c r="M374" s="387">
        <v>327.99900000000002</v>
      </c>
      <c r="N374" s="387">
        <v>687.72299999999996</v>
      </c>
      <c r="O374" s="387">
        <v>1281.1959999999999</v>
      </c>
    </row>
    <row r="375" spans="1:15" x14ac:dyDescent="0.2">
      <c r="A375" s="387" t="s">
        <v>1124</v>
      </c>
      <c r="B375" s="387">
        <v>8.9079999999999995</v>
      </c>
      <c r="C375" s="387">
        <v>296.21100000000001</v>
      </c>
      <c r="D375" s="387">
        <v>69.385999999999996</v>
      </c>
      <c r="E375" s="387">
        <v>374.505</v>
      </c>
      <c r="F375" s="387">
        <v>7.0999999999999994E-2</v>
      </c>
      <c r="G375" s="387">
        <v>0.623</v>
      </c>
      <c r="H375" s="387">
        <v>0</v>
      </c>
      <c r="I375" s="387">
        <v>0</v>
      </c>
      <c r="J375" s="387">
        <v>9.6349999999999998</v>
      </c>
      <c r="K375" s="387">
        <v>10.329000000000001</v>
      </c>
      <c r="L375" s="387">
        <v>384.83499999999998</v>
      </c>
      <c r="M375" s="387">
        <v>312.13299999999998</v>
      </c>
      <c r="N375" s="387">
        <v>679.93799999999999</v>
      </c>
      <c r="O375" s="387">
        <v>1376.905</v>
      </c>
    </row>
    <row r="376" spans="1:15" x14ac:dyDescent="0.2">
      <c r="A376" s="387" t="s">
        <v>1125</v>
      </c>
      <c r="B376" s="387">
        <v>14.364000000000001</v>
      </c>
      <c r="C376" s="387">
        <v>482.54</v>
      </c>
      <c r="D376" s="387">
        <v>94.468000000000004</v>
      </c>
      <c r="E376" s="387">
        <v>591.37199999999996</v>
      </c>
      <c r="F376" s="387">
        <v>7.2999999999999995E-2</v>
      </c>
      <c r="G376" s="387">
        <v>0.64400000000000002</v>
      </c>
      <c r="H376" s="387">
        <v>0</v>
      </c>
      <c r="I376" s="387">
        <v>0</v>
      </c>
      <c r="J376" s="387">
        <v>8.0350000000000001</v>
      </c>
      <c r="K376" s="387">
        <v>8.7520000000000007</v>
      </c>
      <c r="L376" s="387">
        <v>600.12400000000002</v>
      </c>
      <c r="M376" s="387">
        <v>321.29599999999999</v>
      </c>
      <c r="N376" s="387">
        <v>703.58299999999997</v>
      </c>
      <c r="O376" s="387">
        <v>1625.0029999999999</v>
      </c>
    </row>
    <row r="377" spans="1:15" x14ac:dyDescent="0.2">
      <c r="A377" s="387" t="s">
        <v>1126</v>
      </c>
      <c r="B377" s="387">
        <v>91.894999999999996</v>
      </c>
      <c r="C377" s="387">
        <v>3251.5259999999998</v>
      </c>
      <c r="D377" s="387">
        <v>806.90700000000004</v>
      </c>
      <c r="E377" s="387">
        <v>4150.3280000000004</v>
      </c>
      <c r="F377" s="387">
        <v>1.018</v>
      </c>
      <c r="G377" s="387">
        <v>7.6</v>
      </c>
      <c r="H377" s="387">
        <v>0</v>
      </c>
      <c r="I377" s="387">
        <v>0</v>
      </c>
      <c r="J377" s="387">
        <v>119.101</v>
      </c>
      <c r="K377" s="387">
        <v>127.71899999999999</v>
      </c>
      <c r="L377" s="387">
        <v>4278.0469999999996</v>
      </c>
      <c r="M377" s="387">
        <v>3955.6909999999998</v>
      </c>
      <c r="N377" s="387">
        <v>8941.6020000000008</v>
      </c>
      <c r="O377" s="387">
        <v>17175.34</v>
      </c>
    </row>
    <row r="378" spans="1:15" x14ac:dyDescent="0.2">
      <c r="A378" s="387" t="s">
        <v>1127</v>
      </c>
      <c r="B378" s="387">
        <v>11.53</v>
      </c>
      <c r="C378" s="387">
        <v>512.97500000000002</v>
      </c>
      <c r="D378" s="387">
        <v>95.9</v>
      </c>
      <c r="E378" s="387">
        <v>620.40499999999997</v>
      </c>
      <c r="F378" s="387">
        <v>6.3E-2</v>
      </c>
      <c r="G378" s="387">
        <v>0.70199999999999996</v>
      </c>
      <c r="H378" s="387">
        <v>0</v>
      </c>
      <c r="I378" s="387">
        <v>0</v>
      </c>
      <c r="J378" s="387">
        <v>7.7220000000000004</v>
      </c>
      <c r="K378" s="387">
        <v>8.4879999999999995</v>
      </c>
      <c r="L378" s="387">
        <v>628.89300000000003</v>
      </c>
      <c r="M378" s="387">
        <v>340.25299999999999</v>
      </c>
      <c r="N378" s="387">
        <v>717.79</v>
      </c>
      <c r="O378" s="387">
        <v>1686.9359999999999</v>
      </c>
    </row>
    <row r="379" spans="1:15" x14ac:dyDescent="0.2">
      <c r="A379" s="387" t="s">
        <v>1128</v>
      </c>
      <c r="B379" s="387">
        <v>9.1519999999999992</v>
      </c>
      <c r="C379" s="387">
        <v>433.178</v>
      </c>
      <c r="D379" s="387">
        <v>78.691000000000003</v>
      </c>
      <c r="E379" s="387">
        <v>521.02200000000005</v>
      </c>
      <c r="F379" s="387">
        <v>6.2E-2</v>
      </c>
      <c r="G379" s="387">
        <v>0.63400000000000001</v>
      </c>
      <c r="H379" s="387">
        <v>0</v>
      </c>
      <c r="I379" s="387">
        <v>0</v>
      </c>
      <c r="J379" s="387">
        <v>7.024</v>
      </c>
      <c r="K379" s="387">
        <v>7.72</v>
      </c>
      <c r="L379" s="387">
        <v>528.74199999999996</v>
      </c>
      <c r="M379" s="387">
        <v>306.04599999999999</v>
      </c>
      <c r="N379" s="387">
        <v>622.63199999999995</v>
      </c>
      <c r="O379" s="387">
        <v>1457.42</v>
      </c>
    </row>
    <row r="380" spans="1:15" x14ac:dyDescent="0.2">
      <c r="A380" s="387" t="s">
        <v>1129</v>
      </c>
      <c r="B380" s="387">
        <v>8.375</v>
      </c>
      <c r="C380" s="387">
        <v>385.101</v>
      </c>
      <c r="D380" s="387">
        <v>78.096999999999994</v>
      </c>
      <c r="E380" s="387">
        <v>471.57299999999998</v>
      </c>
      <c r="F380" s="387">
        <v>6.7000000000000004E-2</v>
      </c>
      <c r="G380" s="387">
        <v>0.70199999999999996</v>
      </c>
      <c r="H380" s="387">
        <v>0</v>
      </c>
      <c r="I380" s="387">
        <v>0</v>
      </c>
      <c r="J380" s="387">
        <v>7.6470000000000002</v>
      </c>
      <c r="K380" s="387">
        <v>8.4160000000000004</v>
      </c>
      <c r="L380" s="387">
        <v>479.99</v>
      </c>
      <c r="M380" s="387">
        <v>315.459</v>
      </c>
      <c r="N380" s="387">
        <v>708.99199999999996</v>
      </c>
      <c r="O380" s="387">
        <v>1504.441</v>
      </c>
    </row>
    <row r="381" spans="1:15" x14ac:dyDescent="0.2">
      <c r="A381" s="387" t="s">
        <v>1130</v>
      </c>
      <c r="B381" s="387">
        <v>8.3019999999999996</v>
      </c>
      <c r="C381" s="387">
        <v>261.74599999999998</v>
      </c>
      <c r="D381" s="387">
        <v>64.256</v>
      </c>
      <c r="E381" s="387">
        <v>334.30500000000001</v>
      </c>
      <c r="F381" s="387">
        <v>7.4999999999999997E-2</v>
      </c>
      <c r="G381" s="387">
        <v>0.68</v>
      </c>
      <c r="H381" s="387">
        <v>0</v>
      </c>
      <c r="I381" s="387">
        <v>0</v>
      </c>
      <c r="J381" s="387">
        <v>7.4409999999999998</v>
      </c>
      <c r="K381" s="387">
        <v>8.1959999999999997</v>
      </c>
      <c r="L381" s="387">
        <v>342.50099999999998</v>
      </c>
      <c r="M381" s="387">
        <v>304.33699999999999</v>
      </c>
      <c r="N381" s="387">
        <v>663.11400000000003</v>
      </c>
      <c r="O381" s="387">
        <v>1309.951</v>
      </c>
    </row>
    <row r="382" spans="1:15" x14ac:dyDescent="0.2">
      <c r="A382" s="387" t="s">
        <v>1131</v>
      </c>
      <c r="B382" s="387">
        <v>5.2119999999999997</v>
      </c>
      <c r="C382" s="387">
        <v>168.15100000000001</v>
      </c>
      <c r="D382" s="387">
        <v>52.749000000000002</v>
      </c>
      <c r="E382" s="387">
        <v>226.11199999999999</v>
      </c>
      <c r="F382" s="387">
        <v>7.1999999999999995E-2</v>
      </c>
      <c r="G382" s="387">
        <v>0.70199999999999996</v>
      </c>
      <c r="H382" s="387">
        <v>0</v>
      </c>
      <c r="I382" s="387">
        <v>0</v>
      </c>
      <c r="J382" s="387">
        <v>7.7130000000000001</v>
      </c>
      <c r="K382" s="387">
        <v>8.4879999999999995</v>
      </c>
      <c r="L382" s="387">
        <v>234.6</v>
      </c>
      <c r="M382" s="387">
        <v>328.04500000000002</v>
      </c>
      <c r="N382" s="387">
        <v>763.79600000000005</v>
      </c>
      <c r="O382" s="387">
        <v>1326.441</v>
      </c>
    </row>
    <row r="383" spans="1:15" x14ac:dyDescent="0.2">
      <c r="A383" s="387" t="s">
        <v>1132</v>
      </c>
      <c r="B383" s="387">
        <v>5.8579999999999997</v>
      </c>
      <c r="C383" s="387">
        <v>138.779</v>
      </c>
      <c r="D383" s="387">
        <v>52.276000000000003</v>
      </c>
      <c r="E383" s="387">
        <v>196.91200000000001</v>
      </c>
      <c r="F383" s="387">
        <v>7.1999999999999995E-2</v>
      </c>
      <c r="G383" s="387">
        <v>0.68</v>
      </c>
      <c r="H383" s="387">
        <v>0</v>
      </c>
      <c r="I383" s="387">
        <v>0</v>
      </c>
      <c r="J383" s="387">
        <v>7.6580000000000004</v>
      </c>
      <c r="K383" s="387">
        <v>8.41</v>
      </c>
      <c r="L383" s="387">
        <v>205.322</v>
      </c>
      <c r="M383" s="387">
        <v>357.53899999999999</v>
      </c>
      <c r="N383" s="387">
        <v>826.822</v>
      </c>
      <c r="O383" s="387">
        <v>1389.683</v>
      </c>
    </row>
    <row r="384" spans="1:15" x14ac:dyDescent="0.2">
      <c r="A384" s="387" t="s">
        <v>1133</v>
      </c>
      <c r="B384" s="387">
        <v>7.1779999999999999</v>
      </c>
      <c r="C384" s="387">
        <v>133.50700000000001</v>
      </c>
      <c r="D384" s="387">
        <v>56.317999999999998</v>
      </c>
      <c r="E384" s="387">
        <v>197.00299999999999</v>
      </c>
      <c r="F384" s="387">
        <v>5.5E-2</v>
      </c>
      <c r="G384" s="387">
        <v>0.70199999999999996</v>
      </c>
      <c r="H384" s="387">
        <v>0</v>
      </c>
      <c r="I384" s="387">
        <v>0</v>
      </c>
      <c r="J384" s="387">
        <v>7.9820000000000002</v>
      </c>
      <c r="K384" s="387">
        <v>8.74</v>
      </c>
      <c r="L384" s="387">
        <v>205.74299999999999</v>
      </c>
      <c r="M384" s="387">
        <v>380.44</v>
      </c>
      <c r="N384" s="387">
        <v>883.11500000000001</v>
      </c>
      <c r="O384" s="387">
        <v>1469.299</v>
      </c>
    </row>
    <row r="385" spans="1:15" x14ac:dyDescent="0.2">
      <c r="A385" s="387" t="s">
        <v>1134</v>
      </c>
      <c r="B385" s="387">
        <v>7.2889999999999997</v>
      </c>
      <c r="C385" s="387">
        <v>136.97999999999999</v>
      </c>
      <c r="D385" s="387">
        <v>55.567999999999998</v>
      </c>
      <c r="E385" s="387">
        <v>199.83799999999999</v>
      </c>
      <c r="F385" s="387">
        <v>4.5999999999999999E-2</v>
      </c>
      <c r="G385" s="387">
        <v>0.70199999999999996</v>
      </c>
      <c r="H385" s="387">
        <v>0</v>
      </c>
      <c r="I385" s="387">
        <v>0</v>
      </c>
      <c r="J385" s="387">
        <v>7.96</v>
      </c>
      <c r="K385" s="387">
        <v>8.7089999999999996</v>
      </c>
      <c r="L385" s="387">
        <v>208.547</v>
      </c>
      <c r="M385" s="387">
        <v>394.923</v>
      </c>
      <c r="N385" s="387">
        <v>897.01300000000003</v>
      </c>
      <c r="O385" s="387">
        <v>1500.4829999999999</v>
      </c>
    </row>
    <row r="386" spans="1:15" x14ac:dyDescent="0.2">
      <c r="A386" s="387" t="s">
        <v>1135</v>
      </c>
      <c r="B386" s="387">
        <v>4.9039999999999999</v>
      </c>
      <c r="C386" s="387">
        <v>146.76900000000001</v>
      </c>
      <c r="D386" s="387">
        <v>52.405999999999999</v>
      </c>
      <c r="E386" s="387">
        <v>204.07900000000001</v>
      </c>
      <c r="F386" s="387">
        <v>3.9E-2</v>
      </c>
      <c r="G386" s="387">
        <v>0.68</v>
      </c>
      <c r="H386" s="387">
        <v>0</v>
      </c>
      <c r="I386" s="387">
        <v>0</v>
      </c>
      <c r="J386" s="387">
        <v>7.6079999999999997</v>
      </c>
      <c r="K386" s="387">
        <v>8.327</v>
      </c>
      <c r="L386" s="387">
        <v>212.40600000000001</v>
      </c>
      <c r="M386" s="387">
        <v>364.79399999999998</v>
      </c>
      <c r="N386" s="387">
        <v>742.49400000000003</v>
      </c>
      <c r="O386" s="387">
        <v>1319.694</v>
      </c>
    </row>
    <row r="387" spans="1:15" x14ac:dyDescent="0.2">
      <c r="A387" s="387" t="s">
        <v>1136</v>
      </c>
      <c r="B387" s="387">
        <v>6.31</v>
      </c>
      <c r="C387" s="387">
        <v>189.827</v>
      </c>
      <c r="D387" s="387">
        <v>61.368000000000002</v>
      </c>
      <c r="E387" s="387">
        <v>257.505</v>
      </c>
      <c r="F387" s="387">
        <v>3.9E-2</v>
      </c>
      <c r="G387" s="387">
        <v>0.70199999999999996</v>
      </c>
      <c r="H387" s="387">
        <v>0</v>
      </c>
      <c r="I387" s="387">
        <v>0</v>
      </c>
      <c r="J387" s="387">
        <v>7.6680000000000001</v>
      </c>
      <c r="K387" s="387">
        <v>8.4090000000000007</v>
      </c>
      <c r="L387" s="387">
        <v>265.91399999999999</v>
      </c>
      <c r="M387" s="387">
        <v>336.245</v>
      </c>
      <c r="N387" s="387">
        <v>736.84500000000003</v>
      </c>
      <c r="O387" s="387">
        <v>1339.0039999999999</v>
      </c>
    </row>
    <row r="388" spans="1:15" x14ac:dyDescent="0.2">
      <c r="A388" s="387" t="s">
        <v>1137</v>
      </c>
      <c r="B388" s="387">
        <v>8.4600000000000009</v>
      </c>
      <c r="C388" s="387">
        <v>236.06299999999999</v>
      </c>
      <c r="D388" s="387">
        <v>64.778000000000006</v>
      </c>
      <c r="E388" s="387">
        <v>309.30099999999999</v>
      </c>
      <c r="F388" s="387">
        <v>4.1000000000000002E-2</v>
      </c>
      <c r="G388" s="387">
        <v>0.68</v>
      </c>
      <c r="H388" s="387">
        <v>0</v>
      </c>
      <c r="I388" s="387">
        <v>0</v>
      </c>
      <c r="J388" s="387">
        <v>7.351</v>
      </c>
      <c r="K388" s="387">
        <v>8.0709999999999997</v>
      </c>
      <c r="L388" s="387">
        <v>317.37200000000001</v>
      </c>
      <c r="M388" s="387">
        <v>313.34399999999999</v>
      </c>
      <c r="N388" s="387">
        <v>690.87400000000002</v>
      </c>
      <c r="O388" s="387">
        <v>1321.59</v>
      </c>
    </row>
    <row r="389" spans="1:15" x14ac:dyDescent="0.2">
      <c r="A389" s="387" t="s">
        <v>1138</v>
      </c>
      <c r="B389" s="387">
        <v>14.288</v>
      </c>
      <c r="C389" s="387">
        <v>354.55900000000003</v>
      </c>
      <c r="D389" s="387">
        <v>77.180999999999997</v>
      </c>
      <c r="E389" s="387">
        <v>446.02800000000002</v>
      </c>
      <c r="F389" s="387">
        <v>5.5E-2</v>
      </c>
      <c r="G389" s="387">
        <v>0.70199999999999996</v>
      </c>
      <c r="H389" s="387">
        <v>0</v>
      </c>
      <c r="I389" s="387">
        <v>0</v>
      </c>
      <c r="J389" s="387">
        <v>7.8860000000000001</v>
      </c>
      <c r="K389" s="387">
        <v>8.6440000000000001</v>
      </c>
      <c r="L389" s="387">
        <v>454.67099999999999</v>
      </c>
      <c r="M389" s="387">
        <v>320.62099999999998</v>
      </c>
      <c r="N389" s="387">
        <v>743.16499999999996</v>
      </c>
      <c r="O389" s="387">
        <v>1518.4580000000001</v>
      </c>
    </row>
    <row r="390" spans="1:15" x14ac:dyDescent="0.2">
      <c r="A390" s="387" t="s">
        <v>1139</v>
      </c>
      <c r="B390" s="387">
        <v>96.858000000000004</v>
      </c>
      <c r="C390" s="387">
        <v>3097.2620000000002</v>
      </c>
      <c r="D390" s="387">
        <v>789.58799999999997</v>
      </c>
      <c r="E390" s="387">
        <v>3983.7080000000001</v>
      </c>
      <c r="F390" s="387">
        <v>0.68700000000000006</v>
      </c>
      <c r="G390" s="387">
        <v>8.27</v>
      </c>
      <c r="H390" s="387">
        <v>0</v>
      </c>
      <c r="I390" s="387">
        <v>0</v>
      </c>
      <c r="J390" s="387">
        <v>91.661000000000001</v>
      </c>
      <c r="K390" s="387">
        <v>100.61799999999999</v>
      </c>
      <c r="L390" s="387">
        <v>4084.3270000000002</v>
      </c>
      <c r="M390" s="387">
        <v>4062.047</v>
      </c>
      <c r="N390" s="387">
        <v>8990.2690000000002</v>
      </c>
      <c r="O390" s="387">
        <v>17136.642</v>
      </c>
    </row>
    <row r="391" spans="1:15" x14ac:dyDescent="0.2">
      <c r="A391" s="387" t="s">
        <v>1140</v>
      </c>
      <c r="B391" s="387">
        <v>9.9969999999999999</v>
      </c>
      <c r="C391" s="387">
        <v>444.94</v>
      </c>
      <c r="D391" s="387">
        <v>80.587999999999994</v>
      </c>
      <c r="E391" s="387">
        <v>535.524</v>
      </c>
      <c r="F391" s="387">
        <v>7.0000000000000001E-3</v>
      </c>
      <c r="G391" s="387">
        <v>0.74299999999999999</v>
      </c>
      <c r="H391" s="387">
        <v>0</v>
      </c>
      <c r="I391" s="387">
        <v>0</v>
      </c>
      <c r="J391" s="387">
        <v>7.7389999999999999</v>
      </c>
      <c r="K391" s="387">
        <v>8.49</v>
      </c>
      <c r="L391" s="387">
        <v>544.01400000000001</v>
      </c>
      <c r="M391" s="387">
        <v>325.49099999999999</v>
      </c>
      <c r="N391" s="387">
        <v>705.346</v>
      </c>
      <c r="O391" s="387">
        <v>1574.8520000000001</v>
      </c>
    </row>
    <row r="392" spans="1:15" x14ac:dyDescent="0.2">
      <c r="A392" s="387" t="s">
        <v>1141</v>
      </c>
      <c r="B392" s="387">
        <v>8.7119999999999997</v>
      </c>
      <c r="C392" s="387">
        <v>408.81700000000001</v>
      </c>
      <c r="D392" s="387">
        <v>69.081999999999994</v>
      </c>
      <c r="E392" s="387">
        <v>486.61099999999999</v>
      </c>
      <c r="F392" s="387">
        <v>1.2E-2</v>
      </c>
      <c r="G392" s="387">
        <v>0.67100000000000004</v>
      </c>
      <c r="H392" s="387">
        <v>0</v>
      </c>
      <c r="I392" s="387">
        <v>0</v>
      </c>
      <c r="J392" s="387">
        <v>6.9859999999999998</v>
      </c>
      <c r="K392" s="387">
        <v>7.6689999999999996</v>
      </c>
      <c r="L392" s="387">
        <v>494.28</v>
      </c>
      <c r="M392" s="387">
        <v>302.47800000000001</v>
      </c>
      <c r="N392" s="387">
        <v>627.24900000000002</v>
      </c>
      <c r="O392" s="387">
        <v>1424.008</v>
      </c>
    </row>
    <row r="393" spans="1:15" x14ac:dyDescent="0.2">
      <c r="A393" s="387" t="s">
        <v>1142</v>
      </c>
      <c r="B393" s="387">
        <v>8.2370000000000001</v>
      </c>
      <c r="C393" s="387">
        <v>380.98099999999999</v>
      </c>
      <c r="D393" s="387">
        <v>67.573999999999998</v>
      </c>
      <c r="E393" s="387">
        <v>456.791</v>
      </c>
      <c r="F393" s="387">
        <v>1.0999999999999999E-2</v>
      </c>
      <c r="G393" s="387">
        <v>0.74299999999999999</v>
      </c>
      <c r="H393" s="387">
        <v>0</v>
      </c>
      <c r="I393" s="387">
        <v>0</v>
      </c>
      <c r="J393" s="387">
        <v>7.7750000000000004</v>
      </c>
      <c r="K393" s="387">
        <v>8.5289999999999999</v>
      </c>
      <c r="L393" s="387">
        <v>465.32100000000003</v>
      </c>
      <c r="M393" s="387">
        <v>311.36099999999999</v>
      </c>
      <c r="N393" s="387">
        <v>698.49099999999999</v>
      </c>
      <c r="O393" s="387">
        <v>1475.172</v>
      </c>
    </row>
    <row r="394" spans="1:15" x14ac:dyDescent="0.2">
      <c r="A394" s="387" t="s">
        <v>1143</v>
      </c>
      <c r="B394" s="387">
        <v>7.3019999999999996</v>
      </c>
      <c r="C394" s="387">
        <v>273.137</v>
      </c>
      <c r="D394" s="387">
        <v>51.579000000000001</v>
      </c>
      <c r="E394" s="387">
        <v>332.01799999999997</v>
      </c>
      <c r="F394" s="387">
        <v>8.0000000000000002E-3</v>
      </c>
      <c r="G394" s="387">
        <v>0.71899999999999997</v>
      </c>
      <c r="H394" s="387">
        <v>0</v>
      </c>
      <c r="I394" s="387">
        <v>0</v>
      </c>
      <c r="J394" s="387">
        <v>7.6539999999999999</v>
      </c>
      <c r="K394" s="387">
        <v>8.3810000000000002</v>
      </c>
      <c r="L394" s="387">
        <v>340.399</v>
      </c>
      <c r="M394" s="387">
        <v>311.72500000000002</v>
      </c>
      <c r="N394" s="387">
        <v>697.38</v>
      </c>
      <c r="O394" s="387">
        <v>1349.5039999999999</v>
      </c>
    </row>
    <row r="395" spans="1:15" x14ac:dyDescent="0.2">
      <c r="A395" s="387" t="s">
        <v>1144</v>
      </c>
      <c r="B395" s="387">
        <v>5.5540000000000003</v>
      </c>
      <c r="C395" s="387">
        <v>196.23099999999999</v>
      </c>
      <c r="D395" s="387">
        <v>51.292000000000002</v>
      </c>
      <c r="E395" s="387">
        <v>253.077</v>
      </c>
      <c r="F395" s="387">
        <v>8.9999999999999993E-3</v>
      </c>
      <c r="G395" s="387">
        <v>0.74299999999999999</v>
      </c>
      <c r="H395" s="387">
        <v>0</v>
      </c>
      <c r="I395" s="387">
        <v>0</v>
      </c>
      <c r="J395" s="387">
        <v>8.1319999999999997</v>
      </c>
      <c r="K395" s="387">
        <v>8.8849999999999998</v>
      </c>
      <c r="L395" s="387">
        <v>261.96199999999999</v>
      </c>
      <c r="M395" s="387">
        <v>331.29500000000002</v>
      </c>
      <c r="N395" s="387">
        <v>761.26400000000001</v>
      </c>
      <c r="O395" s="387">
        <v>1354.52</v>
      </c>
    </row>
    <row r="396" spans="1:15" x14ac:dyDescent="0.2">
      <c r="A396" s="387" t="s">
        <v>1145</v>
      </c>
      <c r="B396" s="387">
        <v>5.1079999999999997</v>
      </c>
      <c r="C396" s="387">
        <v>149.33500000000001</v>
      </c>
      <c r="D396" s="387">
        <v>47.618000000000002</v>
      </c>
      <c r="E396" s="387">
        <v>202.06</v>
      </c>
      <c r="F396" s="387">
        <v>1.2E-2</v>
      </c>
      <c r="G396" s="387">
        <v>0.71899999999999997</v>
      </c>
      <c r="H396" s="387">
        <v>0</v>
      </c>
      <c r="I396" s="387">
        <v>0</v>
      </c>
      <c r="J396" s="387">
        <v>7.9669999999999996</v>
      </c>
      <c r="K396" s="387">
        <v>8.6989999999999998</v>
      </c>
      <c r="L396" s="387">
        <v>210.75899999999999</v>
      </c>
      <c r="M396" s="387">
        <v>356.35599999999999</v>
      </c>
      <c r="N396" s="387">
        <v>831.65800000000002</v>
      </c>
      <c r="O396" s="387">
        <v>1398.7729999999999</v>
      </c>
    </row>
    <row r="397" spans="1:15" x14ac:dyDescent="0.2">
      <c r="A397" s="387" t="s">
        <v>1146</v>
      </c>
      <c r="B397" s="387">
        <v>7.1</v>
      </c>
      <c r="C397" s="387">
        <v>139.727</v>
      </c>
      <c r="D397" s="387">
        <v>50.136000000000003</v>
      </c>
      <c r="E397" s="387">
        <v>196.96299999999999</v>
      </c>
      <c r="F397" s="387">
        <v>1.2999999999999999E-2</v>
      </c>
      <c r="G397" s="387">
        <v>0.74299999999999999</v>
      </c>
      <c r="H397" s="387">
        <v>0</v>
      </c>
      <c r="I397" s="387">
        <v>0</v>
      </c>
      <c r="J397" s="387">
        <v>8.3949999999999996</v>
      </c>
      <c r="K397" s="387">
        <v>9.1509999999999998</v>
      </c>
      <c r="L397" s="387">
        <v>206.114</v>
      </c>
      <c r="M397" s="387">
        <v>392.28199999999998</v>
      </c>
      <c r="N397" s="387">
        <v>898.16200000000003</v>
      </c>
      <c r="O397" s="387">
        <v>1496.558</v>
      </c>
    </row>
    <row r="398" spans="1:15" x14ac:dyDescent="0.2">
      <c r="A398" s="387" t="s">
        <v>1147</v>
      </c>
      <c r="B398" s="387">
        <v>6.3239999999999998</v>
      </c>
      <c r="C398" s="387">
        <v>138.60499999999999</v>
      </c>
      <c r="D398" s="387">
        <v>51.575000000000003</v>
      </c>
      <c r="E398" s="387">
        <v>196.505</v>
      </c>
      <c r="F398" s="387">
        <v>1.2E-2</v>
      </c>
      <c r="G398" s="387">
        <v>0.74299999999999999</v>
      </c>
      <c r="H398" s="387">
        <v>0</v>
      </c>
      <c r="I398" s="387">
        <v>0</v>
      </c>
      <c r="J398" s="387">
        <v>8.4429999999999996</v>
      </c>
      <c r="K398" s="387">
        <v>9.1980000000000004</v>
      </c>
      <c r="L398" s="387">
        <v>205.703</v>
      </c>
      <c r="M398" s="387">
        <v>392.416</v>
      </c>
      <c r="N398" s="387">
        <v>868.35</v>
      </c>
      <c r="O398" s="387">
        <v>1466.4690000000001</v>
      </c>
    </row>
    <row r="399" spans="1:15" x14ac:dyDescent="0.2">
      <c r="A399" s="387" t="s">
        <v>1148</v>
      </c>
      <c r="B399" s="387">
        <v>4.5389999999999997</v>
      </c>
      <c r="C399" s="387">
        <v>144.47800000000001</v>
      </c>
      <c r="D399" s="387">
        <v>51.469000000000001</v>
      </c>
      <c r="E399" s="387">
        <v>200.48699999999999</v>
      </c>
      <c r="F399" s="387">
        <v>0.01</v>
      </c>
      <c r="G399" s="387">
        <v>0.71899999999999997</v>
      </c>
      <c r="H399" s="387">
        <v>0</v>
      </c>
      <c r="I399" s="387">
        <v>0</v>
      </c>
      <c r="J399" s="387">
        <v>8.0370000000000008</v>
      </c>
      <c r="K399" s="387">
        <v>8.7669999999999995</v>
      </c>
      <c r="L399" s="387">
        <v>209.25399999999999</v>
      </c>
      <c r="M399" s="387">
        <v>374.71100000000001</v>
      </c>
      <c r="N399" s="387">
        <v>780.53499999999997</v>
      </c>
      <c r="O399" s="387">
        <v>1364.5</v>
      </c>
    </row>
    <row r="400" spans="1:15" x14ac:dyDescent="0.2">
      <c r="A400" s="387" t="s">
        <v>1149</v>
      </c>
      <c r="B400" s="387">
        <v>6</v>
      </c>
      <c r="C400" s="387">
        <v>203.447</v>
      </c>
      <c r="D400" s="387">
        <v>60.548999999999999</v>
      </c>
      <c r="E400" s="387">
        <v>269.99700000000001</v>
      </c>
      <c r="F400" s="387">
        <v>0.01</v>
      </c>
      <c r="G400" s="387">
        <v>0.74299999999999999</v>
      </c>
      <c r="H400" s="387">
        <v>0</v>
      </c>
      <c r="I400" s="387">
        <v>0</v>
      </c>
      <c r="J400" s="387">
        <v>8.1669999999999998</v>
      </c>
      <c r="K400" s="387">
        <v>8.9209999999999994</v>
      </c>
      <c r="L400" s="387">
        <v>278.91800000000001</v>
      </c>
      <c r="M400" s="387">
        <v>358.85199999999998</v>
      </c>
      <c r="N400" s="387">
        <v>760.15200000000004</v>
      </c>
      <c r="O400" s="387">
        <v>1397.923</v>
      </c>
    </row>
    <row r="401" spans="1:15" x14ac:dyDescent="0.2">
      <c r="A401" s="387" t="s">
        <v>1150</v>
      </c>
      <c r="B401" s="387">
        <v>9.0239999999999991</v>
      </c>
      <c r="C401" s="387">
        <v>304.45600000000002</v>
      </c>
      <c r="D401" s="387">
        <v>62.86</v>
      </c>
      <c r="E401" s="387">
        <v>376.34</v>
      </c>
      <c r="F401" s="387">
        <v>1.2999999999999999E-2</v>
      </c>
      <c r="G401" s="387">
        <v>0.71899999999999997</v>
      </c>
      <c r="H401" s="387">
        <v>0</v>
      </c>
      <c r="I401" s="387">
        <v>0</v>
      </c>
      <c r="J401" s="387">
        <v>7.9180000000000001</v>
      </c>
      <c r="K401" s="387">
        <v>8.65</v>
      </c>
      <c r="L401" s="387">
        <v>384.98899999999998</v>
      </c>
      <c r="M401" s="387">
        <v>320.95400000000001</v>
      </c>
      <c r="N401" s="387">
        <v>722.27099999999996</v>
      </c>
      <c r="O401" s="387">
        <v>1428.2139999999999</v>
      </c>
    </row>
    <row r="402" spans="1:15" x14ac:dyDescent="0.2">
      <c r="A402" s="387" t="s">
        <v>1151</v>
      </c>
      <c r="B402" s="387">
        <v>11.922000000000001</v>
      </c>
      <c r="C402" s="387">
        <v>428.57299999999998</v>
      </c>
      <c r="D402" s="387">
        <v>81.195999999999998</v>
      </c>
      <c r="E402" s="387">
        <v>521.69000000000005</v>
      </c>
      <c r="F402" s="387">
        <v>1.2999999999999999E-2</v>
      </c>
      <c r="G402" s="387">
        <v>0.74299999999999999</v>
      </c>
      <c r="H402" s="387">
        <v>0</v>
      </c>
      <c r="I402" s="387">
        <v>0</v>
      </c>
      <c r="J402" s="387">
        <v>7.78</v>
      </c>
      <c r="K402" s="387">
        <v>8.5359999999999996</v>
      </c>
      <c r="L402" s="387">
        <v>530.22699999999998</v>
      </c>
      <c r="M402" s="387">
        <v>331.94</v>
      </c>
      <c r="N402" s="387">
        <v>753.06500000000005</v>
      </c>
      <c r="O402" s="387">
        <v>1615.231</v>
      </c>
    </row>
    <row r="403" spans="1:15" x14ac:dyDescent="0.2">
      <c r="A403" s="387" t="s">
        <v>1152</v>
      </c>
      <c r="B403" s="387">
        <v>89.82</v>
      </c>
      <c r="C403" s="387">
        <v>3212.4560000000001</v>
      </c>
      <c r="D403" s="387">
        <v>725.51499999999999</v>
      </c>
      <c r="E403" s="387">
        <v>4027.7910000000002</v>
      </c>
      <c r="F403" s="387">
        <v>0.13</v>
      </c>
      <c r="G403" s="387">
        <v>8.7530000000000001</v>
      </c>
      <c r="H403" s="387">
        <v>0</v>
      </c>
      <c r="I403" s="387">
        <v>0</v>
      </c>
      <c r="J403" s="387">
        <v>94.994</v>
      </c>
      <c r="K403" s="387">
        <v>103.877</v>
      </c>
      <c r="L403" s="387">
        <v>4131.6679999999997</v>
      </c>
      <c r="M403" s="387">
        <v>4109.8609999999999</v>
      </c>
      <c r="N403" s="387">
        <v>9103.89</v>
      </c>
      <c r="O403" s="387">
        <v>17345.419999999998</v>
      </c>
    </row>
    <row r="404" spans="1:15" x14ac:dyDescent="0.2">
      <c r="A404" s="387" t="s">
        <v>1153</v>
      </c>
      <c r="B404" s="387">
        <v>10.02</v>
      </c>
      <c r="C404" s="387">
        <v>528.59699999999998</v>
      </c>
      <c r="D404" s="387">
        <v>104.877</v>
      </c>
      <c r="E404" s="387">
        <v>643.49400000000003</v>
      </c>
      <c r="F404" s="387">
        <v>5.8999999999999997E-2</v>
      </c>
      <c r="G404" s="387">
        <v>0.93400000000000005</v>
      </c>
      <c r="H404" s="387">
        <v>0</v>
      </c>
      <c r="I404" s="387">
        <v>0</v>
      </c>
      <c r="J404" s="387">
        <v>8.5939999999999994</v>
      </c>
      <c r="K404" s="387">
        <v>9.5860000000000003</v>
      </c>
      <c r="L404" s="387">
        <v>653.08100000000002</v>
      </c>
      <c r="M404" s="387">
        <v>336.27800000000002</v>
      </c>
      <c r="N404" s="387">
        <v>744.58900000000006</v>
      </c>
      <c r="O404" s="387">
        <v>1733.9480000000001</v>
      </c>
    </row>
    <row r="405" spans="1:15" x14ac:dyDescent="0.2">
      <c r="A405" s="387" t="s">
        <v>1154</v>
      </c>
      <c r="B405" s="387">
        <v>8.3989999999999991</v>
      </c>
      <c r="C405" s="387">
        <v>495.25</v>
      </c>
      <c r="D405" s="387">
        <v>85.641000000000005</v>
      </c>
      <c r="E405" s="387">
        <v>589.29</v>
      </c>
      <c r="F405" s="387">
        <v>5.5E-2</v>
      </c>
      <c r="G405" s="387">
        <v>0.84399999999999997</v>
      </c>
      <c r="H405" s="387">
        <v>0</v>
      </c>
      <c r="I405" s="387">
        <v>0</v>
      </c>
      <c r="J405" s="387">
        <v>7.6719999999999997</v>
      </c>
      <c r="K405" s="387">
        <v>8.57</v>
      </c>
      <c r="L405" s="387">
        <v>597.86099999999999</v>
      </c>
      <c r="M405" s="387">
        <v>311.30700000000002</v>
      </c>
      <c r="N405" s="387">
        <v>636.25099999999998</v>
      </c>
      <c r="O405" s="387">
        <v>1545.4190000000001</v>
      </c>
    </row>
    <row r="406" spans="1:15" x14ac:dyDescent="0.2">
      <c r="A406" s="387" t="s">
        <v>1155</v>
      </c>
      <c r="B406" s="387">
        <v>6.17</v>
      </c>
      <c r="C406" s="387">
        <v>398.375</v>
      </c>
      <c r="D406" s="387">
        <v>80.7</v>
      </c>
      <c r="E406" s="387">
        <v>485.245</v>
      </c>
      <c r="F406" s="387">
        <v>6.4000000000000001E-2</v>
      </c>
      <c r="G406" s="387">
        <v>0.93400000000000005</v>
      </c>
      <c r="H406" s="387">
        <v>0</v>
      </c>
      <c r="I406" s="387">
        <v>0</v>
      </c>
      <c r="J406" s="387">
        <v>8.5239999999999991</v>
      </c>
      <c r="K406" s="387">
        <v>9.5220000000000002</v>
      </c>
      <c r="L406" s="387">
        <v>494.767</v>
      </c>
      <c r="M406" s="387">
        <v>315.88200000000001</v>
      </c>
      <c r="N406" s="387">
        <v>687.04</v>
      </c>
      <c r="O406" s="387">
        <v>1497.6890000000001</v>
      </c>
    </row>
    <row r="407" spans="1:15" x14ac:dyDescent="0.2">
      <c r="A407" s="387" t="s">
        <v>1156</v>
      </c>
      <c r="B407" s="387">
        <v>7.0119999999999996</v>
      </c>
      <c r="C407" s="387">
        <v>267.87</v>
      </c>
      <c r="D407" s="387">
        <v>64.233999999999995</v>
      </c>
      <c r="E407" s="387">
        <v>339.11599999999999</v>
      </c>
      <c r="F407" s="387">
        <v>6.5000000000000002E-2</v>
      </c>
      <c r="G407" s="387">
        <v>0.90400000000000003</v>
      </c>
      <c r="H407" s="387">
        <v>0</v>
      </c>
      <c r="I407" s="387">
        <v>0</v>
      </c>
      <c r="J407" s="387">
        <v>8.3290000000000006</v>
      </c>
      <c r="K407" s="387">
        <v>9.298</v>
      </c>
      <c r="L407" s="387">
        <v>348.41399999999999</v>
      </c>
      <c r="M407" s="387">
        <v>306.00400000000002</v>
      </c>
      <c r="N407" s="387">
        <v>669.327</v>
      </c>
      <c r="O407" s="387">
        <v>1323.7449999999999</v>
      </c>
    </row>
    <row r="408" spans="1:15" x14ac:dyDescent="0.2">
      <c r="A408" s="387" t="s">
        <v>1157</v>
      </c>
      <c r="B408" s="387">
        <v>4.9980000000000002</v>
      </c>
      <c r="C408" s="387">
        <v>183.48699999999999</v>
      </c>
      <c r="D408" s="387">
        <v>57.786999999999999</v>
      </c>
      <c r="E408" s="387">
        <v>246.27199999999999</v>
      </c>
      <c r="F408" s="387">
        <v>6.6000000000000003E-2</v>
      </c>
      <c r="G408" s="387">
        <v>0.93400000000000005</v>
      </c>
      <c r="H408" s="387">
        <v>0</v>
      </c>
      <c r="I408" s="387">
        <v>0</v>
      </c>
      <c r="J408" s="387">
        <v>8.6430000000000007</v>
      </c>
      <c r="K408" s="387">
        <v>9.6440000000000001</v>
      </c>
      <c r="L408" s="387">
        <v>255.916</v>
      </c>
      <c r="M408" s="387">
        <v>326.93400000000003</v>
      </c>
      <c r="N408" s="387">
        <v>750.09900000000005</v>
      </c>
      <c r="O408" s="387">
        <v>1332.9490000000001</v>
      </c>
    </row>
    <row r="409" spans="1:15" x14ac:dyDescent="0.2">
      <c r="A409" s="387" t="s">
        <v>1158</v>
      </c>
      <c r="B409" s="387">
        <v>4.383</v>
      </c>
      <c r="C409" s="387">
        <v>137.661</v>
      </c>
      <c r="D409" s="387">
        <v>55.814999999999998</v>
      </c>
      <c r="E409" s="387">
        <v>197.85900000000001</v>
      </c>
      <c r="F409" s="387">
        <v>6.7000000000000004E-2</v>
      </c>
      <c r="G409" s="387">
        <v>0.90400000000000003</v>
      </c>
      <c r="H409" s="387">
        <v>0</v>
      </c>
      <c r="I409" s="387">
        <v>0</v>
      </c>
      <c r="J409" s="387">
        <v>8.391</v>
      </c>
      <c r="K409" s="387">
        <v>9.3620000000000001</v>
      </c>
      <c r="L409" s="387">
        <v>207.221</v>
      </c>
      <c r="M409" s="387">
        <v>349.41399999999999</v>
      </c>
      <c r="N409" s="387">
        <v>793.2</v>
      </c>
      <c r="O409" s="387">
        <v>1349.8340000000001</v>
      </c>
    </row>
    <row r="410" spans="1:15" x14ac:dyDescent="0.2">
      <c r="A410" s="387" t="s">
        <v>1159</v>
      </c>
      <c r="B410" s="387">
        <v>6.2309999999999999</v>
      </c>
      <c r="C410" s="387">
        <v>135.172</v>
      </c>
      <c r="D410" s="387">
        <v>57.963999999999999</v>
      </c>
      <c r="E410" s="387">
        <v>199.36600000000001</v>
      </c>
      <c r="F410" s="387">
        <v>6.5000000000000002E-2</v>
      </c>
      <c r="G410" s="387">
        <v>0.93400000000000005</v>
      </c>
      <c r="H410" s="387">
        <v>0</v>
      </c>
      <c r="I410" s="387">
        <v>0</v>
      </c>
      <c r="J410" s="387">
        <v>8.7210000000000001</v>
      </c>
      <c r="K410" s="387">
        <v>9.7200000000000006</v>
      </c>
      <c r="L410" s="387">
        <v>209.08600000000001</v>
      </c>
      <c r="M410" s="387">
        <v>393.17500000000001</v>
      </c>
      <c r="N410" s="387">
        <v>873.66099999999994</v>
      </c>
      <c r="O410" s="387">
        <v>1475.922</v>
      </c>
    </row>
    <row r="411" spans="1:15" x14ac:dyDescent="0.2">
      <c r="A411" s="387" t="s">
        <v>1160</v>
      </c>
      <c r="B411" s="387">
        <v>6.194</v>
      </c>
      <c r="C411" s="387">
        <v>134.07499999999999</v>
      </c>
      <c r="D411" s="387">
        <v>57.854999999999997</v>
      </c>
      <c r="E411" s="387">
        <v>198.12299999999999</v>
      </c>
      <c r="F411" s="387">
        <v>6.0999999999999999E-2</v>
      </c>
      <c r="G411" s="387">
        <v>0.93400000000000005</v>
      </c>
      <c r="H411" s="387">
        <v>0</v>
      </c>
      <c r="I411" s="387">
        <v>0</v>
      </c>
      <c r="J411" s="387">
        <v>8.6880000000000006</v>
      </c>
      <c r="K411" s="387">
        <v>9.6829999999999998</v>
      </c>
      <c r="L411" s="387">
        <v>207.80699999999999</v>
      </c>
      <c r="M411" s="387">
        <v>396.55799999999999</v>
      </c>
      <c r="N411" s="387">
        <v>874.06600000000003</v>
      </c>
      <c r="O411" s="387">
        <v>1478.431</v>
      </c>
    </row>
    <row r="412" spans="1:15" x14ac:dyDescent="0.2">
      <c r="A412" s="387" t="s">
        <v>1161</v>
      </c>
      <c r="B412" s="387">
        <v>3.968</v>
      </c>
      <c r="C412" s="387">
        <v>139.50200000000001</v>
      </c>
      <c r="D412" s="387">
        <v>64.584000000000003</v>
      </c>
      <c r="E412" s="387">
        <v>208.05500000000001</v>
      </c>
      <c r="F412" s="387">
        <v>4.9000000000000002E-2</v>
      </c>
      <c r="G412" s="387">
        <v>0.90400000000000003</v>
      </c>
      <c r="H412" s="387">
        <v>0</v>
      </c>
      <c r="I412" s="387">
        <v>0</v>
      </c>
      <c r="J412" s="387">
        <v>8.2390000000000008</v>
      </c>
      <c r="K412" s="387">
        <v>9.1929999999999996</v>
      </c>
      <c r="L412" s="387">
        <v>217.24700000000001</v>
      </c>
      <c r="M412" s="387">
        <v>363.28500000000003</v>
      </c>
      <c r="N412" s="387">
        <v>733.59199999999998</v>
      </c>
      <c r="O412" s="387">
        <v>1314.124</v>
      </c>
    </row>
    <row r="413" spans="1:15" x14ac:dyDescent="0.2">
      <c r="A413" s="387" t="s">
        <v>1162</v>
      </c>
      <c r="B413" s="387">
        <v>4.875</v>
      </c>
      <c r="C413" s="387">
        <v>181.17500000000001</v>
      </c>
      <c r="D413" s="387">
        <v>67.116</v>
      </c>
      <c r="E413" s="387">
        <v>253.166</v>
      </c>
      <c r="F413" s="387">
        <v>5.5E-2</v>
      </c>
      <c r="G413" s="387">
        <v>0.93400000000000005</v>
      </c>
      <c r="H413" s="387">
        <v>0</v>
      </c>
      <c r="I413" s="387">
        <v>0</v>
      </c>
      <c r="J413" s="387">
        <v>8.5120000000000005</v>
      </c>
      <c r="K413" s="387">
        <v>9.5020000000000007</v>
      </c>
      <c r="L413" s="387">
        <v>262.66699999999997</v>
      </c>
      <c r="M413" s="387">
        <v>341.32400000000001</v>
      </c>
      <c r="N413" s="387">
        <v>734.73599999999999</v>
      </c>
      <c r="O413" s="387">
        <v>1338.7260000000001</v>
      </c>
    </row>
    <row r="414" spans="1:15" x14ac:dyDescent="0.2">
      <c r="A414" s="387" t="s">
        <v>1163</v>
      </c>
      <c r="B414" s="387">
        <v>7.7279999999999998</v>
      </c>
      <c r="C414" s="387">
        <v>262.65699999999998</v>
      </c>
      <c r="D414" s="387">
        <v>62.771000000000001</v>
      </c>
      <c r="E414" s="387">
        <v>333.15600000000001</v>
      </c>
      <c r="F414" s="387">
        <v>0.06</v>
      </c>
      <c r="G414" s="387">
        <v>0.90400000000000003</v>
      </c>
      <c r="H414" s="387">
        <v>0</v>
      </c>
      <c r="I414" s="387">
        <v>0</v>
      </c>
      <c r="J414" s="387">
        <v>8.2189999999999994</v>
      </c>
      <c r="K414" s="387">
        <v>9.1829999999999998</v>
      </c>
      <c r="L414" s="387">
        <v>342.339</v>
      </c>
      <c r="M414" s="387">
        <v>315.96699999999998</v>
      </c>
      <c r="N414" s="387">
        <v>712.41200000000003</v>
      </c>
      <c r="O414" s="387">
        <v>1370.7180000000001</v>
      </c>
    </row>
    <row r="415" spans="1:15" x14ac:dyDescent="0.2">
      <c r="A415" s="387" t="s">
        <v>1164</v>
      </c>
      <c r="B415" s="387">
        <v>11.986000000000001</v>
      </c>
      <c r="C415" s="387">
        <v>397.62700000000001</v>
      </c>
      <c r="D415" s="387">
        <v>82.682000000000002</v>
      </c>
      <c r="E415" s="387">
        <v>492.29500000000002</v>
      </c>
      <c r="F415" s="387">
        <v>6.6000000000000003E-2</v>
      </c>
      <c r="G415" s="387">
        <v>0.93400000000000005</v>
      </c>
      <c r="H415" s="387">
        <v>0</v>
      </c>
      <c r="I415" s="387">
        <v>0</v>
      </c>
      <c r="J415" s="387">
        <v>8.7520000000000007</v>
      </c>
      <c r="K415" s="387">
        <v>9.7520000000000007</v>
      </c>
      <c r="L415" s="387">
        <v>502.048</v>
      </c>
      <c r="M415" s="387">
        <v>333.93099999999998</v>
      </c>
      <c r="N415" s="387">
        <v>751.14099999999996</v>
      </c>
      <c r="O415" s="387">
        <v>1587.12</v>
      </c>
    </row>
    <row r="416" spans="1:15" x14ac:dyDescent="0.2">
      <c r="A416" s="387" t="s">
        <v>1165</v>
      </c>
      <c r="B416" s="387">
        <v>81.962999999999994</v>
      </c>
      <c r="C416" s="387">
        <v>3260.9160000000002</v>
      </c>
      <c r="D416" s="387">
        <v>842.02499999999998</v>
      </c>
      <c r="E416" s="387">
        <v>4184.9040000000005</v>
      </c>
      <c r="F416" s="387">
        <v>0.73099999999999998</v>
      </c>
      <c r="G416" s="387">
        <v>11</v>
      </c>
      <c r="H416" s="387">
        <v>0</v>
      </c>
      <c r="I416" s="387">
        <v>0</v>
      </c>
      <c r="J416" s="387">
        <v>101.28400000000001</v>
      </c>
      <c r="K416" s="387">
        <v>113.01600000000001</v>
      </c>
      <c r="L416" s="387">
        <v>4297.92</v>
      </c>
      <c r="M416" s="387">
        <v>4090.0590000000002</v>
      </c>
      <c r="N416" s="387">
        <v>8957.5390000000007</v>
      </c>
      <c r="O416" s="387">
        <v>17345.517</v>
      </c>
    </row>
    <row r="417" spans="1:15" x14ac:dyDescent="0.2">
      <c r="A417" s="387" t="s">
        <v>1166</v>
      </c>
      <c r="B417" s="387">
        <v>13.205</v>
      </c>
      <c r="C417" s="387">
        <v>518.56200000000001</v>
      </c>
      <c r="D417" s="387">
        <v>93.09</v>
      </c>
      <c r="E417" s="387">
        <v>624.85699999999997</v>
      </c>
      <c r="F417" s="387">
        <v>0.05</v>
      </c>
      <c r="G417" s="387">
        <v>1.016</v>
      </c>
      <c r="H417" s="387">
        <v>0</v>
      </c>
      <c r="I417" s="387">
        <v>0</v>
      </c>
      <c r="J417" s="387">
        <v>8.843</v>
      </c>
      <c r="K417" s="387">
        <v>9.91</v>
      </c>
      <c r="L417" s="387">
        <v>634.76599999999996</v>
      </c>
      <c r="M417" s="387">
        <v>338.74700000000001</v>
      </c>
      <c r="N417" s="387">
        <v>749.43899999999996</v>
      </c>
      <c r="O417" s="387">
        <v>1722.952</v>
      </c>
    </row>
    <row r="418" spans="1:15" x14ac:dyDescent="0.2">
      <c r="A418" s="387" t="s">
        <v>1167</v>
      </c>
      <c r="B418" s="387">
        <v>10.624000000000001</v>
      </c>
      <c r="C418" s="387">
        <v>488.78300000000002</v>
      </c>
      <c r="D418" s="387">
        <v>82.084999999999994</v>
      </c>
      <c r="E418" s="387">
        <v>581.49300000000005</v>
      </c>
      <c r="F418" s="387">
        <v>8.5000000000000006E-2</v>
      </c>
      <c r="G418" s="387">
        <v>0.95099999999999996</v>
      </c>
      <c r="H418" s="387">
        <v>0</v>
      </c>
      <c r="I418" s="387">
        <v>0</v>
      </c>
      <c r="J418" s="387">
        <v>8.2949999999999999</v>
      </c>
      <c r="K418" s="387">
        <v>9.3309999999999995</v>
      </c>
      <c r="L418" s="387">
        <v>590.82399999999996</v>
      </c>
      <c r="M418" s="387">
        <v>319.62799999999999</v>
      </c>
      <c r="N418" s="387">
        <v>677.94200000000001</v>
      </c>
      <c r="O418" s="387">
        <v>1588.393</v>
      </c>
    </row>
    <row r="419" spans="1:15" x14ac:dyDescent="0.2">
      <c r="A419" s="387" t="s">
        <v>1168</v>
      </c>
      <c r="B419" s="387">
        <v>7.0419999999999998</v>
      </c>
      <c r="C419" s="387">
        <v>365.27800000000002</v>
      </c>
      <c r="D419" s="387">
        <v>71.713999999999999</v>
      </c>
      <c r="E419" s="387">
        <v>444.03399999999999</v>
      </c>
      <c r="F419" s="387">
        <v>0.126</v>
      </c>
      <c r="G419" s="387">
        <v>1.016</v>
      </c>
      <c r="H419" s="387">
        <v>0</v>
      </c>
      <c r="I419" s="387">
        <v>0</v>
      </c>
      <c r="J419" s="387">
        <v>8.7539999999999996</v>
      </c>
      <c r="K419" s="387">
        <v>9.8960000000000008</v>
      </c>
      <c r="L419" s="387">
        <v>453.93</v>
      </c>
      <c r="M419" s="387">
        <v>325.26900000000001</v>
      </c>
      <c r="N419" s="387">
        <v>697.39300000000003</v>
      </c>
      <c r="O419" s="387">
        <v>1476.5920000000001</v>
      </c>
    </row>
    <row r="420" spans="1:15" x14ac:dyDescent="0.2">
      <c r="A420" s="387" t="s">
        <v>1169</v>
      </c>
      <c r="B420" s="387">
        <v>8.5670000000000002</v>
      </c>
      <c r="C420" s="387">
        <v>258.87700000000001</v>
      </c>
      <c r="D420" s="387">
        <v>62.761000000000003</v>
      </c>
      <c r="E420" s="387">
        <v>330.20499999999998</v>
      </c>
      <c r="F420" s="387">
        <v>0.125</v>
      </c>
      <c r="G420" s="387">
        <v>0.98399999999999999</v>
      </c>
      <c r="H420" s="387">
        <v>0</v>
      </c>
      <c r="I420" s="387">
        <v>0</v>
      </c>
      <c r="J420" s="387">
        <v>8.7089999999999996</v>
      </c>
      <c r="K420" s="387">
        <v>9.8179999999999996</v>
      </c>
      <c r="L420" s="387">
        <v>340.02300000000002</v>
      </c>
      <c r="M420" s="387">
        <v>319.13099999999997</v>
      </c>
      <c r="N420" s="387">
        <v>679.45399999999995</v>
      </c>
      <c r="O420" s="387">
        <v>1338.6079999999999</v>
      </c>
    </row>
    <row r="421" spans="1:15" x14ac:dyDescent="0.2">
      <c r="A421" s="387" t="s">
        <v>1170</v>
      </c>
      <c r="B421" s="387">
        <v>6.1189999999999998</v>
      </c>
      <c r="C421" s="387">
        <v>176.74299999999999</v>
      </c>
      <c r="D421" s="387">
        <v>54.344999999999999</v>
      </c>
      <c r="E421" s="387">
        <v>237.20699999999999</v>
      </c>
      <c r="F421" s="387">
        <v>0.13300000000000001</v>
      </c>
      <c r="G421" s="387">
        <v>1.016</v>
      </c>
      <c r="H421" s="387">
        <v>0</v>
      </c>
      <c r="I421" s="387">
        <v>0</v>
      </c>
      <c r="J421" s="387">
        <v>8.9489999999999998</v>
      </c>
      <c r="K421" s="387">
        <v>10.099</v>
      </c>
      <c r="L421" s="387">
        <v>247.30600000000001</v>
      </c>
      <c r="M421" s="387">
        <v>344.2</v>
      </c>
      <c r="N421" s="387">
        <v>807.43</v>
      </c>
      <c r="O421" s="387">
        <v>1398.9359999999999</v>
      </c>
    </row>
    <row r="422" spans="1:15" x14ac:dyDescent="0.2">
      <c r="A422" s="387" t="s">
        <v>1171</v>
      </c>
      <c r="B422" s="387">
        <v>5.8949999999999996</v>
      </c>
      <c r="C422" s="387">
        <v>142.244</v>
      </c>
      <c r="D422" s="387">
        <v>53.783999999999999</v>
      </c>
      <c r="E422" s="387">
        <v>201.923</v>
      </c>
      <c r="F422" s="387">
        <v>0.107</v>
      </c>
      <c r="G422" s="387">
        <v>0.98399999999999999</v>
      </c>
      <c r="H422" s="387">
        <v>0</v>
      </c>
      <c r="I422" s="387">
        <v>0</v>
      </c>
      <c r="J422" s="387">
        <v>8.7279999999999998</v>
      </c>
      <c r="K422" s="387">
        <v>9.8190000000000008</v>
      </c>
      <c r="L422" s="387">
        <v>211.74199999999999</v>
      </c>
      <c r="M422" s="387">
        <v>368.91300000000001</v>
      </c>
      <c r="N422" s="387">
        <v>812.428</v>
      </c>
      <c r="O422" s="387">
        <v>1393.0830000000001</v>
      </c>
    </row>
    <row r="423" spans="1:15" x14ac:dyDescent="0.2">
      <c r="A423" s="387" t="s">
        <v>1172</v>
      </c>
      <c r="B423" s="387">
        <v>8.0530000000000008</v>
      </c>
      <c r="C423" s="387">
        <v>131.786</v>
      </c>
      <c r="D423" s="387">
        <v>54.552</v>
      </c>
      <c r="E423" s="387">
        <v>194.39099999999999</v>
      </c>
      <c r="F423" s="387">
        <v>0.05</v>
      </c>
      <c r="G423" s="387">
        <v>1.016</v>
      </c>
      <c r="H423" s="387">
        <v>0</v>
      </c>
      <c r="I423" s="387">
        <v>0</v>
      </c>
      <c r="J423" s="387">
        <v>8.9670000000000005</v>
      </c>
      <c r="K423" s="387">
        <v>10.032999999999999</v>
      </c>
      <c r="L423" s="387">
        <v>204.42500000000001</v>
      </c>
      <c r="M423" s="387">
        <v>394.07</v>
      </c>
      <c r="N423" s="387">
        <v>879.73500000000001</v>
      </c>
      <c r="O423" s="387">
        <v>1478.23</v>
      </c>
    </row>
    <row r="424" spans="1:15" x14ac:dyDescent="0.2">
      <c r="A424" s="387" t="s">
        <v>1173</v>
      </c>
      <c r="B424" s="387">
        <v>6.9029999999999996</v>
      </c>
      <c r="C424" s="387">
        <v>131.55600000000001</v>
      </c>
      <c r="D424" s="387">
        <v>57.677</v>
      </c>
      <c r="E424" s="387">
        <v>196.136</v>
      </c>
      <c r="F424" s="387">
        <v>0.04</v>
      </c>
      <c r="G424" s="387">
        <v>1.016</v>
      </c>
      <c r="H424" s="387">
        <v>0</v>
      </c>
      <c r="I424" s="387">
        <v>0</v>
      </c>
      <c r="J424" s="387">
        <v>8.9529999999999994</v>
      </c>
      <c r="K424" s="387">
        <v>10.01</v>
      </c>
      <c r="L424" s="387">
        <v>206.14599999999999</v>
      </c>
      <c r="M424" s="387">
        <v>390.512</v>
      </c>
      <c r="N424" s="387">
        <v>855.73599999999999</v>
      </c>
      <c r="O424" s="387">
        <v>1452.393</v>
      </c>
    </row>
    <row r="425" spans="1:15" x14ac:dyDescent="0.2">
      <c r="A425" s="387" t="s">
        <v>1174</v>
      </c>
      <c r="B425" s="387">
        <v>5.625</v>
      </c>
      <c r="C425" s="387">
        <v>134.96899999999999</v>
      </c>
      <c r="D425" s="387">
        <v>54.256</v>
      </c>
      <c r="E425" s="387">
        <v>194.84899999999999</v>
      </c>
      <c r="F425" s="387">
        <v>0.05</v>
      </c>
      <c r="G425" s="387">
        <v>0.98399999999999999</v>
      </c>
      <c r="H425" s="387">
        <v>0</v>
      </c>
      <c r="I425" s="387">
        <v>0</v>
      </c>
      <c r="J425" s="387">
        <v>8.6140000000000008</v>
      </c>
      <c r="K425" s="387">
        <v>9.6479999999999997</v>
      </c>
      <c r="L425" s="387">
        <v>204.49700000000001</v>
      </c>
      <c r="M425" s="387">
        <v>373.93900000000002</v>
      </c>
      <c r="N425" s="387">
        <v>792.08299999999997</v>
      </c>
      <c r="O425" s="387">
        <v>1370.519</v>
      </c>
    </row>
    <row r="426" spans="1:15" x14ac:dyDescent="0.2">
      <c r="A426" s="387" t="s">
        <v>1175</v>
      </c>
      <c r="B426" s="387">
        <v>5.9630000000000001</v>
      </c>
      <c r="C426" s="387">
        <v>178.97</v>
      </c>
      <c r="D426" s="387">
        <v>62.338999999999999</v>
      </c>
      <c r="E426" s="387">
        <v>247.27199999999999</v>
      </c>
      <c r="F426" s="387">
        <v>7.3999999999999996E-2</v>
      </c>
      <c r="G426" s="387">
        <v>1.016</v>
      </c>
      <c r="H426" s="387">
        <v>0</v>
      </c>
      <c r="I426" s="387">
        <v>0</v>
      </c>
      <c r="J426" s="387">
        <v>8.7609999999999992</v>
      </c>
      <c r="K426" s="387">
        <v>9.8520000000000003</v>
      </c>
      <c r="L426" s="387">
        <v>257.12400000000002</v>
      </c>
      <c r="M426" s="387">
        <v>349.13600000000002</v>
      </c>
      <c r="N426" s="387">
        <v>758.43100000000004</v>
      </c>
      <c r="O426" s="387">
        <v>1364.69</v>
      </c>
    </row>
    <row r="427" spans="1:15" x14ac:dyDescent="0.2">
      <c r="A427" s="387" t="s">
        <v>1176</v>
      </c>
      <c r="B427" s="387">
        <v>9.6359999999999992</v>
      </c>
      <c r="C427" s="387">
        <v>262.07799999999997</v>
      </c>
      <c r="D427" s="387">
        <v>66.462000000000003</v>
      </c>
      <c r="E427" s="387">
        <v>338.17700000000002</v>
      </c>
      <c r="F427" s="387">
        <v>8.6999999999999994E-2</v>
      </c>
      <c r="G427" s="387">
        <v>0.98399999999999999</v>
      </c>
      <c r="H427" s="387">
        <v>0</v>
      </c>
      <c r="I427" s="387">
        <v>0</v>
      </c>
      <c r="J427" s="387">
        <v>8.73</v>
      </c>
      <c r="K427" s="387">
        <v>9.8000000000000007</v>
      </c>
      <c r="L427" s="387">
        <v>347.97699999999998</v>
      </c>
      <c r="M427" s="387">
        <v>326.70800000000003</v>
      </c>
      <c r="N427" s="387">
        <v>725.58100000000002</v>
      </c>
      <c r="O427" s="387">
        <v>1400.2660000000001</v>
      </c>
    </row>
    <row r="428" spans="1:15" x14ac:dyDescent="0.2">
      <c r="A428" s="387" t="s">
        <v>1177</v>
      </c>
      <c r="B428" s="387">
        <v>15.272</v>
      </c>
      <c r="C428" s="387">
        <v>411.226</v>
      </c>
      <c r="D428" s="387">
        <v>96.415999999999997</v>
      </c>
      <c r="E428" s="387">
        <v>522.91399999999999</v>
      </c>
      <c r="F428" s="387">
        <v>0.124</v>
      </c>
      <c r="G428" s="387">
        <v>1.016</v>
      </c>
      <c r="H428" s="387">
        <v>0</v>
      </c>
      <c r="I428" s="387">
        <v>0</v>
      </c>
      <c r="J428" s="387">
        <v>9.0150000000000006</v>
      </c>
      <c r="K428" s="387">
        <v>10.156000000000001</v>
      </c>
      <c r="L428" s="387">
        <v>533.07000000000005</v>
      </c>
      <c r="M428" s="387">
        <v>347.95600000000002</v>
      </c>
      <c r="N428" s="387">
        <v>794.30600000000004</v>
      </c>
      <c r="O428" s="387">
        <v>1675.3320000000001</v>
      </c>
    </row>
    <row r="429" spans="1:15" x14ac:dyDescent="0.2">
      <c r="A429" s="387" t="s">
        <v>1178</v>
      </c>
      <c r="B429" s="387">
        <v>102.904</v>
      </c>
      <c r="C429" s="387">
        <v>3200.9720000000002</v>
      </c>
      <c r="D429" s="387">
        <v>809.48199999999997</v>
      </c>
      <c r="E429" s="387">
        <v>4113.3580000000002</v>
      </c>
      <c r="F429" s="387">
        <v>1.0509999999999999</v>
      </c>
      <c r="G429" s="387">
        <v>12</v>
      </c>
      <c r="H429" s="387">
        <v>0</v>
      </c>
      <c r="I429" s="387">
        <v>0</v>
      </c>
      <c r="J429" s="387">
        <v>105.319</v>
      </c>
      <c r="K429" s="387">
        <v>118.371</v>
      </c>
      <c r="L429" s="387">
        <v>4231.7290000000003</v>
      </c>
      <c r="M429" s="387">
        <v>4198.2089999999998</v>
      </c>
      <c r="N429" s="387">
        <v>9228.7219999999998</v>
      </c>
      <c r="O429" s="387">
        <v>17658.661</v>
      </c>
    </row>
    <row r="430" spans="1:15" x14ac:dyDescent="0.2">
      <c r="A430" s="387" t="s">
        <v>1179</v>
      </c>
      <c r="B430" s="387">
        <v>11.526999999999999</v>
      </c>
      <c r="C430" s="387">
        <v>478.98899999999998</v>
      </c>
      <c r="D430" s="387">
        <v>86.412000000000006</v>
      </c>
      <c r="E430" s="387">
        <v>576.928</v>
      </c>
      <c r="F430" s="387">
        <v>0.111</v>
      </c>
      <c r="G430" s="387">
        <v>1.155</v>
      </c>
      <c r="H430" s="387">
        <v>0</v>
      </c>
      <c r="I430" s="387">
        <v>0</v>
      </c>
      <c r="J430" s="387">
        <v>8.891</v>
      </c>
      <c r="K430" s="387">
        <v>10.157</v>
      </c>
      <c r="L430" s="387">
        <v>587.08500000000004</v>
      </c>
      <c r="M430" s="387">
        <v>344.142</v>
      </c>
      <c r="N430" s="387">
        <v>759.02499999999998</v>
      </c>
      <c r="O430" s="387">
        <v>1690.252</v>
      </c>
    </row>
    <row r="431" spans="1:15" x14ac:dyDescent="0.2">
      <c r="A431" s="387" t="s">
        <v>1180</v>
      </c>
      <c r="B431" s="387">
        <v>8.9540000000000006</v>
      </c>
      <c r="C431" s="387">
        <v>422.45800000000003</v>
      </c>
      <c r="D431" s="387">
        <v>76.018000000000001</v>
      </c>
      <c r="E431" s="387">
        <v>507.43</v>
      </c>
      <c r="F431" s="387">
        <v>0.109</v>
      </c>
      <c r="G431" s="387">
        <v>1.0429999999999999</v>
      </c>
      <c r="H431" s="387">
        <v>0</v>
      </c>
      <c r="I431" s="387">
        <v>0</v>
      </c>
      <c r="J431" s="387">
        <v>8.1449999999999996</v>
      </c>
      <c r="K431" s="387">
        <v>9.2970000000000006</v>
      </c>
      <c r="L431" s="387">
        <v>516.72699999999998</v>
      </c>
      <c r="M431" s="387">
        <v>318.19200000000001</v>
      </c>
      <c r="N431" s="387">
        <v>657.23800000000006</v>
      </c>
      <c r="O431" s="387">
        <v>1492.1559999999999</v>
      </c>
    </row>
    <row r="432" spans="1:15" x14ac:dyDescent="0.2">
      <c r="A432" s="387" t="s">
        <v>1181</v>
      </c>
      <c r="B432" s="387">
        <v>8.6189999999999998</v>
      </c>
      <c r="C432" s="387">
        <v>386.43299999999999</v>
      </c>
      <c r="D432" s="387">
        <v>72.113</v>
      </c>
      <c r="E432" s="387">
        <v>467.16500000000002</v>
      </c>
      <c r="F432" s="387">
        <v>8.2000000000000003E-2</v>
      </c>
      <c r="G432" s="387">
        <v>1.155</v>
      </c>
      <c r="H432" s="387">
        <v>0</v>
      </c>
      <c r="I432" s="387">
        <v>0</v>
      </c>
      <c r="J432" s="387">
        <v>8.89</v>
      </c>
      <c r="K432" s="387">
        <v>10.127000000000001</v>
      </c>
      <c r="L432" s="387">
        <v>477.29199999999997</v>
      </c>
      <c r="M432" s="387">
        <v>337.52800000000002</v>
      </c>
      <c r="N432" s="387">
        <v>727.82500000000005</v>
      </c>
      <c r="O432" s="387">
        <v>1542.644</v>
      </c>
    </row>
    <row r="433" spans="1:15" x14ac:dyDescent="0.2">
      <c r="A433" s="387" t="s">
        <v>1182</v>
      </c>
      <c r="B433" s="387">
        <v>7.3659999999999997</v>
      </c>
      <c r="C433" s="387">
        <v>248.65700000000001</v>
      </c>
      <c r="D433" s="387">
        <v>55.896999999999998</v>
      </c>
      <c r="E433" s="387">
        <v>311.92</v>
      </c>
      <c r="F433" s="387">
        <v>0.123</v>
      </c>
      <c r="G433" s="387">
        <v>1.1180000000000001</v>
      </c>
      <c r="H433" s="387">
        <v>0</v>
      </c>
      <c r="I433" s="387">
        <v>0</v>
      </c>
      <c r="J433" s="387">
        <v>8.4499999999999993</v>
      </c>
      <c r="K433" s="387">
        <v>9.6910000000000007</v>
      </c>
      <c r="L433" s="387">
        <v>321.61099999999999</v>
      </c>
      <c r="M433" s="387">
        <v>322.22800000000001</v>
      </c>
      <c r="N433" s="387">
        <v>682.69399999999996</v>
      </c>
      <c r="O433" s="387">
        <v>1326.5319999999999</v>
      </c>
    </row>
    <row r="434" spans="1:15" x14ac:dyDescent="0.2">
      <c r="A434" s="387" t="s">
        <v>1183</v>
      </c>
      <c r="B434" s="387">
        <v>5.84</v>
      </c>
      <c r="C434" s="387">
        <v>178.07900000000001</v>
      </c>
      <c r="D434" s="387">
        <v>53.72</v>
      </c>
      <c r="E434" s="387">
        <v>237.63900000000001</v>
      </c>
      <c r="F434" s="387">
        <v>0.127</v>
      </c>
      <c r="G434" s="387">
        <v>1.155</v>
      </c>
      <c r="H434" s="387">
        <v>0</v>
      </c>
      <c r="I434" s="387">
        <v>0</v>
      </c>
      <c r="J434" s="387">
        <v>8.9740000000000002</v>
      </c>
      <c r="K434" s="387">
        <v>10.256</v>
      </c>
      <c r="L434" s="387">
        <v>247.89500000000001</v>
      </c>
      <c r="M434" s="387">
        <v>340.18200000000002</v>
      </c>
      <c r="N434" s="387">
        <v>783.69100000000003</v>
      </c>
      <c r="O434" s="387">
        <v>1371.7670000000001</v>
      </c>
    </row>
    <row r="435" spans="1:15" x14ac:dyDescent="0.2">
      <c r="A435" s="387" t="s">
        <v>1184</v>
      </c>
      <c r="B435" s="387">
        <v>6.194</v>
      </c>
      <c r="C435" s="387">
        <v>138.721</v>
      </c>
      <c r="D435" s="387">
        <v>56.493000000000002</v>
      </c>
      <c r="E435" s="387">
        <v>201.40799999999999</v>
      </c>
      <c r="F435" s="387">
        <v>6.9000000000000006E-2</v>
      </c>
      <c r="G435" s="387">
        <v>1.1180000000000001</v>
      </c>
      <c r="H435" s="387">
        <v>0</v>
      </c>
      <c r="I435" s="387">
        <v>0</v>
      </c>
      <c r="J435" s="387">
        <v>8.8650000000000002</v>
      </c>
      <c r="K435" s="387">
        <v>10.051</v>
      </c>
      <c r="L435" s="387">
        <v>211.459</v>
      </c>
      <c r="M435" s="387">
        <v>389.31200000000001</v>
      </c>
      <c r="N435" s="387">
        <v>873.19200000000001</v>
      </c>
      <c r="O435" s="387">
        <v>1473.963</v>
      </c>
    </row>
    <row r="436" spans="1:15" x14ac:dyDescent="0.2">
      <c r="A436" s="387" t="s">
        <v>1185</v>
      </c>
      <c r="B436" s="387">
        <v>7.37</v>
      </c>
      <c r="C436" s="387">
        <v>127.69799999999999</v>
      </c>
      <c r="D436" s="387">
        <v>55.77</v>
      </c>
      <c r="E436" s="387">
        <v>190.83799999999999</v>
      </c>
      <c r="F436" s="387">
        <v>3.4000000000000002E-2</v>
      </c>
      <c r="G436" s="387">
        <v>1.155</v>
      </c>
      <c r="H436" s="387">
        <v>0</v>
      </c>
      <c r="I436" s="387">
        <v>0</v>
      </c>
      <c r="J436" s="387">
        <v>9.093</v>
      </c>
      <c r="K436" s="387">
        <v>10.282</v>
      </c>
      <c r="L436" s="387">
        <v>201.12</v>
      </c>
      <c r="M436" s="387">
        <v>416.39</v>
      </c>
      <c r="N436" s="387">
        <v>931.13</v>
      </c>
      <c r="O436" s="387">
        <v>1548.64</v>
      </c>
    </row>
    <row r="437" spans="1:15" x14ac:dyDescent="0.2">
      <c r="A437" s="387" t="s">
        <v>1186</v>
      </c>
      <c r="B437" s="387">
        <v>7.0110000000000001</v>
      </c>
      <c r="C437" s="387">
        <v>126.91800000000001</v>
      </c>
      <c r="D437" s="387">
        <v>60.347999999999999</v>
      </c>
      <c r="E437" s="387">
        <v>194.27600000000001</v>
      </c>
      <c r="F437" s="387">
        <v>1.0999999999999999E-2</v>
      </c>
      <c r="G437" s="387">
        <v>1.155</v>
      </c>
      <c r="H437" s="387">
        <v>0</v>
      </c>
      <c r="I437" s="387">
        <v>0</v>
      </c>
      <c r="J437" s="387">
        <v>8.9629999999999992</v>
      </c>
      <c r="K437" s="387">
        <v>10.128</v>
      </c>
      <c r="L437" s="387">
        <v>204.405</v>
      </c>
      <c r="M437" s="387">
        <v>424.57600000000002</v>
      </c>
      <c r="N437" s="387">
        <v>926.22199999999998</v>
      </c>
      <c r="O437" s="387">
        <v>1555.203</v>
      </c>
    </row>
    <row r="438" spans="1:15" x14ac:dyDescent="0.2">
      <c r="A438" s="387" t="s">
        <v>1187</v>
      </c>
      <c r="B438" s="387">
        <v>5.0190000000000001</v>
      </c>
      <c r="C438" s="387">
        <v>129.73099999999999</v>
      </c>
      <c r="D438" s="387">
        <v>51.468000000000004</v>
      </c>
      <c r="E438" s="387">
        <v>186.21799999999999</v>
      </c>
      <c r="F438" s="387">
        <v>2.4E-2</v>
      </c>
      <c r="G438" s="387">
        <v>1.1180000000000001</v>
      </c>
      <c r="H438" s="387">
        <v>0</v>
      </c>
      <c r="I438" s="387">
        <v>0</v>
      </c>
      <c r="J438" s="387">
        <v>8.6489999999999991</v>
      </c>
      <c r="K438" s="387">
        <v>9.7910000000000004</v>
      </c>
      <c r="L438" s="387">
        <v>196.00899999999999</v>
      </c>
      <c r="M438" s="387">
        <v>397.55599999999998</v>
      </c>
      <c r="N438" s="387">
        <v>807.072</v>
      </c>
      <c r="O438" s="387">
        <v>1400.636</v>
      </c>
    </row>
    <row r="439" spans="1:15" x14ac:dyDescent="0.2">
      <c r="A439" s="387" t="s">
        <v>1188</v>
      </c>
      <c r="B439" s="387">
        <v>5.5490000000000004</v>
      </c>
      <c r="C439" s="387">
        <v>165.84800000000001</v>
      </c>
      <c r="D439" s="387">
        <v>57.106999999999999</v>
      </c>
      <c r="E439" s="387">
        <v>228.50299999999999</v>
      </c>
      <c r="F439" s="387">
        <v>4.3999999999999997E-2</v>
      </c>
      <c r="G439" s="387">
        <v>1.155</v>
      </c>
      <c r="H439" s="387">
        <v>0</v>
      </c>
      <c r="I439" s="387">
        <v>0</v>
      </c>
      <c r="J439" s="387">
        <v>8.6300000000000008</v>
      </c>
      <c r="K439" s="387">
        <v>9.8290000000000006</v>
      </c>
      <c r="L439" s="387">
        <v>238.33199999999999</v>
      </c>
      <c r="M439" s="387">
        <v>370.11500000000001</v>
      </c>
      <c r="N439" s="387">
        <v>763.49699999999996</v>
      </c>
      <c r="O439" s="387">
        <v>1371.943</v>
      </c>
    </row>
    <row r="440" spans="1:15" x14ac:dyDescent="0.2">
      <c r="A440" s="387" t="s">
        <v>1189</v>
      </c>
      <c r="B440" s="387">
        <v>8.6140000000000008</v>
      </c>
      <c r="C440" s="387">
        <v>245.94200000000001</v>
      </c>
      <c r="D440" s="387">
        <v>58.582000000000001</v>
      </c>
      <c r="E440" s="387">
        <v>313.13799999999998</v>
      </c>
      <c r="F440" s="387">
        <v>5.8000000000000003E-2</v>
      </c>
      <c r="G440" s="387">
        <v>1.1180000000000001</v>
      </c>
      <c r="H440" s="387">
        <v>0</v>
      </c>
      <c r="I440" s="387">
        <v>0</v>
      </c>
      <c r="J440" s="387">
        <v>8.6389999999999993</v>
      </c>
      <c r="K440" s="387">
        <v>9.8160000000000007</v>
      </c>
      <c r="L440" s="387">
        <v>322.95400000000001</v>
      </c>
      <c r="M440" s="387">
        <v>337.10300000000001</v>
      </c>
      <c r="N440" s="387">
        <v>741.61500000000001</v>
      </c>
      <c r="O440" s="387">
        <v>1401.672</v>
      </c>
    </row>
    <row r="441" spans="1:15" x14ac:dyDescent="0.2">
      <c r="A441" s="387" t="s">
        <v>1190</v>
      </c>
      <c r="B441" s="387">
        <v>14.936999999999999</v>
      </c>
      <c r="C441" s="387">
        <v>424.267</v>
      </c>
      <c r="D441" s="387">
        <v>77.501999999999995</v>
      </c>
      <c r="E441" s="387">
        <v>516.70600000000002</v>
      </c>
      <c r="F441" s="387">
        <v>6.8000000000000005E-2</v>
      </c>
      <c r="G441" s="387">
        <v>1.155</v>
      </c>
      <c r="H441" s="387">
        <v>0</v>
      </c>
      <c r="I441" s="387">
        <v>0</v>
      </c>
      <c r="J441" s="387">
        <v>8.9329999999999998</v>
      </c>
      <c r="K441" s="387">
        <v>10.157</v>
      </c>
      <c r="L441" s="387">
        <v>526.86300000000006</v>
      </c>
      <c r="M441" s="387">
        <v>353.24799999999999</v>
      </c>
      <c r="N441" s="387">
        <v>800.57899999999995</v>
      </c>
      <c r="O441" s="387">
        <v>1680.69</v>
      </c>
    </row>
    <row r="442" spans="1:15" x14ac:dyDescent="0.2">
      <c r="A442" s="387" t="s">
        <v>1191</v>
      </c>
      <c r="B442" s="387">
        <v>96.998999999999995</v>
      </c>
      <c r="C442" s="387">
        <v>3073.2159999999999</v>
      </c>
      <c r="D442" s="387">
        <v>761.428</v>
      </c>
      <c r="E442" s="387">
        <v>3931.643</v>
      </c>
      <c r="F442" s="387">
        <v>0.86</v>
      </c>
      <c r="G442" s="387">
        <v>13.6</v>
      </c>
      <c r="H442" s="387">
        <v>0</v>
      </c>
      <c r="I442" s="387">
        <v>0</v>
      </c>
      <c r="J442" s="387">
        <v>105.122</v>
      </c>
      <c r="K442" s="387">
        <v>119.583</v>
      </c>
      <c r="L442" s="387">
        <v>4051.2260000000001</v>
      </c>
      <c r="M442" s="387">
        <v>4350.57</v>
      </c>
      <c r="N442" s="387">
        <v>9454.9490000000005</v>
      </c>
      <c r="O442" s="387">
        <v>17856.744999999999</v>
      </c>
    </row>
    <row r="443" spans="1:15" x14ac:dyDescent="0.2">
      <c r="A443" s="387" t="s">
        <v>1192</v>
      </c>
      <c r="B443" s="387">
        <v>6.8920000000000003</v>
      </c>
      <c r="C443" s="387">
        <v>406.976</v>
      </c>
      <c r="D443" s="387">
        <v>72.266000000000005</v>
      </c>
      <c r="E443" s="387">
        <v>486.13400000000001</v>
      </c>
      <c r="F443" s="387">
        <v>0.128</v>
      </c>
      <c r="G443" s="387">
        <v>1.1890000000000001</v>
      </c>
      <c r="H443" s="387">
        <v>0</v>
      </c>
      <c r="I443" s="387">
        <v>0</v>
      </c>
      <c r="J443" s="387">
        <v>8.7859999999999996</v>
      </c>
      <c r="K443" s="387">
        <v>10.103</v>
      </c>
      <c r="L443" s="387">
        <v>496.23599999999999</v>
      </c>
      <c r="M443" s="387">
        <v>347.79700000000003</v>
      </c>
      <c r="N443" s="387">
        <v>730.17899999999997</v>
      </c>
      <c r="O443" s="387">
        <v>1574.212</v>
      </c>
    </row>
    <row r="444" spans="1:15" x14ac:dyDescent="0.2">
      <c r="A444" s="387" t="s">
        <v>1193</v>
      </c>
      <c r="B444" s="387">
        <v>6.2629999999999999</v>
      </c>
      <c r="C444" s="387">
        <v>399.84399999999999</v>
      </c>
      <c r="D444" s="387">
        <v>75.248999999999995</v>
      </c>
      <c r="E444" s="387">
        <v>481.35599999999999</v>
      </c>
      <c r="F444" s="387">
        <v>0.111</v>
      </c>
      <c r="G444" s="387">
        <v>1.0740000000000001</v>
      </c>
      <c r="H444" s="387">
        <v>0</v>
      </c>
      <c r="I444" s="387">
        <v>0</v>
      </c>
      <c r="J444" s="387">
        <v>7.9960000000000004</v>
      </c>
      <c r="K444" s="387">
        <v>9.1809999999999992</v>
      </c>
      <c r="L444" s="387">
        <v>490.53699999999998</v>
      </c>
      <c r="M444" s="387">
        <v>326.57299999999998</v>
      </c>
      <c r="N444" s="387">
        <v>690.15</v>
      </c>
      <c r="O444" s="387">
        <v>1507.261</v>
      </c>
    </row>
    <row r="445" spans="1:15" x14ac:dyDescent="0.2">
      <c r="A445" s="387" t="s">
        <v>1194</v>
      </c>
      <c r="B445" s="387">
        <v>6.282</v>
      </c>
      <c r="C445" s="387">
        <v>361.64800000000002</v>
      </c>
      <c r="D445" s="387">
        <v>69.617999999999995</v>
      </c>
      <c r="E445" s="387">
        <v>437.548</v>
      </c>
      <c r="F445" s="387">
        <v>0.12</v>
      </c>
      <c r="G445" s="387">
        <v>1.1890000000000001</v>
      </c>
      <c r="H445" s="387">
        <v>0</v>
      </c>
      <c r="I445" s="387">
        <v>0</v>
      </c>
      <c r="J445" s="387">
        <v>8.298</v>
      </c>
      <c r="K445" s="387">
        <v>9.6069999999999993</v>
      </c>
      <c r="L445" s="387">
        <v>447.15499999999997</v>
      </c>
      <c r="M445" s="387">
        <v>345.00599999999997</v>
      </c>
      <c r="N445" s="387">
        <v>730.73</v>
      </c>
      <c r="O445" s="387">
        <v>1522.89</v>
      </c>
    </row>
    <row r="446" spans="1:15" x14ac:dyDescent="0.2">
      <c r="A446" s="387" t="s">
        <v>1195</v>
      </c>
      <c r="B446" s="387">
        <v>4.1319999999999997</v>
      </c>
      <c r="C446" s="387">
        <v>231.267</v>
      </c>
      <c r="D446" s="387">
        <v>51.637999999999998</v>
      </c>
      <c r="E446" s="387">
        <v>287.03699999999998</v>
      </c>
      <c r="F446" s="387">
        <v>9.1999999999999998E-2</v>
      </c>
      <c r="G446" s="387">
        <v>1.151</v>
      </c>
      <c r="H446" s="387">
        <v>0</v>
      </c>
      <c r="I446" s="387">
        <v>0</v>
      </c>
      <c r="J446" s="387">
        <v>8.3699999999999992</v>
      </c>
      <c r="K446" s="387">
        <v>9.6120000000000001</v>
      </c>
      <c r="L446" s="387">
        <v>296.64999999999998</v>
      </c>
      <c r="M446" s="387">
        <v>329.43299999999999</v>
      </c>
      <c r="N446" s="387">
        <v>707.64099999999996</v>
      </c>
      <c r="O446" s="387">
        <v>1333.7239999999999</v>
      </c>
    </row>
    <row r="447" spans="1:15" x14ac:dyDescent="0.2">
      <c r="A447" s="387" t="s">
        <v>1196</v>
      </c>
      <c r="B447" s="387">
        <v>4.2939999999999996</v>
      </c>
      <c r="C447" s="387">
        <v>164.33199999999999</v>
      </c>
      <c r="D447" s="387">
        <v>49.271000000000001</v>
      </c>
      <c r="E447" s="387">
        <v>217.89699999999999</v>
      </c>
      <c r="F447" s="387">
        <v>9.0999999999999998E-2</v>
      </c>
      <c r="G447" s="387">
        <v>1.1890000000000001</v>
      </c>
      <c r="H447" s="387">
        <v>0</v>
      </c>
      <c r="I447" s="387">
        <v>0</v>
      </c>
      <c r="J447" s="387">
        <v>9.0259999999999998</v>
      </c>
      <c r="K447" s="387">
        <v>10.305999999999999</v>
      </c>
      <c r="L447" s="387">
        <v>228.203</v>
      </c>
      <c r="M447" s="387">
        <v>363.18</v>
      </c>
      <c r="N447" s="387">
        <v>822.04499999999996</v>
      </c>
      <c r="O447" s="387">
        <v>1413.4280000000001</v>
      </c>
    </row>
    <row r="448" spans="1:15" x14ac:dyDescent="0.2">
      <c r="A448" s="387" t="s">
        <v>1197</v>
      </c>
      <c r="B448" s="387">
        <v>4.532</v>
      </c>
      <c r="C448" s="387">
        <v>137.46799999999999</v>
      </c>
      <c r="D448" s="387">
        <v>45.008000000000003</v>
      </c>
      <c r="E448" s="387">
        <v>187.00800000000001</v>
      </c>
      <c r="F448" s="387">
        <v>9.5000000000000001E-2</v>
      </c>
      <c r="G448" s="387">
        <v>1.151</v>
      </c>
      <c r="H448" s="387">
        <v>0</v>
      </c>
      <c r="I448" s="387">
        <v>0</v>
      </c>
      <c r="J448" s="387">
        <v>8.5120000000000005</v>
      </c>
      <c r="K448" s="387">
        <v>9.7569999999999997</v>
      </c>
      <c r="L448" s="387">
        <v>196.76499999999999</v>
      </c>
      <c r="M448" s="387">
        <v>395.06</v>
      </c>
      <c r="N448" s="387">
        <v>872.08900000000006</v>
      </c>
      <c r="O448" s="387">
        <v>1463.914</v>
      </c>
    </row>
    <row r="449" spans="1:15" x14ac:dyDescent="0.2">
      <c r="A449" s="387" t="s">
        <v>1198</v>
      </c>
      <c r="B449" s="387">
        <v>4.5469999999999997</v>
      </c>
      <c r="C449" s="387">
        <v>124.90600000000001</v>
      </c>
      <c r="D449" s="387">
        <v>44.837000000000003</v>
      </c>
      <c r="E449" s="387">
        <v>174.29</v>
      </c>
      <c r="F449" s="387">
        <v>3.3000000000000002E-2</v>
      </c>
      <c r="G449" s="387">
        <v>1.1890000000000001</v>
      </c>
      <c r="H449" s="387">
        <v>0</v>
      </c>
      <c r="I449" s="387">
        <v>0</v>
      </c>
      <c r="J449" s="387">
        <v>8.6769999999999996</v>
      </c>
      <c r="K449" s="387">
        <v>9.9</v>
      </c>
      <c r="L449" s="387">
        <v>184.19</v>
      </c>
      <c r="M449" s="387">
        <v>428.34699999999998</v>
      </c>
      <c r="N449" s="387">
        <v>948.77</v>
      </c>
      <c r="O449" s="387">
        <v>1561.307</v>
      </c>
    </row>
    <row r="450" spans="1:15" x14ac:dyDescent="0.2">
      <c r="A450" s="387" t="s">
        <v>1199</v>
      </c>
      <c r="B450" s="387">
        <v>4.5510000000000002</v>
      </c>
      <c r="C450" s="387">
        <v>129.488</v>
      </c>
      <c r="D450" s="387">
        <v>45.826000000000001</v>
      </c>
      <c r="E450" s="387">
        <v>179.86600000000001</v>
      </c>
      <c r="F450" s="387">
        <v>2E-3</v>
      </c>
      <c r="G450" s="387">
        <v>1.1890000000000001</v>
      </c>
      <c r="H450" s="387">
        <v>0</v>
      </c>
      <c r="I450" s="387">
        <v>0</v>
      </c>
      <c r="J450" s="387">
        <v>8.6969999999999992</v>
      </c>
      <c r="K450" s="387">
        <v>9.8879999999999999</v>
      </c>
      <c r="L450" s="387">
        <v>189.75399999999999</v>
      </c>
      <c r="M450" s="387">
        <v>435.55799999999999</v>
      </c>
      <c r="N450" s="387">
        <v>930.98800000000006</v>
      </c>
      <c r="O450" s="387">
        <v>1556.3</v>
      </c>
    </row>
    <row r="451" spans="1:15" x14ac:dyDescent="0.2">
      <c r="A451" s="387" t="s">
        <v>1200</v>
      </c>
      <c r="B451" s="387">
        <v>3.859</v>
      </c>
      <c r="C451" s="387">
        <v>136.18299999999999</v>
      </c>
      <c r="D451" s="387">
        <v>45.948999999999998</v>
      </c>
      <c r="E451" s="387">
        <v>185.99100000000001</v>
      </c>
      <c r="F451" s="387">
        <v>2.7E-2</v>
      </c>
      <c r="G451" s="387">
        <v>1.151</v>
      </c>
      <c r="H451" s="387">
        <v>0</v>
      </c>
      <c r="I451" s="387">
        <v>0</v>
      </c>
      <c r="J451" s="387">
        <v>8.3529999999999998</v>
      </c>
      <c r="K451" s="387">
        <v>9.5310000000000006</v>
      </c>
      <c r="L451" s="387">
        <v>195.52199999999999</v>
      </c>
      <c r="M451" s="387">
        <v>389.755</v>
      </c>
      <c r="N451" s="387">
        <v>769.06700000000001</v>
      </c>
      <c r="O451" s="387">
        <v>1354.3440000000001</v>
      </c>
    </row>
    <row r="452" spans="1:15" x14ac:dyDescent="0.2">
      <c r="A452" s="387" t="s">
        <v>1201</v>
      </c>
      <c r="B452" s="387">
        <v>5.5339999999999998</v>
      </c>
      <c r="C452" s="387">
        <v>192.124</v>
      </c>
      <c r="D452" s="387">
        <v>48.363999999999997</v>
      </c>
      <c r="E452" s="387">
        <v>246.02099999999999</v>
      </c>
      <c r="F452" s="387">
        <v>0.03</v>
      </c>
      <c r="G452" s="387">
        <v>1.1890000000000001</v>
      </c>
      <c r="H452" s="387">
        <v>0</v>
      </c>
      <c r="I452" s="387">
        <v>0</v>
      </c>
      <c r="J452" s="387">
        <v>8.6349999999999998</v>
      </c>
      <c r="K452" s="387">
        <v>9.8539999999999992</v>
      </c>
      <c r="L452" s="387">
        <v>255.876</v>
      </c>
      <c r="M452" s="387">
        <v>371.90800000000002</v>
      </c>
      <c r="N452" s="387">
        <v>788.09400000000005</v>
      </c>
      <c r="O452" s="387">
        <v>1415.8779999999999</v>
      </c>
    </row>
    <row r="453" spans="1:15" x14ac:dyDescent="0.2">
      <c r="A453" s="387" t="s">
        <v>1202</v>
      </c>
      <c r="B453" s="387">
        <v>6.47</v>
      </c>
      <c r="C453" s="387">
        <v>262.47000000000003</v>
      </c>
      <c r="D453" s="387">
        <v>51.252000000000002</v>
      </c>
      <c r="E453" s="387">
        <v>320.19299999999998</v>
      </c>
      <c r="F453" s="387">
        <v>0.10100000000000001</v>
      </c>
      <c r="G453" s="387">
        <v>1.151</v>
      </c>
      <c r="H453" s="387">
        <v>0</v>
      </c>
      <c r="I453" s="387">
        <v>0</v>
      </c>
      <c r="J453" s="387">
        <v>8.5090000000000003</v>
      </c>
      <c r="K453" s="387">
        <v>9.76</v>
      </c>
      <c r="L453" s="387">
        <v>329.95299999999997</v>
      </c>
      <c r="M453" s="387">
        <v>344.96600000000001</v>
      </c>
      <c r="N453" s="387">
        <v>751.82100000000003</v>
      </c>
      <c r="O453" s="387">
        <v>1426.739</v>
      </c>
    </row>
    <row r="454" spans="1:15" x14ac:dyDescent="0.2">
      <c r="A454" s="387" t="s">
        <v>1203</v>
      </c>
      <c r="B454" s="387">
        <v>7.4329999999999998</v>
      </c>
      <c r="C454" s="387">
        <v>355.22699999999998</v>
      </c>
      <c r="D454" s="387">
        <v>63.264000000000003</v>
      </c>
      <c r="E454" s="387">
        <v>425.92399999999998</v>
      </c>
      <c r="F454" s="387">
        <v>9.8000000000000004E-2</v>
      </c>
      <c r="G454" s="387">
        <v>1.1890000000000001</v>
      </c>
      <c r="H454" s="387">
        <v>0</v>
      </c>
      <c r="I454" s="387">
        <v>0</v>
      </c>
      <c r="J454" s="387">
        <v>8.8070000000000004</v>
      </c>
      <c r="K454" s="387">
        <v>10.093999999999999</v>
      </c>
      <c r="L454" s="387">
        <v>436.01799999999997</v>
      </c>
      <c r="M454" s="387">
        <v>357.14400000000001</v>
      </c>
      <c r="N454" s="387">
        <v>789.09100000000001</v>
      </c>
      <c r="O454" s="387">
        <v>1582.2529999999999</v>
      </c>
    </row>
    <row r="455" spans="1:15" x14ac:dyDescent="0.2">
      <c r="A455" s="387" t="s">
        <v>1204</v>
      </c>
      <c r="B455" s="387">
        <v>64.789000000000001</v>
      </c>
      <c r="C455" s="387">
        <v>2901.6869999999999</v>
      </c>
      <c r="D455" s="387">
        <v>662.54300000000001</v>
      </c>
      <c r="E455" s="387">
        <v>3629.02</v>
      </c>
      <c r="F455" s="387">
        <v>0.92700000000000005</v>
      </c>
      <c r="G455" s="387">
        <v>14</v>
      </c>
      <c r="H455" s="387">
        <v>0</v>
      </c>
      <c r="I455" s="387">
        <v>0</v>
      </c>
      <c r="J455" s="387">
        <v>102.666</v>
      </c>
      <c r="K455" s="387">
        <v>117.593</v>
      </c>
      <c r="L455" s="387">
        <v>3746.6120000000001</v>
      </c>
      <c r="M455" s="387">
        <v>4434.7250000000004</v>
      </c>
      <c r="N455" s="387">
        <v>9529.3130000000001</v>
      </c>
      <c r="O455" s="387">
        <v>17710.651000000002</v>
      </c>
    </row>
    <row r="456" spans="1:15" x14ac:dyDescent="0.2">
      <c r="A456" s="387" t="s">
        <v>1205</v>
      </c>
      <c r="B456" s="387">
        <v>7.3360000000000003</v>
      </c>
      <c r="C456" s="387">
        <v>442.17599999999999</v>
      </c>
      <c r="D456" s="387">
        <v>66.8</v>
      </c>
      <c r="E456" s="387">
        <v>516.31299999999999</v>
      </c>
      <c r="F456" s="387">
        <v>0.108</v>
      </c>
      <c r="G456" s="387">
        <v>1.2230000000000001</v>
      </c>
      <c r="H456" s="387">
        <v>0</v>
      </c>
      <c r="I456" s="387">
        <v>0</v>
      </c>
      <c r="J456" s="387">
        <v>8.75</v>
      </c>
      <c r="K456" s="387">
        <v>10.081</v>
      </c>
      <c r="L456" s="387">
        <v>526.39400000000001</v>
      </c>
      <c r="M456" s="387">
        <v>363.94900000000001</v>
      </c>
      <c r="N456" s="387">
        <v>807.04200000000003</v>
      </c>
      <c r="O456" s="387">
        <v>1697.385</v>
      </c>
    </row>
    <row r="457" spans="1:15" x14ac:dyDescent="0.2">
      <c r="A457" s="387" t="s">
        <v>1206</v>
      </c>
      <c r="B457" s="387">
        <v>7.1219999999999999</v>
      </c>
      <c r="C457" s="387">
        <v>489.02199999999999</v>
      </c>
      <c r="D457" s="387">
        <v>70.061999999999998</v>
      </c>
      <c r="E457" s="387">
        <v>566.20600000000002</v>
      </c>
      <c r="F457" s="387">
        <v>8.4000000000000005E-2</v>
      </c>
      <c r="G457" s="387">
        <v>1.105</v>
      </c>
      <c r="H457" s="387">
        <v>0</v>
      </c>
      <c r="I457" s="387">
        <v>0</v>
      </c>
      <c r="J457" s="387">
        <v>7.7640000000000002</v>
      </c>
      <c r="K457" s="387">
        <v>8.952</v>
      </c>
      <c r="L457" s="387">
        <v>575.15800000000002</v>
      </c>
      <c r="M457" s="387">
        <v>343.78100000000001</v>
      </c>
      <c r="N457" s="387">
        <v>706.298</v>
      </c>
      <c r="O457" s="387">
        <v>1625.2370000000001</v>
      </c>
    </row>
    <row r="458" spans="1:15" x14ac:dyDescent="0.2">
      <c r="A458" s="387" t="s">
        <v>1207</v>
      </c>
      <c r="B458" s="387">
        <v>6.5519999999999996</v>
      </c>
      <c r="C458" s="387">
        <v>362.74099999999999</v>
      </c>
      <c r="D458" s="387">
        <v>67.864999999999995</v>
      </c>
      <c r="E458" s="387">
        <v>437.15800000000002</v>
      </c>
      <c r="F458" s="387">
        <v>0.109</v>
      </c>
      <c r="G458" s="387">
        <v>1.2230000000000001</v>
      </c>
      <c r="H458" s="387">
        <v>0</v>
      </c>
      <c r="I458" s="387">
        <v>0</v>
      </c>
      <c r="J458" s="387">
        <v>8.7029999999999994</v>
      </c>
      <c r="K458" s="387">
        <v>10.035</v>
      </c>
      <c r="L458" s="387">
        <v>447.19299999999998</v>
      </c>
      <c r="M458" s="387">
        <v>350.20800000000003</v>
      </c>
      <c r="N458" s="387">
        <v>741.51800000000003</v>
      </c>
      <c r="O458" s="387">
        <v>1538.92</v>
      </c>
    </row>
    <row r="459" spans="1:15" x14ac:dyDescent="0.2">
      <c r="A459" s="387" t="s">
        <v>1208</v>
      </c>
      <c r="B459" s="387">
        <v>4.7969999999999997</v>
      </c>
      <c r="C459" s="387">
        <v>266.05599999999998</v>
      </c>
      <c r="D459" s="387">
        <v>44.143999999999998</v>
      </c>
      <c r="E459" s="387">
        <v>314.99799999999999</v>
      </c>
      <c r="F459" s="387">
        <v>0.111</v>
      </c>
      <c r="G459" s="387">
        <v>1.1839999999999999</v>
      </c>
      <c r="H459" s="387">
        <v>0</v>
      </c>
      <c r="I459" s="387">
        <v>0</v>
      </c>
      <c r="J459" s="387">
        <v>8.4149999999999991</v>
      </c>
      <c r="K459" s="387">
        <v>9.7100000000000009</v>
      </c>
      <c r="L459" s="387">
        <v>324.70699999999999</v>
      </c>
      <c r="M459" s="387">
        <v>344.78699999999998</v>
      </c>
      <c r="N459" s="387">
        <v>735.33</v>
      </c>
      <c r="O459" s="387">
        <v>1404.8230000000001</v>
      </c>
    </row>
    <row r="460" spans="1:15" x14ac:dyDescent="0.2">
      <c r="A460" s="387" t="s">
        <v>1209</v>
      </c>
      <c r="B460" s="387">
        <v>4.6970000000000001</v>
      </c>
      <c r="C460" s="387">
        <v>172.41399999999999</v>
      </c>
      <c r="D460" s="387">
        <v>36.581000000000003</v>
      </c>
      <c r="E460" s="387">
        <v>213.69200000000001</v>
      </c>
      <c r="F460" s="387">
        <v>0.11799999999999999</v>
      </c>
      <c r="G460" s="387">
        <v>1.2230000000000001</v>
      </c>
      <c r="H460" s="387">
        <v>0</v>
      </c>
      <c r="I460" s="387">
        <v>0</v>
      </c>
      <c r="J460" s="387">
        <v>8.7110000000000003</v>
      </c>
      <c r="K460" s="387">
        <v>10.052</v>
      </c>
      <c r="L460" s="387">
        <v>223.744</v>
      </c>
      <c r="M460" s="387">
        <v>370.40300000000002</v>
      </c>
      <c r="N460" s="387">
        <v>818.702</v>
      </c>
      <c r="O460" s="387">
        <v>1412.848</v>
      </c>
    </row>
    <row r="461" spans="1:15" x14ac:dyDescent="0.2">
      <c r="A461" s="387" t="s">
        <v>1210</v>
      </c>
      <c r="B461" s="387">
        <v>4.5129999999999999</v>
      </c>
      <c r="C461" s="387">
        <v>137.89599999999999</v>
      </c>
      <c r="D461" s="387">
        <v>39.329000000000001</v>
      </c>
      <c r="E461" s="387">
        <v>181.738</v>
      </c>
      <c r="F461" s="387">
        <v>5.2999999999999999E-2</v>
      </c>
      <c r="G461" s="387">
        <v>1.1839999999999999</v>
      </c>
      <c r="H461" s="387">
        <v>0</v>
      </c>
      <c r="I461" s="387">
        <v>0</v>
      </c>
      <c r="J461" s="387">
        <v>8.4710000000000001</v>
      </c>
      <c r="K461" s="387">
        <v>9.7080000000000002</v>
      </c>
      <c r="L461" s="387">
        <v>191.446</v>
      </c>
      <c r="M461" s="387">
        <v>400.40499999999997</v>
      </c>
      <c r="N461" s="387">
        <v>878.07500000000005</v>
      </c>
      <c r="O461" s="387">
        <v>1469.9259999999999</v>
      </c>
    </row>
    <row r="462" spans="1:15" x14ac:dyDescent="0.2">
      <c r="A462" s="387" t="s">
        <v>1211</v>
      </c>
      <c r="B462" s="387">
        <v>4.6210000000000004</v>
      </c>
      <c r="C462" s="387">
        <v>125.288</v>
      </c>
      <c r="D462" s="387">
        <v>39.872</v>
      </c>
      <c r="E462" s="387">
        <v>169.78100000000001</v>
      </c>
      <c r="F462" s="387">
        <v>1.6E-2</v>
      </c>
      <c r="G462" s="387">
        <v>1.2230000000000001</v>
      </c>
      <c r="H462" s="387">
        <v>0</v>
      </c>
      <c r="I462" s="387">
        <v>0</v>
      </c>
      <c r="J462" s="387">
        <v>8.7720000000000002</v>
      </c>
      <c r="K462" s="387">
        <v>10.010999999999999</v>
      </c>
      <c r="L462" s="387">
        <v>179.792</v>
      </c>
      <c r="M462" s="387">
        <v>422.82600000000002</v>
      </c>
      <c r="N462" s="387">
        <v>921.11599999999999</v>
      </c>
      <c r="O462" s="387">
        <v>1523.7329999999999</v>
      </c>
    </row>
    <row r="463" spans="1:15" x14ac:dyDescent="0.2">
      <c r="A463" s="387" t="s">
        <v>1212</v>
      </c>
      <c r="B463" s="387">
        <v>4.9400000000000004</v>
      </c>
      <c r="C463" s="387">
        <v>130.10599999999999</v>
      </c>
      <c r="D463" s="387">
        <v>43.442999999999998</v>
      </c>
      <c r="E463" s="387">
        <v>178.489</v>
      </c>
      <c r="F463" s="387">
        <v>-4.0000000000000001E-3</v>
      </c>
      <c r="G463" s="387">
        <v>1.2230000000000001</v>
      </c>
      <c r="H463" s="387">
        <v>0</v>
      </c>
      <c r="I463" s="387">
        <v>0</v>
      </c>
      <c r="J463" s="387">
        <v>8.6579999999999995</v>
      </c>
      <c r="K463" s="387">
        <v>9.8759999999999994</v>
      </c>
      <c r="L463" s="387">
        <v>188.36500000000001</v>
      </c>
      <c r="M463" s="387">
        <v>445.18</v>
      </c>
      <c r="N463" s="387">
        <v>982.35199999999998</v>
      </c>
      <c r="O463" s="387">
        <v>1615.8969999999999</v>
      </c>
    </row>
    <row r="464" spans="1:15" x14ac:dyDescent="0.2">
      <c r="A464" s="387" t="s">
        <v>1213</v>
      </c>
      <c r="B464" s="387">
        <v>4.4459999999999997</v>
      </c>
      <c r="C464" s="387">
        <v>130.267</v>
      </c>
      <c r="D464" s="387">
        <v>43.823</v>
      </c>
      <c r="E464" s="387">
        <v>178.536</v>
      </c>
      <c r="F464" s="387">
        <v>7.0000000000000001E-3</v>
      </c>
      <c r="G464" s="387">
        <v>1.1839999999999999</v>
      </c>
      <c r="H464" s="387">
        <v>0</v>
      </c>
      <c r="I464" s="387">
        <v>0</v>
      </c>
      <c r="J464" s="387">
        <v>8.3569999999999993</v>
      </c>
      <c r="K464" s="387">
        <v>9.548</v>
      </c>
      <c r="L464" s="387">
        <v>188.084</v>
      </c>
      <c r="M464" s="387">
        <v>409.09300000000002</v>
      </c>
      <c r="N464" s="387">
        <v>810.80799999999999</v>
      </c>
      <c r="O464" s="387">
        <v>1407.9860000000001</v>
      </c>
    </row>
    <row r="465" spans="1:15" x14ac:dyDescent="0.2">
      <c r="A465" s="387" t="s">
        <v>1214</v>
      </c>
      <c r="B465" s="387">
        <v>6.0410000000000004</v>
      </c>
      <c r="C465" s="387">
        <v>161.374</v>
      </c>
      <c r="D465" s="387">
        <v>49.728000000000002</v>
      </c>
      <c r="E465" s="387">
        <v>217.143</v>
      </c>
      <c r="F465" s="387">
        <v>3.6999999999999998E-2</v>
      </c>
      <c r="G465" s="387">
        <v>1.2230000000000001</v>
      </c>
      <c r="H465" s="387">
        <v>0</v>
      </c>
      <c r="I465" s="387">
        <v>0</v>
      </c>
      <c r="J465" s="387">
        <v>8.7379999999999995</v>
      </c>
      <c r="K465" s="387">
        <v>9.9979999999999993</v>
      </c>
      <c r="L465" s="387">
        <v>227.14099999999999</v>
      </c>
      <c r="M465" s="387">
        <v>390.61</v>
      </c>
      <c r="N465" s="387">
        <v>805.197</v>
      </c>
      <c r="O465" s="387">
        <v>1422.9469999999999</v>
      </c>
    </row>
    <row r="466" spans="1:15" x14ac:dyDescent="0.2">
      <c r="A466" s="387" t="s">
        <v>1215</v>
      </c>
      <c r="B466" s="387">
        <v>7.1879999999999997</v>
      </c>
      <c r="C466" s="387">
        <v>263.26799999999997</v>
      </c>
      <c r="D466" s="387">
        <v>61.158000000000001</v>
      </c>
      <c r="E466" s="387">
        <v>331.613</v>
      </c>
      <c r="F466" s="387">
        <v>5.0999999999999997E-2</v>
      </c>
      <c r="G466" s="387">
        <v>1.1839999999999999</v>
      </c>
      <c r="H466" s="387">
        <v>0</v>
      </c>
      <c r="I466" s="387">
        <v>0</v>
      </c>
      <c r="J466" s="387">
        <v>8.5960000000000001</v>
      </c>
      <c r="K466" s="387">
        <v>9.83</v>
      </c>
      <c r="L466" s="387">
        <v>341.44400000000002</v>
      </c>
      <c r="M466" s="387">
        <v>356.90600000000001</v>
      </c>
      <c r="N466" s="387">
        <v>757.95799999999997</v>
      </c>
      <c r="O466" s="387">
        <v>1456.308</v>
      </c>
    </row>
    <row r="467" spans="1:15" x14ac:dyDescent="0.2">
      <c r="A467" s="387" t="s">
        <v>1216</v>
      </c>
      <c r="B467" s="387">
        <v>7.782</v>
      </c>
      <c r="C467" s="387">
        <v>404.83300000000003</v>
      </c>
      <c r="D467" s="387">
        <v>86.611000000000004</v>
      </c>
      <c r="E467" s="387">
        <v>499.226</v>
      </c>
      <c r="F467" s="387">
        <v>7.3999999999999996E-2</v>
      </c>
      <c r="G467" s="387">
        <v>1.2230000000000001</v>
      </c>
      <c r="H467" s="387">
        <v>0</v>
      </c>
      <c r="I467" s="387">
        <v>0</v>
      </c>
      <c r="J467" s="387">
        <v>8.7880000000000003</v>
      </c>
      <c r="K467" s="387">
        <v>10.086</v>
      </c>
      <c r="L467" s="387">
        <v>509.31200000000001</v>
      </c>
      <c r="M467" s="387">
        <v>361.36</v>
      </c>
      <c r="N467" s="387">
        <v>807.04399999999998</v>
      </c>
      <c r="O467" s="387">
        <v>1677.7159999999999</v>
      </c>
    </row>
    <row r="468" spans="1:15" x14ac:dyDescent="0.2">
      <c r="A468" s="387" t="s">
        <v>1217</v>
      </c>
      <c r="B468" s="387">
        <v>70.034999999999997</v>
      </c>
      <c r="C468" s="387">
        <v>3085.0520000000001</v>
      </c>
      <c r="D468" s="387">
        <v>649.41600000000005</v>
      </c>
      <c r="E468" s="387">
        <v>3804.5030000000002</v>
      </c>
      <c r="F468" s="387">
        <v>0.76400000000000001</v>
      </c>
      <c r="G468" s="387">
        <v>14.4</v>
      </c>
      <c r="H468" s="387">
        <v>0</v>
      </c>
      <c r="I468" s="387">
        <v>0</v>
      </c>
      <c r="J468" s="387">
        <v>102.723</v>
      </c>
      <c r="K468" s="387">
        <v>117.886</v>
      </c>
      <c r="L468" s="387">
        <v>3922.39</v>
      </c>
      <c r="M468" s="387">
        <v>4559.5069999999996</v>
      </c>
      <c r="N468" s="387">
        <v>9773.0930000000008</v>
      </c>
      <c r="O468" s="387">
        <v>18254.990000000002</v>
      </c>
    </row>
    <row r="469" spans="1:15" x14ac:dyDescent="0.2">
      <c r="A469" s="387" t="s">
        <v>1218</v>
      </c>
      <c r="B469" s="387">
        <v>8.6539999999999999</v>
      </c>
      <c r="C469" s="387">
        <v>489.05399999999997</v>
      </c>
      <c r="D469" s="387">
        <v>84.760999999999996</v>
      </c>
      <c r="E469" s="387">
        <v>582.46900000000005</v>
      </c>
      <c r="F469" s="387">
        <v>0.05</v>
      </c>
      <c r="G469" s="387">
        <v>1.254</v>
      </c>
      <c r="H469" s="387">
        <v>0</v>
      </c>
      <c r="I469" s="387">
        <v>0</v>
      </c>
      <c r="J469" s="387">
        <v>9.14</v>
      </c>
      <c r="K469" s="387">
        <v>10.444000000000001</v>
      </c>
      <c r="L469" s="387">
        <v>592.91300000000001</v>
      </c>
      <c r="M469" s="387">
        <v>372.00400000000002</v>
      </c>
      <c r="N469" s="387">
        <v>796.25900000000001</v>
      </c>
      <c r="O469" s="387">
        <v>1761.175</v>
      </c>
    </row>
    <row r="470" spans="1:15" x14ac:dyDescent="0.2">
      <c r="A470" s="387" t="s">
        <v>1219</v>
      </c>
      <c r="B470" s="387">
        <v>7.9539999999999997</v>
      </c>
      <c r="C470" s="387">
        <v>470.25200000000001</v>
      </c>
      <c r="D470" s="387">
        <v>80.775999999999996</v>
      </c>
      <c r="E470" s="387">
        <v>558.98199999999997</v>
      </c>
      <c r="F470" s="387">
        <v>4.5999999999999999E-2</v>
      </c>
      <c r="G470" s="387">
        <v>1.173</v>
      </c>
      <c r="H470" s="387">
        <v>0</v>
      </c>
      <c r="I470" s="387">
        <v>0</v>
      </c>
      <c r="J470" s="387">
        <v>8.5190000000000001</v>
      </c>
      <c r="K470" s="387">
        <v>9.7379999999999995</v>
      </c>
      <c r="L470" s="387">
        <v>568.71900000000005</v>
      </c>
      <c r="M470" s="387">
        <v>355.83199999999999</v>
      </c>
      <c r="N470" s="387">
        <v>722.09500000000003</v>
      </c>
      <c r="O470" s="387">
        <v>1646.646</v>
      </c>
    </row>
    <row r="471" spans="1:15" x14ac:dyDescent="0.2">
      <c r="A471" s="387" t="s">
        <v>1220</v>
      </c>
      <c r="B471" s="387">
        <v>7.7190000000000003</v>
      </c>
      <c r="C471" s="387">
        <v>389.77499999999998</v>
      </c>
      <c r="D471" s="387">
        <v>66.125</v>
      </c>
      <c r="E471" s="387">
        <v>463.61799999999999</v>
      </c>
      <c r="F471" s="387">
        <v>9.8000000000000004E-2</v>
      </c>
      <c r="G471" s="387">
        <v>1.254</v>
      </c>
      <c r="H471" s="387">
        <v>0</v>
      </c>
      <c r="I471" s="387">
        <v>0</v>
      </c>
      <c r="J471" s="387">
        <v>9.0440000000000005</v>
      </c>
      <c r="K471" s="387">
        <v>10.395</v>
      </c>
      <c r="L471" s="387">
        <v>474.01299999999998</v>
      </c>
      <c r="M471" s="387">
        <v>352.25099999999998</v>
      </c>
      <c r="N471" s="387">
        <v>746.99900000000002</v>
      </c>
      <c r="O471" s="387">
        <v>1573.2639999999999</v>
      </c>
    </row>
    <row r="472" spans="1:15" x14ac:dyDescent="0.2">
      <c r="A472" s="387" t="s">
        <v>1221</v>
      </c>
      <c r="B472" s="387">
        <v>5.0369999999999999</v>
      </c>
      <c r="C472" s="387">
        <v>261.274</v>
      </c>
      <c r="D472" s="387">
        <v>51.363999999999997</v>
      </c>
      <c r="E472" s="387">
        <v>317.67399999999998</v>
      </c>
      <c r="F472" s="387">
        <v>9.7000000000000003E-2</v>
      </c>
      <c r="G472" s="387">
        <v>1.2130000000000001</v>
      </c>
      <c r="H472" s="387">
        <v>0</v>
      </c>
      <c r="I472" s="387">
        <v>0</v>
      </c>
      <c r="J472" s="387">
        <v>9.1280000000000001</v>
      </c>
      <c r="K472" s="387">
        <v>10.438000000000001</v>
      </c>
      <c r="L472" s="387">
        <v>328.11200000000002</v>
      </c>
      <c r="M472" s="387">
        <v>346.32499999999999</v>
      </c>
      <c r="N472" s="387">
        <v>731.40899999999999</v>
      </c>
      <c r="O472" s="387">
        <v>1405.847</v>
      </c>
    </row>
    <row r="473" spans="1:15" x14ac:dyDescent="0.2">
      <c r="A473" s="387" t="s">
        <v>1222</v>
      </c>
      <c r="B473" s="387">
        <v>5.0599999999999996</v>
      </c>
      <c r="C473" s="387">
        <v>183.92599999999999</v>
      </c>
      <c r="D473" s="387">
        <v>42.46</v>
      </c>
      <c r="E473" s="387">
        <v>231.446</v>
      </c>
      <c r="F473" s="387">
        <v>5.6000000000000001E-2</v>
      </c>
      <c r="G473" s="387">
        <v>1.254</v>
      </c>
      <c r="H473" s="387">
        <v>0</v>
      </c>
      <c r="I473" s="387">
        <v>0</v>
      </c>
      <c r="J473" s="387">
        <v>9.3070000000000004</v>
      </c>
      <c r="K473" s="387">
        <v>10.617000000000001</v>
      </c>
      <c r="L473" s="387">
        <v>242.06299999999999</v>
      </c>
      <c r="M473" s="387">
        <v>366.37700000000001</v>
      </c>
      <c r="N473" s="387">
        <v>815.221</v>
      </c>
      <c r="O473" s="387">
        <v>1423.6610000000001</v>
      </c>
    </row>
    <row r="474" spans="1:15" x14ac:dyDescent="0.2">
      <c r="A474" s="387" t="s">
        <v>1223</v>
      </c>
      <c r="B474" s="387">
        <v>6.1929999999999996</v>
      </c>
      <c r="C474" s="387">
        <v>136.86699999999999</v>
      </c>
      <c r="D474" s="387">
        <v>43.957999999999998</v>
      </c>
      <c r="E474" s="387">
        <v>187.018</v>
      </c>
      <c r="F474" s="387">
        <v>5.5E-2</v>
      </c>
      <c r="G474" s="387">
        <v>1.2130000000000001</v>
      </c>
      <c r="H474" s="387">
        <v>0</v>
      </c>
      <c r="I474" s="387">
        <v>0</v>
      </c>
      <c r="J474" s="387">
        <v>9.1630000000000003</v>
      </c>
      <c r="K474" s="387">
        <v>10.432</v>
      </c>
      <c r="L474" s="387">
        <v>197.45</v>
      </c>
      <c r="M474" s="387">
        <v>406.24200000000002</v>
      </c>
      <c r="N474" s="387">
        <v>908.88599999999997</v>
      </c>
      <c r="O474" s="387">
        <v>1512.578</v>
      </c>
    </row>
    <row r="475" spans="1:15" x14ac:dyDescent="0.2">
      <c r="A475" s="387" t="s">
        <v>1224</v>
      </c>
      <c r="B475" s="387">
        <v>5.399</v>
      </c>
      <c r="C475" s="387">
        <v>130.74700000000001</v>
      </c>
      <c r="D475" s="387">
        <v>43.875</v>
      </c>
      <c r="E475" s="387">
        <v>180.02099999999999</v>
      </c>
      <c r="F475" s="387">
        <v>4.9000000000000002E-2</v>
      </c>
      <c r="G475" s="387">
        <v>1.254</v>
      </c>
      <c r="H475" s="387">
        <v>0</v>
      </c>
      <c r="I475" s="387">
        <v>0</v>
      </c>
      <c r="J475" s="387">
        <v>9.2669999999999995</v>
      </c>
      <c r="K475" s="387">
        <v>10.57</v>
      </c>
      <c r="L475" s="387">
        <v>190.59</v>
      </c>
      <c r="M475" s="387">
        <v>436.83100000000002</v>
      </c>
      <c r="N475" s="387">
        <v>952.78800000000001</v>
      </c>
      <c r="O475" s="387">
        <v>1580.21</v>
      </c>
    </row>
    <row r="476" spans="1:15" x14ac:dyDescent="0.2">
      <c r="A476" s="387" t="s">
        <v>1225</v>
      </c>
      <c r="B476" s="387">
        <v>5.3680000000000003</v>
      </c>
      <c r="C476" s="387">
        <v>129.66</v>
      </c>
      <c r="D476" s="387">
        <v>41.066000000000003</v>
      </c>
      <c r="E476" s="387">
        <v>176.095</v>
      </c>
      <c r="F476" s="387">
        <v>7.0000000000000001E-3</v>
      </c>
      <c r="G476" s="387">
        <v>1.254</v>
      </c>
      <c r="H476" s="387">
        <v>0</v>
      </c>
      <c r="I476" s="387">
        <v>0</v>
      </c>
      <c r="J476" s="387">
        <v>9.3049999999999997</v>
      </c>
      <c r="K476" s="387">
        <v>10.566000000000001</v>
      </c>
      <c r="L476" s="387">
        <v>186.661</v>
      </c>
      <c r="M476" s="387">
        <v>424.779</v>
      </c>
      <c r="N476" s="387">
        <v>909.10799999999995</v>
      </c>
      <c r="O476" s="387">
        <v>1520.548</v>
      </c>
    </row>
    <row r="477" spans="1:15" x14ac:dyDescent="0.2">
      <c r="A477" s="387" t="s">
        <v>1226</v>
      </c>
      <c r="B477" s="387">
        <v>4.9470000000000001</v>
      </c>
      <c r="C477" s="387">
        <v>132.191</v>
      </c>
      <c r="D477" s="387">
        <v>38.255000000000003</v>
      </c>
      <c r="E477" s="387">
        <v>175.39400000000001</v>
      </c>
      <c r="F477" s="387">
        <v>1.7999999999999999E-2</v>
      </c>
      <c r="G477" s="387">
        <v>1.2130000000000001</v>
      </c>
      <c r="H477" s="387">
        <v>0</v>
      </c>
      <c r="I477" s="387">
        <v>0</v>
      </c>
      <c r="J477" s="387">
        <v>9.0530000000000008</v>
      </c>
      <c r="K477" s="387">
        <v>10.284000000000001</v>
      </c>
      <c r="L477" s="387">
        <v>185.678</v>
      </c>
      <c r="M477" s="387">
        <v>404.92599999999999</v>
      </c>
      <c r="N477" s="387">
        <v>806.44299999999998</v>
      </c>
      <c r="O477" s="387">
        <v>1397.048</v>
      </c>
    </row>
    <row r="478" spans="1:15" x14ac:dyDescent="0.2">
      <c r="A478" s="387" t="s">
        <v>1227</v>
      </c>
      <c r="B478" s="387">
        <v>5.9880000000000004</v>
      </c>
      <c r="C478" s="387">
        <v>189.83600000000001</v>
      </c>
      <c r="D478" s="387">
        <v>45.636000000000003</v>
      </c>
      <c r="E478" s="387">
        <v>241.46</v>
      </c>
      <c r="F478" s="387">
        <v>2.9000000000000001E-2</v>
      </c>
      <c r="G478" s="387">
        <v>1.254</v>
      </c>
      <c r="H478" s="387">
        <v>0</v>
      </c>
      <c r="I478" s="387">
        <v>0</v>
      </c>
      <c r="J478" s="387">
        <v>9.1319999999999997</v>
      </c>
      <c r="K478" s="387">
        <v>10.414999999999999</v>
      </c>
      <c r="L478" s="387">
        <v>251.875</v>
      </c>
      <c r="M478" s="387">
        <v>378.69099999999997</v>
      </c>
      <c r="N478" s="387">
        <v>791.43</v>
      </c>
      <c r="O478" s="387">
        <v>1421.9960000000001</v>
      </c>
    </row>
    <row r="479" spans="1:15" x14ac:dyDescent="0.2">
      <c r="A479" s="387" t="s">
        <v>1228</v>
      </c>
      <c r="B479" s="387">
        <v>6.6239999999999997</v>
      </c>
      <c r="C479" s="387">
        <v>282.20699999999999</v>
      </c>
      <c r="D479" s="387">
        <v>51.817999999999998</v>
      </c>
      <c r="E479" s="387">
        <v>340.649</v>
      </c>
      <c r="F479" s="387">
        <v>3.1E-2</v>
      </c>
      <c r="G479" s="387">
        <v>1.2130000000000001</v>
      </c>
      <c r="H479" s="387">
        <v>0</v>
      </c>
      <c r="I479" s="387">
        <v>0</v>
      </c>
      <c r="J479" s="387">
        <v>8.9779999999999998</v>
      </c>
      <c r="K479" s="387">
        <v>10.222</v>
      </c>
      <c r="L479" s="387">
        <v>350.87200000000001</v>
      </c>
      <c r="M479" s="387">
        <v>349.334</v>
      </c>
      <c r="N479" s="387">
        <v>760.84299999999996</v>
      </c>
      <c r="O479" s="387">
        <v>1461.049</v>
      </c>
    </row>
    <row r="480" spans="1:15" x14ac:dyDescent="0.2">
      <c r="A480" s="387" t="s">
        <v>1229</v>
      </c>
      <c r="B480" s="387">
        <v>7.7880000000000003</v>
      </c>
      <c r="C480" s="387">
        <v>433.14699999999999</v>
      </c>
      <c r="D480" s="387">
        <v>74.075000000000003</v>
      </c>
      <c r="E480" s="387">
        <v>515.00900000000001</v>
      </c>
      <c r="F480" s="387">
        <v>5.3999999999999999E-2</v>
      </c>
      <c r="G480" s="387">
        <v>1.254</v>
      </c>
      <c r="H480" s="387">
        <v>0</v>
      </c>
      <c r="I480" s="387">
        <v>0</v>
      </c>
      <c r="J480" s="387">
        <v>9.2110000000000003</v>
      </c>
      <c r="K480" s="387">
        <v>10.519</v>
      </c>
      <c r="L480" s="387">
        <v>525.52800000000002</v>
      </c>
      <c r="M480" s="387">
        <v>364.774</v>
      </c>
      <c r="N480" s="387">
        <v>807.63800000000003</v>
      </c>
      <c r="O480" s="387">
        <v>1697.941</v>
      </c>
    </row>
    <row r="481" spans="1:15" x14ac:dyDescent="0.2">
      <c r="A481" s="387" t="s">
        <v>1230</v>
      </c>
      <c r="B481" s="387">
        <v>76.731999999999999</v>
      </c>
      <c r="C481" s="387">
        <v>3228.4290000000001</v>
      </c>
      <c r="D481" s="387">
        <v>664.16800000000001</v>
      </c>
      <c r="E481" s="387">
        <v>3969.3290000000002</v>
      </c>
      <c r="F481" s="387">
        <v>0.59099999999999997</v>
      </c>
      <c r="G481" s="387">
        <v>14.8</v>
      </c>
      <c r="H481" s="387">
        <v>1E-3</v>
      </c>
      <c r="I481" s="387">
        <v>0</v>
      </c>
      <c r="J481" s="387">
        <v>109.247</v>
      </c>
      <c r="K481" s="387">
        <v>124.639</v>
      </c>
      <c r="L481" s="387">
        <v>4093.9679999999998</v>
      </c>
      <c r="M481" s="387">
        <v>4558.3680000000004</v>
      </c>
      <c r="N481" s="387">
        <v>9749.4249999999993</v>
      </c>
      <c r="O481" s="387">
        <v>18401.759999999998</v>
      </c>
    </row>
    <row r="482" spans="1:15" x14ac:dyDescent="0.2">
      <c r="A482" s="387" t="s">
        <v>1231</v>
      </c>
      <c r="B482" s="387">
        <v>8.8239999999999998</v>
      </c>
      <c r="C482" s="387">
        <v>529.65800000000002</v>
      </c>
      <c r="D482" s="387">
        <v>79.954999999999998</v>
      </c>
      <c r="E482" s="387">
        <v>618.43700000000001</v>
      </c>
      <c r="F482" s="387">
        <v>8.4000000000000005E-2</v>
      </c>
      <c r="G482" s="387">
        <v>1.4179999999999999</v>
      </c>
      <c r="H482" s="387">
        <v>0</v>
      </c>
      <c r="I482" s="387">
        <v>0</v>
      </c>
      <c r="J482" s="387">
        <v>9.2929999999999993</v>
      </c>
      <c r="K482" s="387">
        <v>10.795999999999999</v>
      </c>
      <c r="L482" s="387">
        <v>629.23299999999995</v>
      </c>
      <c r="M482" s="387">
        <v>373.69099999999997</v>
      </c>
      <c r="N482" s="387">
        <v>800.81299999999999</v>
      </c>
      <c r="O482" s="387">
        <v>1803.7370000000001</v>
      </c>
    </row>
    <row r="483" spans="1:15" x14ac:dyDescent="0.2">
      <c r="A483" s="387" t="s">
        <v>1232</v>
      </c>
      <c r="B483" s="387">
        <v>7.5540000000000003</v>
      </c>
      <c r="C483" s="387">
        <v>436.24700000000001</v>
      </c>
      <c r="D483" s="387">
        <v>68.367999999999995</v>
      </c>
      <c r="E483" s="387">
        <v>512.16899999999998</v>
      </c>
      <c r="F483" s="387">
        <v>6.2E-2</v>
      </c>
      <c r="G483" s="387">
        <v>1.2809999999999999</v>
      </c>
      <c r="H483" s="387">
        <v>0</v>
      </c>
      <c r="I483" s="387">
        <v>0</v>
      </c>
      <c r="J483" s="387">
        <v>8.3439999999999994</v>
      </c>
      <c r="K483" s="387">
        <v>9.6859999999999999</v>
      </c>
      <c r="L483" s="387">
        <v>521.85599999999999</v>
      </c>
      <c r="M483" s="387">
        <v>339.00799999999998</v>
      </c>
      <c r="N483" s="387">
        <v>665.88</v>
      </c>
      <c r="O483" s="387">
        <v>1526.7439999999999</v>
      </c>
    </row>
    <row r="484" spans="1:15" x14ac:dyDescent="0.2">
      <c r="A484" s="387" t="s">
        <v>1233</v>
      </c>
      <c r="B484" s="387">
        <v>7.1890000000000001</v>
      </c>
      <c r="C484" s="387">
        <v>366.16800000000001</v>
      </c>
      <c r="D484" s="387">
        <v>66.956000000000003</v>
      </c>
      <c r="E484" s="387">
        <v>440.31299999999999</v>
      </c>
      <c r="F484" s="387">
        <v>0.1</v>
      </c>
      <c r="G484" s="387">
        <v>1.4179999999999999</v>
      </c>
      <c r="H484" s="387">
        <v>0</v>
      </c>
      <c r="I484" s="387">
        <v>0</v>
      </c>
      <c r="J484" s="387">
        <v>9.4939999999999998</v>
      </c>
      <c r="K484" s="387">
        <v>11.013</v>
      </c>
      <c r="L484" s="387">
        <v>451.32600000000002</v>
      </c>
      <c r="M484" s="387">
        <v>350.22800000000001</v>
      </c>
      <c r="N484" s="387">
        <v>730.745</v>
      </c>
      <c r="O484" s="387">
        <v>1532.299</v>
      </c>
    </row>
    <row r="485" spans="1:15" x14ac:dyDescent="0.2">
      <c r="A485" s="387" t="s">
        <v>1234</v>
      </c>
      <c r="B485" s="387">
        <v>4.923</v>
      </c>
      <c r="C485" s="387">
        <v>254.48099999999999</v>
      </c>
      <c r="D485" s="387">
        <v>53.758000000000003</v>
      </c>
      <c r="E485" s="387">
        <v>313.16199999999998</v>
      </c>
      <c r="F485" s="387">
        <v>8.7999999999999995E-2</v>
      </c>
      <c r="G485" s="387">
        <v>1.373</v>
      </c>
      <c r="H485" s="387">
        <v>0</v>
      </c>
      <c r="I485" s="387">
        <v>0</v>
      </c>
      <c r="J485" s="387">
        <v>9.2279999999999998</v>
      </c>
      <c r="K485" s="387">
        <v>10.689</v>
      </c>
      <c r="L485" s="387">
        <v>323.851</v>
      </c>
      <c r="M485" s="387">
        <v>341.26900000000001</v>
      </c>
      <c r="N485" s="387">
        <v>710.75599999999997</v>
      </c>
      <c r="O485" s="387">
        <v>1375.876</v>
      </c>
    </row>
    <row r="486" spans="1:15" x14ac:dyDescent="0.2">
      <c r="A486" s="387" t="s">
        <v>1235</v>
      </c>
      <c r="B486" s="387">
        <v>4.4969999999999999</v>
      </c>
      <c r="C486" s="387">
        <v>169.68799999999999</v>
      </c>
      <c r="D486" s="387">
        <v>41.835999999999999</v>
      </c>
      <c r="E486" s="387">
        <v>216.02</v>
      </c>
      <c r="F486" s="387">
        <v>8.4000000000000005E-2</v>
      </c>
      <c r="G486" s="387">
        <v>1.4179999999999999</v>
      </c>
      <c r="H486" s="387">
        <v>0</v>
      </c>
      <c r="I486" s="387">
        <v>0</v>
      </c>
      <c r="J486" s="387">
        <v>9.6359999999999992</v>
      </c>
      <c r="K486" s="387">
        <v>11.138</v>
      </c>
      <c r="L486" s="387">
        <v>227.15799999999999</v>
      </c>
      <c r="M486" s="387">
        <v>358.99299999999999</v>
      </c>
      <c r="N486" s="387">
        <v>796.375</v>
      </c>
      <c r="O486" s="387">
        <v>1382.527</v>
      </c>
    </row>
    <row r="487" spans="1:15" x14ac:dyDescent="0.2">
      <c r="A487" s="387" t="s">
        <v>1236</v>
      </c>
      <c r="B487" s="387">
        <v>5.2190000000000003</v>
      </c>
      <c r="C487" s="387">
        <v>136.304</v>
      </c>
      <c r="D487" s="387">
        <v>39.082999999999998</v>
      </c>
      <c r="E487" s="387">
        <v>180.60499999999999</v>
      </c>
      <c r="F487" s="387">
        <v>8.4000000000000005E-2</v>
      </c>
      <c r="G487" s="387">
        <v>1.373</v>
      </c>
      <c r="H487" s="387">
        <v>0</v>
      </c>
      <c r="I487" s="387">
        <v>0</v>
      </c>
      <c r="J487" s="387">
        <v>9.375</v>
      </c>
      <c r="K487" s="387">
        <v>10.832000000000001</v>
      </c>
      <c r="L487" s="387">
        <v>191.43700000000001</v>
      </c>
      <c r="M487" s="387">
        <v>391.53500000000003</v>
      </c>
      <c r="N487" s="387">
        <v>872.34</v>
      </c>
      <c r="O487" s="387">
        <v>1455.3109999999999</v>
      </c>
    </row>
    <row r="488" spans="1:15" x14ac:dyDescent="0.2">
      <c r="A488" s="387" t="s">
        <v>1237</v>
      </c>
      <c r="B488" s="387">
        <v>4.6059999999999999</v>
      </c>
      <c r="C488" s="387">
        <v>130.815</v>
      </c>
      <c r="D488" s="387">
        <v>43.793999999999997</v>
      </c>
      <c r="E488" s="387">
        <v>179.214</v>
      </c>
      <c r="F488" s="387">
        <v>0.02</v>
      </c>
      <c r="G488" s="387">
        <v>1.4179999999999999</v>
      </c>
      <c r="H488" s="387">
        <v>0</v>
      </c>
      <c r="I488" s="387">
        <v>0</v>
      </c>
      <c r="J488" s="387">
        <v>9.5709999999999997</v>
      </c>
      <c r="K488" s="387">
        <v>11.01</v>
      </c>
      <c r="L488" s="387">
        <v>190.22399999999999</v>
      </c>
      <c r="M488" s="387">
        <v>414.928</v>
      </c>
      <c r="N488" s="387">
        <v>872.452</v>
      </c>
      <c r="O488" s="387">
        <v>1477.605</v>
      </c>
    </row>
    <row r="489" spans="1:15" x14ac:dyDescent="0.2">
      <c r="A489" s="387" t="s">
        <v>1238</v>
      </c>
      <c r="B489" s="387">
        <v>4.7969999999999997</v>
      </c>
      <c r="C489" s="387">
        <v>131.58699999999999</v>
      </c>
      <c r="D489" s="387">
        <v>46.052999999999997</v>
      </c>
      <c r="E489" s="387">
        <v>182.43700000000001</v>
      </c>
      <c r="F489" s="387">
        <v>5.0000000000000001E-3</v>
      </c>
      <c r="G489" s="387">
        <v>1.4179999999999999</v>
      </c>
      <c r="H489" s="387">
        <v>0</v>
      </c>
      <c r="I489" s="387">
        <v>0</v>
      </c>
      <c r="J489" s="387">
        <v>9.68</v>
      </c>
      <c r="K489" s="387">
        <v>11.103999999999999</v>
      </c>
      <c r="L489" s="387">
        <v>193.54</v>
      </c>
      <c r="M489" s="387">
        <v>421.93299999999999</v>
      </c>
      <c r="N489" s="387">
        <v>887.37900000000002</v>
      </c>
      <c r="O489" s="387">
        <v>1502.8530000000001</v>
      </c>
    </row>
    <row r="490" spans="1:15" x14ac:dyDescent="0.2">
      <c r="A490" s="387" t="s">
        <v>1239</v>
      </c>
      <c r="B490" s="387">
        <v>4.2709999999999999</v>
      </c>
      <c r="C490" s="387">
        <v>134.196</v>
      </c>
      <c r="D490" s="387">
        <v>50.177</v>
      </c>
      <c r="E490" s="387">
        <v>188.64500000000001</v>
      </c>
      <c r="F490" s="387">
        <v>8.9999999999999993E-3</v>
      </c>
      <c r="G490" s="387">
        <v>1.373</v>
      </c>
      <c r="H490" s="387">
        <v>0</v>
      </c>
      <c r="I490" s="387">
        <v>0</v>
      </c>
      <c r="J490" s="387">
        <v>9.1069999999999993</v>
      </c>
      <c r="K490" s="387">
        <v>10.49</v>
      </c>
      <c r="L490" s="387">
        <v>199.13399999999999</v>
      </c>
      <c r="M490" s="387">
        <v>392.47300000000001</v>
      </c>
      <c r="N490" s="387">
        <v>764.95600000000002</v>
      </c>
      <c r="O490" s="387">
        <v>1356.5630000000001</v>
      </c>
    </row>
    <row r="491" spans="1:15" x14ac:dyDescent="0.2">
      <c r="A491" s="387" t="s">
        <v>1240</v>
      </c>
      <c r="B491" s="387">
        <v>5.3650000000000002</v>
      </c>
      <c r="C491" s="387">
        <v>202.858</v>
      </c>
      <c r="D491" s="387">
        <v>48.823</v>
      </c>
      <c r="E491" s="387">
        <v>257.04599999999999</v>
      </c>
      <c r="F491" s="387">
        <v>3.3000000000000002E-2</v>
      </c>
      <c r="G491" s="387">
        <v>1.4179999999999999</v>
      </c>
      <c r="H491" s="387">
        <v>0</v>
      </c>
      <c r="I491" s="387">
        <v>0</v>
      </c>
      <c r="J491" s="387">
        <v>9.3580000000000005</v>
      </c>
      <c r="K491" s="387">
        <v>10.81</v>
      </c>
      <c r="L491" s="387">
        <v>267.85599999999999</v>
      </c>
      <c r="M491" s="387">
        <v>370.66300000000001</v>
      </c>
      <c r="N491" s="387">
        <v>745.47900000000004</v>
      </c>
      <c r="O491" s="387">
        <v>1383.999</v>
      </c>
    </row>
    <row r="492" spans="1:15" x14ac:dyDescent="0.2">
      <c r="A492" s="387" t="s">
        <v>1241</v>
      </c>
      <c r="B492" s="387">
        <v>6.3109999999999999</v>
      </c>
      <c r="C492" s="387">
        <v>256.78300000000002</v>
      </c>
      <c r="D492" s="387">
        <v>49.55</v>
      </c>
      <c r="E492" s="387">
        <v>312.64400000000001</v>
      </c>
      <c r="F492" s="387">
        <v>5.5E-2</v>
      </c>
      <c r="G492" s="387">
        <v>1.373</v>
      </c>
      <c r="H492" s="387">
        <v>0</v>
      </c>
      <c r="I492" s="387">
        <v>0</v>
      </c>
      <c r="J492" s="387">
        <v>9.2289999999999992</v>
      </c>
      <c r="K492" s="387">
        <v>10.657</v>
      </c>
      <c r="L492" s="387">
        <v>323.30099999999999</v>
      </c>
      <c r="M492" s="387">
        <v>336.58100000000002</v>
      </c>
      <c r="N492" s="387">
        <v>716.75099999999998</v>
      </c>
      <c r="O492" s="387">
        <v>1376.633</v>
      </c>
    </row>
    <row r="493" spans="1:15" x14ac:dyDescent="0.2">
      <c r="A493" s="387" t="s">
        <v>1242</v>
      </c>
      <c r="B493" s="387">
        <v>7.2530000000000001</v>
      </c>
      <c r="C493" s="387">
        <v>438.34699999999998</v>
      </c>
      <c r="D493" s="387">
        <v>75.784000000000006</v>
      </c>
      <c r="E493" s="387">
        <v>521.38400000000001</v>
      </c>
      <c r="F493" s="387">
        <v>6.6000000000000003E-2</v>
      </c>
      <c r="G493" s="387">
        <v>1.4179999999999999</v>
      </c>
      <c r="H493" s="387">
        <v>0</v>
      </c>
      <c r="I493" s="387">
        <v>0</v>
      </c>
      <c r="J493" s="387">
        <v>9.4550000000000001</v>
      </c>
      <c r="K493" s="387">
        <v>10.94</v>
      </c>
      <c r="L493" s="387">
        <v>532.32399999999996</v>
      </c>
      <c r="M493" s="387">
        <v>368.755</v>
      </c>
      <c r="N493" s="387">
        <v>814.43299999999999</v>
      </c>
      <c r="O493" s="387">
        <v>1715.5119999999999</v>
      </c>
    </row>
    <row r="494" spans="1:15" x14ac:dyDescent="0.2">
      <c r="A494" s="387" t="s">
        <v>1243</v>
      </c>
      <c r="B494" s="387">
        <v>70.808000000000007</v>
      </c>
      <c r="C494" s="387">
        <v>3186.5940000000001</v>
      </c>
      <c r="D494" s="387">
        <v>664.13599999999997</v>
      </c>
      <c r="E494" s="387">
        <v>3921.538</v>
      </c>
      <c r="F494" s="387">
        <v>0.69199999999999995</v>
      </c>
      <c r="G494" s="387">
        <v>16.7</v>
      </c>
      <c r="H494" s="387">
        <v>0</v>
      </c>
      <c r="I494" s="387">
        <v>2E-3</v>
      </c>
      <c r="J494" s="387">
        <v>111.771</v>
      </c>
      <c r="K494" s="387">
        <v>129.16499999999999</v>
      </c>
      <c r="L494" s="387">
        <v>4050.703</v>
      </c>
      <c r="M494" s="387">
        <v>4460.0569999999998</v>
      </c>
      <c r="N494" s="387">
        <v>9377.8639999999996</v>
      </c>
      <c r="O494" s="387">
        <v>17888.624</v>
      </c>
    </row>
    <row r="495" spans="1:15" x14ac:dyDescent="0.2">
      <c r="A495" s="387" t="s">
        <v>1244</v>
      </c>
      <c r="B495" s="387">
        <v>8.5619999999999994</v>
      </c>
      <c r="C495" s="387">
        <v>509.56200000000001</v>
      </c>
      <c r="D495" s="387">
        <v>83.468000000000004</v>
      </c>
      <c r="E495" s="387">
        <v>601.59299999999996</v>
      </c>
      <c r="F495" s="387">
        <v>6.0999999999999999E-2</v>
      </c>
      <c r="G495" s="387">
        <v>1.571</v>
      </c>
      <c r="H495" s="387">
        <v>0</v>
      </c>
      <c r="I495" s="387">
        <v>1.2E-2</v>
      </c>
      <c r="J495" s="387">
        <v>9.3079999999999998</v>
      </c>
      <c r="K495" s="387">
        <v>10.952999999999999</v>
      </c>
      <c r="L495" s="387">
        <v>612.54499999999996</v>
      </c>
      <c r="M495" s="387">
        <v>368.90600000000001</v>
      </c>
      <c r="N495" s="387">
        <v>766.30799999999999</v>
      </c>
      <c r="O495" s="387">
        <v>1747.759</v>
      </c>
    </row>
    <row r="496" spans="1:15" x14ac:dyDescent="0.2">
      <c r="A496" s="387" t="s">
        <v>1245</v>
      </c>
      <c r="B496" s="387">
        <v>7.4290000000000003</v>
      </c>
      <c r="C496" s="387">
        <v>450.05099999999999</v>
      </c>
      <c r="D496" s="387">
        <v>76.643000000000001</v>
      </c>
      <c r="E496" s="387">
        <v>534.12400000000002</v>
      </c>
      <c r="F496" s="387">
        <v>6.0999999999999999E-2</v>
      </c>
      <c r="G496" s="387">
        <v>1.419</v>
      </c>
      <c r="H496" s="387">
        <v>0</v>
      </c>
      <c r="I496" s="387">
        <v>8.0000000000000002E-3</v>
      </c>
      <c r="J496" s="387">
        <v>8.3000000000000007</v>
      </c>
      <c r="K496" s="387">
        <v>9.7889999999999997</v>
      </c>
      <c r="L496" s="387">
        <v>543.91200000000003</v>
      </c>
      <c r="M496" s="387">
        <v>343.74900000000002</v>
      </c>
      <c r="N496" s="387">
        <v>693.78300000000002</v>
      </c>
      <c r="O496" s="387">
        <v>1581.4449999999999</v>
      </c>
    </row>
    <row r="497" spans="1:15" x14ac:dyDescent="0.2">
      <c r="A497" s="387" t="s">
        <v>1246</v>
      </c>
      <c r="B497" s="387">
        <v>6.6349999999999998</v>
      </c>
      <c r="C497" s="387">
        <v>343.99700000000001</v>
      </c>
      <c r="D497" s="387">
        <v>54.622999999999998</v>
      </c>
      <c r="E497" s="387">
        <v>405.255</v>
      </c>
      <c r="F497" s="387">
        <v>7.0000000000000007E-2</v>
      </c>
      <c r="G497" s="387">
        <v>1.571</v>
      </c>
      <c r="H497" s="387">
        <v>0</v>
      </c>
      <c r="I497" s="387">
        <v>1.4999999999999999E-2</v>
      </c>
      <c r="J497" s="387">
        <v>9.3789999999999996</v>
      </c>
      <c r="K497" s="387">
        <v>11.036</v>
      </c>
      <c r="L497" s="387">
        <v>416.291</v>
      </c>
      <c r="M497" s="387">
        <v>347.19099999999997</v>
      </c>
      <c r="N497" s="387">
        <v>699.32</v>
      </c>
      <c r="O497" s="387">
        <v>1462.8019999999999</v>
      </c>
    </row>
    <row r="498" spans="1:15" x14ac:dyDescent="0.2">
      <c r="A498" s="387" t="s">
        <v>1247</v>
      </c>
      <c r="B498" s="387">
        <v>4.1980000000000004</v>
      </c>
      <c r="C498" s="387">
        <v>219.57900000000001</v>
      </c>
      <c r="D498" s="387">
        <v>40.682000000000002</v>
      </c>
      <c r="E498" s="387">
        <v>264.459</v>
      </c>
      <c r="F498" s="387">
        <v>0.106</v>
      </c>
      <c r="G498" s="387">
        <v>1.5209999999999999</v>
      </c>
      <c r="H498" s="387">
        <v>0</v>
      </c>
      <c r="I498" s="387">
        <v>1.6E-2</v>
      </c>
      <c r="J498" s="387">
        <v>9.3710000000000004</v>
      </c>
      <c r="K498" s="387">
        <v>11.013</v>
      </c>
      <c r="L498" s="387">
        <v>275.47199999999998</v>
      </c>
      <c r="M498" s="387">
        <v>340.48599999999999</v>
      </c>
      <c r="N498" s="387">
        <v>689.01</v>
      </c>
      <c r="O498" s="387">
        <v>1304.9690000000001</v>
      </c>
    </row>
    <row r="499" spans="1:15" x14ac:dyDescent="0.2">
      <c r="A499" s="387" t="s">
        <v>1248</v>
      </c>
      <c r="B499" s="387">
        <v>4.2460000000000004</v>
      </c>
      <c r="C499" s="387">
        <v>164.24700000000001</v>
      </c>
      <c r="D499" s="387">
        <v>43.963999999999999</v>
      </c>
      <c r="E499" s="387">
        <v>212.45599999999999</v>
      </c>
      <c r="F499" s="387">
        <v>0.114</v>
      </c>
      <c r="G499" s="387">
        <v>1.571</v>
      </c>
      <c r="H499" s="387">
        <v>1E-3</v>
      </c>
      <c r="I499" s="387">
        <v>1.4999999999999999E-2</v>
      </c>
      <c r="J499" s="387">
        <v>9.9589999999999996</v>
      </c>
      <c r="K499" s="387">
        <v>11.659000000000001</v>
      </c>
      <c r="L499" s="387">
        <v>224.11500000000001</v>
      </c>
      <c r="M499" s="387">
        <v>362.27100000000002</v>
      </c>
      <c r="N499" s="387">
        <v>821.61900000000003</v>
      </c>
      <c r="O499" s="387">
        <v>1408.0050000000001</v>
      </c>
    </row>
    <row r="500" spans="1:15" x14ac:dyDescent="0.2">
      <c r="A500" s="387" t="s">
        <v>1249</v>
      </c>
      <c r="B500" s="387">
        <v>4.835</v>
      </c>
      <c r="C500" s="387">
        <v>132.23500000000001</v>
      </c>
      <c r="D500" s="387">
        <v>48.026000000000003</v>
      </c>
      <c r="E500" s="387">
        <v>185.096</v>
      </c>
      <c r="F500" s="387">
        <v>0.104</v>
      </c>
      <c r="G500" s="387">
        <v>1.5209999999999999</v>
      </c>
      <c r="H500" s="387">
        <v>7.0000000000000001E-3</v>
      </c>
      <c r="I500" s="387">
        <v>0.01</v>
      </c>
      <c r="J500" s="387">
        <v>9.35</v>
      </c>
      <c r="K500" s="387">
        <v>10.991</v>
      </c>
      <c r="L500" s="387">
        <v>196.08699999999999</v>
      </c>
      <c r="M500" s="387">
        <v>407.35300000000001</v>
      </c>
      <c r="N500" s="387">
        <v>895.57100000000003</v>
      </c>
      <c r="O500" s="387">
        <v>1499.011</v>
      </c>
    </row>
    <row r="501" spans="1:15" x14ac:dyDescent="0.2">
      <c r="A501" s="387" t="s">
        <v>1250</v>
      </c>
      <c r="B501" s="387">
        <v>4.6639999999999997</v>
      </c>
      <c r="C501" s="387">
        <v>122.54300000000001</v>
      </c>
      <c r="D501" s="387">
        <v>42.19</v>
      </c>
      <c r="E501" s="387">
        <v>169.398</v>
      </c>
      <c r="F501" s="387">
        <v>4.1000000000000002E-2</v>
      </c>
      <c r="G501" s="387">
        <v>1.571</v>
      </c>
      <c r="H501" s="387">
        <v>7.0000000000000001E-3</v>
      </c>
      <c r="I501" s="387">
        <v>8.9999999999999993E-3</v>
      </c>
      <c r="J501" s="387">
        <v>9.4760000000000009</v>
      </c>
      <c r="K501" s="387">
        <v>11.105</v>
      </c>
      <c r="L501" s="387">
        <v>180.50299999999999</v>
      </c>
      <c r="M501" s="387">
        <v>436.48200000000003</v>
      </c>
      <c r="N501" s="387">
        <v>927.28599999999994</v>
      </c>
      <c r="O501" s="387">
        <v>1544.271</v>
      </c>
    </row>
    <row r="502" spans="1:15" x14ac:dyDescent="0.2">
      <c r="A502" s="387" t="s">
        <v>1251</v>
      </c>
      <c r="B502" s="387">
        <v>4.99</v>
      </c>
      <c r="C502" s="387">
        <v>129.16900000000001</v>
      </c>
      <c r="D502" s="387">
        <v>39.429000000000002</v>
      </c>
      <c r="E502" s="387">
        <v>173.58799999999999</v>
      </c>
      <c r="F502" s="387">
        <v>8.0000000000000002E-3</v>
      </c>
      <c r="G502" s="387">
        <v>1.571</v>
      </c>
      <c r="H502" s="387">
        <v>6.0000000000000001E-3</v>
      </c>
      <c r="I502" s="387">
        <v>1.0999999999999999E-2</v>
      </c>
      <c r="J502" s="387">
        <v>9.6029999999999998</v>
      </c>
      <c r="K502" s="387">
        <v>11.199</v>
      </c>
      <c r="L502" s="387">
        <v>184.78700000000001</v>
      </c>
      <c r="M502" s="387">
        <v>440.63600000000002</v>
      </c>
      <c r="N502" s="387">
        <v>920.17700000000002</v>
      </c>
      <c r="O502" s="387">
        <v>1545.5989999999999</v>
      </c>
    </row>
    <row r="503" spans="1:15" x14ac:dyDescent="0.2">
      <c r="A503" s="387" t="s">
        <v>1252</v>
      </c>
      <c r="B503" s="387">
        <v>4.3659999999999997</v>
      </c>
      <c r="C503" s="387">
        <v>135.50899999999999</v>
      </c>
      <c r="D503" s="387">
        <v>36.755000000000003</v>
      </c>
      <c r="E503" s="387">
        <v>176.63</v>
      </c>
      <c r="F503" s="387">
        <v>1.4999999999999999E-2</v>
      </c>
      <c r="G503" s="387">
        <v>1.5209999999999999</v>
      </c>
      <c r="H503" s="387">
        <v>5.0000000000000001E-3</v>
      </c>
      <c r="I503" s="387">
        <v>1.2E-2</v>
      </c>
      <c r="J503" s="387">
        <v>9.1050000000000004</v>
      </c>
      <c r="K503" s="387">
        <v>10.657</v>
      </c>
      <c r="L503" s="387">
        <v>187.28700000000001</v>
      </c>
      <c r="M503" s="387">
        <v>406.495</v>
      </c>
      <c r="N503" s="387">
        <v>795.48299999999995</v>
      </c>
      <c r="O503" s="387">
        <v>1389.2650000000001</v>
      </c>
    </row>
    <row r="504" spans="1:15" x14ac:dyDescent="0.2">
      <c r="A504" s="387" t="s">
        <v>1253</v>
      </c>
      <c r="B504" s="387">
        <v>5.0759999999999996</v>
      </c>
      <c r="C504" s="387">
        <v>188.88800000000001</v>
      </c>
      <c r="D504" s="387">
        <v>49.023000000000003</v>
      </c>
      <c r="E504" s="387">
        <v>242.98599999999999</v>
      </c>
      <c r="F504" s="387">
        <v>3.9E-2</v>
      </c>
      <c r="G504" s="387">
        <v>1.571</v>
      </c>
      <c r="H504" s="387">
        <v>4.0000000000000001E-3</v>
      </c>
      <c r="I504" s="387">
        <v>1.6E-2</v>
      </c>
      <c r="J504" s="387">
        <v>9.0579999999999998</v>
      </c>
      <c r="K504" s="387">
        <v>10.686999999999999</v>
      </c>
      <c r="L504" s="387">
        <v>253.67400000000001</v>
      </c>
      <c r="M504" s="387">
        <v>370.07</v>
      </c>
      <c r="N504" s="387">
        <v>738.47299999999996</v>
      </c>
      <c r="O504" s="387">
        <v>1362.2170000000001</v>
      </c>
    </row>
    <row r="505" spans="1:15" x14ac:dyDescent="0.2">
      <c r="A505" s="387" t="s">
        <v>1254</v>
      </c>
      <c r="B505" s="387">
        <v>5.3449999999999998</v>
      </c>
      <c r="C505" s="387">
        <v>292.40300000000002</v>
      </c>
      <c r="D505" s="387">
        <v>53.103999999999999</v>
      </c>
      <c r="E505" s="387">
        <v>350.85300000000001</v>
      </c>
      <c r="F505" s="387">
        <v>0.06</v>
      </c>
      <c r="G505" s="387">
        <v>1.5209999999999999</v>
      </c>
      <c r="H505" s="387">
        <v>3.0000000000000001E-3</v>
      </c>
      <c r="I505" s="387">
        <v>1.7000000000000001E-2</v>
      </c>
      <c r="J505" s="387">
        <v>8.82</v>
      </c>
      <c r="K505" s="387">
        <v>10.420999999999999</v>
      </c>
      <c r="L505" s="387">
        <v>361.274</v>
      </c>
      <c r="M505" s="387">
        <v>346.39800000000002</v>
      </c>
      <c r="N505" s="387">
        <v>740.88900000000001</v>
      </c>
      <c r="O505" s="387">
        <v>1448.5609999999999</v>
      </c>
    </row>
    <row r="506" spans="1:15" x14ac:dyDescent="0.2">
      <c r="A506" s="387" t="s">
        <v>1255</v>
      </c>
      <c r="B506" s="387">
        <v>6.8890000000000002</v>
      </c>
      <c r="C506" s="387">
        <v>477.03399999999999</v>
      </c>
      <c r="D506" s="387">
        <v>80.655000000000001</v>
      </c>
      <c r="E506" s="387">
        <v>564.57799999999997</v>
      </c>
      <c r="F506" s="387">
        <v>0.105</v>
      </c>
      <c r="G506" s="387">
        <v>1.571</v>
      </c>
      <c r="H506" s="387">
        <v>1.4E-2</v>
      </c>
      <c r="I506" s="387">
        <v>1.6E-2</v>
      </c>
      <c r="J506" s="387">
        <v>9.1530000000000005</v>
      </c>
      <c r="K506" s="387">
        <v>10.859</v>
      </c>
      <c r="L506" s="387">
        <v>575.43700000000001</v>
      </c>
      <c r="M506" s="387">
        <v>368.60199999999998</v>
      </c>
      <c r="N506" s="387">
        <v>812.68299999999999</v>
      </c>
      <c r="O506" s="387">
        <v>1756.722</v>
      </c>
    </row>
    <row r="507" spans="1:15" x14ac:dyDescent="0.2">
      <c r="A507" s="387" t="s">
        <v>1256</v>
      </c>
      <c r="B507" s="387">
        <v>67.236000000000004</v>
      </c>
      <c r="C507" s="387">
        <v>3164.6779999999999</v>
      </c>
      <c r="D507" s="387">
        <v>648.56200000000001</v>
      </c>
      <c r="E507" s="387">
        <v>3880.4749999999999</v>
      </c>
      <c r="F507" s="387">
        <v>0.78500000000000003</v>
      </c>
      <c r="G507" s="387">
        <v>18.5</v>
      </c>
      <c r="H507" s="387">
        <v>4.7E-2</v>
      </c>
      <c r="I507" s="387">
        <v>0.157</v>
      </c>
      <c r="J507" s="387">
        <v>110.883</v>
      </c>
      <c r="K507" s="387">
        <v>130.37100000000001</v>
      </c>
      <c r="L507" s="387">
        <v>4010.846</v>
      </c>
      <c r="M507" s="387">
        <v>4538.6400000000003</v>
      </c>
      <c r="N507" s="387">
        <v>9500.9459999999999</v>
      </c>
      <c r="O507" s="387">
        <v>18050.433000000001</v>
      </c>
    </row>
    <row r="508" spans="1:15" x14ac:dyDescent="0.2">
      <c r="A508" s="387" t="s">
        <v>1257</v>
      </c>
      <c r="B508" s="387">
        <v>7.7169999999999996</v>
      </c>
      <c r="C508" s="387">
        <v>538.69299999999998</v>
      </c>
      <c r="D508" s="387">
        <v>75.739000000000004</v>
      </c>
      <c r="E508" s="387">
        <v>622.14800000000002</v>
      </c>
      <c r="F508" s="387">
        <v>2.1000000000000001E-2</v>
      </c>
      <c r="G508" s="387">
        <v>1.673</v>
      </c>
      <c r="H508" s="387">
        <v>2.3E-2</v>
      </c>
      <c r="I508" s="387">
        <v>0.03</v>
      </c>
      <c r="J508" s="387">
        <v>9.4559999999999995</v>
      </c>
      <c r="K508" s="387">
        <v>11.202</v>
      </c>
      <c r="L508" s="387">
        <v>633.35</v>
      </c>
      <c r="M508" s="387">
        <v>369.32600000000002</v>
      </c>
      <c r="N508" s="387">
        <v>757.149</v>
      </c>
      <c r="O508" s="387">
        <v>1759.825</v>
      </c>
    </row>
    <row r="509" spans="1:15" x14ac:dyDescent="0.2">
      <c r="A509" s="387" t="s">
        <v>1258</v>
      </c>
      <c r="B509" s="387">
        <v>7.0860000000000003</v>
      </c>
      <c r="C509" s="387">
        <v>440.87900000000002</v>
      </c>
      <c r="D509" s="387">
        <v>70.474000000000004</v>
      </c>
      <c r="E509" s="387">
        <v>518.43899999999996</v>
      </c>
      <c r="F509" s="387">
        <v>1.7999999999999999E-2</v>
      </c>
      <c r="G509" s="387">
        <v>1.5109999999999999</v>
      </c>
      <c r="H509" s="387">
        <v>0.04</v>
      </c>
      <c r="I509" s="387">
        <v>3.6999999999999998E-2</v>
      </c>
      <c r="J509" s="387">
        <v>8.6530000000000005</v>
      </c>
      <c r="K509" s="387">
        <v>10.26</v>
      </c>
      <c r="L509" s="387">
        <v>528.69899999999996</v>
      </c>
      <c r="M509" s="387">
        <v>340.48</v>
      </c>
      <c r="N509" s="387">
        <v>669.78800000000001</v>
      </c>
      <c r="O509" s="387">
        <v>1538.9670000000001</v>
      </c>
    </row>
    <row r="510" spans="1:15" x14ac:dyDescent="0.2">
      <c r="A510" s="387" t="s">
        <v>1259</v>
      </c>
      <c r="B510" s="387">
        <v>6.7240000000000002</v>
      </c>
      <c r="C510" s="387">
        <v>370.98099999999999</v>
      </c>
      <c r="D510" s="387">
        <v>58.03</v>
      </c>
      <c r="E510" s="387">
        <v>435.73399999999998</v>
      </c>
      <c r="F510" s="387">
        <v>2.5999999999999999E-2</v>
      </c>
      <c r="G510" s="387">
        <v>1.673</v>
      </c>
      <c r="H510" s="387">
        <v>5.3999999999999999E-2</v>
      </c>
      <c r="I510" s="387">
        <v>4.1000000000000002E-2</v>
      </c>
      <c r="J510" s="387">
        <v>9.5169999999999995</v>
      </c>
      <c r="K510" s="387">
        <v>11.311</v>
      </c>
      <c r="L510" s="387">
        <v>447.04399999999998</v>
      </c>
      <c r="M510" s="387">
        <v>355.74599999999998</v>
      </c>
      <c r="N510" s="387">
        <v>739.87199999999996</v>
      </c>
      <c r="O510" s="387">
        <v>1542.662</v>
      </c>
    </row>
    <row r="511" spans="1:15" x14ac:dyDescent="0.2">
      <c r="A511" s="387" t="s">
        <v>1260</v>
      </c>
      <c r="B511" s="387">
        <v>4.452</v>
      </c>
      <c r="C511" s="387">
        <v>240.01300000000001</v>
      </c>
      <c r="D511" s="387">
        <v>41.595999999999997</v>
      </c>
      <c r="E511" s="387">
        <v>286.06099999999998</v>
      </c>
      <c r="F511" s="387">
        <v>2.5000000000000001E-2</v>
      </c>
      <c r="G511" s="387">
        <v>1.619</v>
      </c>
      <c r="H511" s="387">
        <v>7.9000000000000001E-2</v>
      </c>
      <c r="I511" s="387">
        <v>4.7E-2</v>
      </c>
      <c r="J511" s="387">
        <v>9.2430000000000003</v>
      </c>
      <c r="K511" s="387">
        <v>11.013999999999999</v>
      </c>
      <c r="L511" s="387">
        <v>297.07400000000001</v>
      </c>
      <c r="M511" s="387">
        <v>342.923</v>
      </c>
      <c r="N511" s="387">
        <v>714.33600000000001</v>
      </c>
      <c r="O511" s="387">
        <v>1354.3330000000001</v>
      </c>
    </row>
    <row r="512" spans="1:15" x14ac:dyDescent="0.2">
      <c r="A512" s="387" t="s">
        <v>1261</v>
      </c>
      <c r="B512" s="387">
        <v>4.4660000000000002</v>
      </c>
      <c r="C512" s="387">
        <v>170.755</v>
      </c>
      <c r="D512" s="387">
        <v>33.439</v>
      </c>
      <c r="E512" s="387">
        <v>208.66</v>
      </c>
      <c r="F512" s="387">
        <v>2.5999999999999999E-2</v>
      </c>
      <c r="G512" s="387">
        <v>1.673</v>
      </c>
      <c r="H512" s="387">
        <v>9.0999999999999998E-2</v>
      </c>
      <c r="I512" s="387">
        <v>4.3999999999999997E-2</v>
      </c>
      <c r="J512" s="387">
        <v>9.7409999999999997</v>
      </c>
      <c r="K512" s="387">
        <v>11.574999999999999</v>
      </c>
      <c r="L512" s="387">
        <v>220.23500000000001</v>
      </c>
      <c r="M512" s="387">
        <v>367.214</v>
      </c>
      <c r="N512" s="387">
        <v>795.12800000000004</v>
      </c>
      <c r="O512" s="387">
        <v>1382.577</v>
      </c>
    </row>
    <row r="513" spans="1:15" x14ac:dyDescent="0.2">
      <c r="A513" s="387" t="s">
        <v>1262</v>
      </c>
      <c r="B513" s="387">
        <v>4.6920000000000002</v>
      </c>
      <c r="C513" s="387">
        <v>137.928</v>
      </c>
      <c r="D513" s="387">
        <v>42.133000000000003</v>
      </c>
      <c r="E513" s="387">
        <v>184.75299999999999</v>
      </c>
      <c r="F513" s="387">
        <v>2.4E-2</v>
      </c>
      <c r="G513" s="387">
        <v>1.619</v>
      </c>
      <c r="H513" s="387">
        <v>0.111</v>
      </c>
      <c r="I513" s="387">
        <v>0.04</v>
      </c>
      <c r="J513" s="387">
        <v>9.65</v>
      </c>
      <c r="K513" s="387">
        <v>11.443</v>
      </c>
      <c r="L513" s="387">
        <v>196.196</v>
      </c>
      <c r="M513" s="387">
        <v>403.19200000000001</v>
      </c>
      <c r="N513" s="387">
        <v>863.34799999999996</v>
      </c>
      <c r="O513" s="387">
        <v>1462.7360000000001</v>
      </c>
    </row>
    <row r="514" spans="1:15" x14ac:dyDescent="0.2">
      <c r="A514" s="387" t="s">
        <v>1263</v>
      </c>
      <c r="B514" s="387">
        <v>4.0880000000000001</v>
      </c>
      <c r="C514" s="387">
        <v>130.18199999999999</v>
      </c>
      <c r="D514" s="387">
        <v>40.661999999999999</v>
      </c>
      <c r="E514" s="387">
        <v>174.93100000000001</v>
      </c>
      <c r="F514" s="387">
        <v>2.1000000000000001E-2</v>
      </c>
      <c r="G514" s="387">
        <v>1.673</v>
      </c>
      <c r="H514" s="387">
        <v>9.4E-2</v>
      </c>
      <c r="I514" s="387">
        <v>2.5999999999999999E-2</v>
      </c>
      <c r="J514" s="387">
        <v>9.8689999999999998</v>
      </c>
      <c r="K514" s="387">
        <v>11.682</v>
      </c>
      <c r="L514" s="387">
        <v>186.613</v>
      </c>
      <c r="M514" s="387">
        <v>436.95</v>
      </c>
      <c r="N514" s="387">
        <v>947.798</v>
      </c>
      <c r="O514" s="387">
        <v>1571.3610000000001</v>
      </c>
    </row>
    <row r="515" spans="1:15" x14ac:dyDescent="0.2">
      <c r="A515" s="387" t="s">
        <v>1264</v>
      </c>
      <c r="B515" s="387">
        <v>3.65</v>
      </c>
      <c r="C515" s="387">
        <v>137.554</v>
      </c>
      <c r="D515" s="387">
        <v>50.265000000000001</v>
      </c>
      <c r="E515" s="387">
        <v>191.46899999999999</v>
      </c>
      <c r="F515" s="387">
        <v>1.7000000000000001E-2</v>
      </c>
      <c r="G515" s="387">
        <v>1.673</v>
      </c>
      <c r="H515" s="387">
        <v>0.10299999999999999</v>
      </c>
      <c r="I515" s="387">
        <v>2.5000000000000001E-2</v>
      </c>
      <c r="J515" s="387">
        <v>9.9870000000000001</v>
      </c>
      <c r="K515" s="387">
        <v>11.805</v>
      </c>
      <c r="L515" s="387">
        <v>203.273</v>
      </c>
      <c r="M515" s="387">
        <v>441.41300000000001</v>
      </c>
      <c r="N515" s="387">
        <v>906.10500000000002</v>
      </c>
      <c r="O515" s="387">
        <v>1550.7919999999999</v>
      </c>
    </row>
    <row r="516" spans="1:15" x14ac:dyDescent="0.2">
      <c r="A516" s="387" t="s">
        <v>1265</v>
      </c>
      <c r="B516" s="387">
        <v>3.45</v>
      </c>
      <c r="C516" s="387">
        <v>143.36600000000001</v>
      </c>
      <c r="D516" s="387">
        <v>51.561999999999998</v>
      </c>
      <c r="E516" s="387">
        <v>198.37799999999999</v>
      </c>
      <c r="F516" s="387">
        <v>1.7999999999999999E-2</v>
      </c>
      <c r="G516" s="387">
        <v>1.619</v>
      </c>
      <c r="H516" s="387">
        <v>7.4999999999999997E-2</v>
      </c>
      <c r="I516" s="387">
        <v>0.03</v>
      </c>
      <c r="J516" s="387">
        <v>9.4700000000000006</v>
      </c>
      <c r="K516" s="387">
        <v>11.212</v>
      </c>
      <c r="L516" s="387">
        <v>209.59</v>
      </c>
      <c r="M516" s="387">
        <v>402.44799999999998</v>
      </c>
      <c r="N516" s="387">
        <v>766.726</v>
      </c>
      <c r="O516" s="387">
        <v>1378.7639999999999</v>
      </c>
    </row>
    <row r="517" spans="1:15" x14ac:dyDescent="0.2">
      <c r="A517" s="387" t="s">
        <v>1266</v>
      </c>
      <c r="B517" s="387">
        <v>3.85</v>
      </c>
      <c r="C517" s="387">
        <v>211.50299999999999</v>
      </c>
      <c r="D517" s="387">
        <v>57.33</v>
      </c>
      <c r="E517" s="387">
        <v>272.68299999999999</v>
      </c>
      <c r="F517" s="387">
        <v>1.7999999999999999E-2</v>
      </c>
      <c r="G517" s="387">
        <v>1.673</v>
      </c>
      <c r="H517" s="387">
        <v>6.9000000000000006E-2</v>
      </c>
      <c r="I517" s="387">
        <v>5.5E-2</v>
      </c>
      <c r="J517" s="387">
        <v>9.5939999999999994</v>
      </c>
      <c r="K517" s="387">
        <v>11.409000000000001</v>
      </c>
      <c r="L517" s="387">
        <v>284.09199999999998</v>
      </c>
      <c r="M517" s="387">
        <v>370.73200000000003</v>
      </c>
      <c r="N517" s="387">
        <v>746.76</v>
      </c>
      <c r="O517" s="387">
        <v>1401.585</v>
      </c>
    </row>
    <row r="518" spans="1:15" x14ac:dyDescent="0.2">
      <c r="A518" s="387" t="s">
        <v>1267</v>
      </c>
      <c r="B518" s="387">
        <v>4.109</v>
      </c>
      <c r="C518" s="387">
        <v>288.12599999999998</v>
      </c>
      <c r="D518" s="387">
        <v>62.334000000000003</v>
      </c>
      <c r="E518" s="387">
        <v>354.56900000000002</v>
      </c>
      <c r="F518" s="387">
        <v>1.6E-2</v>
      </c>
      <c r="G518" s="387">
        <v>1.619</v>
      </c>
      <c r="H518" s="387">
        <v>3.9E-2</v>
      </c>
      <c r="I518" s="387">
        <v>6.3E-2</v>
      </c>
      <c r="J518" s="387">
        <v>9.609</v>
      </c>
      <c r="K518" s="387">
        <v>11.345000000000001</v>
      </c>
      <c r="L518" s="387">
        <v>365.91399999999999</v>
      </c>
      <c r="M518" s="387">
        <v>343.084</v>
      </c>
      <c r="N518" s="387">
        <v>722.39</v>
      </c>
      <c r="O518" s="387">
        <v>1431.3879999999999</v>
      </c>
    </row>
    <row r="519" spans="1:15" x14ac:dyDescent="0.2">
      <c r="A519" s="387" t="s">
        <v>1268</v>
      </c>
      <c r="B519" s="387">
        <v>4.8609999999999998</v>
      </c>
      <c r="C519" s="387">
        <v>404.80399999999997</v>
      </c>
      <c r="D519" s="387">
        <v>79.680999999999997</v>
      </c>
      <c r="E519" s="387">
        <v>489.346</v>
      </c>
      <c r="F519" s="387">
        <v>2.1000000000000001E-2</v>
      </c>
      <c r="G519" s="387">
        <v>1.673</v>
      </c>
      <c r="H519" s="387">
        <v>3.5999999999999997E-2</v>
      </c>
      <c r="I519" s="387">
        <v>5.6000000000000001E-2</v>
      </c>
      <c r="J519" s="387">
        <v>9.81</v>
      </c>
      <c r="K519" s="387">
        <v>11.596</v>
      </c>
      <c r="L519" s="387">
        <v>500.94099999999997</v>
      </c>
      <c r="M519" s="387">
        <v>357.82600000000002</v>
      </c>
      <c r="N519" s="387">
        <v>759.125</v>
      </c>
      <c r="O519" s="387">
        <v>1617.8920000000001</v>
      </c>
    </row>
    <row r="520" spans="1:15" x14ac:dyDescent="0.2">
      <c r="A520" s="387" t="s">
        <v>1269</v>
      </c>
      <c r="B520" s="387">
        <v>59.146000000000001</v>
      </c>
      <c r="C520" s="387">
        <v>3214.3180000000002</v>
      </c>
      <c r="D520" s="387">
        <v>663.24300000000005</v>
      </c>
      <c r="E520" s="387">
        <v>3936.7060000000001</v>
      </c>
      <c r="F520" s="387">
        <v>0.249</v>
      </c>
      <c r="G520" s="387">
        <v>19.7</v>
      </c>
      <c r="H520" s="387">
        <v>0.81399999999999995</v>
      </c>
      <c r="I520" s="387">
        <v>0.49399999999999999</v>
      </c>
      <c r="J520" s="387">
        <v>114.596</v>
      </c>
      <c r="K520" s="387">
        <v>135.85300000000001</v>
      </c>
      <c r="L520" s="387">
        <v>4072.5590000000002</v>
      </c>
      <c r="M520" s="387">
        <v>4531.3320000000003</v>
      </c>
      <c r="N520" s="387">
        <v>9387.491</v>
      </c>
      <c r="O520" s="387">
        <v>17991.383000000002</v>
      </c>
    </row>
    <row r="521" spans="1:15" x14ac:dyDescent="0.2">
      <c r="A521" s="387" t="s">
        <v>1270</v>
      </c>
      <c r="B521" s="387">
        <v>5.3890000000000002</v>
      </c>
      <c r="C521" s="387">
        <v>457.06400000000002</v>
      </c>
      <c r="D521" s="387">
        <v>79.221999999999994</v>
      </c>
      <c r="E521" s="387">
        <v>541.67600000000004</v>
      </c>
      <c r="F521" s="387">
        <v>3.5999999999999997E-2</v>
      </c>
      <c r="G521" s="387">
        <v>1.669</v>
      </c>
      <c r="H521" s="387">
        <v>2.5999999999999999E-2</v>
      </c>
      <c r="I521" s="387">
        <v>5.2999999999999999E-2</v>
      </c>
      <c r="J521" s="387">
        <v>9.3369999999999997</v>
      </c>
      <c r="K521" s="387">
        <v>11.12</v>
      </c>
      <c r="L521" s="387">
        <v>552.79600000000005</v>
      </c>
      <c r="M521" s="387">
        <v>358.66300000000001</v>
      </c>
      <c r="N521" s="387">
        <v>731.17499999999995</v>
      </c>
      <c r="O521" s="387">
        <v>1642.635</v>
      </c>
    </row>
    <row r="522" spans="1:15" x14ac:dyDescent="0.2">
      <c r="A522" s="387" t="s">
        <v>1271</v>
      </c>
      <c r="B522" s="387">
        <v>4.6989999999999998</v>
      </c>
      <c r="C522" s="387">
        <v>397.84500000000003</v>
      </c>
      <c r="D522" s="387">
        <v>65.2</v>
      </c>
      <c r="E522" s="387">
        <v>467.745</v>
      </c>
      <c r="F522" s="387">
        <v>3.1E-2</v>
      </c>
      <c r="G522" s="387">
        <v>1.5609999999999999</v>
      </c>
      <c r="H522" s="387">
        <v>4.4999999999999998E-2</v>
      </c>
      <c r="I522" s="387">
        <v>4.7E-2</v>
      </c>
      <c r="J522" s="387">
        <v>8.8610000000000007</v>
      </c>
      <c r="K522" s="387">
        <v>10.545999999999999</v>
      </c>
      <c r="L522" s="387">
        <v>478.291</v>
      </c>
      <c r="M522" s="387">
        <v>340.11599999999999</v>
      </c>
      <c r="N522" s="387">
        <v>675.43</v>
      </c>
      <c r="O522" s="387">
        <v>1493.837</v>
      </c>
    </row>
    <row r="523" spans="1:15" x14ac:dyDescent="0.2">
      <c r="A523" s="387" t="s">
        <v>1272</v>
      </c>
      <c r="B523" s="387">
        <v>4.4770000000000003</v>
      </c>
      <c r="C523" s="387">
        <v>267.03100000000001</v>
      </c>
      <c r="D523" s="387">
        <v>58.334000000000003</v>
      </c>
      <c r="E523" s="387">
        <v>329.84300000000002</v>
      </c>
      <c r="F523" s="387">
        <v>3.5999999999999997E-2</v>
      </c>
      <c r="G523" s="387">
        <v>1.669</v>
      </c>
      <c r="H523" s="387">
        <v>8.1000000000000003E-2</v>
      </c>
      <c r="I523" s="387">
        <v>0.06</v>
      </c>
      <c r="J523" s="387">
        <v>9.298</v>
      </c>
      <c r="K523" s="387">
        <v>11.143000000000001</v>
      </c>
      <c r="L523" s="387">
        <v>340.98599999999999</v>
      </c>
      <c r="M523" s="387">
        <v>347.786</v>
      </c>
      <c r="N523" s="387">
        <v>697.19799999999998</v>
      </c>
      <c r="O523" s="387">
        <v>1385.9690000000001</v>
      </c>
    </row>
    <row r="524" spans="1:15" x14ac:dyDescent="0.2">
      <c r="A524" s="387" t="s">
        <v>1273</v>
      </c>
      <c r="B524" s="387">
        <v>2.8759999999999999</v>
      </c>
      <c r="C524" s="387">
        <v>213.79</v>
      </c>
      <c r="D524" s="387">
        <v>44.643000000000001</v>
      </c>
      <c r="E524" s="387">
        <v>261.30900000000003</v>
      </c>
      <c r="F524" s="387">
        <v>3.2000000000000001E-2</v>
      </c>
      <c r="G524" s="387">
        <v>1.615</v>
      </c>
      <c r="H524" s="387">
        <v>0.108</v>
      </c>
      <c r="I524" s="387">
        <v>5.5E-2</v>
      </c>
      <c r="J524" s="387">
        <v>8.7829999999999995</v>
      </c>
      <c r="K524" s="387">
        <v>10.593999999999999</v>
      </c>
      <c r="L524" s="387">
        <v>271.904</v>
      </c>
      <c r="M524" s="387">
        <v>344.06299999999999</v>
      </c>
      <c r="N524" s="387">
        <v>687.16899999999998</v>
      </c>
      <c r="O524" s="387">
        <v>1303.135</v>
      </c>
    </row>
    <row r="525" spans="1:15" x14ac:dyDescent="0.2">
      <c r="A525" s="387" t="s">
        <v>1274</v>
      </c>
      <c r="B525" s="387">
        <v>3.032</v>
      </c>
      <c r="C525" s="387">
        <v>151.98500000000001</v>
      </c>
      <c r="D525" s="387">
        <v>46.341999999999999</v>
      </c>
      <c r="E525" s="387">
        <v>201.35900000000001</v>
      </c>
      <c r="F525" s="387">
        <v>3.3000000000000002E-2</v>
      </c>
      <c r="G525" s="387">
        <v>1.669</v>
      </c>
      <c r="H525" s="387">
        <v>0.158</v>
      </c>
      <c r="I525" s="387">
        <v>5.6000000000000001E-2</v>
      </c>
      <c r="J525" s="387">
        <v>9.109</v>
      </c>
      <c r="K525" s="387">
        <v>11.023999999999999</v>
      </c>
      <c r="L525" s="387">
        <v>212.38300000000001</v>
      </c>
      <c r="M525" s="387">
        <v>375.53300000000002</v>
      </c>
      <c r="N525" s="387">
        <v>807.05200000000002</v>
      </c>
      <c r="O525" s="387">
        <v>1394.9680000000001</v>
      </c>
    </row>
    <row r="526" spans="1:15" x14ac:dyDescent="0.2">
      <c r="A526" s="387" t="s">
        <v>1275</v>
      </c>
      <c r="B526" s="387">
        <v>2.8540000000000001</v>
      </c>
      <c r="C526" s="387">
        <v>133.91999999999999</v>
      </c>
      <c r="D526" s="387">
        <v>45.534999999999997</v>
      </c>
      <c r="E526" s="387">
        <v>182.309</v>
      </c>
      <c r="F526" s="387">
        <v>3.7999999999999999E-2</v>
      </c>
      <c r="G526" s="387">
        <v>1.615</v>
      </c>
      <c r="H526" s="387">
        <v>0.156</v>
      </c>
      <c r="I526" s="387">
        <v>5.3999999999999999E-2</v>
      </c>
      <c r="J526" s="387">
        <v>8.6929999999999996</v>
      </c>
      <c r="K526" s="387">
        <v>10.554</v>
      </c>
      <c r="L526" s="387">
        <v>192.864</v>
      </c>
      <c r="M526" s="387">
        <v>401.42500000000001</v>
      </c>
      <c r="N526" s="387">
        <v>839.38900000000001</v>
      </c>
      <c r="O526" s="387">
        <v>1433.6780000000001</v>
      </c>
    </row>
    <row r="527" spans="1:15" x14ac:dyDescent="0.2">
      <c r="A527" s="387" t="s">
        <v>1276</v>
      </c>
      <c r="B527" s="387">
        <v>2.73</v>
      </c>
      <c r="C527" s="387">
        <v>127.764</v>
      </c>
      <c r="D527" s="387">
        <v>45.145000000000003</v>
      </c>
      <c r="E527" s="387">
        <v>175.64</v>
      </c>
      <c r="F527" s="387">
        <v>3.7999999999999999E-2</v>
      </c>
      <c r="G527" s="387">
        <v>1.669</v>
      </c>
      <c r="H527" s="387">
        <v>0.13100000000000001</v>
      </c>
      <c r="I527" s="387">
        <v>3.6999999999999998E-2</v>
      </c>
      <c r="J527" s="387">
        <v>9.0459999999999994</v>
      </c>
      <c r="K527" s="387">
        <v>10.920999999999999</v>
      </c>
      <c r="L527" s="387">
        <v>186.56100000000001</v>
      </c>
      <c r="M527" s="387">
        <v>437.27199999999999</v>
      </c>
      <c r="N527" s="387">
        <v>927.42700000000002</v>
      </c>
      <c r="O527" s="387">
        <v>1551.26</v>
      </c>
    </row>
    <row r="528" spans="1:15" x14ac:dyDescent="0.2">
      <c r="A528" s="387" t="s">
        <v>1277</v>
      </c>
      <c r="B528" s="387">
        <v>2.9169999999999998</v>
      </c>
      <c r="C528" s="387">
        <v>137.703</v>
      </c>
      <c r="D528" s="387">
        <v>53.256999999999998</v>
      </c>
      <c r="E528" s="387">
        <v>193.87700000000001</v>
      </c>
      <c r="F528" s="387">
        <v>3.5000000000000003E-2</v>
      </c>
      <c r="G528" s="387">
        <v>1.669</v>
      </c>
      <c r="H528" s="387">
        <v>0.113</v>
      </c>
      <c r="I528" s="387">
        <v>3.5999999999999997E-2</v>
      </c>
      <c r="J528" s="387">
        <v>9.0269999999999992</v>
      </c>
      <c r="K528" s="387">
        <v>10.88</v>
      </c>
      <c r="L528" s="387">
        <v>204.75800000000001</v>
      </c>
      <c r="M528" s="387">
        <v>435.75700000000001</v>
      </c>
      <c r="N528" s="387">
        <v>876.92899999999997</v>
      </c>
      <c r="O528" s="387">
        <v>1517.444</v>
      </c>
    </row>
    <row r="529" spans="1:15" x14ac:dyDescent="0.2">
      <c r="A529" s="387" t="s">
        <v>1278</v>
      </c>
      <c r="B529" s="387">
        <v>2.6829999999999998</v>
      </c>
      <c r="C529" s="387">
        <v>144.423</v>
      </c>
      <c r="D529" s="387">
        <v>44.465000000000003</v>
      </c>
      <c r="E529" s="387">
        <v>191.57</v>
      </c>
      <c r="F529" s="387">
        <v>2.7E-2</v>
      </c>
      <c r="G529" s="387">
        <v>1.615</v>
      </c>
      <c r="H529" s="387">
        <v>0.13700000000000001</v>
      </c>
      <c r="I529" s="387">
        <v>3.5999999999999997E-2</v>
      </c>
      <c r="J529" s="387">
        <v>8.827</v>
      </c>
      <c r="K529" s="387">
        <v>10.643000000000001</v>
      </c>
      <c r="L529" s="387">
        <v>202.21299999999999</v>
      </c>
      <c r="M529" s="387">
        <v>397.44099999999997</v>
      </c>
      <c r="N529" s="387">
        <v>763.34699999999998</v>
      </c>
      <c r="O529" s="387">
        <v>1363.001</v>
      </c>
    </row>
    <row r="530" spans="1:15" x14ac:dyDescent="0.2">
      <c r="A530" s="387" t="s">
        <v>1279</v>
      </c>
      <c r="B530" s="387">
        <v>3.335</v>
      </c>
      <c r="C530" s="387">
        <v>217.03800000000001</v>
      </c>
      <c r="D530" s="387">
        <v>43.497999999999998</v>
      </c>
      <c r="E530" s="387">
        <v>263.87099999999998</v>
      </c>
      <c r="F530" s="387">
        <v>2.8000000000000001E-2</v>
      </c>
      <c r="G530" s="387">
        <v>1.669</v>
      </c>
      <c r="H530" s="387">
        <v>0.122</v>
      </c>
      <c r="I530" s="387">
        <v>5.0999999999999997E-2</v>
      </c>
      <c r="J530" s="387">
        <v>9.2810000000000006</v>
      </c>
      <c r="K530" s="387">
        <v>11.151999999999999</v>
      </c>
      <c r="L530" s="387">
        <v>275.02199999999999</v>
      </c>
      <c r="M530" s="387">
        <v>375.69799999999998</v>
      </c>
      <c r="N530" s="387">
        <v>743.93799999999999</v>
      </c>
      <c r="O530" s="387">
        <v>1394.6579999999999</v>
      </c>
    </row>
    <row r="531" spans="1:15" x14ac:dyDescent="0.2">
      <c r="A531" s="387" t="s">
        <v>1280</v>
      </c>
      <c r="B531" s="387">
        <v>3.9119999999999999</v>
      </c>
      <c r="C531" s="387">
        <v>314.36099999999999</v>
      </c>
      <c r="D531" s="387">
        <v>50.155000000000001</v>
      </c>
      <c r="E531" s="387">
        <v>368.428</v>
      </c>
      <c r="F531" s="387">
        <v>2.5000000000000001E-2</v>
      </c>
      <c r="G531" s="387">
        <v>1.615</v>
      </c>
      <c r="H531" s="387">
        <v>8.5000000000000006E-2</v>
      </c>
      <c r="I531" s="387">
        <v>3.5999999999999997E-2</v>
      </c>
      <c r="J531" s="387">
        <v>9.1509999999999998</v>
      </c>
      <c r="K531" s="387">
        <v>10.911</v>
      </c>
      <c r="L531" s="387">
        <v>379.339</v>
      </c>
      <c r="M531" s="387">
        <v>349.887</v>
      </c>
      <c r="N531" s="387">
        <v>715.13099999999997</v>
      </c>
      <c r="O531" s="387">
        <v>1444.357</v>
      </c>
    </row>
    <row r="532" spans="1:15" x14ac:dyDescent="0.2">
      <c r="A532" s="387" t="s">
        <v>1281</v>
      </c>
      <c r="B532" s="387">
        <v>4.4000000000000004</v>
      </c>
      <c r="C532" s="387">
        <v>400.22899999999998</v>
      </c>
      <c r="D532" s="387">
        <v>56.572000000000003</v>
      </c>
      <c r="E532" s="387">
        <v>461.20100000000002</v>
      </c>
      <c r="F532" s="387">
        <v>3.3000000000000002E-2</v>
      </c>
      <c r="G532" s="387">
        <v>1.669</v>
      </c>
      <c r="H532" s="387">
        <v>5.6000000000000001E-2</v>
      </c>
      <c r="I532" s="387">
        <v>5.6000000000000001E-2</v>
      </c>
      <c r="J532" s="387">
        <v>9.8819999999999997</v>
      </c>
      <c r="K532" s="387">
        <v>11.696</v>
      </c>
      <c r="L532" s="387">
        <v>472.89699999999999</v>
      </c>
      <c r="M532" s="387">
        <v>353.31599999999997</v>
      </c>
      <c r="N532" s="387">
        <v>754.09699999999998</v>
      </c>
      <c r="O532" s="387">
        <v>1580.31</v>
      </c>
    </row>
    <row r="533" spans="1:15" x14ac:dyDescent="0.2">
      <c r="A533" s="387" t="s">
        <v>1282</v>
      </c>
      <c r="B533" s="387">
        <v>43.304000000000002</v>
      </c>
      <c r="C533" s="387">
        <v>2962.9879999999998</v>
      </c>
      <c r="D533" s="387">
        <v>632.36900000000003</v>
      </c>
      <c r="E533" s="387">
        <v>3638.6610000000001</v>
      </c>
      <c r="F533" s="387">
        <v>0.39300000000000002</v>
      </c>
      <c r="G533" s="387">
        <v>19.7</v>
      </c>
      <c r="H533" s="387">
        <v>1.2190000000000001</v>
      </c>
      <c r="I533" s="387">
        <v>0.57699999999999996</v>
      </c>
      <c r="J533" s="387">
        <v>109.297</v>
      </c>
      <c r="K533" s="387">
        <v>131.185</v>
      </c>
      <c r="L533" s="387">
        <v>3769.846</v>
      </c>
      <c r="M533" s="387">
        <v>4516.9570000000003</v>
      </c>
      <c r="N533" s="387">
        <v>9220.7880000000005</v>
      </c>
      <c r="O533" s="387">
        <v>17507.591</v>
      </c>
    </row>
    <row r="534" spans="1:15" x14ac:dyDescent="0.2">
      <c r="A534" s="387" t="s">
        <v>1283</v>
      </c>
      <c r="B534" s="387">
        <v>4.9850000000000003</v>
      </c>
      <c r="C534" s="387">
        <v>487.48099999999999</v>
      </c>
      <c r="D534" s="387">
        <v>68.483999999999995</v>
      </c>
      <c r="E534" s="387">
        <v>560.94899999999996</v>
      </c>
      <c r="F534" s="387">
        <v>3.6999999999999998E-2</v>
      </c>
      <c r="G534" s="387">
        <v>1.673</v>
      </c>
      <c r="H534" s="387">
        <v>5.2999999999999999E-2</v>
      </c>
      <c r="I534" s="387">
        <v>5.1999999999999998E-2</v>
      </c>
      <c r="J534" s="387">
        <v>9.6910000000000007</v>
      </c>
      <c r="K534" s="387">
        <v>11.506</v>
      </c>
      <c r="L534" s="387">
        <v>572.45500000000004</v>
      </c>
      <c r="M534" s="387">
        <v>366.49900000000002</v>
      </c>
      <c r="N534" s="387">
        <v>751.48</v>
      </c>
      <c r="O534" s="387">
        <v>1690.434</v>
      </c>
    </row>
    <row r="535" spans="1:15" x14ac:dyDescent="0.2">
      <c r="A535" s="387" t="s">
        <v>1284</v>
      </c>
      <c r="B535" s="387">
        <v>4.6980000000000004</v>
      </c>
      <c r="C535" s="387">
        <v>436.06599999999997</v>
      </c>
      <c r="D535" s="387">
        <v>64.486000000000004</v>
      </c>
      <c r="E535" s="387">
        <v>505.25</v>
      </c>
      <c r="F535" s="387">
        <v>3.5999999999999997E-2</v>
      </c>
      <c r="G535" s="387">
        <v>1.5109999999999999</v>
      </c>
      <c r="H535" s="387">
        <v>0.14899999999999999</v>
      </c>
      <c r="I535" s="387">
        <v>5.5E-2</v>
      </c>
      <c r="J535" s="387">
        <v>8.74</v>
      </c>
      <c r="K535" s="387">
        <v>10.491</v>
      </c>
      <c r="L535" s="387">
        <v>515.74099999999999</v>
      </c>
      <c r="M535" s="387">
        <v>343.81</v>
      </c>
      <c r="N535" s="387">
        <v>676.17899999999997</v>
      </c>
      <c r="O535" s="387">
        <v>1535.73</v>
      </c>
    </row>
    <row r="536" spans="1:15" x14ac:dyDescent="0.2">
      <c r="A536" s="387" t="s">
        <v>1285</v>
      </c>
      <c r="B536" s="387">
        <v>4.5970000000000004</v>
      </c>
      <c r="C536" s="387">
        <v>400.483</v>
      </c>
      <c r="D536" s="387">
        <v>57.587000000000003</v>
      </c>
      <c r="E536" s="387">
        <v>462.666</v>
      </c>
      <c r="F536" s="387">
        <v>3.6999999999999998E-2</v>
      </c>
      <c r="G536" s="387">
        <v>1.673</v>
      </c>
      <c r="H536" s="387">
        <v>0.21</v>
      </c>
      <c r="I536" s="387">
        <v>6.2E-2</v>
      </c>
      <c r="J536" s="387">
        <v>9.69</v>
      </c>
      <c r="K536" s="387">
        <v>11.672000000000001</v>
      </c>
      <c r="L536" s="387">
        <v>474.33800000000002</v>
      </c>
      <c r="M536" s="387">
        <v>354.72199999999998</v>
      </c>
      <c r="N536" s="387">
        <v>726.68799999999999</v>
      </c>
      <c r="O536" s="387">
        <v>1555.748</v>
      </c>
    </row>
    <row r="537" spans="1:15" x14ac:dyDescent="0.2">
      <c r="A537" s="387" t="s">
        <v>1286</v>
      </c>
      <c r="B537" s="387">
        <v>5.5339999999999998</v>
      </c>
      <c r="C537" s="387">
        <v>251.58699999999999</v>
      </c>
      <c r="D537" s="387">
        <v>45.488</v>
      </c>
      <c r="E537" s="387">
        <v>302.60899999999998</v>
      </c>
      <c r="F537" s="387">
        <v>4.3999999999999997E-2</v>
      </c>
      <c r="G537" s="387">
        <v>1.619</v>
      </c>
      <c r="H537" s="387">
        <v>0.252</v>
      </c>
      <c r="I537" s="387">
        <v>7.6999999999999999E-2</v>
      </c>
      <c r="J537" s="387">
        <v>9.07</v>
      </c>
      <c r="K537" s="387">
        <v>11.061999999999999</v>
      </c>
      <c r="L537" s="387">
        <v>313.67</v>
      </c>
      <c r="M537" s="387">
        <v>345.90699999999998</v>
      </c>
      <c r="N537" s="387">
        <v>695.245</v>
      </c>
      <c r="O537" s="387">
        <v>1354.8230000000001</v>
      </c>
    </row>
    <row r="538" spans="1:15" x14ac:dyDescent="0.2">
      <c r="A538" s="387" t="s">
        <v>1287</v>
      </c>
      <c r="B538" s="387">
        <v>5.6820000000000004</v>
      </c>
      <c r="C538" s="387">
        <v>171.047</v>
      </c>
      <c r="D538" s="387">
        <v>34.491999999999997</v>
      </c>
      <c r="E538" s="387">
        <v>211.221</v>
      </c>
      <c r="F538" s="387">
        <v>5.2999999999999999E-2</v>
      </c>
      <c r="G538" s="387">
        <v>1.673</v>
      </c>
      <c r="H538" s="387">
        <v>0.28299999999999997</v>
      </c>
      <c r="I538" s="387">
        <v>6.8000000000000005E-2</v>
      </c>
      <c r="J538" s="387">
        <v>9.19</v>
      </c>
      <c r="K538" s="387">
        <v>11.268000000000001</v>
      </c>
      <c r="L538" s="387">
        <v>222.488</v>
      </c>
      <c r="M538" s="387">
        <v>370.83199999999999</v>
      </c>
      <c r="N538" s="387">
        <v>790.23299999999995</v>
      </c>
      <c r="O538" s="387">
        <v>1383.5540000000001</v>
      </c>
    </row>
    <row r="539" spans="1:15" x14ac:dyDescent="0.2">
      <c r="A539" s="387" t="s">
        <v>1288</v>
      </c>
      <c r="B539" s="387">
        <v>5.0720000000000001</v>
      </c>
      <c r="C539" s="387">
        <v>138.73699999999999</v>
      </c>
      <c r="D539" s="387">
        <v>28.207000000000001</v>
      </c>
      <c r="E539" s="387">
        <v>172.01599999999999</v>
      </c>
      <c r="F539" s="387">
        <v>5.7000000000000002E-2</v>
      </c>
      <c r="G539" s="387">
        <v>1.619</v>
      </c>
      <c r="H539" s="387">
        <v>0.32</v>
      </c>
      <c r="I539" s="387">
        <v>5.8000000000000003E-2</v>
      </c>
      <c r="J539" s="387">
        <v>9.23</v>
      </c>
      <c r="K539" s="387">
        <v>11.285</v>
      </c>
      <c r="L539" s="387">
        <v>183.30099999999999</v>
      </c>
      <c r="M539" s="387">
        <v>401.50200000000001</v>
      </c>
      <c r="N539" s="387">
        <v>852.798</v>
      </c>
      <c r="O539" s="387">
        <v>1437.6020000000001</v>
      </c>
    </row>
    <row r="541" spans="1:15" x14ac:dyDescent="0.2">
      <c r="C541" s="388">
        <f>C455</f>
        <v>2901.6869999999999</v>
      </c>
      <c r="D541" s="388">
        <f t="shared" ref="D541:O541" si="0">D455</f>
        <v>662.54300000000001</v>
      </c>
      <c r="E541" s="388">
        <f t="shared" si="0"/>
        <v>3629.02</v>
      </c>
      <c r="F541" s="388">
        <f t="shared" si="0"/>
        <v>0.92700000000000005</v>
      </c>
      <c r="G541" s="388">
        <f t="shared" si="0"/>
        <v>14</v>
      </c>
      <c r="H541" s="388">
        <f t="shared" si="0"/>
        <v>0</v>
      </c>
      <c r="I541" s="388">
        <f t="shared" si="0"/>
        <v>0</v>
      </c>
      <c r="J541" s="388">
        <f t="shared" si="0"/>
        <v>102.666</v>
      </c>
      <c r="K541" s="388">
        <f t="shared" si="0"/>
        <v>117.593</v>
      </c>
      <c r="L541" s="388">
        <f t="shared" si="0"/>
        <v>3746.6120000000001</v>
      </c>
      <c r="M541" s="388">
        <f t="shared" si="0"/>
        <v>4434.7250000000004</v>
      </c>
      <c r="N541" s="388">
        <f t="shared" si="0"/>
        <v>9529.3130000000001</v>
      </c>
      <c r="O541" s="388">
        <f t="shared" si="0"/>
        <v>17710.651000000002</v>
      </c>
    </row>
    <row r="542" spans="1:15" x14ac:dyDescent="0.2">
      <c r="C542" s="388">
        <f>C468</f>
        <v>3085.0520000000001</v>
      </c>
      <c r="D542" s="388">
        <f t="shared" ref="D542:O542" si="1">D468</f>
        <v>649.41600000000005</v>
      </c>
      <c r="E542" s="388">
        <f t="shared" si="1"/>
        <v>3804.5030000000002</v>
      </c>
      <c r="F542" s="388">
        <f t="shared" si="1"/>
        <v>0.76400000000000001</v>
      </c>
      <c r="G542" s="388">
        <f t="shared" si="1"/>
        <v>14.4</v>
      </c>
      <c r="H542" s="388">
        <f t="shared" si="1"/>
        <v>0</v>
      </c>
      <c r="I542" s="388">
        <f t="shared" si="1"/>
        <v>0</v>
      </c>
      <c r="J542" s="388">
        <f t="shared" si="1"/>
        <v>102.723</v>
      </c>
      <c r="K542" s="388">
        <f t="shared" si="1"/>
        <v>117.886</v>
      </c>
      <c r="L542" s="388">
        <f t="shared" si="1"/>
        <v>3922.39</v>
      </c>
      <c r="M542" s="388">
        <f t="shared" si="1"/>
        <v>4559.5069999999996</v>
      </c>
      <c r="N542" s="388">
        <f t="shared" si="1"/>
        <v>9773.0930000000008</v>
      </c>
      <c r="O542" s="388">
        <f t="shared" si="1"/>
        <v>18254.990000000002</v>
      </c>
    </row>
    <row r="543" spans="1:15" x14ac:dyDescent="0.2">
      <c r="C543" s="388">
        <f>C481</f>
        <v>3228.4290000000001</v>
      </c>
      <c r="D543" s="388">
        <f t="shared" ref="D543:O543" si="2">D481</f>
        <v>664.16800000000001</v>
      </c>
      <c r="E543" s="388">
        <f t="shared" si="2"/>
        <v>3969.3290000000002</v>
      </c>
      <c r="F543" s="388">
        <f t="shared" si="2"/>
        <v>0.59099999999999997</v>
      </c>
      <c r="G543" s="388">
        <f t="shared" si="2"/>
        <v>14.8</v>
      </c>
      <c r="H543" s="388">
        <f t="shared" si="2"/>
        <v>1E-3</v>
      </c>
      <c r="I543" s="388">
        <f t="shared" si="2"/>
        <v>0</v>
      </c>
      <c r="J543" s="388">
        <f t="shared" si="2"/>
        <v>109.247</v>
      </c>
      <c r="K543" s="388">
        <f t="shared" si="2"/>
        <v>124.639</v>
      </c>
      <c r="L543" s="388">
        <f t="shared" si="2"/>
        <v>4093.9679999999998</v>
      </c>
      <c r="M543" s="388">
        <f t="shared" si="2"/>
        <v>4558.3680000000004</v>
      </c>
      <c r="N543" s="388">
        <f t="shared" si="2"/>
        <v>9749.4249999999993</v>
      </c>
      <c r="O543" s="388">
        <f t="shared" si="2"/>
        <v>18401.759999999998</v>
      </c>
    </row>
    <row r="544" spans="1:15" x14ac:dyDescent="0.2">
      <c r="C544" s="388">
        <f>C494</f>
        <v>3186.5940000000001</v>
      </c>
      <c r="D544" s="388">
        <f t="shared" ref="D544:O544" si="3">D494</f>
        <v>664.13599999999997</v>
      </c>
      <c r="E544" s="388">
        <f t="shared" si="3"/>
        <v>3921.538</v>
      </c>
      <c r="F544" s="388">
        <f t="shared" si="3"/>
        <v>0.69199999999999995</v>
      </c>
      <c r="G544" s="388">
        <f t="shared" si="3"/>
        <v>16.7</v>
      </c>
      <c r="H544" s="388">
        <f t="shared" si="3"/>
        <v>0</v>
      </c>
      <c r="I544" s="388">
        <f t="shared" si="3"/>
        <v>2E-3</v>
      </c>
      <c r="J544" s="388">
        <f t="shared" si="3"/>
        <v>111.771</v>
      </c>
      <c r="K544" s="388">
        <f t="shared" si="3"/>
        <v>129.16499999999999</v>
      </c>
      <c r="L544" s="388">
        <f t="shared" si="3"/>
        <v>4050.703</v>
      </c>
      <c r="M544" s="388">
        <f t="shared" si="3"/>
        <v>4460.0569999999998</v>
      </c>
      <c r="N544" s="388">
        <f t="shared" si="3"/>
        <v>9377.8639999999996</v>
      </c>
      <c r="O544" s="388">
        <f t="shared" si="3"/>
        <v>17888.624</v>
      </c>
    </row>
    <row r="545" spans="3:15" x14ac:dyDescent="0.2">
      <c r="C545" s="388">
        <f>C507</f>
        <v>3164.6779999999999</v>
      </c>
      <c r="D545" s="388">
        <f t="shared" ref="D545:O545" si="4">D507</f>
        <v>648.56200000000001</v>
      </c>
      <c r="E545" s="388">
        <f t="shared" si="4"/>
        <v>3880.4749999999999</v>
      </c>
      <c r="F545" s="388">
        <f t="shared" si="4"/>
        <v>0.78500000000000003</v>
      </c>
      <c r="G545" s="388">
        <f t="shared" si="4"/>
        <v>18.5</v>
      </c>
      <c r="H545" s="388">
        <f t="shared" si="4"/>
        <v>4.7E-2</v>
      </c>
      <c r="I545" s="388">
        <f t="shared" si="4"/>
        <v>0.157</v>
      </c>
      <c r="J545" s="388">
        <f t="shared" si="4"/>
        <v>110.883</v>
      </c>
      <c r="K545" s="388">
        <f t="shared" si="4"/>
        <v>130.37100000000001</v>
      </c>
      <c r="L545" s="388">
        <f t="shared" si="4"/>
        <v>4010.846</v>
      </c>
      <c r="M545" s="388">
        <f t="shared" si="4"/>
        <v>4538.6400000000003</v>
      </c>
      <c r="N545" s="388">
        <f t="shared" si="4"/>
        <v>9500.9459999999999</v>
      </c>
      <c r="O545" s="388">
        <f t="shared" si="4"/>
        <v>18050.433000000001</v>
      </c>
    </row>
    <row r="546" spans="3:15" x14ac:dyDescent="0.2">
      <c r="C546" s="388">
        <f>C520</f>
        <v>3214.3180000000002</v>
      </c>
      <c r="D546" s="388">
        <f t="shared" ref="D546:O546" si="5">D520</f>
        <v>663.24300000000005</v>
      </c>
      <c r="E546" s="388">
        <f t="shared" si="5"/>
        <v>3936.7060000000001</v>
      </c>
      <c r="F546" s="388">
        <f t="shared" si="5"/>
        <v>0.249</v>
      </c>
      <c r="G546" s="388">
        <f t="shared" si="5"/>
        <v>19.7</v>
      </c>
      <c r="H546" s="388">
        <f t="shared" si="5"/>
        <v>0.81399999999999995</v>
      </c>
      <c r="I546" s="388">
        <f t="shared" si="5"/>
        <v>0.49399999999999999</v>
      </c>
      <c r="J546" s="388">
        <f t="shared" si="5"/>
        <v>114.596</v>
      </c>
      <c r="K546" s="388">
        <f t="shared" si="5"/>
        <v>135.85300000000001</v>
      </c>
      <c r="L546" s="388">
        <f t="shared" si="5"/>
        <v>4072.5590000000002</v>
      </c>
      <c r="M546" s="388">
        <f t="shared" si="5"/>
        <v>4531.3320000000003</v>
      </c>
      <c r="N546" s="388">
        <f t="shared" si="5"/>
        <v>9387.491</v>
      </c>
      <c r="O546" s="388">
        <f t="shared" si="5"/>
        <v>17991.383000000002</v>
      </c>
    </row>
    <row r="547" spans="3:15" x14ac:dyDescent="0.2">
      <c r="C547" s="388">
        <f>C533</f>
        <v>2962.9879999999998</v>
      </c>
      <c r="D547" s="388">
        <f t="shared" ref="D547:O547" si="6">D533</f>
        <v>632.36900000000003</v>
      </c>
      <c r="E547" s="388">
        <f t="shared" si="6"/>
        <v>3638.6610000000001</v>
      </c>
      <c r="F547" s="388">
        <f t="shared" si="6"/>
        <v>0.39300000000000002</v>
      </c>
      <c r="G547" s="388">
        <f t="shared" si="6"/>
        <v>19.7</v>
      </c>
      <c r="H547" s="388">
        <f t="shared" si="6"/>
        <v>1.2190000000000001</v>
      </c>
      <c r="I547" s="388">
        <f t="shared" si="6"/>
        <v>0.57699999999999996</v>
      </c>
      <c r="J547" s="388">
        <f t="shared" si="6"/>
        <v>109.297</v>
      </c>
      <c r="K547" s="388">
        <f t="shared" si="6"/>
        <v>131.185</v>
      </c>
      <c r="L547" s="388">
        <f t="shared" si="6"/>
        <v>3769.846</v>
      </c>
      <c r="M547" s="388">
        <f t="shared" si="6"/>
        <v>4516.9570000000003</v>
      </c>
      <c r="N547" s="388">
        <f t="shared" si="6"/>
        <v>9220.7880000000005</v>
      </c>
      <c r="O547" s="388">
        <f t="shared" si="6"/>
        <v>17507.591</v>
      </c>
    </row>
  </sheetData>
  <mergeCells count="1">
    <mergeCell ref="A12:A13"/>
  </mergeCells>
  <hyperlinks>
    <hyperlink ref="A4" r:id="rId1" display="http://www.eia.doe.gov/totalenergy/data/monthly/dataunits.cfm"/>
  </hyperlink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7"/>
  <sheetViews>
    <sheetView workbookViewId="0">
      <pane xSplit="1" ySplit="12" topLeftCell="M73" activePane="bottomRight" state="frozen"/>
      <selection pane="topRight"/>
      <selection pane="bottomLeft"/>
      <selection pane="bottomRight" activeCell="M77" sqref="M77"/>
    </sheetView>
  </sheetViews>
  <sheetFormatPr defaultRowHeight="12.75" x14ac:dyDescent="0.2"/>
  <cols>
    <col min="1" max="1" width="58.85546875" customWidth="1"/>
    <col min="2" max="2" width="41.42578125" customWidth="1"/>
    <col min="3" max="3" width="88.140625" customWidth="1"/>
    <col min="4" max="4" width="66.7109375" customWidth="1"/>
    <col min="5" max="5" width="54" customWidth="1"/>
    <col min="6" max="6" width="56.28515625" customWidth="1"/>
    <col min="7" max="7" width="55.42578125" customWidth="1"/>
    <col min="8" max="8" width="52.5703125" customWidth="1"/>
    <col min="9" max="9" width="49.28515625" customWidth="1"/>
    <col min="10" max="10" width="52.7109375" customWidth="1"/>
    <col min="11" max="11" width="60.140625" customWidth="1"/>
    <col min="12" max="12" width="57.140625" customWidth="1"/>
    <col min="13" max="13" width="47" customWidth="1"/>
    <col min="14" max="14" width="51" customWidth="1"/>
    <col min="15" max="15" width="49.140625" customWidth="1"/>
    <col min="257" max="257" width="58.85546875" customWidth="1"/>
    <col min="258" max="258" width="41.42578125" customWidth="1"/>
    <col min="259" max="259" width="88.140625" customWidth="1"/>
    <col min="260" max="260" width="66.7109375" customWidth="1"/>
    <col min="261" max="261" width="54" customWidth="1"/>
    <col min="262" max="262" width="56.28515625" customWidth="1"/>
    <col min="263" max="263" width="55.42578125" customWidth="1"/>
    <col min="264" max="264" width="52.5703125" customWidth="1"/>
    <col min="265" max="265" width="49.28515625" customWidth="1"/>
    <col min="266" max="266" width="52.7109375" customWidth="1"/>
    <col min="267" max="267" width="60.140625" customWidth="1"/>
    <col min="268" max="268" width="57.140625" customWidth="1"/>
    <col min="269" max="269" width="47" customWidth="1"/>
    <col min="270" max="270" width="51" customWidth="1"/>
    <col min="271" max="271" width="49.140625" customWidth="1"/>
    <col min="513" max="513" width="58.85546875" customWidth="1"/>
    <col min="514" max="514" width="41.42578125" customWidth="1"/>
    <col min="515" max="515" width="88.140625" customWidth="1"/>
    <col min="516" max="516" width="66.7109375" customWidth="1"/>
    <col min="517" max="517" width="54" customWidth="1"/>
    <col min="518" max="518" width="56.28515625" customWidth="1"/>
    <col min="519" max="519" width="55.42578125" customWidth="1"/>
    <col min="520" max="520" width="52.5703125" customWidth="1"/>
    <col min="521" max="521" width="49.28515625" customWidth="1"/>
    <col min="522" max="522" width="52.7109375" customWidth="1"/>
    <col min="523" max="523" width="60.140625" customWidth="1"/>
    <col min="524" max="524" width="57.140625" customWidth="1"/>
    <col min="525" max="525" width="47" customWidth="1"/>
    <col min="526" max="526" width="51" customWidth="1"/>
    <col min="527" max="527" width="49.140625" customWidth="1"/>
    <col min="769" max="769" width="58.85546875" customWidth="1"/>
    <col min="770" max="770" width="41.42578125" customWidth="1"/>
    <col min="771" max="771" width="88.140625" customWidth="1"/>
    <col min="772" max="772" width="66.7109375" customWidth="1"/>
    <col min="773" max="773" width="54" customWidth="1"/>
    <col min="774" max="774" width="56.28515625" customWidth="1"/>
    <col min="775" max="775" width="55.42578125" customWidth="1"/>
    <col min="776" max="776" width="52.5703125" customWidth="1"/>
    <col min="777" max="777" width="49.28515625" customWidth="1"/>
    <col min="778" max="778" width="52.7109375" customWidth="1"/>
    <col min="779" max="779" width="60.140625" customWidth="1"/>
    <col min="780" max="780" width="57.140625" customWidth="1"/>
    <col min="781" max="781" width="47" customWidth="1"/>
    <col min="782" max="782" width="51" customWidth="1"/>
    <col min="783" max="783" width="49.140625" customWidth="1"/>
    <col min="1025" max="1025" width="58.85546875" customWidth="1"/>
    <col min="1026" max="1026" width="41.42578125" customWidth="1"/>
    <col min="1027" max="1027" width="88.140625" customWidth="1"/>
    <col min="1028" max="1028" width="66.7109375" customWidth="1"/>
    <col min="1029" max="1029" width="54" customWidth="1"/>
    <col min="1030" max="1030" width="56.28515625" customWidth="1"/>
    <col min="1031" max="1031" width="55.42578125" customWidth="1"/>
    <col min="1032" max="1032" width="52.5703125" customWidth="1"/>
    <col min="1033" max="1033" width="49.28515625" customWidth="1"/>
    <col min="1034" max="1034" width="52.7109375" customWidth="1"/>
    <col min="1035" max="1035" width="60.140625" customWidth="1"/>
    <col min="1036" max="1036" width="57.140625" customWidth="1"/>
    <col min="1037" max="1037" width="47" customWidth="1"/>
    <col min="1038" max="1038" width="51" customWidth="1"/>
    <col min="1039" max="1039" width="49.140625" customWidth="1"/>
    <col min="1281" max="1281" width="58.85546875" customWidth="1"/>
    <col min="1282" max="1282" width="41.42578125" customWidth="1"/>
    <col min="1283" max="1283" width="88.140625" customWidth="1"/>
    <col min="1284" max="1284" width="66.7109375" customWidth="1"/>
    <col min="1285" max="1285" width="54" customWidth="1"/>
    <col min="1286" max="1286" width="56.28515625" customWidth="1"/>
    <col min="1287" max="1287" width="55.42578125" customWidth="1"/>
    <col min="1288" max="1288" width="52.5703125" customWidth="1"/>
    <col min="1289" max="1289" width="49.28515625" customWidth="1"/>
    <col min="1290" max="1290" width="52.7109375" customWidth="1"/>
    <col min="1291" max="1291" width="60.140625" customWidth="1"/>
    <col min="1292" max="1292" width="57.140625" customWidth="1"/>
    <col min="1293" max="1293" width="47" customWidth="1"/>
    <col min="1294" max="1294" width="51" customWidth="1"/>
    <col min="1295" max="1295" width="49.140625" customWidth="1"/>
    <col min="1537" max="1537" width="58.85546875" customWidth="1"/>
    <col min="1538" max="1538" width="41.42578125" customWidth="1"/>
    <col min="1539" max="1539" width="88.140625" customWidth="1"/>
    <col min="1540" max="1540" width="66.7109375" customWidth="1"/>
    <col min="1541" max="1541" width="54" customWidth="1"/>
    <col min="1542" max="1542" width="56.28515625" customWidth="1"/>
    <col min="1543" max="1543" width="55.42578125" customWidth="1"/>
    <col min="1544" max="1544" width="52.5703125" customWidth="1"/>
    <col min="1545" max="1545" width="49.28515625" customWidth="1"/>
    <col min="1546" max="1546" width="52.7109375" customWidth="1"/>
    <col min="1547" max="1547" width="60.140625" customWidth="1"/>
    <col min="1548" max="1548" width="57.140625" customWidth="1"/>
    <col min="1549" max="1549" width="47" customWidth="1"/>
    <col min="1550" max="1550" width="51" customWidth="1"/>
    <col min="1551" max="1551" width="49.140625" customWidth="1"/>
    <col min="1793" max="1793" width="58.85546875" customWidth="1"/>
    <col min="1794" max="1794" width="41.42578125" customWidth="1"/>
    <col min="1795" max="1795" width="88.140625" customWidth="1"/>
    <col min="1796" max="1796" width="66.7109375" customWidth="1"/>
    <col min="1797" max="1797" width="54" customWidth="1"/>
    <col min="1798" max="1798" width="56.28515625" customWidth="1"/>
    <col min="1799" max="1799" width="55.42578125" customWidth="1"/>
    <col min="1800" max="1800" width="52.5703125" customWidth="1"/>
    <col min="1801" max="1801" width="49.28515625" customWidth="1"/>
    <col min="1802" max="1802" width="52.7109375" customWidth="1"/>
    <col min="1803" max="1803" width="60.140625" customWidth="1"/>
    <col min="1804" max="1804" width="57.140625" customWidth="1"/>
    <col min="1805" max="1805" width="47" customWidth="1"/>
    <col min="1806" max="1806" width="51" customWidth="1"/>
    <col min="1807" max="1807" width="49.140625" customWidth="1"/>
    <col min="2049" max="2049" width="58.85546875" customWidth="1"/>
    <col min="2050" max="2050" width="41.42578125" customWidth="1"/>
    <col min="2051" max="2051" width="88.140625" customWidth="1"/>
    <col min="2052" max="2052" width="66.7109375" customWidth="1"/>
    <col min="2053" max="2053" width="54" customWidth="1"/>
    <col min="2054" max="2054" width="56.28515625" customWidth="1"/>
    <col min="2055" max="2055" width="55.42578125" customWidth="1"/>
    <col min="2056" max="2056" width="52.5703125" customWidth="1"/>
    <col min="2057" max="2057" width="49.28515625" customWidth="1"/>
    <col min="2058" max="2058" width="52.7109375" customWidth="1"/>
    <col min="2059" max="2059" width="60.140625" customWidth="1"/>
    <col min="2060" max="2060" width="57.140625" customWidth="1"/>
    <col min="2061" max="2061" width="47" customWidth="1"/>
    <col min="2062" max="2062" width="51" customWidth="1"/>
    <col min="2063" max="2063" width="49.140625" customWidth="1"/>
    <col min="2305" max="2305" width="58.85546875" customWidth="1"/>
    <col min="2306" max="2306" width="41.42578125" customWidth="1"/>
    <col min="2307" max="2307" width="88.140625" customWidth="1"/>
    <col min="2308" max="2308" width="66.7109375" customWidth="1"/>
    <col min="2309" max="2309" width="54" customWidth="1"/>
    <col min="2310" max="2310" width="56.28515625" customWidth="1"/>
    <col min="2311" max="2311" width="55.42578125" customWidth="1"/>
    <col min="2312" max="2312" width="52.5703125" customWidth="1"/>
    <col min="2313" max="2313" width="49.28515625" customWidth="1"/>
    <col min="2314" max="2314" width="52.7109375" customWidth="1"/>
    <col min="2315" max="2315" width="60.140625" customWidth="1"/>
    <col min="2316" max="2316" width="57.140625" customWidth="1"/>
    <col min="2317" max="2317" width="47" customWidth="1"/>
    <col min="2318" max="2318" width="51" customWidth="1"/>
    <col min="2319" max="2319" width="49.140625" customWidth="1"/>
    <col min="2561" max="2561" width="58.85546875" customWidth="1"/>
    <col min="2562" max="2562" width="41.42578125" customWidth="1"/>
    <col min="2563" max="2563" width="88.140625" customWidth="1"/>
    <col min="2564" max="2564" width="66.7109375" customWidth="1"/>
    <col min="2565" max="2565" width="54" customWidth="1"/>
    <col min="2566" max="2566" width="56.28515625" customWidth="1"/>
    <col min="2567" max="2567" width="55.42578125" customWidth="1"/>
    <col min="2568" max="2568" width="52.5703125" customWidth="1"/>
    <col min="2569" max="2569" width="49.28515625" customWidth="1"/>
    <col min="2570" max="2570" width="52.7109375" customWidth="1"/>
    <col min="2571" max="2571" width="60.140625" customWidth="1"/>
    <col min="2572" max="2572" width="57.140625" customWidth="1"/>
    <col min="2573" max="2573" width="47" customWidth="1"/>
    <col min="2574" max="2574" width="51" customWidth="1"/>
    <col min="2575" max="2575" width="49.140625" customWidth="1"/>
    <col min="2817" max="2817" width="58.85546875" customWidth="1"/>
    <col min="2818" max="2818" width="41.42578125" customWidth="1"/>
    <col min="2819" max="2819" width="88.140625" customWidth="1"/>
    <col min="2820" max="2820" width="66.7109375" customWidth="1"/>
    <col min="2821" max="2821" width="54" customWidth="1"/>
    <col min="2822" max="2822" width="56.28515625" customWidth="1"/>
    <col min="2823" max="2823" width="55.42578125" customWidth="1"/>
    <col min="2824" max="2824" width="52.5703125" customWidth="1"/>
    <col min="2825" max="2825" width="49.28515625" customWidth="1"/>
    <col min="2826" max="2826" width="52.7109375" customWidth="1"/>
    <col min="2827" max="2827" width="60.140625" customWidth="1"/>
    <col min="2828" max="2828" width="57.140625" customWidth="1"/>
    <col min="2829" max="2829" width="47" customWidth="1"/>
    <col min="2830" max="2830" width="51" customWidth="1"/>
    <col min="2831" max="2831" width="49.140625" customWidth="1"/>
    <col min="3073" max="3073" width="58.85546875" customWidth="1"/>
    <col min="3074" max="3074" width="41.42578125" customWidth="1"/>
    <col min="3075" max="3075" width="88.140625" customWidth="1"/>
    <col min="3076" max="3076" width="66.7109375" customWidth="1"/>
    <col min="3077" max="3077" width="54" customWidth="1"/>
    <col min="3078" max="3078" width="56.28515625" customWidth="1"/>
    <col min="3079" max="3079" width="55.42578125" customWidth="1"/>
    <col min="3080" max="3080" width="52.5703125" customWidth="1"/>
    <col min="3081" max="3081" width="49.28515625" customWidth="1"/>
    <col min="3082" max="3082" width="52.7109375" customWidth="1"/>
    <col min="3083" max="3083" width="60.140625" customWidth="1"/>
    <col min="3084" max="3084" width="57.140625" customWidth="1"/>
    <col min="3085" max="3085" width="47" customWidth="1"/>
    <col min="3086" max="3086" width="51" customWidth="1"/>
    <col min="3087" max="3087" width="49.140625" customWidth="1"/>
    <col min="3329" max="3329" width="58.85546875" customWidth="1"/>
    <col min="3330" max="3330" width="41.42578125" customWidth="1"/>
    <col min="3331" max="3331" width="88.140625" customWidth="1"/>
    <col min="3332" max="3332" width="66.7109375" customWidth="1"/>
    <col min="3333" max="3333" width="54" customWidth="1"/>
    <col min="3334" max="3334" width="56.28515625" customWidth="1"/>
    <col min="3335" max="3335" width="55.42578125" customWidth="1"/>
    <col min="3336" max="3336" width="52.5703125" customWidth="1"/>
    <col min="3337" max="3337" width="49.28515625" customWidth="1"/>
    <col min="3338" max="3338" width="52.7109375" customWidth="1"/>
    <col min="3339" max="3339" width="60.140625" customWidth="1"/>
    <col min="3340" max="3340" width="57.140625" customWidth="1"/>
    <col min="3341" max="3341" width="47" customWidth="1"/>
    <col min="3342" max="3342" width="51" customWidth="1"/>
    <col min="3343" max="3343" width="49.140625" customWidth="1"/>
    <col min="3585" max="3585" width="58.85546875" customWidth="1"/>
    <col min="3586" max="3586" width="41.42578125" customWidth="1"/>
    <col min="3587" max="3587" width="88.140625" customWidth="1"/>
    <col min="3588" max="3588" width="66.7109375" customWidth="1"/>
    <col min="3589" max="3589" width="54" customWidth="1"/>
    <col min="3590" max="3590" width="56.28515625" customWidth="1"/>
    <col min="3591" max="3591" width="55.42578125" customWidth="1"/>
    <col min="3592" max="3592" width="52.5703125" customWidth="1"/>
    <col min="3593" max="3593" width="49.28515625" customWidth="1"/>
    <col min="3594" max="3594" width="52.7109375" customWidth="1"/>
    <col min="3595" max="3595" width="60.140625" customWidth="1"/>
    <col min="3596" max="3596" width="57.140625" customWidth="1"/>
    <col min="3597" max="3597" width="47" customWidth="1"/>
    <col min="3598" max="3598" width="51" customWidth="1"/>
    <col min="3599" max="3599" width="49.140625" customWidth="1"/>
    <col min="3841" max="3841" width="58.85546875" customWidth="1"/>
    <col min="3842" max="3842" width="41.42578125" customWidth="1"/>
    <col min="3843" max="3843" width="88.140625" customWidth="1"/>
    <col min="3844" max="3844" width="66.7109375" customWidth="1"/>
    <col min="3845" max="3845" width="54" customWidth="1"/>
    <col min="3846" max="3846" width="56.28515625" customWidth="1"/>
    <col min="3847" max="3847" width="55.42578125" customWidth="1"/>
    <col min="3848" max="3848" width="52.5703125" customWidth="1"/>
    <col min="3849" max="3849" width="49.28515625" customWidth="1"/>
    <col min="3850" max="3850" width="52.7109375" customWidth="1"/>
    <col min="3851" max="3851" width="60.140625" customWidth="1"/>
    <col min="3852" max="3852" width="57.140625" customWidth="1"/>
    <col min="3853" max="3853" width="47" customWidth="1"/>
    <col min="3854" max="3854" width="51" customWidth="1"/>
    <col min="3855" max="3855" width="49.140625" customWidth="1"/>
    <col min="4097" max="4097" width="58.85546875" customWidth="1"/>
    <col min="4098" max="4098" width="41.42578125" customWidth="1"/>
    <col min="4099" max="4099" width="88.140625" customWidth="1"/>
    <col min="4100" max="4100" width="66.7109375" customWidth="1"/>
    <col min="4101" max="4101" width="54" customWidth="1"/>
    <col min="4102" max="4102" width="56.28515625" customWidth="1"/>
    <col min="4103" max="4103" width="55.42578125" customWidth="1"/>
    <col min="4104" max="4104" width="52.5703125" customWidth="1"/>
    <col min="4105" max="4105" width="49.28515625" customWidth="1"/>
    <col min="4106" max="4106" width="52.7109375" customWidth="1"/>
    <col min="4107" max="4107" width="60.140625" customWidth="1"/>
    <col min="4108" max="4108" width="57.140625" customWidth="1"/>
    <col min="4109" max="4109" width="47" customWidth="1"/>
    <col min="4110" max="4110" width="51" customWidth="1"/>
    <col min="4111" max="4111" width="49.140625" customWidth="1"/>
    <col min="4353" max="4353" width="58.85546875" customWidth="1"/>
    <col min="4354" max="4354" width="41.42578125" customWidth="1"/>
    <col min="4355" max="4355" width="88.140625" customWidth="1"/>
    <col min="4356" max="4356" width="66.7109375" customWidth="1"/>
    <col min="4357" max="4357" width="54" customWidth="1"/>
    <col min="4358" max="4358" width="56.28515625" customWidth="1"/>
    <col min="4359" max="4359" width="55.42578125" customWidth="1"/>
    <col min="4360" max="4360" width="52.5703125" customWidth="1"/>
    <col min="4361" max="4361" width="49.28515625" customWidth="1"/>
    <col min="4362" max="4362" width="52.7109375" customWidth="1"/>
    <col min="4363" max="4363" width="60.140625" customWidth="1"/>
    <col min="4364" max="4364" width="57.140625" customWidth="1"/>
    <col min="4365" max="4365" width="47" customWidth="1"/>
    <col min="4366" max="4366" width="51" customWidth="1"/>
    <col min="4367" max="4367" width="49.140625" customWidth="1"/>
    <col min="4609" max="4609" width="58.85546875" customWidth="1"/>
    <col min="4610" max="4610" width="41.42578125" customWidth="1"/>
    <col min="4611" max="4611" width="88.140625" customWidth="1"/>
    <col min="4612" max="4612" width="66.7109375" customWidth="1"/>
    <col min="4613" max="4613" width="54" customWidth="1"/>
    <col min="4614" max="4614" width="56.28515625" customWidth="1"/>
    <col min="4615" max="4615" width="55.42578125" customWidth="1"/>
    <col min="4616" max="4616" width="52.5703125" customWidth="1"/>
    <col min="4617" max="4617" width="49.28515625" customWidth="1"/>
    <col min="4618" max="4618" width="52.7109375" customWidth="1"/>
    <col min="4619" max="4619" width="60.140625" customWidth="1"/>
    <col min="4620" max="4620" width="57.140625" customWidth="1"/>
    <col min="4621" max="4621" width="47" customWidth="1"/>
    <col min="4622" max="4622" width="51" customWidth="1"/>
    <col min="4623" max="4623" width="49.140625" customWidth="1"/>
    <col min="4865" max="4865" width="58.85546875" customWidth="1"/>
    <col min="4866" max="4866" width="41.42578125" customWidth="1"/>
    <col min="4867" max="4867" width="88.140625" customWidth="1"/>
    <col min="4868" max="4868" width="66.7109375" customWidth="1"/>
    <col min="4869" max="4869" width="54" customWidth="1"/>
    <col min="4870" max="4870" width="56.28515625" customWidth="1"/>
    <col min="4871" max="4871" width="55.42578125" customWidth="1"/>
    <col min="4872" max="4872" width="52.5703125" customWidth="1"/>
    <col min="4873" max="4873" width="49.28515625" customWidth="1"/>
    <col min="4874" max="4874" width="52.7109375" customWidth="1"/>
    <col min="4875" max="4875" width="60.140625" customWidth="1"/>
    <col min="4876" max="4876" width="57.140625" customWidth="1"/>
    <col min="4877" max="4877" width="47" customWidth="1"/>
    <col min="4878" max="4878" width="51" customWidth="1"/>
    <col min="4879" max="4879" width="49.140625" customWidth="1"/>
    <col min="5121" max="5121" width="58.85546875" customWidth="1"/>
    <col min="5122" max="5122" width="41.42578125" customWidth="1"/>
    <col min="5123" max="5123" width="88.140625" customWidth="1"/>
    <col min="5124" max="5124" width="66.7109375" customWidth="1"/>
    <col min="5125" max="5125" width="54" customWidth="1"/>
    <col min="5126" max="5126" width="56.28515625" customWidth="1"/>
    <col min="5127" max="5127" width="55.42578125" customWidth="1"/>
    <col min="5128" max="5128" width="52.5703125" customWidth="1"/>
    <col min="5129" max="5129" width="49.28515625" customWidth="1"/>
    <col min="5130" max="5130" width="52.7109375" customWidth="1"/>
    <col min="5131" max="5131" width="60.140625" customWidth="1"/>
    <col min="5132" max="5132" width="57.140625" customWidth="1"/>
    <col min="5133" max="5133" width="47" customWidth="1"/>
    <col min="5134" max="5134" width="51" customWidth="1"/>
    <col min="5135" max="5135" width="49.140625" customWidth="1"/>
    <col min="5377" max="5377" width="58.85546875" customWidth="1"/>
    <col min="5378" max="5378" width="41.42578125" customWidth="1"/>
    <col min="5379" max="5379" width="88.140625" customWidth="1"/>
    <col min="5380" max="5380" width="66.7109375" customWidth="1"/>
    <col min="5381" max="5381" width="54" customWidth="1"/>
    <col min="5382" max="5382" width="56.28515625" customWidth="1"/>
    <col min="5383" max="5383" width="55.42578125" customWidth="1"/>
    <col min="5384" max="5384" width="52.5703125" customWidth="1"/>
    <col min="5385" max="5385" width="49.28515625" customWidth="1"/>
    <col min="5386" max="5386" width="52.7109375" customWidth="1"/>
    <col min="5387" max="5387" width="60.140625" customWidth="1"/>
    <col min="5388" max="5388" width="57.140625" customWidth="1"/>
    <col min="5389" max="5389" width="47" customWidth="1"/>
    <col min="5390" max="5390" width="51" customWidth="1"/>
    <col min="5391" max="5391" width="49.140625" customWidth="1"/>
    <col min="5633" max="5633" width="58.85546875" customWidth="1"/>
    <col min="5634" max="5634" width="41.42578125" customWidth="1"/>
    <col min="5635" max="5635" width="88.140625" customWidth="1"/>
    <col min="5636" max="5636" width="66.7109375" customWidth="1"/>
    <col min="5637" max="5637" width="54" customWidth="1"/>
    <col min="5638" max="5638" width="56.28515625" customWidth="1"/>
    <col min="5639" max="5639" width="55.42578125" customWidth="1"/>
    <col min="5640" max="5640" width="52.5703125" customWidth="1"/>
    <col min="5641" max="5641" width="49.28515625" customWidth="1"/>
    <col min="5642" max="5642" width="52.7109375" customWidth="1"/>
    <col min="5643" max="5643" width="60.140625" customWidth="1"/>
    <col min="5644" max="5644" width="57.140625" customWidth="1"/>
    <col min="5645" max="5645" width="47" customWidth="1"/>
    <col min="5646" max="5646" width="51" customWidth="1"/>
    <col min="5647" max="5647" width="49.140625" customWidth="1"/>
    <col min="5889" max="5889" width="58.85546875" customWidth="1"/>
    <col min="5890" max="5890" width="41.42578125" customWidth="1"/>
    <col min="5891" max="5891" width="88.140625" customWidth="1"/>
    <col min="5892" max="5892" width="66.7109375" customWidth="1"/>
    <col min="5893" max="5893" width="54" customWidth="1"/>
    <col min="5894" max="5894" width="56.28515625" customWidth="1"/>
    <col min="5895" max="5895" width="55.42578125" customWidth="1"/>
    <col min="5896" max="5896" width="52.5703125" customWidth="1"/>
    <col min="5897" max="5897" width="49.28515625" customWidth="1"/>
    <col min="5898" max="5898" width="52.7109375" customWidth="1"/>
    <col min="5899" max="5899" width="60.140625" customWidth="1"/>
    <col min="5900" max="5900" width="57.140625" customWidth="1"/>
    <col min="5901" max="5901" width="47" customWidth="1"/>
    <col min="5902" max="5902" width="51" customWidth="1"/>
    <col min="5903" max="5903" width="49.140625" customWidth="1"/>
    <col min="6145" max="6145" width="58.85546875" customWidth="1"/>
    <col min="6146" max="6146" width="41.42578125" customWidth="1"/>
    <col min="6147" max="6147" width="88.140625" customWidth="1"/>
    <col min="6148" max="6148" width="66.7109375" customWidth="1"/>
    <col min="6149" max="6149" width="54" customWidth="1"/>
    <col min="6150" max="6150" width="56.28515625" customWidth="1"/>
    <col min="6151" max="6151" width="55.42578125" customWidth="1"/>
    <col min="6152" max="6152" width="52.5703125" customWidth="1"/>
    <col min="6153" max="6153" width="49.28515625" customWidth="1"/>
    <col min="6154" max="6154" width="52.7109375" customWidth="1"/>
    <col min="6155" max="6155" width="60.140625" customWidth="1"/>
    <col min="6156" max="6156" width="57.140625" customWidth="1"/>
    <col min="6157" max="6157" width="47" customWidth="1"/>
    <col min="6158" max="6158" width="51" customWidth="1"/>
    <col min="6159" max="6159" width="49.140625" customWidth="1"/>
    <col min="6401" max="6401" width="58.85546875" customWidth="1"/>
    <col min="6402" max="6402" width="41.42578125" customWidth="1"/>
    <col min="6403" max="6403" width="88.140625" customWidth="1"/>
    <col min="6404" max="6404" width="66.7109375" customWidth="1"/>
    <col min="6405" max="6405" width="54" customWidth="1"/>
    <col min="6406" max="6406" width="56.28515625" customWidth="1"/>
    <col min="6407" max="6407" width="55.42578125" customWidth="1"/>
    <col min="6408" max="6408" width="52.5703125" customWidth="1"/>
    <col min="6409" max="6409" width="49.28515625" customWidth="1"/>
    <col min="6410" max="6410" width="52.7109375" customWidth="1"/>
    <col min="6411" max="6411" width="60.140625" customWidth="1"/>
    <col min="6412" max="6412" width="57.140625" customWidth="1"/>
    <col min="6413" max="6413" width="47" customWidth="1"/>
    <col min="6414" max="6414" width="51" customWidth="1"/>
    <col min="6415" max="6415" width="49.140625" customWidth="1"/>
    <col min="6657" max="6657" width="58.85546875" customWidth="1"/>
    <col min="6658" max="6658" width="41.42578125" customWidth="1"/>
    <col min="6659" max="6659" width="88.140625" customWidth="1"/>
    <col min="6660" max="6660" width="66.7109375" customWidth="1"/>
    <col min="6661" max="6661" width="54" customWidth="1"/>
    <col min="6662" max="6662" width="56.28515625" customWidth="1"/>
    <col min="6663" max="6663" width="55.42578125" customWidth="1"/>
    <col min="6664" max="6664" width="52.5703125" customWidth="1"/>
    <col min="6665" max="6665" width="49.28515625" customWidth="1"/>
    <col min="6666" max="6666" width="52.7109375" customWidth="1"/>
    <col min="6667" max="6667" width="60.140625" customWidth="1"/>
    <col min="6668" max="6668" width="57.140625" customWidth="1"/>
    <col min="6669" max="6669" width="47" customWidth="1"/>
    <col min="6670" max="6670" width="51" customWidth="1"/>
    <col min="6671" max="6671" width="49.140625" customWidth="1"/>
    <col min="6913" max="6913" width="58.85546875" customWidth="1"/>
    <col min="6914" max="6914" width="41.42578125" customWidth="1"/>
    <col min="6915" max="6915" width="88.140625" customWidth="1"/>
    <col min="6916" max="6916" width="66.7109375" customWidth="1"/>
    <col min="6917" max="6917" width="54" customWidth="1"/>
    <col min="6918" max="6918" width="56.28515625" customWidth="1"/>
    <col min="6919" max="6919" width="55.42578125" customWidth="1"/>
    <col min="6920" max="6920" width="52.5703125" customWidth="1"/>
    <col min="6921" max="6921" width="49.28515625" customWidth="1"/>
    <col min="6922" max="6922" width="52.7109375" customWidth="1"/>
    <col min="6923" max="6923" width="60.140625" customWidth="1"/>
    <col min="6924" max="6924" width="57.140625" customWidth="1"/>
    <col min="6925" max="6925" width="47" customWidth="1"/>
    <col min="6926" max="6926" width="51" customWidth="1"/>
    <col min="6927" max="6927" width="49.140625" customWidth="1"/>
    <col min="7169" max="7169" width="58.85546875" customWidth="1"/>
    <col min="7170" max="7170" width="41.42578125" customWidth="1"/>
    <col min="7171" max="7171" width="88.140625" customWidth="1"/>
    <col min="7172" max="7172" width="66.7109375" customWidth="1"/>
    <col min="7173" max="7173" width="54" customWidth="1"/>
    <col min="7174" max="7174" width="56.28515625" customWidth="1"/>
    <col min="7175" max="7175" width="55.42578125" customWidth="1"/>
    <col min="7176" max="7176" width="52.5703125" customWidth="1"/>
    <col min="7177" max="7177" width="49.28515625" customWidth="1"/>
    <col min="7178" max="7178" width="52.7109375" customWidth="1"/>
    <col min="7179" max="7179" width="60.140625" customWidth="1"/>
    <col min="7180" max="7180" width="57.140625" customWidth="1"/>
    <col min="7181" max="7181" width="47" customWidth="1"/>
    <col min="7182" max="7182" width="51" customWidth="1"/>
    <col min="7183" max="7183" width="49.140625" customWidth="1"/>
    <col min="7425" max="7425" width="58.85546875" customWidth="1"/>
    <col min="7426" max="7426" width="41.42578125" customWidth="1"/>
    <col min="7427" max="7427" width="88.140625" customWidth="1"/>
    <col min="7428" max="7428" width="66.7109375" customWidth="1"/>
    <col min="7429" max="7429" width="54" customWidth="1"/>
    <col min="7430" max="7430" width="56.28515625" customWidth="1"/>
    <col min="7431" max="7431" width="55.42578125" customWidth="1"/>
    <col min="7432" max="7432" width="52.5703125" customWidth="1"/>
    <col min="7433" max="7433" width="49.28515625" customWidth="1"/>
    <col min="7434" max="7434" width="52.7109375" customWidth="1"/>
    <col min="7435" max="7435" width="60.140625" customWidth="1"/>
    <col min="7436" max="7436" width="57.140625" customWidth="1"/>
    <col min="7437" max="7437" width="47" customWidth="1"/>
    <col min="7438" max="7438" width="51" customWidth="1"/>
    <col min="7439" max="7439" width="49.140625" customWidth="1"/>
    <col min="7681" max="7681" width="58.85546875" customWidth="1"/>
    <col min="7682" max="7682" width="41.42578125" customWidth="1"/>
    <col min="7683" max="7683" width="88.140625" customWidth="1"/>
    <col min="7684" max="7684" width="66.7109375" customWidth="1"/>
    <col min="7685" max="7685" width="54" customWidth="1"/>
    <col min="7686" max="7686" width="56.28515625" customWidth="1"/>
    <col min="7687" max="7687" width="55.42578125" customWidth="1"/>
    <col min="7688" max="7688" width="52.5703125" customWidth="1"/>
    <col min="7689" max="7689" width="49.28515625" customWidth="1"/>
    <col min="7690" max="7690" width="52.7109375" customWidth="1"/>
    <col min="7691" max="7691" width="60.140625" customWidth="1"/>
    <col min="7692" max="7692" width="57.140625" customWidth="1"/>
    <col min="7693" max="7693" width="47" customWidth="1"/>
    <col min="7694" max="7694" width="51" customWidth="1"/>
    <col min="7695" max="7695" width="49.140625" customWidth="1"/>
    <col min="7937" max="7937" width="58.85546875" customWidth="1"/>
    <col min="7938" max="7938" width="41.42578125" customWidth="1"/>
    <col min="7939" max="7939" width="88.140625" customWidth="1"/>
    <col min="7940" max="7940" width="66.7109375" customWidth="1"/>
    <col min="7941" max="7941" width="54" customWidth="1"/>
    <col min="7942" max="7942" width="56.28515625" customWidth="1"/>
    <col min="7943" max="7943" width="55.42578125" customWidth="1"/>
    <col min="7944" max="7944" width="52.5703125" customWidth="1"/>
    <col min="7945" max="7945" width="49.28515625" customWidth="1"/>
    <col min="7946" max="7946" width="52.7109375" customWidth="1"/>
    <col min="7947" max="7947" width="60.140625" customWidth="1"/>
    <col min="7948" max="7948" width="57.140625" customWidth="1"/>
    <col min="7949" max="7949" width="47" customWidth="1"/>
    <col min="7950" max="7950" width="51" customWidth="1"/>
    <col min="7951" max="7951" width="49.140625" customWidth="1"/>
    <col min="8193" max="8193" width="58.85546875" customWidth="1"/>
    <col min="8194" max="8194" width="41.42578125" customWidth="1"/>
    <col min="8195" max="8195" width="88.140625" customWidth="1"/>
    <col min="8196" max="8196" width="66.7109375" customWidth="1"/>
    <col min="8197" max="8197" width="54" customWidth="1"/>
    <col min="8198" max="8198" width="56.28515625" customWidth="1"/>
    <col min="8199" max="8199" width="55.42578125" customWidth="1"/>
    <col min="8200" max="8200" width="52.5703125" customWidth="1"/>
    <col min="8201" max="8201" width="49.28515625" customWidth="1"/>
    <col min="8202" max="8202" width="52.7109375" customWidth="1"/>
    <col min="8203" max="8203" width="60.140625" customWidth="1"/>
    <col min="8204" max="8204" width="57.140625" customWidth="1"/>
    <col min="8205" max="8205" width="47" customWidth="1"/>
    <col min="8206" max="8206" width="51" customWidth="1"/>
    <col min="8207" max="8207" width="49.140625" customWidth="1"/>
    <col min="8449" max="8449" width="58.85546875" customWidth="1"/>
    <col min="8450" max="8450" width="41.42578125" customWidth="1"/>
    <col min="8451" max="8451" width="88.140625" customWidth="1"/>
    <col min="8452" max="8452" width="66.7109375" customWidth="1"/>
    <col min="8453" max="8453" width="54" customWidth="1"/>
    <col min="8454" max="8454" width="56.28515625" customWidth="1"/>
    <col min="8455" max="8455" width="55.42578125" customWidth="1"/>
    <col min="8456" max="8456" width="52.5703125" customWidth="1"/>
    <col min="8457" max="8457" width="49.28515625" customWidth="1"/>
    <col min="8458" max="8458" width="52.7109375" customWidth="1"/>
    <col min="8459" max="8459" width="60.140625" customWidth="1"/>
    <col min="8460" max="8460" width="57.140625" customWidth="1"/>
    <col min="8461" max="8461" width="47" customWidth="1"/>
    <col min="8462" max="8462" width="51" customWidth="1"/>
    <col min="8463" max="8463" width="49.140625" customWidth="1"/>
    <col min="8705" max="8705" width="58.85546875" customWidth="1"/>
    <col min="8706" max="8706" width="41.42578125" customWidth="1"/>
    <col min="8707" max="8707" width="88.140625" customWidth="1"/>
    <col min="8708" max="8708" width="66.7109375" customWidth="1"/>
    <col min="8709" max="8709" width="54" customWidth="1"/>
    <col min="8710" max="8710" width="56.28515625" customWidth="1"/>
    <col min="8711" max="8711" width="55.42578125" customWidth="1"/>
    <col min="8712" max="8712" width="52.5703125" customWidth="1"/>
    <col min="8713" max="8713" width="49.28515625" customWidth="1"/>
    <col min="8714" max="8714" width="52.7109375" customWidth="1"/>
    <col min="8715" max="8715" width="60.140625" customWidth="1"/>
    <col min="8716" max="8716" width="57.140625" customWidth="1"/>
    <col min="8717" max="8717" width="47" customWidth="1"/>
    <col min="8718" max="8718" width="51" customWidth="1"/>
    <col min="8719" max="8719" width="49.140625" customWidth="1"/>
    <col min="8961" max="8961" width="58.85546875" customWidth="1"/>
    <col min="8962" max="8962" width="41.42578125" customWidth="1"/>
    <col min="8963" max="8963" width="88.140625" customWidth="1"/>
    <col min="8964" max="8964" width="66.7109375" customWidth="1"/>
    <col min="8965" max="8965" width="54" customWidth="1"/>
    <col min="8966" max="8966" width="56.28515625" customWidth="1"/>
    <col min="8967" max="8967" width="55.42578125" customWidth="1"/>
    <col min="8968" max="8968" width="52.5703125" customWidth="1"/>
    <col min="8969" max="8969" width="49.28515625" customWidth="1"/>
    <col min="8970" max="8970" width="52.7109375" customWidth="1"/>
    <col min="8971" max="8971" width="60.140625" customWidth="1"/>
    <col min="8972" max="8972" width="57.140625" customWidth="1"/>
    <col min="8973" max="8973" width="47" customWidth="1"/>
    <col min="8974" max="8974" width="51" customWidth="1"/>
    <col min="8975" max="8975" width="49.140625" customWidth="1"/>
    <col min="9217" max="9217" width="58.85546875" customWidth="1"/>
    <col min="9218" max="9218" width="41.42578125" customWidth="1"/>
    <col min="9219" max="9219" width="88.140625" customWidth="1"/>
    <col min="9220" max="9220" width="66.7109375" customWidth="1"/>
    <col min="9221" max="9221" width="54" customWidth="1"/>
    <col min="9222" max="9222" width="56.28515625" customWidth="1"/>
    <col min="9223" max="9223" width="55.42578125" customWidth="1"/>
    <col min="9224" max="9224" width="52.5703125" customWidth="1"/>
    <col min="9225" max="9225" width="49.28515625" customWidth="1"/>
    <col min="9226" max="9226" width="52.7109375" customWidth="1"/>
    <col min="9227" max="9227" width="60.140625" customWidth="1"/>
    <col min="9228" max="9228" width="57.140625" customWidth="1"/>
    <col min="9229" max="9229" width="47" customWidth="1"/>
    <col min="9230" max="9230" width="51" customWidth="1"/>
    <col min="9231" max="9231" width="49.140625" customWidth="1"/>
    <col min="9473" max="9473" width="58.85546875" customWidth="1"/>
    <col min="9474" max="9474" width="41.42578125" customWidth="1"/>
    <col min="9475" max="9475" width="88.140625" customWidth="1"/>
    <col min="9476" max="9476" width="66.7109375" customWidth="1"/>
    <col min="9477" max="9477" width="54" customWidth="1"/>
    <col min="9478" max="9478" width="56.28515625" customWidth="1"/>
    <col min="9479" max="9479" width="55.42578125" customWidth="1"/>
    <col min="9480" max="9480" width="52.5703125" customWidth="1"/>
    <col min="9481" max="9481" width="49.28515625" customWidth="1"/>
    <col min="9482" max="9482" width="52.7109375" customWidth="1"/>
    <col min="9483" max="9483" width="60.140625" customWidth="1"/>
    <col min="9484" max="9484" width="57.140625" customWidth="1"/>
    <col min="9485" max="9485" width="47" customWidth="1"/>
    <col min="9486" max="9486" width="51" customWidth="1"/>
    <col min="9487" max="9487" width="49.140625" customWidth="1"/>
    <col min="9729" max="9729" width="58.85546875" customWidth="1"/>
    <col min="9730" max="9730" width="41.42578125" customWidth="1"/>
    <col min="9731" max="9731" width="88.140625" customWidth="1"/>
    <col min="9732" max="9732" width="66.7109375" customWidth="1"/>
    <col min="9733" max="9733" width="54" customWidth="1"/>
    <col min="9734" max="9734" width="56.28515625" customWidth="1"/>
    <col min="9735" max="9735" width="55.42578125" customWidth="1"/>
    <col min="9736" max="9736" width="52.5703125" customWidth="1"/>
    <col min="9737" max="9737" width="49.28515625" customWidth="1"/>
    <col min="9738" max="9738" width="52.7109375" customWidth="1"/>
    <col min="9739" max="9739" width="60.140625" customWidth="1"/>
    <col min="9740" max="9740" width="57.140625" customWidth="1"/>
    <col min="9741" max="9741" width="47" customWidth="1"/>
    <col min="9742" max="9742" width="51" customWidth="1"/>
    <col min="9743" max="9743" width="49.140625" customWidth="1"/>
    <col min="9985" max="9985" width="58.85546875" customWidth="1"/>
    <col min="9986" max="9986" width="41.42578125" customWidth="1"/>
    <col min="9987" max="9987" width="88.140625" customWidth="1"/>
    <col min="9988" max="9988" width="66.7109375" customWidth="1"/>
    <col min="9989" max="9989" width="54" customWidth="1"/>
    <col min="9990" max="9990" width="56.28515625" customWidth="1"/>
    <col min="9991" max="9991" width="55.42578125" customWidth="1"/>
    <col min="9992" max="9992" width="52.5703125" customWidth="1"/>
    <col min="9993" max="9993" width="49.28515625" customWidth="1"/>
    <col min="9994" max="9994" width="52.7109375" customWidth="1"/>
    <col min="9995" max="9995" width="60.140625" customWidth="1"/>
    <col min="9996" max="9996" width="57.140625" customWidth="1"/>
    <col min="9997" max="9997" width="47" customWidth="1"/>
    <col min="9998" max="9998" width="51" customWidth="1"/>
    <col min="9999" max="9999" width="49.140625" customWidth="1"/>
    <col min="10241" max="10241" width="58.85546875" customWidth="1"/>
    <col min="10242" max="10242" width="41.42578125" customWidth="1"/>
    <col min="10243" max="10243" width="88.140625" customWidth="1"/>
    <col min="10244" max="10244" width="66.7109375" customWidth="1"/>
    <col min="10245" max="10245" width="54" customWidth="1"/>
    <col min="10246" max="10246" width="56.28515625" customWidth="1"/>
    <col min="10247" max="10247" width="55.42578125" customWidth="1"/>
    <col min="10248" max="10248" width="52.5703125" customWidth="1"/>
    <col min="10249" max="10249" width="49.28515625" customWidth="1"/>
    <col min="10250" max="10250" width="52.7109375" customWidth="1"/>
    <col min="10251" max="10251" width="60.140625" customWidth="1"/>
    <col min="10252" max="10252" width="57.140625" customWidth="1"/>
    <col min="10253" max="10253" width="47" customWidth="1"/>
    <col min="10254" max="10254" width="51" customWidth="1"/>
    <col min="10255" max="10255" width="49.140625" customWidth="1"/>
    <col min="10497" max="10497" width="58.85546875" customWidth="1"/>
    <col min="10498" max="10498" width="41.42578125" customWidth="1"/>
    <col min="10499" max="10499" width="88.140625" customWidth="1"/>
    <col min="10500" max="10500" width="66.7109375" customWidth="1"/>
    <col min="10501" max="10501" width="54" customWidth="1"/>
    <col min="10502" max="10502" width="56.28515625" customWidth="1"/>
    <col min="10503" max="10503" width="55.42578125" customWidth="1"/>
    <col min="10504" max="10504" width="52.5703125" customWidth="1"/>
    <col min="10505" max="10505" width="49.28515625" customWidth="1"/>
    <col min="10506" max="10506" width="52.7109375" customWidth="1"/>
    <col min="10507" max="10507" width="60.140625" customWidth="1"/>
    <col min="10508" max="10508" width="57.140625" customWidth="1"/>
    <col min="10509" max="10509" width="47" customWidth="1"/>
    <col min="10510" max="10510" width="51" customWidth="1"/>
    <col min="10511" max="10511" width="49.140625" customWidth="1"/>
    <col min="10753" max="10753" width="58.85546875" customWidth="1"/>
    <col min="10754" max="10754" width="41.42578125" customWidth="1"/>
    <col min="10755" max="10755" width="88.140625" customWidth="1"/>
    <col min="10756" max="10756" width="66.7109375" customWidth="1"/>
    <col min="10757" max="10757" width="54" customWidth="1"/>
    <col min="10758" max="10758" width="56.28515625" customWidth="1"/>
    <col min="10759" max="10759" width="55.42578125" customWidth="1"/>
    <col min="10760" max="10760" width="52.5703125" customWidth="1"/>
    <col min="10761" max="10761" width="49.28515625" customWidth="1"/>
    <col min="10762" max="10762" width="52.7109375" customWidth="1"/>
    <col min="10763" max="10763" width="60.140625" customWidth="1"/>
    <col min="10764" max="10764" width="57.140625" customWidth="1"/>
    <col min="10765" max="10765" width="47" customWidth="1"/>
    <col min="10766" max="10766" width="51" customWidth="1"/>
    <col min="10767" max="10767" width="49.140625" customWidth="1"/>
    <col min="11009" max="11009" width="58.85546875" customWidth="1"/>
    <col min="11010" max="11010" width="41.42578125" customWidth="1"/>
    <col min="11011" max="11011" width="88.140625" customWidth="1"/>
    <col min="11012" max="11012" width="66.7109375" customWidth="1"/>
    <col min="11013" max="11013" width="54" customWidth="1"/>
    <col min="11014" max="11014" width="56.28515625" customWidth="1"/>
    <col min="11015" max="11015" width="55.42578125" customWidth="1"/>
    <col min="11016" max="11016" width="52.5703125" customWidth="1"/>
    <col min="11017" max="11017" width="49.28515625" customWidth="1"/>
    <col min="11018" max="11018" width="52.7109375" customWidth="1"/>
    <col min="11019" max="11019" width="60.140625" customWidth="1"/>
    <col min="11020" max="11020" width="57.140625" customWidth="1"/>
    <col min="11021" max="11021" width="47" customWidth="1"/>
    <col min="11022" max="11022" width="51" customWidth="1"/>
    <col min="11023" max="11023" width="49.140625" customWidth="1"/>
    <col min="11265" max="11265" width="58.85546875" customWidth="1"/>
    <col min="11266" max="11266" width="41.42578125" customWidth="1"/>
    <col min="11267" max="11267" width="88.140625" customWidth="1"/>
    <col min="11268" max="11268" width="66.7109375" customWidth="1"/>
    <col min="11269" max="11269" width="54" customWidth="1"/>
    <col min="11270" max="11270" width="56.28515625" customWidth="1"/>
    <col min="11271" max="11271" width="55.42578125" customWidth="1"/>
    <col min="11272" max="11272" width="52.5703125" customWidth="1"/>
    <col min="11273" max="11273" width="49.28515625" customWidth="1"/>
    <col min="11274" max="11274" width="52.7109375" customWidth="1"/>
    <col min="11275" max="11275" width="60.140625" customWidth="1"/>
    <col min="11276" max="11276" width="57.140625" customWidth="1"/>
    <col min="11277" max="11277" width="47" customWidth="1"/>
    <col min="11278" max="11278" width="51" customWidth="1"/>
    <col min="11279" max="11279" width="49.140625" customWidth="1"/>
    <col min="11521" max="11521" width="58.85546875" customWidth="1"/>
    <col min="11522" max="11522" width="41.42578125" customWidth="1"/>
    <col min="11523" max="11523" width="88.140625" customWidth="1"/>
    <col min="11524" max="11524" width="66.7109375" customWidth="1"/>
    <col min="11525" max="11525" width="54" customWidth="1"/>
    <col min="11526" max="11526" width="56.28515625" customWidth="1"/>
    <col min="11527" max="11527" width="55.42578125" customWidth="1"/>
    <col min="11528" max="11528" width="52.5703125" customWidth="1"/>
    <col min="11529" max="11529" width="49.28515625" customWidth="1"/>
    <col min="11530" max="11530" width="52.7109375" customWidth="1"/>
    <col min="11531" max="11531" width="60.140625" customWidth="1"/>
    <col min="11532" max="11532" width="57.140625" customWidth="1"/>
    <col min="11533" max="11533" width="47" customWidth="1"/>
    <col min="11534" max="11534" width="51" customWidth="1"/>
    <col min="11535" max="11535" width="49.140625" customWidth="1"/>
    <col min="11777" max="11777" width="58.85546875" customWidth="1"/>
    <col min="11778" max="11778" width="41.42578125" customWidth="1"/>
    <col min="11779" max="11779" width="88.140625" customWidth="1"/>
    <col min="11780" max="11780" width="66.7109375" customWidth="1"/>
    <col min="11781" max="11781" width="54" customWidth="1"/>
    <col min="11782" max="11782" width="56.28515625" customWidth="1"/>
    <col min="11783" max="11783" width="55.42578125" customWidth="1"/>
    <col min="11784" max="11784" width="52.5703125" customWidth="1"/>
    <col min="11785" max="11785" width="49.28515625" customWidth="1"/>
    <col min="11786" max="11786" width="52.7109375" customWidth="1"/>
    <col min="11787" max="11787" width="60.140625" customWidth="1"/>
    <col min="11788" max="11788" width="57.140625" customWidth="1"/>
    <col min="11789" max="11789" width="47" customWidth="1"/>
    <col min="11790" max="11790" width="51" customWidth="1"/>
    <col min="11791" max="11791" width="49.140625" customWidth="1"/>
    <col min="12033" max="12033" width="58.85546875" customWidth="1"/>
    <col min="12034" max="12034" width="41.42578125" customWidth="1"/>
    <col min="12035" max="12035" width="88.140625" customWidth="1"/>
    <col min="12036" max="12036" width="66.7109375" customWidth="1"/>
    <col min="12037" max="12037" width="54" customWidth="1"/>
    <col min="12038" max="12038" width="56.28515625" customWidth="1"/>
    <col min="12039" max="12039" width="55.42578125" customWidth="1"/>
    <col min="12040" max="12040" width="52.5703125" customWidth="1"/>
    <col min="12041" max="12041" width="49.28515625" customWidth="1"/>
    <col min="12042" max="12042" width="52.7109375" customWidth="1"/>
    <col min="12043" max="12043" width="60.140625" customWidth="1"/>
    <col min="12044" max="12044" width="57.140625" customWidth="1"/>
    <col min="12045" max="12045" width="47" customWidth="1"/>
    <col min="12046" max="12046" width="51" customWidth="1"/>
    <col min="12047" max="12047" width="49.140625" customWidth="1"/>
    <col min="12289" max="12289" width="58.85546875" customWidth="1"/>
    <col min="12290" max="12290" width="41.42578125" customWidth="1"/>
    <col min="12291" max="12291" width="88.140625" customWidth="1"/>
    <col min="12292" max="12292" width="66.7109375" customWidth="1"/>
    <col min="12293" max="12293" width="54" customWidth="1"/>
    <col min="12294" max="12294" width="56.28515625" customWidth="1"/>
    <col min="12295" max="12295" width="55.42578125" customWidth="1"/>
    <col min="12296" max="12296" width="52.5703125" customWidth="1"/>
    <col min="12297" max="12297" width="49.28515625" customWidth="1"/>
    <col min="12298" max="12298" width="52.7109375" customWidth="1"/>
    <col min="12299" max="12299" width="60.140625" customWidth="1"/>
    <col min="12300" max="12300" width="57.140625" customWidth="1"/>
    <col min="12301" max="12301" width="47" customWidth="1"/>
    <col min="12302" max="12302" width="51" customWidth="1"/>
    <col min="12303" max="12303" width="49.140625" customWidth="1"/>
    <col min="12545" max="12545" width="58.85546875" customWidth="1"/>
    <col min="12546" max="12546" width="41.42578125" customWidth="1"/>
    <col min="12547" max="12547" width="88.140625" customWidth="1"/>
    <col min="12548" max="12548" width="66.7109375" customWidth="1"/>
    <col min="12549" max="12549" width="54" customWidth="1"/>
    <col min="12550" max="12550" width="56.28515625" customWidth="1"/>
    <col min="12551" max="12551" width="55.42578125" customWidth="1"/>
    <col min="12552" max="12552" width="52.5703125" customWidth="1"/>
    <col min="12553" max="12553" width="49.28515625" customWidth="1"/>
    <col min="12554" max="12554" width="52.7109375" customWidth="1"/>
    <col min="12555" max="12555" width="60.140625" customWidth="1"/>
    <col min="12556" max="12556" width="57.140625" customWidth="1"/>
    <col min="12557" max="12557" width="47" customWidth="1"/>
    <col min="12558" max="12558" width="51" customWidth="1"/>
    <col min="12559" max="12559" width="49.140625" customWidth="1"/>
    <col min="12801" max="12801" width="58.85546875" customWidth="1"/>
    <col min="12802" max="12802" width="41.42578125" customWidth="1"/>
    <col min="12803" max="12803" width="88.140625" customWidth="1"/>
    <col min="12804" max="12804" width="66.7109375" customWidth="1"/>
    <col min="12805" max="12805" width="54" customWidth="1"/>
    <col min="12806" max="12806" width="56.28515625" customWidth="1"/>
    <col min="12807" max="12807" width="55.42578125" customWidth="1"/>
    <col min="12808" max="12808" width="52.5703125" customWidth="1"/>
    <col min="12809" max="12809" width="49.28515625" customWidth="1"/>
    <col min="12810" max="12810" width="52.7109375" customWidth="1"/>
    <col min="12811" max="12811" width="60.140625" customWidth="1"/>
    <col min="12812" max="12812" width="57.140625" customWidth="1"/>
    <col min="12813" max="12813" width="47" customWidth="1"/>
    <col min="12814" max="12814" width="51" customWidth="1"/>
    <col min="12815" max="12815" width="49.140625" customWidth="1"/>
    <col min="13057" max="13057" width="58.85546875" customWidth="1"/>
    <col min="13058" max="13058" width="41.42578125" customWidth="1"/>
    <col min="13059" max="13059" width="88.140625" customWidth="1"/>
    <col min="13060" max="13060" width="66.7109375" customWidth="1"/>
    <col min="13061" max="13061" width="54" customWidth="1"/>
    <col min="13062" max="13062" width="56.28515625" customWidth="1"/>
    <col min="13063" max="13063" width="55.42578125" customWidth="1"/>
    <col min="13064" max="13064" width="52.5703125" customWidth="1"/>
    <col min="13065" max="13065" width="49.28515625" customWidth="1"/>
    <col min="13066" max="13066" width="52.7109375" customWidth="1"/>
    <col min="13067" max="13067" width="60.140625" customWidth="1"/>
    <col min="13068" max="13068" width="57.140625" customWidth="1"/>
    <col min="13069" max="13069" width="47" customWidth="1"/>
    <col min="13070" max="13070" width="51" customWidth="1"/>
    <col min="13071" max="13071" width="49.140625" customWidth="1"/>
    <col min="13313" max="13313" width="58.85546875" customWidth="1"/>
    <col min="13314" max="13314" width="41.42578125" customWidth="1"/>
    <col min="13315" max="13315" width="88.140625" customWidth="1"/>
    <col min="13316" max="13316" width="66.7109375" customWidth="1"/>
    <col min="13317" max="13317" width="54" customWidth="1"/>
    <col min="13318" max="13318" width="56.28515625" customWidth="1"/>
    <col min="13319" max="13319" width="55.42578125" customWidth="1"/>
    <col min="13320" max="13320" width="52.5703125" customWidth="1"/>
    <col min="13321" max="13321" width="49.28515625" customWidth="1"/>
    <col min="13322" max="13322" width="52.7109375" customWidth="1"/>
    <col min="13323" max="13323" width="60.140625" customWidth="1"/>
    <col min="13324" max="13324" width="57.140625" customWidth="1"/>
    <col min="13325" max="13325" width="47" customWidth="1"/>
    <col min="13326" max="13326" width="51" customWidth="1"/>
    <col min="13327" max="13327" width="49.140625" customWidth="1"/>
    <col min="13569" max="13569" width="58.85546875" customWidth="1"/>
    <col min="13570" max="13570" width="41.42578125" customWidth="1"/>
    <col min="13571" max="13571" width="88.140625" customWidth="1"/>
    <col min="13572" max="13572" width="66.7109375" customWidth="1"/>
    <col min="13573" max="13573" width="54" customWidth="1"/>
    <col min="13574" max="13574" width="56.28515625" customWidth="1"/>
    <col min="13575" max="13575" width="55.42578125" customWidth="1"/>
    <col min="13576" max="13576" width="52.5703125" customWidth="1"/>
    <col min="13577" max="13577" width="49.28515625" customWidth="1"/>
    <col min="13578" max="13578" width="52.7109375" customWidth="1"/>
    <col min="13579" max="13579" width="60.140625" customWidth="1"/>
    <col min="13580" max="13580" width="57.140625" customWidth="1"/>
    <col min="13581" max="13581" width="47" customWidth="1"/>
    <col min="13582" max="13582" width="51" customWidth="1"/>
    <col min="13583" max="13583" width="49.140625" customWidth="1"/>
    <col min="13825" max="13825" width="58.85546875" customWidth="1"/>
    <col min="13826" max="13826" width="41.42578125" customWidth="1"/>
    <col min="13827" max="13827" width="88.140625" customWidth="1"/>
    <col min="13828" max="13828" width="66.7109375" customWidth="1"/>
    <col min="13829" max="13829" width="54" customWidth="1"/>
    <col min="13830" max="13830" width="56.28515625" customWidth="1"/>
    <col min="13831" max="13831" width="55.42578125" customWidth="1"/>
    <col min="13832" max="13832" width="52.5703125" customWidth="1"/>
    <col min="13833" max="13833" width="49.28515625" customWidth="1"/>
    <col min="13834" max="13834" width="52.7109375" customWidth="1"/>
    <col min="13835" max="13835" width="60.140625" customWidth="1"/>
    <col min="13836" max="13836" width="57.140625" customWidth="1"/>
    <col min="13837" max="13837" width="47" customWidth="1"/>
    <col min="13838" max="13838" width="51" customWidth="1"/>
    <col min="13839" max="13839" width="49.140625" customWidth="1"/>
    <col min="14081" max="14081" width="58.85546875" customWidth="1"/>
    <col min="14082" max="14082" width="41.42578125" customWidth="1"/>
    <col min="14083" max="14083" width="88.140625" customWidth="1"/>
    <col min="14084" max="14084" width="66.7109375" customWidth="1"/>
    <col min="14085" max="14085" width="54" customWidth="1"/>
    <col min="14086" max="14086" width="56.28515625" customWidth="1"/>
    <col min="14087" max="14087" width="55.42578125" customWidth="1"/>
    <col min="14088" max="14088" width="52.5703125" customWidth="1"/>
    <col min="14089" max="14089" width="49.28515625" customWidth="1"/>
    <col min="14090" max="14090" width="52.7109375" customWidth="1"/>
    <col min="14091" max="14091" width="60.140625" customWidth="1"/>
    <col min="14092" max="14092" width="57.140625" customWidth="1"/>
    <col min="14093" max="14093" width="47" customWidth="1"/>
    <col min="14094" max="14094" width="51" customWidth="1"/>
    <col min="14095" max="14095" width="49.140625" customWidth="1"/>
    <col min="14337" max="14337" width="58.85546875" customWidth="1"/>
    <col min="14338" max="14338" width="41.42578125" customWidth="1"/>
    <col min="14339" max="14339" width="88.140625" customWidth="1"/>
    <col min="14340" max="14340" width="66.7109375" customWidth="1"/>
    <col min="14341" max="14341" width="54" customWidth="1"/>
    <col min="14342" max="14342" width="56.28515625" customWidth="1"/>
    <col min="14343" max="14343" width="55.42578125" customWidth="1"/>
    <col min="14344" max="14344" width="52.5703125" customWidth="1"/>
    <col min="14345" max="14345" width="49.28515625" customWidth="1"/>
    <col min="14346" max="14346" width="52.7109375" customWidth="1"/>
    <col min="14347" max="14347" width="60.140625" customWidth="1"/>
    <col min="14348" max="14348" width="57.140625" customWidth="1"/>
    <col min="14349" max="14349" width="47" customWidth="1"/>
    <col min="14350" max="14350" width="51" customWidth="1"/>
    <col min="14351" max="14351" width="49.140625" customWidth="1"/>
    <col min="14593" max="14593" width="58.85546875" customWidth="1"/>
    <col min="14594" max="14594" width="41.42578125" customWidth="1"/>
    <col min="14595" max="14595" width="88.140625" customWidth="1"/>
    <col min="14596" max="14596" width="66.7109375" customWidth="1"/>
    <col min="14597" max="14597" width="54" customWidth="1"/>
    <col min="14598" max="14598" width="56.28515625" customWidth="1"/>
    <col min="14599" max="14599" width="55.42578125" customWidth="1"/>
    <col min="14600" max="14600" width="52.5703125" customWidth="1"/>
    <col min="14601" max="14601" width="49.28515625" customWidth="1"/>
    <col min="14602" max="14602" width="52.7109375" customWidth="1"/>
    <col min="14603" max="14603" width="60.140625" customWidth="1"/>
    <col min="14604" max="14604" width="57.140625" customWidth="1"/>
    <col min="14605" max="14605" width="47" customWidth="1"/>
    <col min="14606" max="14606" width="51" customWidth="1"/>
    <col min="14607" max="14607" width="49.140625" customWidth="1"/>
    <col min="14849" max="14849" width="58.85546875" customWidth="1"/>
    <col min="14850" max="14850" width="41.42578125" customWidth="1"/>
    <col min="14851" max="14851" width="88.140625" customWidth="1"/>
    <col min="14852" max="14852" width="66.7109375" customWidth="1"/>
    <col min="14853" max="14853" width="54" customWidth="1"/>
    <col min="14854" max="14854" width="56.28515625" customWidth="1"/>
    <col min="14855" max="14855" width="55.42578125" customWidth="1"/>
    <col min="14856" max="14856" width="52.5703125" customWidth="1"/>
    <col min="14857" max="14857" width="49.28515625" customWidth="1"/>
    <col min="14858" max="14858" width="52.7109375" customWidth="1"/>
    <col min="14859" max="14859" width="60.140625" customWidth="1"/>
    <col min="14860" max="14860" width="57.140625" customWidth="1"/>
    <col min="14861" max="14861" width="47" customWidth="1"/>
    <col min="14862" max="14862" width="51" customWidth="1"/>
    <col min="14863" max="14863" width="49.140625" customWidth="1"/>
    <col min="15105" max="15105" width="58.85546875" customWidth="1"/>
    <col min="15106" max="15106" width="41.42578125" customWidth="1"/>
    <col min="15107" max="15107" width="88.140625" customWidth="1"/>
    <col min="15108" max="15108" width="66.7109375" customWidth="1"/>
    <col min="15109" max="15109" width="54" customWidth="1"/>
    <col min="15110" max="15110" width="56.28515625" customWidth="1"/>
    <col min="15111" max="15111" width="55.42578125" customWidth="1"/>
    <col min="15112" max="15112" width="52.5703125" customWidth="1"/>
    <col min="15113" max="15113" width="49.28515625" customWidth="1"/>
    <col min="15114" max="15114" width="52.7109375" customWidth="1"/>
    <col min="15115" max="15115" width="60.140625" customWidth="1"/>
    <col min="15116" max="15116" width="57.140625" customWidth="1"/>
    <col min="15117" max="15117" width="47" customWidth="1"/>
    <col min="15118" max="15118" width="51" customWidth="1"/>
    <col min="15119" max="15119" width="49.140625" customWidth="1"/>
    <col min="15361" max="15361" width="58.85546875" customWidth="1"/>
    <col min="15362" max="15362" width="41.42578125" customWidth="1"/>
    <col min="15363" max="15363" width="88.140625" customWidth="1"/>
    <col min="15364" max="15364" width="66.7109375" customWidth="1"/>
    <col min="15365" max="15365" width="54" customWidth="1"/>
    <col min="15366" max="15366" width="56.28515625" customWidth="1"/>
    <col min="15367" max="15367" width="55.42578125" customWidth="1"/>
    <col min="15368" max="15368" width="52.5703125" customWidth="1"/>
    <col min="15369" max="15369" width="49.28515625" customWidth="1"/>
    <col min="15370" max="15370" width="52.7109375" customWidth="1"/>
    <col min="15371" max="15371" width="60.140625" customWidth="1"/>
    <col min="15372" max="15372" width="57.140625" customWidth="1"/>
    <col min="15373" max="15373" width="47" customWidth="1"/>
    <col min="15374" max="15374" width="51" customWidth="1"/>
    <col min="15375" max="15375" width="49.140625" customWidth="1"/>
    <col min="15617" max="15617" width="58.85546875" customWidth="1"/>
    <col min="15618" max="15618" width="41.42578125" customWidth="1"/>
    <col min="15619" max="15619" width="88.140625" customWidth="1"/>
    <col min="15620" max="15620" width="66.7109375" customWidth="1"/>
    <col min="15621" max="15621" width="54" customWidth="1"/>
    <col min="15622" max="15622" width="56.28515625" customWidth="1"/>
    <col min="15623" max="15623" width="55.42578125" customWidth="1"/>
    <col min="15624" max="15624" width="52.5703125" customWidth="1"/>
    <col min="15625" max="15625" width="49.28515625" customWidth="1"/>
    <col min="15626" max="15626" width="52.7109375" customWidth="1"/>
    <col min="15627" max="15627" width="60.140625" customWidth="1"/>
    <col min="15628" max="15628" width="57.140625" customWidth="1"/>
    <col min="15629" max="15629" width="47" customWidth="1"/>
    <col min="15630" max="15630" width="51" customWidth="1"/>
    <col min="15631" max="15631" width="49.140625" customWidth="1"/>
    <col min="15873" max="15873" width="58.85546875" customWidth="1"/>
    <col min="15874" max="15874" width="41.42578125" customWidth="1"/>
    <col min="15875" max="15875" width="88.140625" customWidth="1"/>
    <col min="15876" max="15876" width="66.7109375" customWidth="1"/>
    <col min="15877" max="15877" width="54" customWidth="1"/>
    <col min="15878" max="15878" width="56.28515625" customWidth="1"/>
    <col min="15879" max="15879" width="55.42578125" customWidth="1"/>
    <col min="15880" max="15880" width="52.5703125" customWidth="1"/>
    <col min="15881" max="15881" width="49.28515625" customWidth="1"/>
    <col min="15882" max="15882" width="52.7109375" customWidth="1"/>
    <col min="15883" max="15883" width="60.140625" customWidth="1"/>
    <col min="15884" max="15884" width="57.140625" customWidth="1"/>
    <col min="15885" max="15885" width="47" customWidth="1"/>
    <col min="15886" max="15886" width="51" customWidth="1"/>
    <col min="15887" max="15887" width="49.140625" customWidth="1"/>
    <col min="16129" max="16129" width="58.85546875" customWidth="1"/>
    <col min="16130" max="16130" width="41.42578125" customWidth="1"/>
    <col min="16131" max="16131" width="88.140625" customWidth="1"/>
    <col min="16132" max="16132" width="66.7109375" customWidth="1"/>
    <col min="16133" max="16133" width="54" customWidth="1"/>
    <col min="16134" max="16134" width="56.28515625" customWidth="1"/>
    <col min="16135" max="16135" width="55.42578125" customWidth="1"/>
    <col min="16136" max="16136" width="52.5703125" customWidth="1"/>
    <col min="16137" max="16137" width="49.28515625" customWidth="1"/>
    <col min="16138" max="16138" width="52.7109375" customWidth="1"/>
    <col min="16139" max="16139" width="60.140625" customWidth="1"/>
    <col min="16140" max="16140" width="57.140625" customWidth="1"/>
    <col min="16141" max="16141" width="47" customWidth="1"/>
    <col min="16142" max="16142" width="51" customWidth="1"/>
    <col min="16143" max="16143" width="49.140625" customWidth="1"/>
  </cols>
  <sheetData>
    <row r="1" spans="1:15" ht="18" x14ac:dyDescent="0.25">
      <c r="A1" s="413" t="s">
        <v>741</v>
      </c>
    </row>
    <row r="2" spans="1:15" ht="18.75" x14ac:dyDescent="0.3">
      <c r="A2" s="414" t="s">
        <v>1397</v>
      </c>
    </row>
    <row r="3" spans="1:15" x14ac:dyDescent="0.2">
      <c r="A3" t="s">
        <v>529</v>
      </c>
    </row>
    <row r="4" spans="1:15" x14ac:dyDescent="0.2">
      <c r="A4" s="415" t="str">
        <f>HYPERLINK("http://www.eia.doe.gov/totalenergy/data/monthly/dataunits.cfm","Note: Information about data precision and revisions.")</f>
        <v>Note: Information about data precision and revisions.</v>
      </c>
    </row>
    <row r="5" spans="1:15" x14ac:dyDescent="0.2">
      <c r="A5" t="s">
        <v>529</v>
      </c>
    </row>
    <row r="6" spans="1:15" x14ac:dyDescent="0.2">
      <c r="A6" t="s">
        <v>1395</v>
      </c>
    </row>
    <row r="7" spans="1:15" x14ac:dyDescent="0.2">
      <c r="A7" t="s">
        <v>1396</v>
      </c>
    </row>
    <row r="8" spans="1:15" x14ac:dyDescent="0.2">
      <c r="A8" t="s">
        <v>529</v>
      </c>
    </row>
    <row r="9" spans="1:15" ht="15.75" x14ac:dyDescent="0.25">
      <c r="A9" s="416" t="s">
        <v>1320</v>
      </c>
    </row>
    <row r="10" spans="1:15" x14ac:dyDescent="0.2">
      <c r="A10" t="s">
        <v>529</v>
      </c>
    </row>
    <row r="11" spans="1:15" x14ac:dyDescent="0.2">
      <c r="A11" s="417" t="s">
        <v>1321</v>
      </c>
      <c r="B11" s="417" t="s">
        <v>747</v>
      </c>
      <c r="C11" s="417" t="s">
        <v>748</v>
      </c>
      <c r="D11" s="417" t="s">
        <v>749</v>
      </c>
      <c r="E11" s="417" t="s">
        <v>750</v>
      </c>
      <c r="F11" s="417" t="s">
        <v>751</v>
      </c>
      <c r="G11" s="417" t="s">
        <v>752</v>
      </c>
      <c r="H11" s="417" t="s">
        <v>753</v>
      </c>
      <c r="I11" s="417" t="s">
        <v>754</v>
      </c>
      <c r="J11" s="417" t="s">
        <v>755</v>
      </c>
      <c r="K11" s="417" t="s">
        <v>756</v>
      </c>
      <c r="L11" s="417" t="s">
        <v>757</v>
      </c>
      <c r="M11" s="417" t="s">
        <v>758</v>
      </c>
      <c r="N11" s="417" t="s">
        <v>759</v>
      </c>
      <c r="O11" s="417" t="s">
        <v>760</v>
      </c>
    </row>
    <row r="12" spans="1:15" x14ac:dyDescent="0.2">
      <c r="B12" s="417" t="s">
        <v>761</v>
      </c>
      <c r="C12" s="417" t="s">
        <v>761</v>
      </c>
      <c r="D12" s="417" t="s">
        <v>761</v>
      </c>
      <c r="E12" s="417" t="s">
        <v>761</v>
      </c>
      <c r="F12" s="417" t="s">
        <v>761</v>
      </c>
      <c r="G12" s="417" t="s">
        <v>761</v>
      </c>
      <c r="H12" s="417" t="s">
        <v>761</v>
      </c>
      <c r="I12" s="417" t="s">
        <v>761</v>
      </c>
      <c r="J12" s="417" t="s">
        <v>761</v>
      </c>
      <c r="K12" s="417" t="s">
        <v>761</v>
      </c>
      <c r="L12" s="417" t="s">
        <v>761</v>
      </c>
      <c r="M12" s="417" t="s">
        <v>761</v>
      </c>
      <c r="N12" s="417" t="s">
        <v>761</v>
      </c>
      <c r="O12" s="417" t="s">
        <v>761</v>
      </c>
    </row>
    <row r="13" spans="1:15" x14ac:dyDescent="0.2">
      <c r="A13" s="418">
        <v>1949</v>
      </c>
      <c r="B13">
        <v>1554.1179999999999</v>
      </c>
      <c r="C13">
        <v>359.99200000000002</v>
      </c>
      <c r="D13">
        <v>734.774</v>
      </c>
      <c r="E13">
        <v>2648.8829999999998</v>
      </c>
      <c r="F13" t="s">
        <v>763</v>
      </c>
      <c r="G13" t="s">
        <v>763</v>
      </c>
      <c r="H13" t="s">
        <v>763</v>
      </c>
      <c r="I13" t="s">
        <v>763</v>
      </c>
      <c r="J13">
        <v>19.986000000000001</v>
      </c>
      <c r="K13">
        <v>19.986000000000001</v>
      </c>
      <c r="L13">
        <v>2668.8690000000001</v>
      </c>
      <c r="M13">
        <v>200.10400000000001</v>
      </c>
      <c r="N13">
        <v>799.84299999999996</v>
      </c>
      <c r="O13">
        <v>3668.8159999999998</v>
      </c>
    </row>
    <row r="14" spans="1:15" x14ac:dyDescent="0.2">
      <c r="A14" s="418">
        <v>1950</v>
      </c>
      <c r="B14">
        <v>1541.548</v>
      </c>
      <c r="C14">
        <v>401.41199999999998</v>
      </c>
      <c r="D14">
        <v>872.05799999999999</v>
      </c>
      <c r="E14">
        <v>2815.0189999999998</v>
      </c>
      <c r="F14" t="s">
        <v>763</v>
      </c>
      <c r="G14" t="s">
        <v>763</v>
      </c>
      <c r="H14" t="s">
        <v>763</v>
      </c>
      <c r="I14" t="s">
        <v>763</v>
      </c>
      <c r="J14">
        <v>19.074999999999999</v>
      </c>
      <c r="K14">
        <v>19.074999999999999</v>
      </c>
      <c r="L14">
        <v>2834.0940000000001</v>
      </c>
      <c r="M14">
        <v>225.09399999999999</v>
      </c>
      <c r="N14">
        <v>834.11</v>
      </c>
      <c r="O14">
        <v>3893.2979999999998</v>
      </c>
    </row>
    <row r="15" spans="1:15" x14ac:dyDescent="0.2">
      <c r="A15" s="418">
        <v>1951</v>
      </c>
      <c r="B15">
        <v>1306.595</v>
      </c>
      <c r="C15">
        <v>480.56</v>
      </c>
      <c r="D15">
        <v>932.33100000000002</v>
      </c>
      <c r="E15">
        <v>2719.4859999999999</v>
      </c>
      <c r="F15" t="s">
        <v>763</v>
      </c>
      <c r="G15" t="s">
        <v>763</v>
      </c>
      <c r="H15" t="s">
        <v>763</v>
      </c>
      <c r="I15" t="s">
        <v>763</v>
      </c>
      <c r="J15">
        <v>18.198</v>
      </c>
      <c r="K15">
        <v>18.198</v>
      </c>
      <c r="L15">
        <v>2737.6840000000002</v>
      </c>
      <c r="M15">
        <v>252.36</v>
      </c>
      <c r="N15">
        <v>883.18100000000004</v>
      </c>
      <c r="O15">
        <v>3873.2260000000001</v>
      </c>
    </row>
    <row r="16" spans="1:15" x14ac:dyDescent="0.2">
      <c r="A16" s="418">
        <v>1952</v>
      </c>
      <c r="B16">
        <v>1169.1400000000001</v>
      </c>
      <c r="C16">
        <v>533.71699999999998</v>
      </c>
      <c r="D16">
        <v>952.93899999999996</v>
      </c>
      <c r="E16">
        <v>2655.797</v>
      </c>
      <c r="F16" t="s">
        <v>763</v>
      </c>
      <c r="G16" t="s">
        <v>763</v>
      </c>
      <c r="H16" t="s">
        <v>763</v>
      </c>
      <c r="I16" t="s">
        <v>763</v>
      </c>
      <c r="J16">
        <v>17.114000000000001</v>
      </c>
      <c r="K16">
        <v>17.114000000000001</v>
      </c>
      <c r="L16">
        <v>2672.9110000000001</v>
      </c>
      <c r="M16">
        <v>273.28699999999998</v>
      </c>
      <c r="N16">
        <v>927.18799999999999</v>
      </c>
      <c r="O16">
        <v>3873.3850000000002</v>
      </c>
    </row>
    <row r="17" spans="1:15" x14ac:dyDescent="0.2">
      <c r="A17" s="418">
        <v>1953</v>
      </c>
      <c r="B17">
        <v>965.66399999999999</v>
      </c>
      <c r="C17">
        <v>549.22299999999996</v>
      </c>
      <c r="D17">
        <v>981.75099999999998</v>
      </c>
      <c r="E17">
        <v>2496.6379999999999</v>
      </c>
      <c r="F17" t="s">
        <v>763</v>
      </c>
      <c r="G17" t="s">
        <v>763</v>
      </c>
      <c r="H17" t="s">
        <v>763</v>
      </c>
      <c r="I17" t="s">
        <v>763</v>
      </c>
      <c r="J17">
        <v>15.738</v>
      </c>
      <c r="K17">
        <v>15.738</v>
      </c>
      <c r="L17">
        <v>2512.3760000000002</v>
      </c>
      <c r="M17">
        <v>296.928</v>
      </c>
      <c r="N17">
        <v>961.67899999999997</v>
      </c>
      <c r="O17">
        <v>3770.982</v>
      </c>
    </row>
    <row r="18" spans="1:15" x14ac:dyDescent="0.2">
      <c r="A18" s="418">
        <v>1954</v>
      </c>
      <c r="B18">
        <v>824.59799999999996</v>
      </c>
      <c r="C18">
        <v>605.42999999999995</v>
      </c>
      <c r="D18">
        <v>1012.379</v>
      </c>
      <c r="E18">
        <v>2442.4079999999999</v>
      </c>
      <c r="F18" t="s">
        <v>763</v>
      </c>
      <c r="G18" t="s">
        <v>763</v>
      </c>
      <c r="H18" t="s">
        <v>763</v>
      </c>
      <c r="I18" t="s">
        <v>763</v>
      </c>
      <c r="J18">
        <v>15.17</v>
      </c>
      <c r="K18">
        <v>15.17</v>
      </c>
      <c r="L18">
        <v>2457.578</v>
      </c>
      <c r="M18">
        <v>319.346</v>
      </c>
      <c r="N18">
        <v>955.99800000000005</v>
      </c>
      <c r="O18">
        <v>3732.9209999999998</v>
      </c>
    </row>
    <row r="19" spans="1:15" x14ac:dyDescent="0.2">
      <c r="A19" s="418">
        <v>1955</v>
      </c>
      <c r="B19">
        <v>800.70600000000002</v>
      </c>
      <c r="C19">
        <v>651.24199999999996</v>
      </c>
      <c r="D19">
        <v>1094.598</v>
      </c>
      <c r="E19">
        <v>2546.5459999999998</v>
      </c>
      <c r="F19" t="s">
        <v>763</v>
      </c>
      <c r="G19" t="s">
        <v>763</v>
      </c>
      <c r="H19" t="s">
        <v>763</v>
      </c>
      <c r="I19" t="s">
        <v>763</v>
      </c>
      <c r="J19">
        <v>14.706</v>
      </c>
      <c r="K19">
        <v>14.706</v>
      </c>
      <c r="L19">
        <v>2561.252</v>
      </c>
      <c r="M19">
        <v>349.89100000000002</v>
      </c>
      <c r="N19">
        <v>983.99699999999996</v>
      </c>
      <c r="O19">
        <v>3895.14</v>
      </c>
    </row>
    <row r="20" spans="1:15" x14ac:dyDescent="0.2">
      <c r="A20" s="418">
        <v>1956</v>
      </c>
      <c r="B20">
        <v>714.62699999999995</v>
      </c>
      <c r="C20">
        <v>741.96100000000001</v>
      </c>
      <c r="D20">
        <v>1136.248</v>
      </c>
      <c r="E20">
        <v>2592.8359999999998</v>
      </c>
      <c r="F20" t="s">
        <v>763</v>
      </c>
      <c r="G20" t="s">
        <v>763</v>
      </c>
      <c r="H20" t="s">
        <v>763</v>
      </c>
      <c r="I20" t="s">
        <v>763</v>
      </c>
      <c r="J20">
        <v>14.018000000000001</v>
      </c>
      <c r="K20">
        <v>14.018000000000001</v>
      </c>
      <c r="L20">
        <v>2606.8539999999998</v>
      </c>
      <c r="M20">
        <v>380.17700000000002</v>
      </c>
      <c r="N20">
        <v>1035.828</v>
      </c>
      <c r="O20">
        <v>4022.8589999999999</v>
      </c>
    </row>
    <row r="21" spans="1:15" x14ac:dyDescent="0.2">
      <c r="A21" s="418">
        <v>1957</v>
      </c>
      <c r="B21">
        <v>534.87300000000005</v>
      </c>
      <c r="C21">
        <v>803.07299999999998</v>
      </c>
      <c r="D21">
        <v>1098.0150000000001</v>
      </c>
      <c r="E21">
        <v>2435.9609999999998</v>
      </c>
      <c r="F21" t="s">
        <v>763</v>
      </c>
      <c r="G21" t="s">
        <v>763</v>
      </c>
      <c r="H21" t="s">
        <v>763</v>
      </c>
      <c r="I21" t="s">
        <v>763</v>
      </c>
      <c r="J21">
        <v>13.33</v>
      </c>
      <c r="K21">
        <v>13.33</v>
      </c>
      <c r="L21">
        <v>2449.2910000000002</v>
      </c>
      <c r="M21">
        <v>410.67899999999997</v>
      </c>
      <c r="N21">
        <v>1100.817</v>
      </c>
      <c r="O21">
        <v>3960.7869999999998</v>
      </c>
    </row>
    <row r="22" spans="1:15" x14ac:dyDescent="0.2">
      <c r="A22" s="418">
        <v>1958</v>
      </c>
      <c r="B22">
        <v>500.53199999999998</v>
      </c>
      <c r="C22">
        <v>902.28599999999994</v>
      </c>
      <c r="D22">
        <v>1141.298</v>
      </c>
      <c r="E22">
        <v>2544.116</v>
      </c>
      <c r="F22" t="s">
        <v>763</v>
      </c>
      <c r="G22" t="s">
        <v>763</v>
      </c>
      <c r="H22" t="s">
        <v>763</v>
      </c>
      <c r="I22" t="s">
        <v>763</v>
      </c>
      <c r="J22">
        <v>13.089</v>
      </c>
      <c r="K22">
        <v>13.089</v>
      </c>
      <c r="L22">
        <v>2557.2049999999999</v>
      </c>
      <c r="M22">
        <v>435.25599999999997</v>
      </c>
      <c r="N22">
        <v>1126.6949999999999</v>
      </c>
      <c r="O22">
        <v>4119.1559999999999</v>
      </c>
    </row>
    <row r="23" spans="1:15" x14ac:dyDescent="0.2">
      <c r="A23" s="418">
        <v>1959</v>
      </c>
      <c r="B23">
        <v>415.16399999999999</v>
      </c>
      <c r="C23">
        <v>1009.236</v>
      </c>
      <c r="D23">
        <v>1212.693</v>
      </c>
      <c r="E23">
        <v>2637.0920000000001</v>
      </c>
      <c r="F23" t="s">
        <v>763</v>
      </c>
      <c r="G23" t="s">
        <v>763</v>
      </c>
      <c r="H23" t="s">
        <v>763</v>
      </c>
      <c r="I23" t="s">
        <v>763</v>
      </c>
      <c r="J23">
        <v>12.298</v>
      </c>
      <c r="K23">
        <v>12.298</v>
      </c>
      <c r="L23">
        <v>2649.39</v>
      </c>
      <c r="M23">
        <v>487.86</v>
      </c>
      <c r="N23">
        <v>1234.9359999999999</v>
      </c>
      <c r="O23">
        <v>4372.1859999999997</v>
      </c>
    </row>
    <row r="24" spans="1:15" x14ac:dyDescent="0.2">
      <c r="A24" s="418">
        <v>1960</v>
      </c>
      <c r="B24">
        <v>406.72300000000001</v>
      </c>
      <c r="C24">
        <v>1055.93</v>
      </c>
      <c r="D24">
        <v>1248.0450000000001</v>
      </c>
      <c r="E24">
        <v>2710.6970000000001</v>
      </c>
      <c r="F24" t="s">
        <v>763</v>
      </c>
      <c r="G24" t="s">
        <v>763</v>
      </c>
      <c r="H24" t="s">
        <v>763</v>
      </c>
      <c r="I24" t="s">
        <v>763</v>
      </c>
      <c r="J24">
        <v>11.868</v>
      </c>
      <c r="K24">
        <v>11.868</v>
      </c>
      <c r="L24">
        <v>2722.5650000000001</v>
      </c>
      <c r="M24">
        <v>542.99900000000002</v>
      </c>
      <c r="N24">
        <v>1343.837</v>
      </c>
      <c r="O24">
        <v>4609.3999999999996</v>
      </c>
    </row>
    <row r="25" spans="1:15" x14ac:dyDescent="0.2">
      <c r="A25" s="418">
        <v>1961</v>
      </c>
      <c r="B25">
        <v>370.815</v>
      </c>
      <c r="C25">
        <v>1114.539</v>
      </c>
      <c r="D25">
        <v>1268.4860000000001</v>
      </c>
      <c r="E25">
        <v>2753.84</v>
      </c>
      <c r="F25" t="s">
        <v>763</v>
      </c>
      <c r="G25" t="s">
        <v>763</v>
      </c>
      <c r="H25" t="s">
        <v>763</v>
      </c>
      <c r="I25" t="s">
        <v>763</v>
      </c>
      <c r="J25">
        <v>11.146000000000001</v>
      </c>
      <c r="K25">
        <v>11.146000000000001</v>
      </c>
      <c r="L25">
        <v>2764.9859999999999</v>
      </c>
      <c r="M25">
        <v>572.04200000000003</v>
      </c>
      <c r="N25">
        <v>1390.635</v>
      </c>
      <c r="O25">
        <v>4727.6629999999996</v>
      </c>
    </row>
    <row r="26" spans="1:15" x14ac:dyDescent="0.2">
      <c r="A26" s="418">
        <v>1962</v>
      </c>
      <c r="B26">
        <v>361.90800000000002</v>
      </c>
      <c r="C26">
        <v>1248.9010000000001</v>
      </c>
      <c r="D26">
        <v>1302.434</v>
      </c>
      <c r="E26">
        <v>2913.2429999999999</v>
      </c>
      <c r="F26" t="s">
        <v>763</v>
      </c>
      <c r="G26" t="s">
        <v>763</v>
      </c>
      <c r="H26" t="s">
        <v>763</v>
      </c>
      <c r="I26" t="s">
        <v>763</v>
      </c>
      <c r="J26">
        <v>10.63</v>
      </c>
      <c r="K26">
        <v>10.63</v>
      </c>
      <c r="L26">
        <v>2923.873</v>
      </c>
      <c r="M26">
        <v>620.86300000000006</v>
      </c>
      <c r="N26">
        <v>1491.65</v>
      </c>
      <c r="O26">
        <v>5036.3860000000004</v>
      </c>
    </row>
    <row r="27" spans="1:15" x14ac:dyDescent="0.2">
      <c r="A27" s="418">
        <v>1963</v>
      </c>
      <c r="B27">
        <v>317.49200000000002</v>
      </c>
      <c r="C27">
        <v>1307.0840000000001</v>
      </c>
      <c r="D27">
        <v>1286.4380000000001</v>
      </c>
      <c r="E27">
        <v>2911.0149999999999</v>
      </c>
      <c r="F27" t="s">
        <v>763</v>
      </c>
      <c r="G27" t="s">
        <v>763</v>
      </c>
      <c r="H27" t="s">
        <v>763</v>
      </c>
      <c r="I27" t="s">
        <v>763</v>
      </c>
      <c r="J27">
        <v>10.164999999999999</v>
      </c>
      <c r="K27">
        <v>10.164999999999999</v>
      </c>
      <c r="L27">
        <v>2921.18</v>
      </c>
      <c r="M27">
        <v>687.56299999999999</v>
      </c>
      <c r="N27">
        <v>1641.903</v>
      </c>
      <c r="O27">
        <v>5250.6459999999997</v>
      </c>
    </row>
    <row r="28" spans="1:15" x14ac:dyDescent="0.2">
      <c r="A28" s="418">
        <v>1964</v>
      </c>
      <c r="B28">
        <v>274.245</v>
      </c>
      <c r="C28">
        <v>1418.7080000000001</v>
      </c>
      <c r="D28">
        <v>1274.79</v>
      </c>
      <c r="E28">
        <v>2967.7440000000001</v>
      </c>
      <c r="F28" t="s">
        <v>763</v>
      </c>
      <c r="G28" t="s">
        <v>763</v>
      </c>
      <c r="H28" t="s">
        <v>763</v>
      </c>
      <c r="I28" t="s">
        <v>763</v>
      </c>
      <c r="J28">
        <v>9.4600000000000009</v>
      </c>
      <c r="K28">
        <v>9.4600000000000009</v>
      </c>
      <c r="L28">
        <v>2977.2040000000002</v>
      </c>
      <c r="M28">
        <v>737.79</v>
      </c>
      <c r="N28">
        <v>1750.999</v>
      </c>
      <c r="O28">
        <v>5465.9930000000004</v>
      </c>
    </row>
    <row r="29" spans="1:15" x14ac:dyDescent="0.2">
      <c r="A29" s="418">
        <v>1965</v>
      </c>
      <c r="B29">
        <v>265.28500000000003</v>
      </c>
      <c r="C29">
        <v>1489.845</v>
      </c>
      <c r="D29">
        <v>1412.905</v>
      </c>
      <c r="E29">
        <v>3168.0349999999999</v>
      </c>
      <c r="F29" t="s">
        <v>763</v>
      </c>
      <c r="G29" t="s">
        <v>763</v>
      </c>
      <c r="H29" t="s">
        <v>763</v>
      </c>
      <c r="I29" t="s">
        <v>763</v>
      </c>
      <c r="J29">
        <v>8.8580000000000005</v>
      </c>
      <c r="K29">
        <v>8.8580000000000005</v>
      </c>
      <c r="L29">
        <v>3176.893</v>
      </c>
      <c r="M29">
        <v>788.60299999999995</v>
      </c>
      <c r="N29">
        <v>1879.9269999999999</v>
      </c>
      <c r="O29">
        <v>5845.4229999999998</v>
      </c>
    </row>
    <row r="30" spans="1:15" x14ac:dyDescent="0.2">
      <c r="A30" s="418">
        <v>1966</v>
      </c>
      <c r="B30">
        <v>263.12299999999999</v>
      </c>
      <c r="C30">
        <v>1676.29</v>
      </c>
      <c r="D30">
        <v>1460.914</v>
      </c>
      <c r="E30">
        <v>3400.3270000000002</v>
      </c>
      <c r="F30" t="s">
        <v>763</v>
      </c>
      <c r="G30" t="s">
        <v>763</v>
      </c>
      <c r="H30" t="s">
        <v>763</v>
      </c>
      <c r="I30" t="s">
        <v>763</v>
      </c>
      <c r="J30">
        <v>8.6170000000000009</v>
      </c>
      <c r="K30">
        <v>8.6170000000000009</v>
      </c>
      <c r="L30">
        <v>3408.944</v>
      </c>
      <c r="M30">
        <v>859.23299999999995</v>
      </c>
      <c r="N30">
        <v>2055.87</v>
      </c>
      <c r="O30">
        <v>6324.0469999999996</v>
      </c>
    </row>
    <row r="31" spans="1:15" x14ac:dyDescent="0.2">
      <c r="A31" s="418">
        <v>1967</v>
      </c>
      <c r="B31">
        <v>225.42500000000001</v>
      </c>
      <c r="C31">
        <v>2021.6569999999999</v>
      </c>
      <c r="D31">
        <v>1512.2860000000001</v>
      </c>
      <c r="E31">
        <v>3759.3679999999999</v>
      </c>
      <c r="F31" t="s">
        <v>763</v>
      </c>
      <c r="G31" t="s">
        <v>763</v>
      </c>
      <c r="H31" t="s">
        <v>763</v>
      </c>
      <c r="I31" t="s">
        <v>763</v>
      </c>
      <c r="J31">
        <v>8.3249999999999993</v>
      </c>
      <c r="K31">
        <v>8.3249999999999993</v>
      </c>
      <c r="L31">
        <v>3767.6930000000002</v>
      </c>
      <c r="M31">
        <v>925.178</v>
      </c>
      <c r="N31">
        <v>2206.3339999999998</v>
      </c>
      <c r="O31">
        <v>6899.2049999999999</v>
      </c>
    </row>
    <row r="32" spans="1:15" x14ac:dyDescent="0.2">
      <c r="A32" s="418">
        <v>1968</v>
      </c>
      <c r="B32">
        <v>207.68799999999999</v>
      </c>
      <c r="C32">
        <v>2140.0839999999998</v>
      </c>
      <c r="D32">
        <v>1543.5519999999999</v>
      </c>
      <c r="E32">
        <v>3891.3240000000001</v>
      </c>
      <c r="F32" t="s">
        <v>763</v>
      </c>
      <c r="G32" t="s">
        <v>763</v>
      </c>
      <c r="H32" t="s">
        <v>763</v>
      </c>
      <c r="I32" t="s">
        <v>763</v>
      </c>
      <c r="J32">
        <v>8.1359999999999992</v>
      </c>
      <c r="K32">
        <v>8.1359999999999992</v>
      </c>
      <c r="L32">
        <v>3899.46</v>
      </c>
      <c r="M32">
        <v>1013.9589999999999</v>
      </c>
      <c r="N32">
        <v>2415.6120000000001</v>
      </c>
      <c r="O32">
        <v>7329.0320000000002</v>
      </c>
    </row>
    <row r="33" spans="1:15" x14ac:dyDescent="0.2">
      <c r="A33" s="418">
        <v>1969</v>
      </c>
      <c r="B33">
        <v>194.941</v>
      </c>
      <c r="C33">
        <v>2323.0549999999998</v>
      </c>
      <c r="D33">
        <v>1559.422</v>
      </c>
      <c r="E33">
        <v>4077.4189999999999</v>
      </c>
      <c r="F33" t="s">
        <v>763</v>
      </c>
      <c r="G33" t="s">
        <v>763</v>
      </c>
      <c r="H33" t="s">
        <v>763</v>
      </c>
      <c r="I33" t="s">
        <v>763</v>
      </c>
      <c r="J33">
        <v>7.86</v>
      </c>
      <c r="K33">
        <v>7.86</v>
      </c>
      <c r="L33">
        <v>4085.279</v>
      </c>
      <c r="M33">
        <v>1107.7329999999999</v>
      </c>
      <c r="N33">
        <v>2640.2069999999999</v>
      </c>
      <c r="O33">
        <v>7833.2190000000001</v>
      </c>
    </row>
    <row r="34" spans="1:15" x14ac:dyDescent="0.2">
      <c r="A34" s="418">
        <v>1970</v>
      </c>
      <c r="B34">
        <v>164.51300000000001</v>
      </c>
      <c r="C34">
        <v>2472.864</v>
      </c>
      <c r="D34">
        <v>1591.7560000000001</v>
      </c>
      <c r="E34">
        <v>4229.1319999999996</v>
      </c>
      <c r="F34" t="s">
        <v>763</v>
      </c>
      <c r="G34" t="s">
        <v>763</v>
      </c>
      <c r="H34" t="s">
        <v>763</v>
      </c>
      <c r="I34" t="s">
        <v>763</v>
      </c>
      <c r="J34">
        <v>7.5339999999999998</v>
      </c>
      <c r="K34">
        <v>7.5339999999999998</v>
      </c>
      <c r="L34">
        <v>4236.6660000000002</v>
      </c>
      <c r="M34">
        <v>1201.163</v>
      </c>
      <c r="N34">
        <v>2908.4659999999999</v>
      </c>
      <c r="O34">
        <v>8346.2950000000001</v>
      </c>
    </row>
    <row r="35" spans="1:15" x14ac:dyDescent="0.2">
      <c r="A35" s="418">
        <v>1971</v>
      </c>
      <c r="B35">
        <v>179.005</v>
      </c>
      <c r="C35">
        <v>2586.7550000000001</v>
      </c>
      <c r="D35">
        <v>1550.8019999999999</v>
      </c>
      <c r="E35">
        <v>4316.5630000000001</v>
      </c>
      <c r="F35" t="s">
        <v>763</v>
      </c>
      <c r="G35" t="s">
        <v>763</v>
      </c>
      <c r="H35" t="s">
        <v>763</v>
      </c>
      <c r="I35" t="s">
        <v>763</v>
      </c>
      <c r="J35">
        <v>7.19</v>
      </c>
      <c r="K35">
        <v>7.19</v>
      </c>
      <c r="L35">
        <v>4323.7529999999997</v>
      </c>
      <c r="M35">
        <v>1288.009</v>
      </c>
      <c r="N35">
        <v>3109.1909999999998</v>
      </c>
      <c r="O35">
        <v>8720.9539999999997</v>
      </c>
    </row>
    <row r="36" spans="1:15" x14ac:dyDescent="0.2">
      <c r="A36" s="418">
        <v>1972</v>
      </c>
      <c r="B36">
        <v>153.47900000000001</v>
      </c>
      <c r="C36">
        <v>2678.3980000000001</v>
      </c>
      <c r="D36">
        <v>1572.895</v>
      </c>
      <c r="E36">
        <v>4404.7709999999997</v>
      </c>
      <c r="F36" t="s">
        <v>763</v>
      </c>
      <c r="G36" t="s">
        <v>763</v>
      </c>
      <c r="H36" t="s">
        <v>763</v>
      </c>
      <c r="I36" t="s">
        <v>763</v>
      </c>
      <c r="J36">
        <v>7.19</v>
      </c>
      <c r="K36">
        <v>7.19</v>
      </c>
      <c r="L36">
        <v>4411.9610000000002</v>
      </c>
      <c r="M36">
        <v>1407.566</v>
      </c>
      <c r="N36">
        <v>3363.8890000000001</v>
      </c>
      <c r="O36">
        <v>9183.4159999999993</v>
      </c>
    </row>
    <row r="37" spans="1:15" x14ac:dyDescent="0.2">
      <c r="A37" s="418">
        <v>1973</v>
      </c>
      <c r="B37">
        <v>159.90199999999999</v>
      </c>
      <c r="C37">
        <v>2648.9780000000001</v>
      </c>
      <c r="D37">
        <v>1607.2059999999999</v>
      </c>
      <c r="E37">
        <v>4416.085</v>
      </c>
      <c r="F37" t="s">
        <v>763</v>
      </c>
      <c r="G37" t="s">
        <v>763</v>
      </c>
      <c r="H37" t="s">
        <v>763</v>
      </c>
      <c r="I37" t="s">
        <v>763</v>
      </c>
      <c r="J37">
        <v>6.7080000000000002</v>
      </c>
      <c r="K37">
        <v>6.7080000000000002</v>
      </c>
      <c r="L37">
        <v>4422.7929999999997</v>
      </c>
      <c r="M37">
        <v>1516.653</v>
      </c>
      <c r="N37">
        <v>3603.511</v>
      </c>
      <c r="O37">
        <v>9542.9570000000003</v>
      </c>
    </row>
    <row r="38" spans="1:15" x14ac:dyDescent="0.2">
      <c r="A38" s="418">
        <v>1974</v>
      </c>
      <c r="B38">
        <v>174.517</v>
      </c>
      <c r="C38">
        <v>2616.9520000000002</v>
      </c>
      <c r="D38">
        <v>1460.597</v>
      </c>
      <c r="E38">
        <v>4252.0659999999998</v>
      </c>
      <c r="F38" t="s">
        <v>763</v>
      </c>
      <c r="G38" t="s">
        <v>763</v>
      </c>
      <c r="H38" t="s">
        <v>763</v>
      </c>
      <c r="I38" t="s">
        <v>763</v>
      </c>
      <c r="J38">
        <v>7.0179999999999998</v>
      </c>
      <c r="K38">
        <v>7.0179999999999998</v>
      </c>
      <c r="L38">
        <v>4259.0839999999998</v>
      </c>
      <c r="M38">
        <v>1501.3340000000001</v>
      </c>
      <c r="N38">
        <v>3632.9059999999999</v>
      </c>
      <c r="O38">
        <v>9393.3240000000005</v>
      </c>
    </row>
    <row r="39" spans="1:15" x14ac:dyDescent="0.2">
      <c r="A39" s="418">
        <v>1975</v>
      </c>
      <c r="B39">
        <v>146.63300000000001</v>
      </c>
      <c r="C39">
        <v>2558.4589999999998</v>
      </c>
      <c r="D39">
        <v>1346.029</v>
      </c>
      <c r="E39">
        <v>4051.1210000000001</v>
      </c>
      <c r="F39" t="s">
        <v>763</v>
      </c>
      <c r="G39" t="s">
        <v>763</v>
      </c>
      <c r="H39" t="s">
        <v>763</v>
      </c>
      <c r="I39" t="s">
        <v>763</v>
      </c>
      <c r="J39">
        <v>8.0670000000000002</v>
      </c>
      <c r="K39">
        <v>8.0670000000000002</v>
      </c>
      <c r="L39">
        <v>4059.1880000000001</v>
      </c>
      <c r="M39">
        <v>1597.826</v>
      </c>
      <c r="N39">
        <v>3835.4769999999999</v>
      </c>
      <c r="O39">
        <v>9492.4920000000002</v>
      </c>
    </row>
    <row r="40" spans="1:15" x14ac:dyDescent="0.2">
      <c r="A40" s="418">
        <v>1976</v>
      </c>
      <c r="B40">
        <v>144.16800000000001</v>
      </c>
      <c r="C40">
        <v>2718.4270000000001</v>
      </c>
      <c r="D40">
        <v>1499.7750000000001</v>
      </c>
      <c r="E40">
        <v>4362.37</v>
      </c>
      <c r="F40" t="s">
        <v>763</v>
      </c>
      <c r="G40" t="s">
        <v>763</v>
      </c>
      <c r="H40" t="s">
        <v>763</v>
      </c>
      <c r="I40" t="s">
        <v>763</v>
      </c>
      <c r="J40">
        <v>9.0990000000000002</v>
      </c>
      <c r="K40">
        <v>9.0990000000000002</v>
      </c>
      <c r="L40">
        <v>4371.4690000000001</v>
      </c>
      <c r="M40">
        <v>1677.943</v>
      </c>
      <c r="N40">
        <v>4013.922</v>
      </c>
      <c r="O40">
        <v>10063.334000000001</v>
      </c>
    </row>
    <row r="41" spans="1:15" x14ac:dyDescent="0.2">
      <c r="A41" s="418">
        <v>1977</v>
      </c>
      <c r="B41">
        <v>147.756</v>
      </c>
      <c r="C41">
        <v>2548.308</v>
      </c>
      <c r="D41">
        <v>1551.8019999999999</v>
      </c>
      <c r="E41">
        <v>4247.866</v>
      </c>
      <c r="F41" t="s">
        <v>763</v>
      </c>
      <c r="G41" t="s">
        <v>763</v>
      </c>
      <c r="H41" t="s">
        <v>763</v>
      </c>
      <c r="I41" t="s">
        <v>763</v>
      </c>
      <c r="J41">
        <v>10.286</v>
      </c>
      <c r="K41">
        <v>10.286</v>
      </c>
      <c r="L41">
        <v>4258.152</v>
      </c>
      <c r="M41">
        <v>1753.866</v>
      </c>
      <c r="N41">
        <v>4195.58</v>
      </c>
      <c r="O41">
        <v>10207.599</v>
      </c>
    </row>
    <row r="42" spans="1:15" x14ac:dyDescent="0.2">
      <c r="A42" s="418">
        <v>1978</v>
      </c>
      <c r="B42">
        <v>164.529</v>
      </c>
      <c r="C42">
        <v>2642.7240000000002</v>
      </c>
      <c r="D42">
        <v>1489.854</v>
      </c>
      <c r="E42">
        <v>4297.107</v>
      </c>
      <c r="F42" t="s">
        <v>763</v>
      </c>
      <c r="G42" t="s">
        <v>763</v>
      </c>
      <c r="H42" t="s">
        <v>763</v>
      </c>
      <c r="I42" t="s">
        <v>763</v>
      </c>
      <c r="J42">
        <v>11.834</v>
      </c>
      <c r="K42">
        <v>11.834</v>
      </c>
      <c r="L42">
        <v>4308.9409999999998</v>
      </c>
      <c r="M42">
        <v>1813.27</v>
      </c>
      <c r="N42">
        <v>4389.6689999999999</v>
      </c>
      <c r="O42">
        <v>10511.88</v>
      </c>
    </row>
    <row r="43" spans="1:15" x14ac:dyDescent="0.2">
      <c r="A43" s="418">
        <v>1979</v>
      </c>
      <c r="B43">
        <v>149.25299999999999</v>
      </c>
      <c r="C43">
        <v>2836.1080000000002</v>
      </c>
      <c r="D43">
        <v>1366.671</v>
      </c>
      <c r="E43">
        <v>4352.0320000000002</v>
      </c>
      <c r="F43" t="s">
        <v>763</v>
      </c>
      <c r="G43" t="s">
        <v>763</v>
      </c>
      <c r="H43" t="s">
        <v>763</v>
      </c>
      <c r="I43" t="s">
        <v>763</v>
      </c>
      <c r="J43">
        <v>13.811999999999999</v>
      </c>
      <c r="K43">
        <v>13.811999999999999</v>
      </c>
      <c r="L43">
        <v>4365.8440000000001</v>
      </c>
      <c r="M43">
        <v>1854.1210000000001</v>
      </c>
      <c r="N43">
        <v>4428.0590000000002</v>
      </c>
      <c r="O43">
        <v>10648.023999999999</v>
      </c>
    </row>
    <row r="44" spans="1:15" x14ac:dyDescent="0.2">
      <c r="A44" s="418">
        <v>1980</v>
      </c>
      <c r="B44">
        <v>114.90300000000001</v>
      </c>
      <c r="C44">
        <v>2650.8679999999999</v>
      </c>
      <c r="D44">
        <v>1318.213</v>
      </c>
      <c r="E44">
        <v>4083.9839999999999</v>
      </c>
      <c r="F44" t="s">
        <v>763</v>
      </c>
      <c r="G44" t="s">
        <v>763</v>
      </c>
      <c r="H44" t="s">
        <v>763</v>
      </c>
      <c r="I44" t="s">
        <v>763</v>
      </c>
      <c r="J44">
        <v>21</v>
      </c>
      <c r="K44">
        <v>21</v>
      </c>
      <c r="L44">
        <v>4104.9840000000004</v>
      </c>
      <c r="M44">
        <v>1906.0889999999999</v>
      </c>
      <c r="N44">
        <v>4567.1850000000004</v>
      </c>
      <c r="O44">
        <v>10578.258</v>
      </c>
    </row>
    <row r="45" spans="1:15" x14ac:dyDescent="0.2">
      <c r="A45" s="418">
        <v>1981</v>
      </c>
      <c r="B45">
        <v>136.75899999999999</v>
      </c>
      <c r="C45">
        <v>2557.34</v>
      </c>
      <c r="D45">
        <v>1121.876</v>
      </c>
      <c r="E45">
        <v>3815.9749999999999</v>
      </c>
      <c r="F45" t="s">
        <v>763</v>
      </c>
      <c r="G45" t="s">
        <v>763</v>
      </c>
      <c r="H45" t="s">
        <v>763</v>
      </c>
      <c r="I45" t="s">
        <v>763</v>
      </c>
      <c r="J45">
        <v>21.05</v>
      </c>
      <c r="K45">
        <v>21.05</v>
      </c>
      <c r="L45">
        <v>3837.0250000000001</v>
      </c>
      <c r="M45">
        <v>2033.239</v>
      </c>
      <c r="N45">
        <v>4745.6270000000004</v>
      </c>
      <c r="O45">
        <v>10615.891</v>
      </c>
    </row>
    <row r="46" spans="1:15" x14ac:dyDescent="0.2">
      <c r="A46" s="418">
        <v>1982</v>
      </c>
      <c r="B46">
        <v>155.21600000000001</v>
      </c>
      <c r="C46">
        <v>2649.51</v>
      </c>
      <c r="D46">
        <v>1037.1569999999999</v>
      </c>
      <c r="E46">
        <v>3841.8829999999998</v>
      </c>
      <c r="F46" t="s">
        <v>763</v>
      </c>
      <c r="G46" t="s">
        <v>763</v>
      </c>
      <c r="H46" t="s">
        <v>763</v>
      </c>
      <c r="I46" t="s">
        <v>763</v>
      </c>
      <c r="J46">
        <v>22.13</v>
      </c>
      <c r="K46">
        <v>22.13</v>
      </c>
      <c r="L46">
        <v>3864.0129999999999</v>
      </c>
      <c r="M46">
        <v>2077.0479999999998</v>
      </c>
      <c r="N46">
        <v>4919.2749999999996</v>
      </c>
      <c r="O46">
        <v>10860.337</v>
      </c>
    </row>
    <row r="47" spans="1:15" x14ac:dyDescent="0.2">
      <c r="A47" s="418">
        <v>1983</v>
      </c>
      <c r="B47">
        <v>161.619</v>
      </c>
      <c r="C47">
        <v>2486.4299999999998</v>
      </c>
      <c r="D47">
        <v>1169.9680000000001</v>
      </c>
      <c r="E47">
        <v>3818.0160000000001</v>
      </c>
      <c r="F47" t="s">
        <v>763</v>
      </c>
      <c r="G47" t="s">
        <v>763</v>
      </c>
      <c r="H47" t="s">
        <v>763</v>
      </c>
      <c r="I47" t="s">
        <v>763</v>
      </c>
      <c r="J47">
        <v>22.276</v>
      </c>
      <c r="K47">
        <v>22.276</v>
      </c>
      <c r="L47">
        <v>3840.2930000000001</v>
      </c>
      <c r="M47">
        <v>2116.4369999999999</v>
      </c>
      <c r="N47">
        <v>4981.6459999999997</v>
      </c>
      <c r="O47">
        <v>10938.376</v>
      </c>
    </row>
    <row r="48" spans="1:15" x14ac:dyDescent="0.2">
      <c r="A48" s="418">
        <v>1984</v>
      </c>
      <c r="B48">
        <v>168.93600000000001</v>
      </c>
      <c r="C48">
        <v>2582.4769999999999</v>
      </c>
      <c r="D48">
        <v>1227.0150000000001</v>
      </c>
      <c r="E48">
        <v>3978.4279999999999</v>
      </c>
      <c r="F48" t="s">
        <v>763</v>
      </c>
      <c r="G48" t="s">
        <v>763</v>
      </c>
      <c r="H48" t="s">
        <v>763</v>
      </c>
      <c r="I48" t="s">
        <v>763</v>
      </c>
      <c r="J48">
        <v>22.350999999999999</v>
      </c>
      <c r="K48">
        <v>22.350999999999999</v>
      </c>
      <c r="L48">
        <v>4000.779</v>
      </c>
      <c r="M48">
        <v>2264.4749999999999</v>
      </c>
      <c r="N48">
        <v>5178.6369999999997</v>
      </c>
      <c r="O48">
        <v>11443.89</v>
      </c>
    </row>
    <row r="49" spans="1:15" x14ac:dyDescent="0.2">
      <c r="A49" s="418">
        <v>1985</v>
      </c>
      <c r="B49">
        <v>137.411</v>
      </c>
      <c r="C49">
        <v>2487.7440000000001</v>
      </c>
      <c r="D49">
        <v>1082.627</v>
      </c>
      <c r="E49">
        <v>3707.7820000000002</v>
      </c>
      <c r="F49" t="s">
        <v>763</v>
      </c>
      <c r="G49" t="s">
        <v>763</v>
      </c>
      <c r="H49" t="s">
        <v>763</v>
      </c>
      <c r="I49" t="s">
        <v>763</v>
      </c>
      <c r="J49">
        <v>24.373999999999999</v>
      </c>
      <c r="K49">
        <v>24.373999999999999</v>
      </c>
      <c r="L49">
        <v>3732.1559999999999</v>
      </c>
      <c r="M49">
        <v>2351.2820000000002</v>
      </c>
      <c r="N49">
        <v>5367.7939999999999</v>
      </c>
      <c r="O49">
        <v>11451.231</v>
      </c>
    </row>
    <row r="50" spans="1:15" x14ac:dyDescent="0.2">
      <c r="A50" s="418">
        <v>1986</v>
      </c>
      <c r="B50">
        <v>135.47499999999999</v>
      </c>
      <c r="C50">
        <v>2367.3389999999999</v>
      </c>
      <c r="D50">
        <v>1162.4580000000001</v>
      </c>
      <c r="E50">
        <v>3665.2719999999999</v>
      </c>
      <c r="F50" t="s">
        <v>763</v>
      </c>
      <c r="G50" t="s">
        <v>763</v>
      </c>
      <c r="H50" t="s">
        <v>763</v>
      </c>
      <c r="I50" t="s">
        <v>763</v>
      </c>
      <c r="J50">
        <v>27.463999999999999</v>
      </c>
      <c r="K50">
        <v>27.463999999999999</v>
      </c>
      <c r="L50">
        <v>3692.7359999999999</v>
      </c>
      <c r="M50">
        <v>2438.6289999999999</v>
      </c>
      <c r="N50">
        <v>5474.741</v>
      </c>
      <c r="O50">
        <v>11606.106</v>
      </c>
    </row>
    <row r="51" spans="1:15" x14ac:dyDescent="0.2">
      <c r="A51" s="418">
        <v>1987</v>
      </c>
      <c r="B51">
        <v>124.6</v>
      </c>
      <c r="C51">
        <v>2489.0529999999999</v>
      </c>
      <c r="D51">
        <v>1130.9179999999999</v>
      </c>
      <c r="E51">
        <v>3744.5709999999999</v>
      </c>
      <c r="F51" t="s">
        <v>763</v>
      </c>
      <c r="G51" t="s">
        <v>763</v>
      </c>
      <c r="H51" t="s">
        <v>763</v>
      </c>
      <c r="I51" t="s">
        <v>763</v>
      </c>
      <c r="J51">
        <v>29.542000000000002</v>
      </c>
      <c r="K51">
        <v>29.542000000000002</v>
      </c>
      <c r="L51">
        <v>3774.1129999999998</v>
      </c>
      <c r="M51">
        <v>2538.7559999999999</v>
      </c>
      <c r="N51">
        <v>5633.14</v>
      </c>
      <c r="O51">
        <v>11946.009</v>
      </c>
    </row>
    <row r="52" spans="1:15" x14ac:dyDescent="0.2">
      <c r="A52" s="418">
        <v>1988</v>
      </c>
      <c r="B52">
        <v>131.08799999999999</v>
      </c>
      <c r="C52">
        <v>2730.88</v>
      </c>
      <c r="D52">
        <v>1099.394</v>
      </c>
      <c r="E52">
        <v>3961.3609999999999</v>
      </c>
      <c r="F52" t="s">
        <v>763</v>
      </c>
      <c r="G52" t="s">
        <v>763</v>
      </c>
      <c r="H52" t="s">
        <v>763</v>
      </c>
      <c r="I52" t="s">
        <v>763</v>
      </c>
      <c r="J52">
        <v>32.536999999999999</v>
      </c>
      <c r="K52">
        <v>32.536999999999999</v>
      </c>
      <c r="L52">
        <v>3993.8980000000001</v>
      </c>
      <c r="M52">
        <v>2675.1080000000002</v>
      </c>
      <c r="N52">
        <v>5909.085</v>
      </c>
      <c r="O52">
        <v>12578.091</v>
      </c>
    </row>
    <row r="53" spans="1:15" x14ac:dyDescent="0.2">
      <c r="A53" s="418">
        <v>1989</v>
      </c>
      <c r="B53">
        <v>115.227</v>
      </c>
      <c r="C53">
        <v>2784.806</v>
      </c>
      <c r="D53">
        <v>1040.769</v>
      </c>
      <c r="E53">
        <v>3940.8020000000001</v>
      </c>
      <c r="F53">
        <v>0.68500000000000005</v>
      </c>
      <c r="G53">
        <v>2.5</v>
      </c>
      <c r="H53">
        <v>0</v>
      </c>
      <c r="I53">
        <v>0</v>
      </c>
      <c r="J53">
        <v>98.984999999999999</v>
      </c>
      <c r="K53">
        <v>102.17</v>
      </c>
      <c r="L53">
        <v>4042.9720000000002</v>
      </c>
      <c r="M53">
        <v>2766.64</v>
      </c>
      <c r="N53">
        <v>6383.8209999999999</v>
      </c>
      <c r="O53">
        <v>13193.433000000001</v>
      </c>
    </row>
    <row r="54" spans="1:15" x14ac:dyDescent="0.2">
      <c r="A54" s="418">
        <v>1990</v>
      </c>
      <c r="B54">
        <v>124.456</v>
      </c>
      <c r="C54">
        <v>2682.201</v>
      </c>
      <c r="D54">
        <v>990.96600000000001</v>
      </c>
      <c r="E54">
        <v>3797.6239999999998</v>
      </c>
      <c r="F54">
        <v>1.4319999999999999</v>
      </c>
      <c r="G54">
        <v>2.8</v>
      </c>
      <c r="H54">
        <v>0</v>
      </c>
      <c r="I54">
        <v>0</v>
      </c>
      <c r="J54">
        <v>93.998000000000005</v>
      </c>
      <c r="K54">
        <v>98.228999999999999</v>
      </c>
      <c r="L54">
        <v>3895.8530000000001</v>
      </c>
      <c r="M54">
        <v>2860.154</v>
      </c>
      <c r="N54">
        <v>6563.759</v>
      </c>
      <c r="O54">
        <v>13319.766</v>
      </c>
    </row>
    <row r="55" spans="1:15" x14ac:dyDescent="0.2">
      <c r="A55" s="418">
        <v>1991</v>
      </c>
      <c r="B55">
        <v>115.505</v>
      </c>
      <c r="C55">
        <v>2795.4009999999998</v>
      </c>
      <c r="D55">
        <v>934.68100000000004</v>
      </c>
      <c r="E55">
        <v>3845.587</v>
      </c>
      <c r="F55">
        <v>1.369</v>
      </c>
      <c r="G55">
        <v>3</v>
      </c>
      <c r="H55">
        <v>0</v>
      </c>
      <c r="I55">
        <v>0</v>
      </c>
      <c r="J55">
        <v>95.367000000000004</v>
      </c>
      <c r="K55">
        <v>99.736000000000004</v>
      </c>
      <c r="L55">
        <v>3945.3229999999999</v>
      </c>
      <c r="M55">
        <v>2918.0920000000001</v>
      </c>
      <c r="N55">
        <v>6636.3590000000004</v>
      </c>
      <c r="O55">
        <v>13499.772999999999</v>
      </c>
    </row>
    <row r="56" spans="1:15" x14ac:dyDescent="0.2">
      <c r="A56" s="418">
        <v>1992</v>
      </c>
      <c r="B56">
        <v>116.57</v>
      </c>
      <c r="C56">
        <v>2871.1860000000001</v>
      </c>
      <c r="D56">
        <v>893.43399999999997</v>
      </c>
      <c r="E56">
        <v>3881.19</v>
      </c>
      <c r="F56">
        <v>1.266</v>
      </c>
      <c r="G56">
        <v>3.2</v>
      </c>
      <c r="H56">
        <v>0</v>
      </c>
      <c r="I56">
        <v>0</v>
      </c>
      <c r="J56">
        <v>104.94199999999999</v>
      </c>
      <c r="K56">
        <v>109.40900000000001</v>
      </c>
      <c r="L56">
        <v>3990.5990000000002</v>
      </c>
      <c r="M56">
        <v>2900.2240000000002</v>
      </c>
      <c r="N56">
        <v>6550.049</v>
      </c>
      <c r="O56">
        <v>13440.870999999999</v>
      </c>
    </row>
    <row r="57" spans="1:15" x14ac:dyDescent="0.2">
      <c r="A57" s="418">
        <v>1993</v>
      </c>
      <c r="B57">
        <v>117.30200000000001</v>
      </c>
      <c r="C57">
        <v>2923.26</v>
      </c>
      <c r="D57">
        <v>818.58900000000006</v>
      </c>
      <c r="E57">
        <v>3859.1509999999998</v>
      </c>
      <c r="F57">
        <v>1.028</v>
      </c>
      <c r="G57">
        <v>3.4</v>
      </c>
      <c r="H57">
        <v>0</v>
      </c>
      <c r="I57">
        <v>0</v>
      </c>
      <c r="J57">
        <v>109.185</v>
      </c>
      <c r="K57">
        <v>113.613</v>
      </c>
      <c r="L57">
        <v>3972.7640000000001</v>
      </c>
      <c r="M57">
        <v>3018.7550000000001</v>
      </c>
      <c r="N57">
        <v>6828.16</v>
      </c>
      <c r="O57">
        <v>13819.679</v>
      </c>
    </row>
    <row r="58" spans="1:15" x14ac:dyDescent="0.2">
      <c r="A58" s="418">
        <v>1994</v>
      </c>
      <c r="B58">
        <v>118.119</v>
      </c>
      <c r="C58">
        <v>2961.9810000000002</v>
      </c>
      <c r="D58">
        <v>824.77599999999995</v>
      </c>
      <c r="E58">
        <v>3904.8760000000002</v>
      </c>
      <c r="F58">
        <v>0.95699999999999996</v>
      </c>
      <c r="G58">
        <v>4.2</v>
      </c>
      <c r="H58">
        <v>0</v>
      </c>
      <c r="I58">
        <v>0</v>
      </c>
      <c r="J58">
        <v>106.422</v>
      </c>
      <c r="K58">
        <v>111.57899999999999</v>
      </c>
      <c r="L58">
        <v>4016.4549999999999</v>
      </c>
      <c r="M58">
        <v>3115.5169999999998</v>
      </c>
      <c r="N58">
        <v>6965.5569999999998</v>
      </c>
      <c r="O58">
        <v>14097.529</v>
      </c>
    </row>
    <row r="59" spans="1:15" x14ac:dyDescent="0.2">
      <c r="A59" s="418">
        <v>1995</v>
      </c>
      <c r="B59">
        <v>116.788</v>
      </c>
      <c r="C59">
        <v>3095.989</v>
      </c>
      <c r="D59">
        <v>769.29600000000005</v>
      </c>
      <c r="E59">
        <v>3982.0729999999999</v>
      </c>
      <c r="F59">
        <v>1.22</v>
      </c>
      <c r="G59">
        <v>4.5</v>
      </c>
      <c r="H59">
        <v>0</v>
      </c>
      <c r="I59">
        <v>0</v>
      </c>
      <c r="J59">
        <v>112.717</v>
      </c>
      <c r="K59">
        <v>118.43600000000001</v>
      </c>
      <c r="L59">
        <v>4100.51</v>
      </c>
      <c r="M59">
        <v>3252.0360000000001</v>
      </c>
      <c r="N59">
        <v>7337.5069999999996</v>
      </c>
      <c r="O59">
        <v>14690.053</v>
      </c>
    </row>
    <row r="60" spans="1:15" x14ac:dyDescent="0.2">
      <c r="A60" s="418">
        <v>1996</v>
      </c>
      <c r="B60">
        <v>121.613</v>
      </c>
      <c r="C60">
        <v>3226.317</v>
      </c>
      <c r="D60">
        <v>790.03700000000003</v>
      </c>
      <c r="E60">
        <v>4137.9669999999996</v>
      </c>
      <c r="F60">
        <v>1.3</v>
      </c>
      <c r="G60">
        <v>5.3</v>
      </c>
      <c r="H60">
        <v>0</v>
      </c>
      <c r="I60">
        <v>0</v>
      </c>
      <c r="J60">
        <v>128.84</v>
      </c>
      <c r="K60">
        <v>135.44</v>
      </c>
      <c r="L60">
        <v>4273.4070000000002</v>
      </c>
      <c r="M60">
        <v>3343.9690000000001</v>
      </c>
      <c r="N60">
        <v>7554.6149999999998</v>
      </c>
      <c r="O60">
        <v>15171.991</v>
      </c>
    </row>
    <row r="61" spans="1:15" x14ac:dyDescent="0.2">
      <c r="A61" s="418">
        <v>1997</v>
      </c>
      <c r="B61">
        <v>129.39099999999999</v>
      </c>
      <c r="C61">
        <v>3285.32</v>
      </c>
      <c r="D61">
        <v>742.50800000000004</v>
      </c>
      <c r="E61">
        <v>4157.2190000000001</v>
      </c>
      <c r="F61">
        <v>1.228</v>
      </c>
      <c r="G61">
        <v>5.7</v>
      </c>
      <c r="H61">
        <v>0</v>
      </c>
      <c r="I61">
        <v>0</v>
      </c>
      <c r="J61">
        <v>131.28299999999999</v>
      </c>
      <c r="K61">
        <v>138.21100000000001</v>
      </c>
      <c r="L61">
        <v>4295.43</v>
      </c>
      <c r="M61">
        <v>3502.848</v>
      </c>
      <c r="N61">
        <v>7882.9459999999999</v>
      </c>
      <c r="O61">
        <v>15681.225</v>
      </c>
    </row>
    <row r="62" spans="1:15" x14ac:dyDescent="0.2">
      <c r="A62" s="418">
        <v>1998</v>
      </c>
      <c r="B62">
        <v>93.436000000000007</v>
      </c>
      <c r="C62">
        <v>3082.9749999999999</v>
      </c>
      <c r="D62">
        <v>701.57399999999996</v>
      </c>
      <c r="E62">
        <v>3877.9839999999999</v>
      </c>
      <c r="F62">
        <v>1.228</v>
      </c>
      <c r="G62">
        <v>7.1</v>
      </c>
      <c r="H62">
        <v>0</v>
      </c>
      <c r="I62">
        <v>0</v>
      </c>
      <c r="J62">
        <v>118.46</v>
      </c>
      <c r="K62">
        <v>126.789</v>
      </c>
      <c r="L62">
        <v>4004.7730000000001</v>
      </c>
      <c r="M62">
        <v>3677.989</v>
      </c>
      <c r="N62">
        <v>8284.7890000000007</v>
      </c>
      <c r="O62">
        <v>15967.550999999999</v>
      </c>
    </row>
    <row r="63" spans="1:15" x14ac:dyDescent="0.2">
      <c r="A63" s="418">
        <v>1999</v>
      </c>
      <c r="B63">
        <v>102.524</v>
      </c>
      <c r="C63">
        <v>3115.0309999999999</v>
      </c>
      <c r="D63">
        <v>707.16700000000003</v>
      </c>
      <c r="E63">
        <v>3924.7220000000002</v>
      </c>
      <c r="F63">
        <v>1.173</v>
      </c>
      <c r="G63">
        <v>6.7</v>
      </c>
      <c r="H63">
        <v>0</v>
      </c>
      <c r="I63">
        <v>0</v>
      </c>
      <c r="J63">
        <v>120.748</v>
      </c>
      <c r="K63">
        <v>128.62100000000001</v>
      </c>
      <c r="L63">
        <v>4053.3429999999998</v>
      </c>
      <c r="M63">
        <v>3766.2379999999998</v>
      </c>
      <c r="N63">
        <v>8556.6790000000001</v>
      </c>
      <c r="O63">
        <v>16376.26</v>
      </c>
    </row>
    <row r="64" spans="1:15" x14ac:dyDescent="0.2">
      <c r="A64" s="418">
        <v>2000</v>
      </c>
      <c r="B64">
        <v>91.894999999999996</v>
      </c>
      <c r="C64">
        <v>3251.5259999999998</v>
      </c>
      <c r="D64">
        <v>806.90700000000004</v>
      </c>
      <c r="E64">
        <v>4150.3280000000004</v>
      </c>
      <c r="F64">
        <v>1.018</v>
      </c>
      <c r="G64">
        <v>7.6</v>
      </c>
      <c r="H64">
        <v>0</v>
      </c>
      <c r="I64">
        <v>0</v>
      </c>
      <c r="J64">
        <v>119.101</v>
      </c>
      <c r="K64">
        <v>127.71899999999999</v>
      </c>
      <c r="L64">
        <v>4278.0469999999996</v>
      </c>
      <c r="M64">
        <v>3955.6909999999998</v>
      </c>
      <c r="N64">
        <v>8941.6020000000008</v>
      </c>
      <c r="O64">
        <v>17175.34</v>
      </c>
    </row>
    <row r="65" spans="1:15" x14ac:dyDescent="0.2">
      <c r="A65" s="418">
        <v>2001</v>
      </c>
      <c r="B65">
        <v>96.858000000000004</v>
      </c>
      <c r="C65">
        <v>3097.2620000000002</v>
      </c>
      <c r="D65">
        <v>789.58799999999997</v>
      </c>
      <c r="E65">
        <v>3983.7080000000001</v>
      </c>
      <c r="F65">
        <v>0.68700000000000006</v>
      </c>
      <c r="G65">
        <v>8.27</v>
      </c>
      <c r="H65">
        <v>0</v>
      </c>
      <c r="I65">
        <v>0</v>
      </c>
      <c r="J65">
        <v>91.661000000000001</v>
      </c>
      <c r="K65">
        <v>100.61799999999999</v>
      </c>
      <c r="L65">
        <v>4084.3270000000002</v>
      </c>
      <c r="M65">
        <v>4062.047</v>
      </c>
      <c r="N65">
        <v>8990.2690000000002</v>
      </c>
      <c r="O65">
        <v>17136.642</v>
      </c>
    </row>
    <row r="66" spans="1:15" x14ac:dyDescent="0.2">
      <c r="A66" s="418">
        <v>2002</v>
      </c>
      <c r="B66">
        <v>89.82</v>
      </c>
      <c r="C66">
        <v>3212.4560000000001</v>
      </c>
      <c r="D66">
        <v>725.51499999999999</v>
      </c>
      <c r="E66">
        <v>4027.7910000000002</v>
      </c>
      <c r="F66">
        <v>0.13</v>
      </c>
      <c r="G66">
        <v>8.7530000000000001</v>
      </c>
      <c r="H66">
        <v>0</v>
      </c>
      <c r="I66">
        <v>0</v>
      </c>
      <c r="J66">
        <v>94.994</v>
      </c>
      <c r="K66">
        <v>103.877</v>
      </c>
      <c r="L66">
        <v>4131.6679999999997</v>
      </c>
      <c r="M66">
        <v>4109.8609999999999</v>
      </c>
      <c r="N66">
        <v>9103.89</v>
      </c>
      <c r="O66">
        <v>17345.419999999998</v>
      </c>
    </row>
    <row r="67" spans="1:15" x14ac:dyDescent="0.2">
      <c r="A67" s="418">
        <v>2003</v>
      </c>
      <c r="B67">
        <v>81.962999999999994</v>
      </c>
      <c r="C67">
        <v>3260.9160000000002</v>
      </c>
      <c r="D67">
        <v>842.02499999999998</v>
      </c>
      <c r="E67">
        <v>4184.9040000000005</v>
      </c>
      <c r="F67">
        <v>0.73099999999999998</v>
      </c>
      <c r="G67">
        <v>11</v>
      </c>
      <c r="H67">
        <v>0</v>
      </c>
      <c r="I67">
        <v>0</v>
      </c>
      <c r="J67">
        <v>101.28400000000001</v>
      </c>
      <c r="K67">
        <v>113.01600000000001</v>
      </c>
      <c r="L67">
        <v>4297.92</v>
      </c>
      <c r="M67">
        <v>4090.0590000000002</v>
      </c>
      <c r="N67">
        <v>8957.8009999999995</v>
      </c>
      <c r="O67">
        <v>17345.778999999999</v>
      </c>
    </row>
    <row r="68" spans="1:15" x14ac:dyDescent="0.2">
      <c r="A68" s="418">
        <v>2004</v>
      </c>
      <c r="B68">
        <v>102.904</v>
      </c>
      <c r="C68">
        <v>3200.9720000000002</v>
      </c>
      <c r="D68">
        <v>809.48199999999997</v>
      </c>
      <c r="E68">
        <v>4113.3580000000002</v>
      </c>
      <c r="F68">
        <v>1.0509999999999999</v>
      </c>
      <c r="G68">
        <v>12</v>
      </c>
      <c r="H68">
        <v>0</v>
      </c>
      <c r="I68">
        <v>0</v>
      </c>
      <c r="J68">
        <v>105.319</v>
      </c>
      <c r="K68">
        <v>118.371</v>
      </c>
      <c r="L68">
        <v>4231.7290000000003</v>
      </c>
      <c r="M68">
        <v>4198.2089999999998</v>
      </c>
      <c r="N68">
        <v>9228.9959999999992</v>
      </c>
      <c r="O68">
        <v>17658.934000000001</v>
      </c>
    </row>
    <row r="69" spans="1:15" x14ac:dyDescent="0.2">
      <c r="A69" s="418">
        <v>2005</v>
      </c>
      <c r="B69">
        <v>96.998999999999995</v>
      </c>
      <c r="C69">
        <v>3073.2159999999999</v>
      </c>
      <c r="D69">
        <v>761.428</v>
      </c>
      <c r="E69">
        <v>3931.643</v>
      </c>
      <c r="F69">
        <v>0.86</v>
      </c>
      <c r="G69">
        <v>13.6</v>
      </c>
      <c r="H69">
        <v>0</v>
      </c>
      <c r="I69">
        <v>0</v>
      </c>
      <c r="J69">
        <v>105.122</v>
      </c>
      <c r="K69">
        <v>119.583</v>
      </c>
      <c r="L69">
        <v>4051.2260000000001</v>
      </c>
      <c r="M69">
        <v>4350.57</v>
      </c>
      <c r="N69">
        <v>9454.9490000000005</v>
      </c>
      <c r="O69">
        <v>17856.744999999999</v>
      </c>
    </row>
    <row r="70" spans="1:15" x14ac:dyDescent="0.2">
      <c r="A70" s="418">
        <v>2006</v>
      </c>
      <c r="B70">
        <v>64.789000000000001</v>
      </c>
      <c r="C70">
        <v>2901.6869999999999</v>
      </c>
      <c r="D70">
        <v>662.54300000000001</v>
      </c>
      <c r="E70">
        <v>3629.02</v>
      </c>
      <c r="F70">
        <v>0.92700000000000005</v>
      </c>
      <c r="G70">
        <v>14</v>
      </c>
      <c r="H70">
        <v>0</v>
      </c>
      <c r="I70">
        <v>0</v>
      </c>
      <c r="J70">
        <v>102.666</v>
      </c>
      <c r="K70">
        <v>117.593</v>
      </c>
      <c r="L70">
        <v>3746.6120000000001</v>
      </c>
      <c r="M70">
        <v>4434.7250000000004</v>
      </c>
      <c r="N70">
        <v>9529.0349999999999</v>
      </c>
      <c r="O70">
        <v>17710.371999999999</v>
      </c>
    </row>
    <row r="71" spans="1:15" x14ac:dyDescent="0.2">
      <c r="A71" s="418">
        <v>2007</v>
      </c>
      <c r="B71">
        <v>70.034999999999997</v>
      </c>
      <c r="C71">
        <v>3085.0520000000001</v>
      </c>
      <c r="D71">
        <v>649.41600000000005</v>
      </c>
      <c r="E71">
        <v>3804.5030000000002</v>
      </c>
      <c r="F71">
        <v>0.76400000000000001</v>
      </c>
      <c r="G71">
        <v>14.4</v>
      </c>
      <c r="H71">
        <v>0</v>
      </c>
      <c r="I71">
        <v>0</v>
      </c>
      <c r="J71">
        <v>102.723</v>
      </c>
      <c r="K71">
        <v>117.886</v>
      </c>
      <c r="L71">
        <v>3922.39</v>
      </c>
      <c r="M71">
        <v>4559.5069999999996</v>
      </c>
      <c r="N71">
        <v>9774.2379999999994</v>
      </c>
      <c r="O71">
        <v>18256.134999999998</v>
      </c>
    </row>
    <row r="72" spans="1:15" x14ac:dyDescent="0.2">
      <c r="A72" s="418">
        <v>2008</v>
      </c>
      <c r="B72">
        <v>80.757000000000005</v>
      </c>
      <c r="C72">
        <v>3228.4290000000001</v>
      </c>
      <c r="D72">
        <v>664.16800000000001</v>
      </c>
      <c r="E72">
        <v>3973.3539999999998</v>
      </c>
      <c r="F72">
        <v>0.59099999999999997</v>
      </c>
      <c r="G72">
        <v>14.8</v>
      </c>
      <c r="H72">
        <v>1E-3</v>
      </c>
      <c r="I72">
        <v>0</v>
      </c>
      <c r="J72">
        <v>109.247</v>
      </c>
      <c r="K72">
        <v>124.639</v>
      </c>
      <c r="L72">
        <v>4097.9920000000002</v>
      </c>
      <c r="M72">
        <v>4558.3680000000004</v>
      </c>
      <c r="N72">
        <v>9749.1360000000004</v>
      </c>
      <c r="O72">
        <v>18405.495999999999</v>
      </c>
    </row>
    <row r="73" spans="1:15" x14ac:dyDescent="0.2">
      <c r="A73" s="418">
        <v>2009</v>
      </c>
      <c r="B73">
        <v>73.352999999999994</v>
      </c>
      <c r="C73">
        <v>3186.5940000000001</v>
      </c>
      <c r="D73">
        <v>663.06200000000001</v>
      </c>
      <c r="E73">
        <v>3923.01</v>
      </c>
      <c r="F73">
        <v>0.69199999999999995</v>
      </c>
      <c r="G73">
        <v>16.7</v>
      </c>
      <c r="H73">
        <v>0</v>
      </c>
      <c r="I73">
        <v>2E-3</v>
      </c>
      <c r="J73">
        <v>111.771</v>
      </c>
      <c r="K73">
        <v>129.16499999999999</v>
      </c>
      <c r="L73">
        <v>4052.174</v>
      </c>
      <c r="M73">
        <v>4460.0569999999998</v>
      </c>
      <c r="N73">
        <v>9377.5740000000005</v>
      </c>
      <c r="O73">
        <v>17889.805</v>
      </c>
    </row>
    <row r="74" spans="1:15" x14ac:dyDescent="0.2">
      <c r="A74" s="418">
        <v>2010</v>
      </c>
      <c r="B74">
        <v>69.653999999999996</v>
      </c>
      <c r="C74">
        <v>3164.6779999999999</v>
      </c>
      <c r="D74">
        <v>651.36199999999997</v>
      </c>
      <c r="E74">
        <v>3885.694</v>
      </c>
      <c r="F74">
        <v>0.78500000000000003</v>
      </c>
      <c r="G74">
        <v>18.5</v>
      </c>
      <c r="H74">
        <v>4.7E-2</v>
      </c>
      <c r="I74">
        <v>0.157</v>
      </c>
      <c r="J74">
        <v>110.883</v>
      </c>
      <c r="K74">
        <v>130.37100000000001</v>
      </c>
      <c r="L74">
        <v>4016.0650000000001</v>
      </c>
      <c r="M74">
        <v>4538.6400000000003</v>
      </c>
      <c r="N74">
        <v>9500.9459999999999</v>
      </c>
      <c r="O74">
        <v>18055.651000000002</v>
      </c>
    </row>
    <row r="75" spans="1:15" x14ac:dyDescent="0.2">
      <c r="A75" s="418">
        <v>2011</v>
      </c>
      <c r="B75">
        <v>61.715000000000003</v>
      </c>
      <c r="C75">
        <v>3216.1</v>
      </c>
      <c r="D75">
        <v>640.86800000000005</v>
      </c>
      <c r="E75">
        <v>3918.683</v>
      </c>
      <c r="F75">
        <v>0.249</v>
      </c>
      <c r="G75">
        <v>19.7</v>
      </c>
      <c r="H75">
        <v>0.81399999999999995</v>
      </c>
      <c r="I75">
        <v>0.49399999999999999</v>
      </c>
      <c r="J75">
        <v>114.601</v>
      </c>
      <c r="K75">
        <v>135.857</v>
      </c>
      <c r="L75">
        <v>4054.54</v>
      </c>
      <c r="M75">
        <v>4531.3320000000003</v>
      </c>
      <c r="N75">
        <v>9387.5210000000006</v>
      </c>
      <c r="O75">
        <v>17973.393</v>
      </c>
    </row>
    <row r="76" spans="1:15" x14ac:dyDescent="0.2">
      <c r="A76" s="418">
        <v>2012</v>
      </c>
      <c r="B76">
        <v>43.552</v>
      </c>
      <c r="C76">
        <v>2959.9520000000002</v>
      </c>
      <c r="D76">
        <v>570.66899999999998</v>
      </c>
      <c r="E76">
        <v>3574.172</v>
      </c>
      <c r="F76">
        <v>0.26200000000000001</v>
      </c>
      <c r="G76">
        <v>19.7</v>
      </c>
      <c r="H76">
        <v>1.413</v>
      </c>
      <c r="I76">
        <v>0.51300000000000001</v>
      </c>
      <c r="J76">
        <v>108.79600000000001</v>
      </c>
      <c r="K76">
        <v>130.68299999999999</v>
      </c>
      <c r="L76">
        <v>3704.855</v>
      </c>
      <c r="M76">
        <v>4528.0690000000004</v>
      </c>
      <c r="N76">
        <v>9170.24</v>
      </c>
      <c r="O76">
        <v>17403.164000000001</v>
      </c>
    </row>
    <row r="77" spans="1:15" x14ac:dyDescent="0.2">
      <c r="A77" s="418">
        <v>2013</v>
      </c>
      <c r="B77">
        <v>41.427999999999997</v>
      </c>
      <c r="C77">
        <v>3365.3910000000001</v>
      </c>
      <c r="D77">
        <v>583.77499999999998</v>
      </c>
      <c r="E77">
        <v>3990.5949999999998</v>
      </c>
      <c r="F77">
        <v>0.33800000000000002</v>
      </c>
      <c r="G77">
        <v>19.7</v>
      </c>
      <c r="H77">
        <v>2.9790000000000001</v>
      </c>
      <c r="I77">
        <v>0.59899999999999998</v>
      </c>
      <c r="J77">
        <v>119.47199999999999</v>
      </c>
      <c r="K77">
        <v>143.08799999999999</v>
      </c>
      <c r="L77">
        <v>4133.683</v>
      </c>
      <c r="M77">
        <v>4566.7849999999999</v>
      </c>
      <c r="N77">
        <v>9342.3369999999995</v>
      </c>
      <c r="O77">
        <v>18042.805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3:O81"/>
  <sheetViews>
    <sheetView topLeftCell="A52" workbookViewId="0">
      <selection activeCell="F87" sqref="F87"/>
    </sheetView>
  </sheetViews>
  <sheetFormatPr defaultRowHeight="12.75" x14ac:dyDescent="0.2"/>
  <cols>
    <col min="4" max="4" width="10.42578125" customWidth="1"/>
    <col min="5" max="5" width="10" customWidth="1"/>
    <col min="6" max="6" width="11.5703125" bestFit="1" customWidth="1"/>
    <col min="7" max="7" width="10.7109375" customWidth="1"/>
    <col min="11" max="11" width="10.5703125" bestFit="1" customWidth="1"/>
  </cols>
  <sheetData>
    <row r="3" spans="3:15" x14ac:dyDescent="0.2">
      <c r="D3" s="64" t="s">
        <v>269</v>
      </c>
      <c r="I3" t="s">
        <v>512</v>
      </c>
    </row>
    <row r="4" spans="3:15" x14ac:dyDescent="0.2">
      <c r="I4" t="s">
        <v>511</v>
      </c>
      <c r="M4" s="260">
        <v>1</v>
      </c>
    </row>
    <row r="5" spans="3:15" x14ac:dyDescent="0.2">
      <c r="D5" t="s">
        <v>98</v>
      </c>
      <c r="E5" t="s">
        <v>99</v>
      </c>
      <c r="F5" t="s">
        <v>100</v>
      </c>
      <c r="G5" t="s">
        <v>101</v>
      </c>
      <c r="I5" s="248" t="s">
        <v>585</v>
      </c>
      <c r="O5" t="s">
        <v>586</v>
      </c>
    </row>
    <row r="6" spans="3:15" x14ac:dyDescent="0.2">
      <c r="E6" t="s">
        <v>70</v>
      </c>
      <c r="O6" t="s">
        <v>587</v>
      </c>
    </row>
    <row r="7" spans="3:15" x14ac:dyDescent="0.2">
      <c r="D7" t="s">
        <v>71</v>
      </c>
      <c r="E7" t="s">
        <v>72</v>
      </c>
      <c r="I7" t="s">
        <v>501</v>
      </c>
      <c r="K7" t="s">
        <v>513</v>
      </c>
      <c r="M7" t="s">
        <v>501</v>
      </c>
      <c r="O7" t="s">
        <v>588</v>
      </c>
    </row>
    <row r="8" spans="3:15" x14ac:dyDescent="0.2">
      <c r="D8" t="s">
        <v>73</v>
      </c>
      <c r="E8" t="s">
        <v>74</v>
      </c>
      <c r="F8" s="4" t="s">
        <v>102</v>
      </c>
      <c r="G8" t="s">
        <v>103</v>
      </c>
      <c r="I8" t="s">
        <v>502</v>
      </c>
      <c r="K8" t="s">
        <v>514</v>
      </c>
      <c r="M8" t="s">
        <v>516</v>
      </c>
    </row>
    <row r="9" spans="3:15" x14ac:dyDescent="0.2">
      <c r="C9" s="72"/>
      <c r="D9" s="72" t="s">
        <v>104</v>
      </c>
      <c r="E9" s="72" t="s">
        <v>105</v>
      </c>
      <c r="F9" s="73" t="s">
        <v>106</v>
      </c>
      <c r="G9" s="73" t="s">
        <v>107</v>
      </c>
      <c r="I9" s="72" t="s">
        <v>503</v>
      </c>
      <c r="M9" s="72" t="s">
        <v>517</v>
      </c>
    </row>
    <row r="10" spans="3:15" ht="13.5" thickBot="1" x14ac:dyDescent="0.25">
      <c r="C10" s="74" t="s">
        <v>108</v>
      </c>
      <c r="D10" s="74" t="s">
        <v>109</v>
      </c>
      <c r="E10" s="74" t="s">
        <v>109</v>
      </c>
      <c r="F10" s="74"/>
      <c r="G10" s="74"/>
      <c r="I10" s="74"/>
    </row>
    <row r="11" spans="3:15" x14ac:dyDescent="0.2">
      <c r="C11">
        <v>1949</v>
      </c>
      <c r="D11" s="75">
        <f>AER10_Table2.1c!U12</f>
        <v>200104</v>
      </c>
      <c r="E11" s="75">
        <f>AER10_Table2.1c!W12</f>
        <v>799843</v>
      </c>
      <c r="F11" s="76">
        <f t="shared" ref="F11:F42" si="0">E11/D11</f>
        <v>3.9971364890257068</v>
      </c>
      <c r="G11" s="76">
        <f t="shared" ref="G11:G42" si="1">F11+1</f>
        <v>4.9971364890257064</v>
      </c>
      <c r="I11" s="80">
        <f>G11/G$47</f>
        <v>1.5221610822576874</v>
      </c>
      <c r="K11" s="80">
        <f>IF($M$4=1,I11,1)</f>
        <v>1.5221610822576874</v>
      </c>
      <c r="M11" s="80">
        <f>G$47</f>
        <v>3.2829222526264394</v>
      </c>
      <c r="O11" s="266">
        <f>IF($M$4=1,G11,M11)</f>
        <v>4.9971364890257064</v>
      </c>
    </row>
    <row r="12" spans="3:15" x14ac:dyDescent="0.2">
      <c r="C12">
        <f t="shared" ref="C12:C43" si="2">C11+1</f>
        <v>1950</v>
      </c>
      <c r="D12" s="75">
        <f>AER10_Table2.1c!U13</f>
        <v>225094</v>
      </c>
      <c r="E12" s="75">
        <f>AER10_Table2.1c!W13</f>
        <v>834110</v>
      </c>
      <c r="F12" s="76">
        <f t="shared" si="0"/>
        <v>3.7056074351159958</v>
      </c>
      <c r="G12" s="76">
        <f t="shared" si="1"/>
        <v>4.7056074351159953</v>
      </c>
      <c r="I12" s="80">
        <f t="shared" ref="I12:I70" si="3">G12/G$47</f>
        <v>1.4333593892914656</v>
      </c>
      <c r="K12" s="80">
        <f t="shared" ref="K12:K70" si="4">IF($M$4=1,I12,1)</f>
        <v>1.4333593892914656</v>
      </c>
      <c r="M12" s="80">
        <f t="shared" ref="M12:M70" si="5">G$47</f>
        <v>3.2829222526264394</v>
      </c>
      <c r="O12" s="266">
        <f t="shared" ref="O12:O70" si="6">IF($M$4=1,G12,M12)</f>
        <v>4.7056074351159953</v>
      </c>
    </row>
    <row r="13" spans="3:15" x14ac:dyDescent="0.2">
      <c r="C13">
        <f t="shared" si="2"/>
        <v>1951</v>
      </c>
      <c r="D13" s="75">
        <f>AER10_Table2.1c!U14</f>
        <v>252360</v>
      </c>
      <c r="E13" s="75">
        <f>AER10_Table2.1c!W14</f>
        <v>883181</v>
      </c>
      <c r="F13" s="76">
        <f t="shared" si="0"/>
        <v>3.4996869551434457</v>
      </c>
      <c r="G13" s="76">
        <f t="shared" si="1"/>
        <v>4.4996869551434457</v>
      </c>
      <c r="I13" s="80">
        <f t="shared" si="3"/>
        <v>1.3706346385582409</v>
      </c>
      <c r="K13" s="80">
        <f t="shared" si="4"/>
        <v>1.3706346385582409</v>
      </c>
      <c r="M13" s="80">
        <f t="shared" si="5"/>
        <v>3.2829222526264394</v>
      </c>
      <c r="O13" s="266">
        <f t="shared" si="6"/>
        <v>4.4996869551434457</v>
      </c>
    </row>
    <row r="14" spans="3:15" x14ac:dyDescent="0.2">
      <c r="C14">
        <f t="shared" si="2"/>
        <v>1952</v>
      </c>
      <c r="D14" s="75">
        <f>AER10_Table2.1c!U15</f>
        <v>273287</v>
      </c>
      <c r="E14" s="75">
        <f>AER10_Table2.1c!W15</f>
        <v>927188</v>
      </c>
      <c r="F14" s="76">
        <f t="shared" si="0"/>
        <v>3.3927263279995024</v>
      </c>
      <c r="G14" s="76">
        <f t="shared" si="1"/>
        <v>4.3927263279995028</v>
      </c>
      <c r="I14" s="80">
        <f t="shared" si="3"/>
        <v>1.3380537185993928</v>
      </c>
      <c r="K14" s="80">
        <f t="shared" si="4"/>
        <v>1.3380537185993928</v>
      </c>
      <c r="M14" s="80">
        <f t="shared" si="5"/>
        <v>3.2829222526264394</v>
      </c>
      <c r="O14" s="266">
        <f t="shared" si="6"/>
        <v>4.3927263279995028</v>
      </c>
    </row>
    <row r="15" spans="3:15" x14ac:dyDescent="0.2">
      <c r="C15">
        <f t="shared" si="2"/>
        <v>1953</v>
      </c>
      <c r="D15" s="75">
        <f>AER10_Table2.1c!U16</f>
        <v>296928</v>
      </c>
      <c r="E15" s="75">
        <f>AER10_Table2.1c!W16</f>
        <v>961679</v>
      </c>
      <c r="F15" s="76">
        <f t="shared" si="0"/>
        <v>3.2387615853001401</v>
      </c>
      <c r="G15" s="76">
        <f t="shared" si="1"/>
        <v>4.2387615853001401</v>
      </c>
      <c r="I15" s="80">
        <f t="shared" si="3"/>
        <v>1.2911550317431366</v>
      </c>
      <c r="K15" s="80">
        <f t="shared" si="4"/>
        <v>1.2911550317431366</v>
      </c>
      <c r="M15" s="80">
        <f t="shared" si="5"/>
        <v>3.2829222526264394</v>
      </c>
      <c r="O15" s="266">
        <f t="shared" si="6"/>
        <v>4.2387615853001401</v>
      </c>
    </row>
    <row r="16" spans="3:15" x14ac:dyDescent="0.2">
      <c r="C16">
        <f t="shared" si="2"/>
        <v>1954</v>
      </c>
      <c r="D16" s="75">
        <f>AER10_Table2.1c!U17</f>
        <v>319346</v>
      </c>
      <c r="E16" s="75">
        <f>AER10_Table2.1c!W17</f>
        <v>955998</v>
      </c>
      <c r="F16" s="76">
        <f t="shared" si="0"/>
        <v>2.9936119444113909</v>
      </c>
      <c r="G16" s="76">
        <f t="shared" si="1"/>
        <v>3.9936119444113909</v>
      </c>
      <c r="I16" s="80">
        <f t="shared" si="3"/>
        <v>1.2164808171184613</v>
      </c>
      <c r="K16" s="80">
        <f t="shared" si="4"/>
        <v>1.2164808171184613</v>
      </c>
      <c r="M16" s="80">
        <f t="shared" si="5"/>
        <v>3.2829222526264394</v>
      </c>
      <c r="O16" s="266">
        <f t="shared" si="6"/>
        <v>3.9936119444113909</v>
      </c>
    </row>
    <row r="17" spans="3:15" x14ac:dyDescent="0.2">
      <c r="C17">
        <f t="shared" si="2"/>
        <v>1955</v>
      </c>
      <c r="D17" s="75">
        <f>AER10_Table2.1c!U18</f>
        <v>349891</v>
      </c>
      <c r="E17" s="75">
        <f>AER10_Table2.1c!W18</f>
        <v>983997</v>
      </c>
      <c r="F17" s="76">
        <f t="shared" si="0"/>
        <v>2.8122958292725451</v>
      </c>
      <c r="G17" s="76">
        <f t="shared" si="1"/>
        <v>3.8122958292725451</v>
      </c>
      <c r="I17" s="80">
        <f t="shared" si="3"/>
        <v>1.1612507199104671</v>
      </c>
      <c r="K17" s="80">
        <f t="shared" si="4"/>
        <v>1.1612507199104671</v>
      </c>
      <c r="M17" s="80">
        <f t="shared" si="5"/>
        <v>3.2829222526264394</v>
      </c>
      <c r="O17" s="266">
        <f t="shared" si="6"/>
        <v>3.8122958292725451</v>
      </c>
    </row>
    <row r="18" spans="3:15" x14ac:dyDescent="0.2">
      <c r="C18">
        <f t="shared" si="2"/>
        <v>1956</v>
      </c>
      <c r="D18" s="75">
        <f>AER10_Table2.1c!U19</f>
        <v>380177</v>
      </c>
      <c r="E18" s="75">
        <f>AER10_Table2.1c!W19</f>
        <v>1035828</v>
      </c>
      <c r="F18" s="76">
        <f t="shared" si="0"/>
        <v>2.7245940706565626</v>
      </c>
      <c r="G18" s="76">
        <f t="shared" si="1"/>
        <v>3.7245940706565626</v>
      </c>
      <c r="I18" s="80">
        <f t="shared" si="3"/>
        <v>1.1345361796724769</v>
      </c>
      <c r="K18" s="80">
        <f t="shared" si="4"/>
        <v>1.1345361796724769</v>
      </c>
      <c r="M18" s="80">
        <f t="shared" si="5"/>
        <v>3.2829222526264394</v>
      </c>
      <c r="O18" s="266">
        <f t="shared" si="6"/>
        <v>3.7245940706565626</v>
      </c>
    </row>
    <row r="19" spans="3:15" x14ac:dyDescent="0.2">
      <c r="C19">
        <f t="shared" si="2"/>
        <v>1957</v>
      </c>
      <c r="D19" s="75">
        <f>AER10_Table2.1c!U20</f>
        <v>410679</v>
      </c>
      <c r="E19" s="75">
        <f>AER10_Table2.1c!W20</f>
        <v>1100817</v>
      </c>
      <c r="F19" s="76">
        <f t="shared" si="0"/>
        <v>2.6804803751835373</v>
      </c>
      <c r="G19" s="76">
        <f t="shared" si="1"/>
        <v>3.6804803751835373</v>
      </c>
      <c r="I19" s="80">
        <f t="shared" si="3"/>
        <v>1.1210988539978488</v>
      </c>
      <c r="K19" s="80">
        <f t="shared" si="4"/>
        <v>1.1210988539978488</v>
      </c>
      <c r="M19" s="80">
        <f t="shared" si="5"/>
        <v>3.2829222526264394</v>
      </c>
      <c r="O19" s="266">
        <f t="shared" si="6"/>
        <v>3.6804803751835373</v>
      </c>
    </row>
    <row r="20" spans="3:15" x14ac:dyDescent="0.2">
      <c r="C20">
        <f t="shared" si="2"/>
        <v>1958</v>
      </c>
      <c r="D20" s="75">
        <f>AER10_Table2.1c!U21</f>
        <v>435256</v>
      </c>
      <c r="E20" s="75">
        <f>AER10_Table2.1c!W21</f>
        <v>1126695</v>
      </c>
      <c r="F20" s="76">
        <f t="shared" si="0"/>
        <v>2.5885800540371644</v>
      </c>
      <c r="G20" s="76">
        <f t="shared" si="1"/>
        <v>3.5885800540371644</v>
      </c>
      <c r="I20" s="80">
        <f t="shared" si="3"/>
        <v>1.093105403628182</v>
      </c>
      <c r="K20" s="80">
        <f t="shared" si="4"/>
        <v>1.093105403628182</v>
      </c>
      <c r="M20" s="80">
        <f t="shared" si="5"/>
        <v>3.2829222526264394</v>
      </c>
      <c r="O20" s="266">
        <f t="shared" si="6"/>
        <v>3.5885800540371644</v>
      </c>
    </row>
    <row r="21" spans="3:15" x14ac:dyDescent="0.2">
      <c r="C21">
        <f t="shared" si="2"/>
        <v>1959</v>
      </c>
      <c r="D21" s="75">
        <f>AER10_Table2.1c!U22</f>
        <v>487860</v>
      </c>
      <c r="E21" s="75">
        <f>AER10_Table2.1c!W22</f>
        <v>1234936</v>
      </c>
      <c r="F21" s="76">
        <f t="shared" si="0"/>
        <v>2.5313327593981878</v>
      </c>
      <c r="G21" s="76">
        <f t="shared" si="1"/>
        <v>3.5313327593981878</v>
      </c>
      <c r="I21" s="80">
        <f t="shared" si="3"/>
        <v>1.0756674961074733</v>
      </c>
      <c r="K21" s="80">
        <f t="shared" si="4"/>
        <v>1.0756674961074733</v>
      </c>
      <c r="M21" s="80">
        <f t="shared" si="5"/>
        <v>3.2829222526264394</v>
      </c>
      <c r="O21" s="266">
        <f t="shared" si="6"/>
        <v>3.5313327593981878</v>
      </c>
    </row>
    <row r="22" spans="3:15" x14ac:dyDescent="0.2">
      <c r="C22">
        <f t="shared" si="2"/>
        <v>1960</v>
      </c>
      <c r="D22" s="75">
        <f>AER10_Table2.1c!U23</f>
        <v>542999</v>
      </c>
      <c r="E22" s="75">
        <f>AER10_Table2.1c!W23</f>
        <v>1343837</v>
      </c>
      <c r="F22" s="76">
        <f t="shared" si="0"/>
        <v>2.4748424951058841</v>
      </c>
      <c r="G22" s="76">
        <f t="shared" si="1"/>
        <v>3.4748424951058841</v>
      </c>
      <c r="I22" s="80">
        <f t="shared" si="3"/>
        <v>1.058460185076239</v>
      </c>
      <c r="K22" s="80">
        <f t="shared" si="4"/>
        <v>1.058460185076239</v>
      </c>
      <c r="M22" s="80">
        <f t="shared" si="5"/>
        <v>3.2829222526264394</v>
      </c>
      <c r="O22" s="266">
        <f t="shared" si="6"/>
        <v>3.4748424951058841</v>
      </c>
    </row>
    <row r="23" spans="3:15" x14ac:dyDescent="0.2">
      <c r="C23">
        <f t="shared" si="2"/>
        <v>1961</v>
      </c>
      <c r="D23" s="75">
        <f>AER10_Table2.1c!U24</f>
        <v>572042</v>
      </c>
      <c r="E23" s="75">
        <f>AER10_Table2.1c!W24</f>
        <v>1390635</v>
      </c>
      <c r="F23" s="76">
        <f t="shared" si="0"/>
        <v>2.431001569814804</v>
      </c>
      <c r="G23" s="76">
        <f t="shared" si="1"/>
        <v>3.431001569814804</v>
      </c>
      <c r="I23" s="80">
        <f t="shared" si="3"/>
        <v>1.045105947017142</v>
      </c>
      <c r="K23" s="80">
        <f t="shared" si="4"/>
        <v>1.045105947017142</v>
      </c>
      <c r="M23" s="80">
        <f t="shared" si="5"/>
        <v>3.2829222526264394</v>
      </c>
      <c r="O23" s="266">
        <f t="shared" si="6"/>
        <v>3.431001569814804</v>
      </c>
    </row>
    <row r="24" spans="3:15" x14ac:dyDescent="0.2">
      <c r="C24">
        <f t="shared" si="2"/>
        <v>1962</v>
      </c>
      <c r="D24" s="75">
        <f>AER10_Table2.1c!U25</f>
        <v>620863</v>
      </c>
      <c r="E24" s="75">
        <f>AER10_Table2.1c!W25</f>
        <v>1491650</v>
      </c>
      <c r="F24" s="76">
        <f t="shared" si="0"/>
        <v>2.4025429120433976</v>
      </c>
      <c r="G24" s="76">
        <f t="shared" si="1"/>
        <v>3.4025429120433976</v>
      </c>
      <c r="I24" s="80">
        <f t="shared" si="3"/>
        <v>1.0364372501728476</v>
      </c>
      <c r="K24" s="80">
        <f t="shared" si="4"/>
        <v>1.0364372501728476</v>
      </c>
      <c r="M24" s="80">
        <f t="shared" si="5"/>
        <v>3.2829222526264394</v>
      </c>
      <c r="O24" s="266">
        <f t="shared" si="6"/>
        <v>3.4025429120433976</v>
      </c>
    </row>
    <row r="25" spans="3:15" x14ac:dyDescent="0.2">
      <c r="C25">
        <f t="shared" si="2"/>
        <v>1963</v>
      </c>
      <c r="D25" s="75">
        <f>AER10_Table2.1c!U26</f>
        <v>687563</v>
      </c>
      <c r="E25" s="75">
        <f>AER10_Table2.1c!W26</f>
        <v>1641903</v>
      </c>
      <c r="F25" s="76">
        <f t="shared" si="0"/>
        <v>2.3880037174775257</v>
      </c>
      <c r="G25" s="76">
        <f t="shared" si="1"/>
        <v>3.3880037174775257</v>
      </c>
      <c r="I25" s="80">
        <f t="shared" si="3"/>
        <v>1.0320085145991555</v>
      </c>
      <c r="K25" s="80">
        <f t="shared" si="4"/>
        <v>1.0320085145991555</v>
      </c>
      <c r="M25" s="80">
        <f t="shared" si="5"/>
        <v>3.2829222526264394</v>
      </c>
      <c r="O25" s="266">
        <f t="shared" si="6"/>
        <v>3.3880037174775257</v>
      </c>
    </row>
    <row r="26" spans="3:15" x14ac:dyDescent="0.2">
      <c r="C26">
        <f t="shared" si="2"/>
        <v>1964</v>
      </c>
      <c r="D26" s="75">
        <f>AER10_Table2.1c!U27</f>
        <v>737790</v>
      </c>
      <c r="E26" s="75">
        <f>AER10_Table2.1c!W27</f>
        <v>1750999</v>
      </c>
      <c r="F26" s="76">
        <f t="shared" si="0"/>
        <v>2.3733027013106711</v>
      </c>
      <c r="G26" s="76">
        <f t="shared" si="1"/>
        <v>3.3733027013106711</v>
      </c>
      <c r="I26" s="80">
        <f t="shared" si="3"/>
        <v>1.0275304870872055</v>
      </c>
      <c r="K26" s="80">
        <f t="shared" si="4"/>
        <v>1.0275304870872055</v>
      </c>
      <c r="M26" s="80">
        <f t="shared" si="5"/>
        <v>3.2829222526264394</v>
      </c>
      <c r="O26" s="266">
        <f t="shared" si="6"/>
        <v>3.3733027013106711</v>
      </c>
    </row>
    <row r="27" spans="3:15" x14ac:dyDescent="0.2">
      <c r="C27">
        <f t="shared" si="2"/>
        <v>1965</v>
      </c>
      <c r="D27" s="75">
        <f>AER10_Table2.1c!U28</f>
        <v>788603</v>
      </c>
      <c r="E27" s="75">
        <f>AER10_Table2.1c!W28</f>
        <v>1879927</v>
      </c>
      <c r="F27" s="76">
        <f t="shared" si="0"/>
        <v>2.3838699573803295</v>
      </c>
      <c r="G27" s="76">
        <f t="shared" si="1"/>
        <v>3.3838699573803295</v>
      </c>
      <c r="I27" s="80">
        <f t="shared" si="3"/>
        <v>1.0307493437205615</v>
      </c>
      <c r="K27" s="80">
        <f t="shared" si="4"/>
        <v>1.0307493437205615</v>
      </c>
      <c r="M27" s="80">
        <f t="shared" si="5"/>
        <v>3.2829222526264394</v>
      </c>
      <c r="O27" s="266">
        <f t="shared" si="6"/>
        <v>3.3838699573803295</v>
      </c>
    </row>
    <row r="28" spans="3:15" x14ac:dyDescent="0.2">
      <c r="C28">
        <f t="shared" si="2"/>
        <v>1966</v>
      </c>
      <c r="D28" s="75">
        <f>AER10_Table2.1c!U29</f>
        <v>859233</v>
      </c>
      <c r="E28" s="75">
        <f>AER10_Table2.1c!W29</f>
        <v>2055870</v>
      </c>
      <c r="F28" s="76">
        <f t="shared" si="0"/>
        <v>2.3926804487257822</v>
      </c>
      <c r="G28" s="76">
        <f t="shared" si="1"/>
        <v>3.3926804487257822</v>
      </c>
      <c r="I28" s="80">
        <f t="shared" si="3"/>
        <v>1.0334330781094596</v>
      </c>
      <c r="K28" s="80">
        <f t="shared" si="4"/>
        <v>1.0334330781094596</v>
      </c>
      <c r="M28" s="80">
        <f t="shared" si="5"/>
        <v>3.2829222526264394</v>
      </c>
      <c r="O28" s="266">
        <f t="shared" si="6"/>
        <v>3.3926804487257822</v>
      </c>
    </row>
    <row r="29" spans="3:15" x14ac:dyDescent="0.2">
      <c r="C29">
        <f t="shared" si="2"/>
        <v>1967</v>
      </c>
      <c r="D29" s="75">
        <f>AER10_Table2.1c!U30</f>
        <v>925178</v>
      </c>
      <c r="E29" s="75">
        <f>AER10_Table2.1c!W30</f>
        <v>2206334</v>
      </c>
      <c r="F29" s="76">
        <f t="shared" si="0"/>
        <v>2.3847670394237648</v>
      </c>
      <c r="G29" s="76">
        <f t="shared" si="1"/>
        <v>3.3847670394237648</v>
      </c>
      <c r="I29" s="80">
        <f t="shared" si="3"/>
        <v>1.0310226008903642</v>
      </c>
      <c r="K29" s="80">
        <f t="shared" si="4"/>
        <v>1.0310226008903642</v>
      </c>
      <c r="M29" s="80">
        <f t="shared" si="5"/>
        <v>3.2829222526264394</v>
      </c>
      <c r="O29" s="266">
        <f t="shared" si="6"/>
        <v>3.3847670394237648</v>
      </c>
    </row>
    <row r="30" spans="3:15" x14ac:dyDescent="0.2">
      <c r="C30">
        <f t="shared" si="2"/>
        <v>1968</v>
      </c>
      <c r="D30" s="75">
        <f>AER10_Table2.1c!U31</f>
        <v>1013959</v>
      </c>
      <c r="E30" s="75">
        <f>AER10_Table2.1c!W31</f>
        <v>2415612</v>
      </c>
      <c r="F30" s="76">
        <f t="shared" si="0"/>
        <v>2.3823566830611496</v>
      </c>
      <c r="G30" s="76">
        <f t="shared" si="1"/>
        <v>3.3823566830611496</v>
      </c>
      <c r="I30" s="80">
        <f t="shared" si="3"/>
        <v>1.030288390276425</v>
      </c>
      <c r="K30" s="80">
        <f t="shared" si="4"/>
        <v>1.030288390276425</v>
      </c>
      <c r="M30" s="80">
        <f t="shared" si="5"/>
        <v>3.2829222526264394</v>
      </c>
      <c r="O30" s="266">
        <f t="shared" si="6"/>
        <v>3.3823566830611496</v>
      </c>
    </row>
    <row r="31" spans="3:15" x14ac:dyDescent="0.2">
      <c r="C31">
        <f t="shared" si="2"/>
        <v>1969</v>
      </c>
      <c r="D31" s="75">
        <f>AER10_Table2.1c!U32</f>
        <v>1107733</v>
      </c>
      <c r="E31" s="75">
        <f>AER10_Table2.1c!W32</f>
        <v>2640207</v>
      </c>
      <c r="F31" s="76">
        <f t="shared" si="0"/>
        <v>2.3834326502866667</v>
      </c>
      <c r="G31" s="76">
        <f t="shared" si="1"/>
        <v>3.3834326502866667</v>
      </c>
      <c r="I31" s="80">
        <f t="shared" si="3"/>
        <v>1.0306161370650238</v>
      </c>
      <c r="K31" s="80">
        <f t="shared" si="4"/>
        <v>1.0306161370650238</v>
      </c>
      <c r="M31" s="80">
        <f t="shared" si="5"/>
        <v>3.2829222526264394</v>
      </c>
      <c r="O31" s="266">
        <f t="shared" si="6"/>
        <v>3.3834326502866667</v>
      </c>
    </row>
    <row r="32" spans="3:15" x14ac:dyDescent="0.2">
      <c r="C32">
        <f t="shared" si="2"/>
        <v>1970</v>
      </c>
      <c r="D32" s="75">
        <f>AER10_Table2.1c!U33</f>
        <v>1201163</v>
      </c>
      <c r="E32" s="75">
        <f>AER10_Table2.1c!W33</f>
        <v>2908466</v>
      </c>
      <c r="F32" s="76">
        <f t="shared" si="0"/>
        <v>2.421374950776872</v>
      </c>
      <c r="G32" s="76">
        <f t="shared" si="1"/>
        <v>3.421374950776872</v>
      </c>
      <c r="I32" s="80">
        <f t="shared" si="3"/>
        <v>1.0421736146933318</v>
      </c>
      <c r="K32" s="80">
        <f t="shared" si="4"/>
        <v>1.0421736146933318</v>
      </c>
      <c r="M32" s="80">
        <f t="shared" si="5"/>
        <v>3.2829222526264394</v>
      </c>
      <c r="O32" s="266">
        <f t="shared" si="6"/>
        <v>3.421374950776872</v>
      </c>
    </row>
    <row r="33" spans="3:15" x14ac:dyDescent="0.2">
      <c r="C33">
        <f t="shared" si="2"/>
        <v>1971</v>
      </c>
      <c r="D33" s="75">
        <f>AER10_Table2.1c!U34</f>
        <v>1288009</v>
      </c>
      <c r="E33" s="75">
        <f>AER10_Table2.1c!W34</f>
        <v>3109191</v>
      </c>
      <c r="F33" s="76">
        <f t="shared" si="0"/>
        <v>2.4139513000297357</v>
      </c>
      <c r="G33" s="76">
        <f t="shared" si="1"/>
        <v>3.4139513000297357</v>
      </c>
      <c r="I33" s="80">
        <f t="shared" si="3"/>
        <v>1.039912321194469</v>
      </c>
      <c r="K33" s="80">
        <f t="shared" si="4"/>
        <v>1.039912321194469</v>
      </c>
      <c r="M33" s="80">
        <f t="shared" si="5"/>
        <v>3.2829222526264394</v>
      </c>
      <c r="O33" s="266">
        <f t="shared" si="6"/>
        <v>3.4139513000297357</v>
      </c>
    </row>
    <row r="34" spans="3:15" x14ac:dyDescent="0.2">
      <c r="C34">
        <f t="shared" si="2"/>
        <v>1972</v>
      </c>
      <c r="D34" s="75">
        <f>AER10_Table2.1c!U35</f>
        <v>1407566</v>
      </c>
      <c r="E34" s="75">
        <f>AER10_Table2.1c!W35</f>
        <v>3363889</v>
      </c>
      <c r="F34" s="76">
        <f t="shared" si="0"/>
        <v>2.3898623581416429</v>
      </c>
      <c r="G34" s="76">
        <f t="shared" si="1"/>
        <v>3.3898623581416429</v>
      </c>
      <c r="I34" s="80">
        <f t="shared" si="3"/>
        <v>1.0325746689339499</v>
      </c>
      <c r="K34" s="80">
        <f t="shared" si="4"/>
        <v>1.0325746689339499</v>
      </c>
      <c r="M34" s="80">
        <f t="shared" si="5"/>
        <v>3.2829222526264394</v>
      </c>
      <c r="O34" s="266">
        <f t="shared" si="6"/>
        <v>3.3898623581416429</v>
      </c>
    </row>
    <row r="35" spans="3:15" x14ac:dyDescent="0.2">
      <c r="C35">
        <f t="shared" si="2"/>
        <v>1973</v>
      </c>
      <c r="D35" s="75">
        <f>AER10_Table2.1c!U36</f>
        <v>1516653</v>
      </c>
      <c r="E35" s="75">
        <f>AER10_Table2.1c!W36</f>
        <v>3603511</v>
      </c>
      <c r="F35" s="76">
        <f t="shared" si="0"/>
        <v>2.3759627284553555</v>
      </c>
      <c r="G35" s="76">
        <f t="shared" si="1"/>
        <v>3.3759627284553555</v>
      </c>
      <c r="I35" s="80">
        <f t="shared" si="3"/>
        <v>1.0283407490855079</v>
      </c>
      <c r="K35" s="80">
        <f t="shared" si="4"/>
        <v>1.0283407490855079</v>
      </c>
      <c r="M35" s="80">
        <f t="shared" si="5"/>
        <v>3.2829222526264394</v>
      </c>
      <c r="O35" s="266">
        <f t="shared" si="6"/>
        <v>3.3759627284553555</v>
      </c>
    </row>
    <row r="36" spans="3:15" x14ac:dyDescent="0.2">
      <c r="C36">
        <f t="shared" si="2"/>
        <v>1974</v>
      </c>
      <c r="D36" s="75">
        <f>AER10_Table2.1c!U37</f>
        <v>1501334</v>
      </c>
      <c r="E36" s="75">
        <f>AER10_Table2.1c!W37</f>
        <v>3632905</v>
      </c>
      <c r="F36" s="76">
        <f t="shared" si="0"/>
        <v>2.4197846714988138</v>
      </c>
      <c r="G36" s="76">
        <f t="shared" si="1"/>
        <v>3.4197846714988138</v>
      </c>
      <c r="I36" s="80">
        <f t="shared" si="3"/>
        <v>1.0416892050254556</v>
      </c>
      <c r="K36" s="80">
        <f t="shared" si="4"/>
        <v>1.0416892050254556</v>
      </c>
      <c r="M36" s="80">
        <f t="shared" si="5"/>
        <v>3.2829222526264394</v>
      </c>
      <c r="O36" s="266">
        <f t="shared" si="6"/>
        <v>3.4197846714988138</v>
      </c>
    </row>
    <row r="37" spans="3:15" x14ac:dyDescent="0.2">
      <c r="C37">
        <f t="shared" si="2"/>
        <v>1975</v>
      </c>
      <c r="D37" s="75">
        <f>AER10_Table2.1c!U38</f>
        <v>1597826</v>
      </c>
      <c r="E37" s="75">
        <f>AER10_Table2.1c!W38</f>
        <v>3835477</v>
      </c>
      <c r="F37" s="76">
        <f t="shared" si="0"/>
        <v>2.4004347156699164</v>
      </c>
      <c r="G37" s="76">
        <f t="shared" si="1"/>
        <v>3.4004347156699164</v>
      </c>
      <c r="I37" s="80">
        <f t="shared" si="3"/>
        <v>1.035795079505603</v>
      </c>
      <c r="K37" s="80">
        <f t="shared" si="4"/>
        <v>1.035795079505603</v>
      </c>
      <c r="M37" s="80">
        <f t="shared" si="5"/>
        <v>3.2829222526264394</v>
      </c>
      <c r="O37" s="266">
        <f t="shared" si="6"/>
        <v>3.4004347156699164</v>
      </c>
    </row>
    <row r="38" spans="3:15" x14ac:dyDescent="0.2">
      <c r="C38">
        <f t="shared" si="2"/>
        <v>1976</v>
      </c>
      <c r="D38" s="75">
        <f>AER10_Table2.1c!U39</f>
        <v>1677943</v>
      </c>
      <c r="E38" s="75">
        <f>AER10_Table2.1c!W39</f>
        <v>4013922</v>
      </c>
      <c r="F38" s="76">
        <f t="shared" si="0"/>
        <v>2.3921682679328202</v>
      </c>
      <c r="G38" s="76">
        <f t="shared" si="1"/>
        <v>3.3921682679328202</v>
      </c>
      <c r="I38" s="80">
        <f t="shared" si="3"/>
        <v>1.0332770644260554</v>
      </c>
      <c r="K38" s="80">
        <f t="shared" si="4"/>
        <v>1.0332770644260554</v>
      </c>
      <c r="M38" s="80">
        <f t="shared" si="5"/>
        <v>3.2829222526264394</v>
      </c>
      <c r="O38" s="266">
        <f t="shared" si="6"/>
        <v>3.3921682679328202</v>
      </c>
    </row>
    <row r="39" spans="3:15" x14ac:dyDescent="0.2">
      <c r="C39">
        <f t="shared" si="2"/>
        <v>1977</v>
      </c>
      <c r="D39" s="75">
        <f>AER10_Table2.1c!U40</f>
        <v>1753866</v>
      </c>
      <c r="E39" s="75">
        <f>AER10_Table2.1c!W40</f>
        <v>4195580</v>
      </c>
      <c r="F39" s="76">
        <f t="shared" si="0"/>
        <v>2.3921895971528042</v>
      </c>
      <c r="G39" s="76">
        <f t="shared" si="1"/>
        <v>3.3921895971528042</v>
      </c>
      <c r="I39" s="80">
        <f t="shared" si="3"/>
        <v>1.0332835614486293</v>
      </c>
      <c r="K39" s="80">
        <f t="shared" si="4"/>
        <v>1.0332835614486293</v>
      </c>
      <c r="M39" s="80">
        <f t="shared" si="5"/>
        <v>3.2829222526264394</v>
      </c>
      <c r="O39" s="266">
        <f t="shared" si="6"/>
        <v>3.3921895971528042</v>
      </c>
    </row>
    <row r="40" spans="3:15" x14ac:dyDescent="0.2">
      <c r="C40">
        <f t="shared" si="2"/>
        <v>1978</v>
      </c>
      <c r="D40" s="75">
        <f>AER10_Table2.1c!U41</f>
        <v>1813270</v>
      </c>
      <c r="E40" s="75">
        <f>AER10_Table2.1c!W41</f>
        <v>4389669</v>
      </c>
      <c r="F40" s="76">
        <f t="shared" si="0"/>
        <v>2.4208578976103943</v>
      </c>
      <c r="G40" s="76">
        <f t="shared" si="1"/>
        <v>3.4208578976103943</v>
      </c>
      <c r="I40" s="80">
        <f t="shared" si="3"/>
        <v>1.0420161168524786</v>
      </c>
      <c r="K40" s="80">
        <f t="shared" si="4"/>
        <v>1.0420161168524786</v>
      </c>
      <c r="M40" s="80">
        <f t="shared" si="5"/>
        <v>3.2829222526264394</v>
      </c>
      <c r="O40" s="266">
        <f t="shared" si="6"/>
        <v>3.4208578976103943</v>
      </c>
    </row>
    <row r="41" spans="3:15" x14ac:dyDescent="0.2">
      <c r="C41">
        <f t="shared" si="2"/>
        <v>1979</v>
      </c>
      <c r="D41" s="75">
        <f>AER10_Table2.1c!U42</f>
        <v>1854121</v>
      </c>
      <c r="E41" s="75">
        <f>AER10_Table2.1c!W42</f>
        <v>4428059</v>
      </c>
      <c r="F41" s="76">
        <f t="shared" si="0"/>
        <v>2.3882254718003839</v>
      </c>
      <c r="G41" s="76">
        <f t="shared" si="1"/>
        <v>3.3882254718003839</v>
      </c>
      <c r="I41" s="80">
        <f t="shared" si="3"/>
        <v>1.03207606244397</v>
      </c>
      <c r="K41" s="80">
        <f t="shared" si="4"/>
        <v>1.03207606244397</v>
      </c>
      <c r="M41" s="80">
        <f t="shared" si="5"/>
        <v>3.2829222526264394</v>
      </c>
      <c r="O41" s="266">
        <f t="shared" si="6"/>
        <v>3.3882254718003839</v>
      </c>
    </row>
    <row r="42" spans="3:15" x14ac:dyDescent="0.2">
      <c r="C42">
        <f t="shared" si="2"/>
        <v>1980</v>
      </c>
      <c r="D42" s="75">
        <f>AER10_Table2.1c!U43</f>
        <v>1906089</v>
      </c>
      <c r="E42" s="75">
        <f>AER10_Table2.1c!W43</f>
        <v>4567185</v>
      </c>
      <c r="F42" s="76">
        <f t="shared" si="0"/>
        <v>2.3961027003461015</v>
      </c>
      <c r="G42" s="76">
        <f t="shared" si="1"/>
        <v>3.3961027003461015</v>
      </c>
      <c r="I42" s="80">
        <f t="shared" si="3"/>
        <v>1.0344755187635388</v>
      </c>
      <c r="K42" s="80">
        <f t="shared" si="4"/>
        <v>1.0344755187635388</v>
      </c>
      <c r="M42" s="80">
        <f t="shared" si="5"/>
        <v>3.2829222526264394</v>
      </c>
      <c r="O42" s="266">
        <f t="shared" si="6"/>
        <v>3.3961027003461015</v>
      </c>
    </row>
    <row r="43" spans="3:15" x14ac:dyDescent="0.2">
      <c r="C43">
        <f t="shared" si="2"/>
        <v>1981</v>
      </c>
      <c r="D43" s="75">
        <f>AER10_Table2.1c!U44</f>
        <v>2033239</v>
      </c>
      <c r="E43" s="75">
        <f>AER10_Table2.1c!W44</f>
        <v>4745627</v>
      </c>
      <c r="F43" s="76">
        <f t="shared" ref="F43:F62" si="7">E43/D43</f>
        <v>2.3340232014042619</v>
      </c>
      <c r="G43" s="76">
        <f t="shared" ref="G43:G71" si="8">F43+1</f>
        <v>3.3340232014042619</v>
      </c>
      <c r="I43" s="80">
        <f t="shared" si="3"/>
        <v>1.0155656896038097</v>
      </c>
      <c r="K43" s="80">
        <f t="shared" si="4"/>
        <v>1.0155656896038097</v>
      </c>
      <c r="M43" s="80">
        <f t="shared" si="5"/>
        <v>3.2829222526264394</v>
      </c>
      <c r="O43" s="266">
        <f t="shared" si="6"/>
        <v>3.3340232014042619</v>
      </c>
    </row>
    <row r="44" spans="3:15" x14ac:dyDescent="0.2">
      <c r="C44">
        <f t="shared" ref="C44:C62" si="9">C43+1</f>
        <v>1982</v>
      </c>
      <c r="D44" s="75">
        <f>AER10_Table2.1c!U45</f>
        <v>2077048</v>
      </c>
      <c r="E44" s="75">
        <f>AER10_Table2.1c!W45</f>
        <v>4919275</v>
      </c>
      <c r="F44" s="76">
        <f t="shared" si="7"/>
        <v>2.3683973600995261</v>
      </c>
      <c r="G44" s="76">
        <f t="shared" si="8"/>
        <v>3.3683973600995261</v>
      </c>
      <c r="I44" s="80">
        <f t="shared" si="3"/>
        <v>1.0260362874584386</v>
      </c>
      <c r="K44" s="80">
        <f t="shared" si="4"/>
        <v>1.0260362874584386</v>
      </c>
      <c r="M44" s="80">
        <f t="shared" si="5"/>
        <v>3.2829222526264394</v>
      </c>
      <c r="O44" s="266">
        <f t="shared" si="6"/>
        <v>3.3683973600995261</v>
      </c>
    </row>
    <row r="45" spans="3:15" x14ac:dyDescent="0.2">
      <c r="C45">
        <f t="shared" si="9"/>
        <v>1983</v>
      </c>
      <c r="D45" s="75">
        <f>AER10_Table2.1c!U46</f>
        <v>2116437</v>
      </c>
      <c r="E45" s="75">
        <f>AER10_Table2.1c!W46</f>
        <v>4981646</v>
      </c>
      <c r="F45" s="76">
        <f t="shared" si="7"/>
        <v>2.3537889386738184</v>
      </c>
      <c r="G45" s="76">
        <f t="shared" si="8"/>
        <v>3.3537889386738184</v>
      </c>
      <c r="I45" s="80">
        <f t="shared" si="3"/>
        <v>1.0215864649218187</v>
      </c>
      <c r="K45" s="80">
        <f t="shared" si="4"/>
        <v>1.0215864649218187</v>
      </c>
      <c r="M45" s="80">
        <f t="shared" si="5"/>
        <v>3.2829222526264394</v>
      </c>
      <c r="O45" s="266">
        <f t="shared" si="6"/>
        <v>3.3537889386738184</v>
      </c>
    </row>
    <row r="46" spans="3:15" x14ac:dyDescent="0.2">
      <c r="C46">
        <f t="shared" si="9"/>
        <v>1984</v>
      </c>
      <c r="D46" s="75">
        <f>AER10_Table2.1c!U47</f>
        <v>2264475</v>
      </c>
      <c r="E46" s="75">
        <f>AER10_Table2.1c!W47</f>
        <v>5178636</v>
      </c>
      <c r="F46" s="76">
        <f t="shared" si="7"/>
        <v>2.2869035869241214</v>
      </c>
      <c r="G46" s="76">
        <f t="shared" si="8"/>
        <v>3.2869035869241214</v>
      </c>
      <c r="I46" s="80">
        <f t="shared" si="3"/>
        <v>1.0012127409640899</v>
      </c>
      <c r="K46" s="80">
        <f t="shared" si="4"/>
        <v>1.0012127409640899</v>
      </c>
      <c r="M46" s="80">
        <f t="shared" si="5"/>
        <v>3.2829222526264394</v>
      </c>
      <c r="O46" s="266">
        <f t="shared" si="6"/>
        <v>3.2869035869241214</v>
      </c>
    </row>
    <row r="47" spans="3:15" x14ac:dyDescent="0.2">
      <c r="C47">
        <f t="shared" si="9"/>
        <v>1985</v>
      </c>
      <c r="D47" s="75">
        <f>AER10_Table2.1c!U48</f>
        <v>2351282</v>
      </c>
      <c r="E47" s="75">
        <f>AER10_Table2.1c!W48</f>
        <v>5367794</v>
      </c>
      <c r="F47" s="76">
        <f t="shared" si="7"/>
        <v>2.2829222526264394</v>
      </c>
      <c r="G47" s="76">
        <f t="shared" si="8"/>
        <v>3.2829222526264394</v>
      </c>
      <c r="I47" s="80">
        <f t="shared" si="3"/>
        <v>1</v>
      </c>
      <c r="K47" s="80">
        <f t="shared" si="4"/>
        <v>1</v>
      </c>
      <c r="M47" s="80">
        <f t="shared" si="5"/>
        <v>3.2829222526264394</v>
      </c>
      <c r="O47" s="266">
        <f t="shared" si="6"/>
        <v>3.2829222526264394</v>
      </c>
    </row>
    <row r="48" spans="3:15" x14ac:dyDescent="0.2">
      <c r="C48">
        <f t="shared" si="9"/>
        <v>1986</v>
      </c>
      <c r="D48" s="75">
        <f>AER10_Table2.1c!U49</f>
        <v>2438629</v>
      </c>
      <c r="E48" s="75">
        <f>AER10_Table2.1c!W49</f>
        <v>5474741</v>
      </c>
      <c r="F48" s="76">
        <f t="shared" si="7"/>
        <v>2.2450077482060617</v>
      </c>
      <c r="G48" s="76">
        <f t="shared" si="8"/>
        <v>3.2450077482060617</v>
      </c>
      <c r="I48" s="80">
        <f t="shared" si="3"/>
        <v>0.98845098923983199</v>
      </c>
      <c r="K48" s="80">
        <f t="shared" si="4"/>
        <v>0.98845098923983199</v>
      </c>
      <c r="M48" s="80">
        <f t="shared" si="5"/>
        <v>3.2829222526264394</v>
      </c>
      <c r="O48" s="266">
        <f t="shared" si="6"/>
        <v>3.2450077482060617</v>
      </c>
    </row>
    <row r="49" spans="3:15" x14ac:dyDescent="0.2">
      <c r="C49">
        <f t="shared" si="9"/>
        <v>1987</v>
      </c>
      <c r="D49" s="75">
        <f>AER10_Table2.1c!U50</f>
        <v>2538756</v>
      </c>
      <c r="E49" s="75">
        <f>AER10_Table2.1c!W50</f>
        <v>5633140</v>
      </c>
      <c r="F49" s="76">
        <f t="shared" si="7"/>
        <v>2.218858370004837</v>
      </c>
      <c r="G49" s="76">
        <f t="shared" si="8"/>
        <v>3.218858370004837</v>
      </c>
      <c r="I49" s="80">
        <f t="shared" si="3"/>
        <v>0.98048571434478859</v>
      </c>
      <c r="K49" s="80">
        <f t="shared" si="4"/>
        <v>0.98048571434478859</v>
      </c>
      <c r="M49" s="80">
        <f t="shared" si="5"/>
        <v>3.2829222526264394</v>
      </c>
      <c r="O49" s="266">
        <f t="shared" si="6"/>
        <v>3.218858370004837</v>
      </c>
    </row>
    <row r="50" spans="3:15" x14ac:dyDescent="0.2">
      <c r="C50">
        <f t="shared" si="9"/>
        <v>1988</v>
      </c>
      <c r="D50" s="75">
        <f>AER10_Table2.1c!U51</f>
        <v>2675108</v>
      </c>
      <c r="E50" s="75">
        <f>AER10_Table2.1c!W51</f>
        <v>5909085</v>
      </c>
      <c r="F50" s="76">
        <f t="shared" si="7"/>
        <v>2.2089145559730672</v>
      </c>
      <c r="G50" s="76">
        <f t="shared" si="8"/>
        <v>3.2089145559730672</v>
      </c>
      <c r="I50" s="80">
        <f t="shared" si="3"/>
        <v>0.97745676231163747</v>
      </c>
      <c r="K50" s="80">
        <f t="shared" si="4"/>
        <v>0.97745676231163747</v>
      </c>
      <c r="M50" s="80">
        <f t="shared" si="5"/>
        <v>3.2829222526264394</v>
      </c>
      <c r="O50" s="266">
        <f t="shared" si="6"/>
        <v>3.2089145559730672</v>
      </c>
    </row>
    <row r="51" spans="3:15" x14ac:dyDescent="0.2">
      <c r="C51">
        <f t="shared" si="9"/>
        <v>1989</v>
      </c>
      <c r="D51" s="75">
        <f>AER10_Table2.1c!U52</f>
        <v>2766640</v>
      </c>
      <c r="E51" s="75">
        <f>AER10_Table2.1c!W52</f>
        <v>6383821</v>
      </c>
      <c r="F51" s="76">
        <f t="shared" si="7"/>
        <v>2.3074274209871901</v>
      </c>
      <c r="G51" s="76">
        <f t="shared" si="8"/>
        <v>3.3074274209871901</v>
      </c>
      <c r="I51" s="80">
        <f t="shared" si="3"/>
        <v>1.0074644376183888</v>
      </c>
      <c r="K51" s="80">
        <f t="shared" si="4"/>
        <v>1.0074644376183888</v>
      </c>
      <c r="M51" s="80">
        <f t="shared" si="5"/>
        <v>3.2829222526264394</v>
      </c>
      <c r="O51" s="266">
        <f t="shared" si="6"/>
        <v>3.3074274209871901</v>
      </c>
    </row>
    <row r="52" spans="3:15" x14ac:dyDescent="0.2">
      <c r="C52">
        <f t="shared" si="9"/>
        <v>1990</v>
      </c>
      <c r="D52" s="75">
        <f>AER10_Table2.1c!U53</f>
        <v>2860154</v>
      </c>
      <c r="E52" s="75">
        <f>AER10_Table2.1c!W53</f>
        <v>6563759</v>
      </c>
      <c r="F52" s="76">
        <f t="shared" si="7"/>
        <v>2.2948970579905836</v>
      </c>
      <c r="G52" s="76">
        <f t="shared" si="8"/>
        <v>3.2948970579905836</v>
      </c>
      <c r="I52" s="80">
        <f t="shared" si="3"/>
        <v>1.0036476055302754</v>
      </c>
      <c r="K52" s="80">
        <f t="shared" si="4"/>
        <v>1.0036476055302754</v>
      </c>
      <c r="M52" s="80">
        <f t="shared" si="5"/>
        <v>3.2829222526264394</v>
      </c>
      <c r="O52" s="266">
        <f t="shared" si="6"/>
        <v>3.2948970579905836</v>
      </c>
    </row>
    <row r="53" spans="3:15" x14ac:dyDescent="0.2">
      <c r="C53">
        <f t="shared" si="9"/>
        <v>1991</v>
      </c>
      <c r="D53" s="75">
        <f>AER10_Table2.1c!U54</f>
        <v>2918092</v>
      </c>
      <c r="E53" s="75">
        <f>AER10_Table2.1c!W54</f>
        <v>6636360</v>
      </c>
      <c r="F53" s="76">
        <f t="shared" si="7"/>
        <v>2.2742120536295634</v>
      </c>
      <c r="G53" s="76">
        <f t="shared" si="8"/>
        <v>3.2742120536295634</v>
      </c>
      <c r="I53" s="80">
        <f t="shared" si="3"/>
        <v>0.99734681532896263</v>
      </c>
      <c r="K53" s="80">
        <f t="shared" si="4"/>
        <v>0.99734681532896263</v>
      </c>
      <c r="M53" s="80">
        <f t="shared" si="5"/>
        <v>3.2829222526264394</v>
      </c>
      <c r="O53" s="266">
        <f t="shared" si="6"/>
        <v>3.2742120536295634</v>
      </c>
    </row>
    <row r="54" spans="3:15" x14ac:dyDescent="0.2">
      <c r="C54">
        <f t="shared" si="9"/>
        <v>1992</v>
      </c>
      <c r="D54" s="75">
        <f>AER10_Table2.1c!U55</f>
        <v>2900224</v>
      </c>
      <c r="E54" s="75">
        <f>AER10_Table2.1c!W55</f>
        <v>6550049</v>
      </c>
      <c r="F54" s="76">
        <f t="shared" si="7"/>
        <v>2.2584631393988879</v>
      </c>
      <c r="G54" s="76">
        <f t="shared" si="8"/>
        <v>3.2584631393988879</v>
      </c>
      <c r="I54" s="80">
        <f t="shared" si="3"/>
        <v>0.99254959108215757</v>
      </c>
      <c r="K54" s="80">
        <f t="shared" si="4"/>
        <v>0.99254959108215757</v>
      </c>
      <c r="M54" s="80">
        <f t="shared" si="5"/>
        <v>3.2829222526264394</v>
      </c>
      <c r="O54" s="266">
        <f t="shared" si="6"/>
        <v>3.2584631393988879</v>
      </c>
    </row>
    <row r="55" spans="3:15" x14ac:dyDescent="0.2">
      <c r="C55">
        <f t="shared" si="9"/>
        <v>1993</v>
      </c>
      <c r="D55" s="75">
        <f>AER10_Table2.1c!U56</f>
        <v>3018755</v>
      </c>
      <c r="E55" s="75">
        <f>AER10_Table2.1c!W56</f>
        <v>6828160</v>
      </c>
      <c r="F55" s="76">
        <f t="shared" si="7"/>
        <v>2.2619126096685553</v>
      </c>
      <c r="G55" s="76">
        <f t="shared" si="8"/>
        <v>3.2619126096685553</v>
      </c>
      <c r="I55" s="80">
        <f t="shared" si="3"/>
        <v>0.99360032271825027</v>
      </c>
      <c r="K55" s="80">
        <f t="shared" si="4"/>
        <v>0.99360032271825027</v>
      </c>
      <c r="M55" s="80">
        <f t="shared" si="5"/>
        <v>3.2829222526264394</v>
      </c>
      <c r="O55" s="266">
        <f t="shared" si="6"/>
        <v>3.2619126096685553</v>
      </c>
    </row>
    <row r="56" spans="3:15" x14ac:dyDescent="0.2">
      <c r="C56">
        <f t="shared" si="9"/>
        <v>1994</v>
      </c>
      <c r="D56" s="75">
        <f>AER10_Table2.1c!U57</f>
        <v>3115517</v>
      </c>
      <c r="E56" s="75">
        <f>AER10_Table2.1c!W57</f>
        <v>6965557</v>
      </c>
      <c r="F56" s="76">
        <f t="shared" si="7"/>
        <v>2.2357627963512958</v>
      </c>
      <c r="G56" s="76">
        <f t="shared" si="8"/>
        <v>3.2357627963512958</v>
      </c>
      <c r="I56" s="80">
        <f t="shared" si="3"/>
        <v>0.98563491528396241</v>
      </c>
      <c r="K56" s="80">
        <f t="shared" si="4"/>
        <v>0.98563491528396241</v>
      </c>
      <c r="M56" s="80">
        <f t="shared" si="5"/>
        <v>3.2829222526264394</v>
      </c>
      <c r="O56" s="266">
        <f t="shared" si="6"/>
        <v>3.2357627963512958</v>
      </c>
    </row>
    <row r="57" spans="3:15" x14ac:dyDescent="0.2">
      <c r="C57">
        <f t="shared" si="9"/>
        <v>1995</v>
      </c>
      <c r="D57" s="75">
        <f>AER10_Table2.1c!U58</f>
        <v>3252036</v>
      </c>
      <c r="E57" s="75">
        <f>AER10_Table2.1c!W58</f>
        <v>7337507</v>
      </c>
      <c r="F57" s="76">
        <f t="shared" si="7"/>
        <v>2.2562809882793426</v>
      </c>
      <c r="G57" s="76">
        <f t="shared" si="8"/>
        <v>3.2562809882793426</v>
      </c>
      <c r="I57" s="80">
        <f t="shared" si="3"/>
        <v>0.99188489330632701</v>
      </c>
      <c r="K57" s="80">
        <f t="shared" si="4"/>
        <v>0.99188489330632701</v>
      </c>
      <c r="M57" s="80">
        <f t="shared" si="5"/>
        <v>3.2829222526264394</v>
      </c>
      <c r="O57" s="266">
        <f t="shared" si="6"/>
        <v>3.2562809882793426</v>
      </c>
    </row>
    <row r="58" spans="3:15" x14ac:dyDescent="0.2">
      <c r="C58">
        <f t="shared" si="9"/>
        <v>1996</v>
      </c>
      <c r="D58" s="75">
        <f>AER10_Table2.1c!U59</f>
        <v>3343969</v>
      </c>
      <c r="E58" s="75">
        <f>AER10_Table2.1c!W59</f>
        <v>7554615</v>
      </c>
      <c r="F58" s="76">
        <f t="shared" si="7"/>
        <v>2.2591761466688238</v>
      </c>
      <c r="G58" s="76">
        <f t="shared" si="8"/>
        <v>3.2591761466688238</v>
      </c>
      <c r="I58" s="80">
        <f t="shared" si="3"/>
        <v>0.99276677784902823</v>
      </c>
      <c r="K58" s="80">
        <f t="shared" si="4"/>
        <v>0.99276677784902823</v>
      </c>
      <c r="M58" s="80">
        <f t="shared" si="5"/>
        <v>3.2829222526264394</v>
      </c>
      <c r="O58" s="266">
        <f t="shared" si="6"/>
        <v>3.2591761466688238</v>
      </c>
    </row>
    <row r="59" spans="3:15" x14ac:dyDescent="0.2">
      <c r="C59">
        <f t="shared" si="9"/>
        <v>1997</v>
      </c>
      <c r="D59" s="75">
        <f>AER10_Table2.1c!U60</f>
        <v>3502848</v>
      </c>
      <c r="E59" s="75">
        <f>AER10_Table2.1c!W60</f>
        <v>7882946</v>
      </c>
      <c r="F59" s="76">
        <f t="shared" si="7"/>
        <v>2.250439071292845</v>
      </c>
      <c r="G59" s="76">
        <f t="shared" si="8"/>
        <v>3.250439071292845</v>
      </c>
      <c r="I59" s="80">
        <f t="shared" si="3"/>
        <v>0.99010540645377554</v>
      </c>
      <c r="K59" s="80">
        <f t="shared" si="4"/>
        <v>0.99010540645377554</v>
      </c>
      <c r="M59" s="80">
        <f t="shared" si="5"/>
        <v>3.2829222526264394</v>
      </c>
      <c r="O59" s="266">
        <f t="shared" si="6"/>
        <v>3.250439071292845</v>
      </c>
    </row>
    <row r="60" spans="3:15" x14ac:dyDescent="0.2">
      <c r="C60">
        <f t="shared" si="9"/>
        <v>1998</v>
      </c>
      <c r="D60" s="75">
        <f>AER10_Table2.1c!U61</f>
        <v>3677989</v>
      </c>
      <c r="E60" s="75">
        <f>AER10_Table2.1c!W61</f>
        <v>8284788</v>
      </c>
      <c r="F60" s="76">
        <f t="shared" si="7"/>
        <v>2.2525320222545528</v>
      </c>
      <c r="G60" s="76">
        <f t="shared" si="8"/>
        <v>3.2525320222545528</v>
      </c>
      <c r="I60" s="80">
        <f t="shared" si="3"/>
        <v>0.99074293326697782</v>
      </c>
      <c r="K60" s="80">
        <f t="shared" si="4"/>
        <v>0.99074293326697782</v>
      </c>
      <c r="M60" s="80">
        <f t="shared" si="5"/>
        <v>3.2829222526264394</v>
      </c>
      <c r="O60" s="266">
        <f t="shared" si="6"/>
        <v>3.2525320222545528</v>
      </c>
    </row>
    <row r="61" spans="3:15" x14ac:dyDescent="0.2">
      <c r="C61">
        <f t="shared" si="9"/>
        <v>1999</v>
      </c>
      <c r="D61" s="75">
        <f>AER10_Table2.1c!U62</f>
        <v>3766238</v>
      </c>
      <c r="E61" s="75">
        <f>AER10_Table2.1c!W62</f>
        <v>8556679</v>
      </c>
      <c r="F61" s="76">
        <f t="shared" si="7"/>
        <v>2.2719432494706919</v>
      </c>
      <c r="G61" s="76">
        <f t="shared" si="8"/>
        <v>3.2719432494706919</v>
      </c>
      <c r="I61" s="80">
        <f t="shared" si="3"/>
        <v>0.99665572245977985</v>
      </c>
      <c r="K61" s="80">
        <f t="shared" si="4"/>
        <v>0.99665572245977985</v>
      </c>
      <c r="M61" s="80">
        <f t="shared" si="5"/>
        <v>3.2829222526264394</v>
      </c>
      <c r="O61" s="266">
        <f t="shared" si="6"/>
        <v>3.2719432494706919</v>
      </c>
    </row>
    <row r="62" spans="3:15" x14ac:dyDescent="0.2">
      <c r="C62">
        <f t="shared" si="9"/>
        <v>2000</v>
      </c>
      <c r="D62" s="75">
        <f>AER10_Table2.1c!U63</f>
        <v>3955691</v>
      </c>
      <c r="E62" s="75">
        <f>AER10_Table2.1c!W63</f>
        <v>8941622</v>
      </c>
      <c r="F62" s="76">
        <f t="shared" si="7"/>
        <v>2.2604450145372832</v>
      </c>
      <c r="G62" s="76">
        <f t="shared" si="8"/>
        <v>3.2604450145372832</v>
      </c>
      <c r="I62" s="80">
        <f t="shared" si="3"/>
        <v>0.99315328345921872</v>
      </c>
      <c r="K62" s="80">
        <f t="shared" si="4"/>
        <v>0.99315328345921872</v>
      </c>
      <c r="M62" s="80">
        <f t="shared" si="5"/>
        <v>3.2829222526264394</v>
      </c>
      <c r="O62" s="266">
        <f t="shared" si="6"/>
        <v>3.2604450145372832</v>
      </c>
    </row>
    <row r="63" spans="3:15" x14ac:dyDescent="0.2">
      <c r="C63">
        <f t="shared" ref="C63:C68" si="10">C62+1</f>
        <v>2001</v>
      </c>
      <c r="D63" s="75">
        <f>AER10_Table2.1c!U64</f>
        <v>4062047</v>
      </c>
      <c r="E63" s="75">
        <f>AER10_Table2.1c!W64</f>
        <v>8990268</v>
      </c>
      <c r="F63" s="76">
        <f t="shared" ref="F63:F68" si="11">E63/D63</f>
        <v>2.213235838974783</v>
      </c>
      <c r="G63" s="76">
        <f t="shared" si="8"/>
        <v>3.213235838974783</v>
      </c>
      <c r="I63" s="80">
        <f t="shared" si="3"/>
        <v>0.97877305391685565</v>
      </c>
      <c r="K63" s="80">
        <f t="shared" si="4"/>
        <v>0.97877305391685565</v>
      </c>
      <c r="M63" s="80">
        <f t="shared" si="5"/>
        <v>3.2829222526264394</v>
      </c>
      <c r="O63" s="266">
        <f t="shared" si="6"/>
        <v>3.213235838974783</v>
      </c>
    </row>
    <row r="64" spans="3:15" x14ac:dyDescent="0.2">
      <c r="C64">
        <f t="shared" si="10"/>
        <v>2002</v>
      </c>
      <c r="D64" s="75">
        <f>AER10_Table2.1c!U65</f>
        <v>4109861</v>
      </c>
      <c r="E64" s="75">
        <f>AER10_Table2.1c!W65</f>
        <v>9103883</v>
      </c>
      <c r="F64" s="76">
        <f t="shared" si="11"/>
        <v>2.2151316066407114</v>
      </c>
      <c r="G64" s="76">
        <f t="shared" si="8"/>
        <v>3.2151316066407114</v>
      </c>
      <c r="I64" s="80">
        <f t="shared" si="3"/>
        <v>0.97935051738386636</v>
      </c>
      <c r="K64" s="80">
        <f t="shared" si="4"/>
        <v>0.97935051738386636</v>
      </c>
      <c r="M64" s="80">
        <f t="shared" si="5"/>
        <v>3.2829222526264394</v>
      </c>
      <c r="O64" s="266">
        <f t="shared" si="6"/>
        <v>3.2151316066407114</v>
      </c>
    </row>
    <row r="65" spans="3:15" x14ac:dyDescent="0.2">
      <c r="C65">
        <f t="shared" si="10"/>
        <v>2003</v>
      </c>
      <c r="D65" s="75">
        <f>AER10_Table2.1c!U66</f>
        <v>4090059</v>
      </c>
      <c r="E65" s="75">
        <f>AER10_Table2.1c!W66</f>
        <v>8969386</v>
      </c>
      <c r="F65" s="76">
        <f t="shared" si="11"/>
        <v>2.1929722774170251</v>
      </c>
      <c r="G65" s="76">
        <f t="shared" si="8"/>
        <v>3.1929722774170251</v>
      </c>
      <c r="I65" s="80">
        <f t="shared" si="3"/>
        <v>0.97260063800248342</v>
      </c>
      <c r="K65" s="80">
        <f t="shared" si="4"/>
        <v>0.97260063800248342</v>
      </c>
      <c r="M65" s="80">
        <f t="shared" si="5"/>
        <v>3.2829222526264394</v>
      </c>
      <c r="O65" s="266">
        <f t="shared" si="6"/>
        <v>3.1929722774170251</v>
      </c>
    </row>
    <row r="66" spans="3:15" x14ac:dyDescent="0.2">
      <c r="C66">
        <f t="shared" si="10"/>
        <v>2004</v>
      </c>
      <c r="D66" s="75">
        <f>AER10_Table2.1c!U67</f>
        <v>4198209</v>
      </c>
      <c r="E66" s="75">
        <f>AER10_Table2.1c!W67</f>
        <v>9229331</v>
      </c>
      <c r="F66" s="76">
        <f t="shared" si="11"/>
        <v>2.1983972212912697</v>
      </c>
      <c r="G66" s="76">
        <f t="shared" si="8"/>
        <v>3.1983972212912697</v>
      </c>
      <c r="I66" s="80">
        <f t="shared" si="3"/>
        <v>0.97425311206576792</v>
      </c>
      <c r="K66" s="80">
        <f t="shared" si="4"/>
        <v>0.97425311206576792</v>
      </c>
      <c r="M66" s="80">
        <f t="shared" si="5"/>
        <v>3.2829222526264394</v>
      </c>
      <c r="O66" s="266">
        <f t="shared" si="6"/>
        <v>3.1983972212912697</v>
      </c>
    </row>
    <row r="67" spans="3:15" x14ac:dyDescent="0.2">
      <c r="C67">
        <f t="shared" si="10"/>
        <v>2005</v>
      </c>
      <c r="D67" s="75">
        <f>AER10_Table2.1c!U68</f>
        <v>4350570</v>
      </c>
      <c r="E67" s="75">
        <f>AER10_Table2.1c!W68</f>
        <v>9454948</v>
      </c>
      <c r="F67" s="76">
        <f t="shared" si="11"/>
        <v>2.1732664915172033</v>
      </c>
      <c r="G67" s="76">
        <f t="shared" si="8"/>
        <v>3.1732664915172033</v>
      </c>
      <c r="I67" s="80">
        <f t="shared" si="3"/>
        <v>0.96659812427129266</v>
      </c>
      <c r="K67" s="80">
        <f t="shared" si="4"/>
        <v>0.96659812427129266</v>
      </c>
      <c r="M67" s="80">
        <f t="shared" si="5"/>
        <v>3.2829222526264394</v>
      </c>
      <c r="O67" s="266">
        <f t="shared" si="6"/>
        <v>3.1732664915172033</v>
      </c>
    </row>
    <row r="68" spans="3:15" x14ac:dyDescent="0.2">
      <c r="C68">
        <f t="shared" si="10"/>
        <v>2006</v>
      </c>
      <c r="D68" s="391">
        <f>mer_dataT02.03_Sep13!M541</f>
        <v>4434.7250000000004</v>
      </c>
      <c r="E68" s="392">
        <f>mer_dataT02.03_Sep13!N541</f>
        <v>9529.3130000000001</v>
      </c>
      <c r="F68" s="76">
        <f t="shared" si="11"/>
        <v>2.1487945701255433</v>
      </c>
      <c r="G68" s="76">
        <f t="shared" si="8"/>
        <v>3.1487945701255433</v>
      </c>
      <c r="I68" s="80">
        <f t="shared" si="3"/>
        <v>0.95914381390129178</v>
      </c>
      <c r="K68" s="80">
        <f t="shared" si="4"/>
        <v>0.95914381390129178</v>
      </c>
      <c r="M68" s="80">
        <f t="shared" si="5"/>
        <v>3.2829222526264394</v>
      </c>
      <c r="O68" s="266">
        <f t="shared" si="6"/>
        <v>3.1487945701255433</v>
      </c>
    </row>
    <row r="69" spans="3:15" x14ac:dyDescent="0.2">
      <c r="C69">
        <f>C68+1</f>
        <v>2007</v>
      </c>
      <c r="D69" s="391">
        <f>mer_dataT02.03_Sep13!M542</f>
        <v>4559.5069999999996</v>
      </c>
      <c r="E69" s="392">
        <f>mer_dataT02.03_Sep13!N542</f>
        <v>9773.0930000000008</v>
      </c>
      <c r="F69" s="76">
        <f>E69/D69</f>
        <v>2.1434538865715091</v>
      </c>
      <c r="G69" s="76">
        <f t="shared" si="8"/>
        <v>3.1434538865715091</v>
      </c>
      <c r="I69" s="80">
        <f t="shared" si="3"/>
        <v>0.95751700609316859</v>
      </c>
      <c r="K69" s="80">
        <f t="shared" si="4"/>
        <v>0.95751700609316859</v>
      </c>
      <c r="M69" s="80">
        <f t="shared" si="5"/>
        <v>3.2829222526264394</v>
      </c>
      <c r="O69" s="266">
        <f t="shared" si="6"/>
        <v>3.1434538865715091</v>
      </c>
    </row>
    <row r="70" spans="3:15" x14ac:dyDescent="0.2">
      <c r="C70">
        <f>C69+1</f>
        <v>2008</v>
      </c>
      <c r="D70" s="391">
        <f>mer_dataT02.03_Sep13!M543</f>
        <v>4558.3680000000004</v>
      </c>
      <c r="E70" s="392">
        <f>mer_dataT02.03_Sep13!N543</f>
        <v>9749.4249999999993</v>
      </c>
      <c r="F70" s="76">
        <f>E70/D70</f>
        <v>2.138797262529045</v>
      </c>
      <c r="G70" s="76">
        <f t="shared" si="8"/>
        <v>3.138797262529045</v>
      </c>
      <c r="I70" s="80">
        <f t="shared" si="3"/>
        <v>0.95609856737177068</v>
      </c>
      <c r="K70" s="80">
        <f t="shared" si="4"/>
        <v>0.95609856737177068</v>
      </c>
      <c r="M70" s="80">
        <f t="shared" si="5"/>
        <v>3.2829222526264394</v>
      </c>
      <c r="O70" s="266">
        <f t="shared" si="6"/>
        <v>3.138797262529045</v>
      </c>
    </row>
    <row r="71" spans="3:15" x14ac:dyDescent="0.2">
      <c r="C71">
        <f>C70+1</f>
        <v>2009</v>
      </c>
      <c r="D71" s="391">
        <f>mer_dataT02.03_Sep13!M544</f>
        <v>4460.0569999999998</v>
      </c>
      <c r="E71" s="392">
        <f>mer_dataT02.03_Sep13!N544</f>
        <v>9377.8639999999996</v>
      </c>
      <c r="F71" s="76">
        <f>E71/D71</f>
        <v>2.1026332174678486</v>
      </c>
      <c r="G71" s="76">
        <f t="shared" si="8"/>
        <v>3.1026332174678486</v>
      </c>
      <c r="I71" s="80">
        <f>G71/G$47</f>
        <v>0.94508275819984644</v>
      </c>
      <c r="K71" s="80">
        <f>IF($M$4=1,I71,1)</f>
        <v>0.94508275819984644</v>
      </c>
      <c r="M71" s="80">
        <f>G$47</f>
        <v>3.2829222526264394</v>
      </c>
      <c r="O71" s="266">
        <f>IF($M$4=1,G71,M71)</f>
        <v>3.1026332174678486</v>
      </c>
    </row>
    <row r="72" spans="3:15" x14ac:dyDescent="0.2">
      <c r="C72">
        <f>C71+1</f>
        <v>2010</v>
      </c>
      <c r="D72" s="391">
        <f>mer_dataT02.03_Sep13!M545</f>
        <v>4538.6400000000003</v>
      </c>
      <c r="E72" s="392">
        <f>mer_dataT02.03_Sep13!N545</f>
        <v>9500.9459999999999</v>
      </c>
      <c r="F72" s="76">
        <f>E72/D72</f>
        <v>2.0933464650203581</v>
      </c>
      <c r="G72" s="76">
        <f t="shared" ref="G72" si="12">F72+1</f>
        <v>3.0933464650203581</v>
      </c>
      <c r="I72" s="80">
        <f>G72/G$47</f>
        <v>0.94225395150481717</v>
      </c>
      <c r="K72" s="80">
        <f>IF($M$4=1,I72,1)</f>
        <v>0.94225395150481717</v>
      </c>
      <c r="M72" s="80">
        <f>G$47</f>
        <v>3.2829222526264394</v>
      </c>
      <c r="O72" s="266">
        <f>IF($M$4=1,G72,M72)</f>
        <v>3.0933464650203581</v>
      </c>
    </row>
    <row r="73" spans="3:15" x14ac:dyDescent="0.2">
      <c r="C73">
        <v>2011</v>
      </c>
      <c r="D73" s="391">
        <f>mer_dataT02.03_Sep13!M546</f>
        <v>4531.3320000000003</v>
      </c>
      <c r="E73" s="392">
        <f>mer_dataT02.03_Sep13!N546</f>
        <v>9387.491</v>
      </c>
      <c r="F73" s="76">
        <f t="shared" ref="F73:F74" si="13">E73/D73</f>
        <v>2.0716846613755071</v>
      </c>
      <c r="G73" s="76">
        <f t="shared" ref="G73:G74" si="14">F73+1</f>
        <v>3.0716846613755071</v>
      </c>
      <c r="I73" s="80">
        <f t="shared" ref="I73:I74" si="15">G73/G$47</f>
        <v>0.9356556217309332</v>
      </c>
      <c r="K73" s="80">
        <f t="shared" ref="K73:K74" si="16">IF($M$4=1,I73,1)</f>
        <v>0.9356556217309332</v>
      </c>
      <c r="M73" s="80">
        <f t="shared" ref="M73:M74" si="17">G$47</f>
        <v>3.2829222526264394</v>
      </c>
      <c r="O73" s="266">
        <f t="shared" ref="O73:O74" si="18">IF($M$4=1,G73,M73)</f>
        <v>3.0716846613755071</v>
      </c>
    </row>
    <row r="74" spans="3:15" x14ac:dyDescent="0.2">
      <c r="C74">
        <v>2012</v>
      </c>
      <c r="D74" s="391">
        <f>mer_dataT02.03_Sep13!M547</f>
        <v>4516.9570000000003</v>
      </c>
      <c r="E74" s="392">
        <f>mer_dataT02.03_Sep13!N547</f>
        <v>9220.7880000000005</v>
      </c>
      <c r="F74" s="76">
        <f t="shared" si="13"/>
        <v>2.0413716579546803</v>
      </c>
      <c r="G74" s="76">
        <f t="shared" si="14"/>
        <v>3.0413716579546803</v>
      </c>
      <c r="I74" s="80">
        <f t="shared" si="15"/>
        <v>0.92642207884194905</v>
      </c>
      <c r="K74" s="80">
        <f t="shared" si="16"/>
        <v>0.92642207884194905</v>
      </c>
      <c r="M74" s="80">
        <f t="shared" si="17"/>
        <v>3.2829222526264394</v>
      </c>
      <c r="O74" s="266">
        <f t="shared" si="18"/>
        <v>3.0413716579546803</v>
      </c>
    </row>
    <row r="76" spans="3:15" x14ac:dyDescent="0.2">
      <c r="D76" t="s">
        <v>110</v>
      </c>
    </row>
    <row r="77" spans="3:15" x14ac:dyDescent="0.2">
      <c r="D77" t="s">
        <v>111</v>
      </c>
    </row>
    <row r="78" spans="3:15" x14ac:dyDescent="0.2">
      <c r="D78" t="s">
        <v>112</v>
      </c>
      <c r="E78" s="248" t="s">
        <v>1289</v>
      </c>
    </row>
    <row r="79" spans="3:15" x14ac:dyDescent="0.2">
      <c r="D79" t="s">
        <v>113</v>
      </c>
      <c r="E79" s="248" t="s">
        <v>1289</v>
      </c>
    </row>
    <row r="80" spans="3:15" x14ac:dyDescent="0.2">
      <c r="D80" t="s">
        <v>352</v>
      </c>
      <c r="E80" t="s">
        <v>353</v>
      </c>
    </row>
    <row r="81" spans="4:5" x14ac:dyDescent="0.2">
      <c r="D81" t="s">
        <v>354</v>
      </c>
      <c r="E81" t="s">
        <v>355</v>
      </c>
    </row>
  </sheetData>
  <phoneticPr fontId="0" type="noConversion"/>
  <pageMargins left="0.75" right="0.75" top="1" bottom="1" header="0.5" footer="0.5"/>
  <headerFooter alignWithMargins="0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F100"/>
  <sheetViews>
    <sheetView topLeftCell="C8" workbookViewId="0">
      <selection activeCell="J28" sqref="J28"/>
    </sheetView>
  </sheetViews>
  <sheetFormatPr defaultRowHeight="12.75" x14ac:dyDescent="0.2"/>
  <cols>
    <col min="2" max="2" width="19.140625" customWidth="1"/>
    <col min="3" max="3" width="10.85546875" customWidth="1"/>
    <col min="5" max="5" width="10.5703125" customWidth="1"/>
    <col min="6" max="7" width="9.5703125" bestFit="1" customWidth="1"/>
    <col min="8" max="8" width="11.140625" customWidth="1"/>
    <col min="9" max="9" width="14.42578125" customWidth="1"/>
    <col min="10" max="13" width="11.140625" customWidth="1"/>
    <col min="16" max="16" width="9.5703125" customWidth="1"/>
    <col min="19" max="19" width="4.85546875" customWidth="1"/>
    <col min="24" max="37" width="13.5703125" customWidth="1"/>
    <col min="44" max="60" width="13.7109375" customWidth="1"/>
    <col min="62" max="62" width="3" customWidth="1"/>
    <col min="65" max="65" width="10.28515625" customWidth="1"/>
    <col min="66" max="66" width="10.140625" customWidth="1"/>
    <col min="95" max="109" width="8.42578125" customWidth="1"/>
    <col min="111" max="111" width="4.28515625" customWidth="1"/>
    <col min="115" max="115" width="10.140625" customWidth="1"/>
    <col min="116" max="116" width="10.5703125" customWidth="1"/>
    <col min="117" max="117" width="9.85546875" customWidth="1"/>
    <col min="119" max="119" width="8.7109375" customWidth="1"/>
    <col min="120" max="120" width="10.28515625" customWidth="1"/>
    <col min="121" max="121" width="10.85546875" customWidth="1"/>
    <col min="149" max="149" width="11" customWidth="1"/>
    <col min="163" max="163" width="4.7109375" customWidth="1"/>
    <col min="179" max="179" width="10.42578125" customWidth="1"/>
    <col min="181" max="181" width="11.140625" customWidth="1"/>
    <col min="215" max="215" width="4.7109375" customWidth="1"/>
    <col min="217" max="217" width="12.85546875" customWidth="1"/>
    <col min="218" max="218" width="11.5703125" customWidth="1"/>
    <col min="220" max="220" width="11.85546875" customWidth="1"/>
    <col min="223" max="223" width="10.140625" customWidth="1"/>
    <col min="226" max="226" width="9.5703125" bestFit="1" customWidth="1"/>
    <col min="228" max="228" width="12.140625" customWidth="1"/>
    <col min="229" max="229" width="11.42578125" customWidth="1"/>
    <col min="230" max="230" width="12.85546875" customWidth="1"/>
    <col min="231" max="232" width="10" customWidth="1"/>
    <col min="237" max="237" width="11.85546875" customWidth="1"/>
    <col min="239" max="239" width="12.5703125" customWidth="1"/>
    <col min="247" max="247" width="6" style="292" customWidth="1"/>
  </cols>
  <sheetData>
    <row r="1" spans="1:249" ht="15.75" x14ac:dyDescent="0.25">
      <c r="A1" s="478" t="s">
        <v>1351</v>
      </c>
      <c r="B1" s="478"/>
      <c r="C1" s="478"/>
      <c r="D1" s="478"/>
      <c r="E1" s="478"/>
      <c r="H1" s="476" t="s">
        <v>1352</v>
      </c>
      <c r="I1" s="477"/>
      <c r="J1" s="477"/>
      <c r="K1" s="477"/>
      <c r="O1" s="88" t="s">
        <v>48</v>
      </c>
      <c r="P1" s="88"/>
      <c r="Z1" s="63" t="s">
        <v>613</v>
      </c>
      <c r="AT1" s="63" t="s">
        <v>633</v>
      </c>
      <c r="AV1" s="248" t="s">
        <v>634</v>
      </c>
      <c r="BJ1" s="89"/>
      <c r="BL1" s="88" t="s">
        <v>49</v>
      </c>
      <c r="BM1" s="88"/>
      <c r="BW1" s="63" t="s">
        <v>633</v>
      </c>
      <c r="CS1" s="63" t="s">
        <v>633</v>
      </c>
      <c r="DG1" s="89"/>
      <c r="DI1" s="88" t="s">
        <v>50</v>
      </c>
      <c r="DJ1" s="88"/>
      <c r="DU1" s="282"/>
      <c r="DV1" s="63" t="s">
        <v>633</v>
      </c>
      <c r="ES1" s="63" t="s">
        <v>633</v>
      </c>
      <c r="FG1" s="89"/>
      <c r="FI1" s="88" t="s">
        <v>51</v>
      </c>
      <c r="FJ1" s="88"/>
      <c r="FT1" s="63" t="s">
        <v>633</v>
      </c>
      <c r="FV1" s="248" t="s">
        <v>640</v>
      </c>
      <c r="GQ1" s="63" t="s">
        <v>633</v>
      </c>
      <c r="HG1" s="89"/>
      <c r="HI1" s="88" t="s">
        <v>1356</v>
      </c>
      <c r="IO1" s="88" t="s">
        <v>642</v>
      </c>
    </row>
    <row r="2" spans="1:249" ht="15.75" x14ac:dyDescent="0.25">
      <c r="O2" s="88"/>
      <c r="P2" s="88"/>
      <c r="BJ2" s="89"/>
      <c r="BL2" s="88"/>
      <c r="BM2" s="88"/>
      <c r="DG2" s="89"/>
      <c r="DI2" s="88"/>
      <c r="DJ2" s="88"/>
      <c r="DU2" s="282"/>
      <c r="FG2" s="89"/>
      <c r="FI2" s="88"/>
      <c r="FJ2" s="88"/>
      <c r="HG2" s="89"/>
      <c r="HQ2" s="80"/>
      <c r="HR2" s="80"/>
      <c r="HS2" s="80"/>
      <c r="HT2" s="80"/>
    </row>
    <row r="3" spans="1:249" ht="15.75" x14ac:dyDescent="0.25">
      <c r="I3" s="64" t="s">
        <v>648</v>
      </c>
      <c r="O3" s="88" t="s">
        <v>128</v>
      </c>
      <c r="P3" s="88"/>
      <c r="Z3" s="248" t="s">
        <v>614</v>
      </c>
      <c r="AA3" s="248" t="s">
        <v>617</v>
      </c>
      <c r="AB3" s="248" t="s">
        <v>620</v>
      </c>
      <c r="AC3" s="248" t="s">
        <v>622</v>
      </c>
      <c r="AD3" s="248" t="s">
        <v>619</v>
      </c>
      <c r="AE3" s="248" t="s">
        <v>623</v>
      </c>
      <c r="AM3" s="88" t="s">
        <v>129</v>
      </c>
      <c r="AT3" s="248" t="s">
        <v>614</v>
      </c>
      <c r="AU3" s="248" t="s">
        <v>617</v>
      </c>
      <c r="AV3" s="248" t="s">
        <v>620</v>
      </c>
      <c r="AW3" s="248" t="s">
        <v>637</v>
      </c>
      <c r="AX3" s="248" t="s">
        <v>619</v>
      </c>
      <c r="AY3" s="248" t="s">
        <v>623</v>
      </c>
      <c r="BJ3" s="89"/>
      <c r="BL3" s="88" t="s">
        <v>128</v>
      </c>
      <c r="BM3" s="88"/>
      <c r="BW3" s="248" t="s">
        <v>614</v>
      </c>
      <c r="BX3" s="248" t="s">
        <v>617</v>
      </c>
      <c r="BY3" s="248" t="s">
        <v>620</v>
      </c>
      <c r="BZ3" s="248" t="s">
        <v>622</v>
      </c>
      <c r="CA3" s="248" t="s">
        <v>619</v>
      </c>
      <c r="CB3" s="248" t="s">
        <v>623</v>
      </c>
      <c r="CL3" s="88" t="s">
        <v>129</v>
      </c>
      <c r="CS3" s="248" t="s">
        <v>614</v>
      </c>
      <c r="CT3" s="248" t="s">
        <v>617</v>
      </c>
      <c r="CU3" s="248" t="s">
        <v>620</v>
      </c>
      <c r="CV3" s="248" t="s">
        <v>637</v>
      </c>
      <c r="CW3" s="248" t="s">
        <v>619</v>
      </c>
      <c r="CX3" s="248" t="s">
        <v>623</v>
      </c>
      <c r="DG3" s="89"/>
      <c r="DI3" s="88" t="s">
        <v>128</v>
      </c>
      <c r="DJ3" s="88"/>
      <c r="DU3" s="282"/>
      <c r="DV3" s="248" t="s">
        <v>614</v>
      </c>
      <c r="DW3" s="248" t="s">
        <v>617</v>
      </c>
      <c r="DX3" s="248" t="s">
        <v>620</v>
      </c>
      <c r="DY3" s="248" t="s">
        <v>638</v>
      </c>
      <c r="DZ3" s="248" t="s">
        <v>622</v>
      </c>
      <c r="EA3" s="248" t="s">
        <v>619</v>
      </c>
      <c r="EB3" s="248" t="s">
        <v>623</v>
      </c>
      <c r="EK3" s="88" t="s">
        <v>129</v>
      </c>
      <c r="ES3" s="248" t="s">
        <v>614</v>
      </c>
      <c r="ET3" s="248" t="s">
        <v>617</v>
      </c>
      <c r="EU3" s="248" t="s">
        <v>620</v>
      </c>
      <c r="EV3" s="248" t="s">
        <v>637</v>
      </c>
      <c r="EW3" s="248" t="s">
        <v>619</v>
      </c>
      <c r="EX3" s="248" t="s">
        <v>623</v>
      </c>
      <c r="FG3" s="89"/>
      <c r="FI3" s="88" t="s">
        <v>128</v>
      </c>
      <c r="FJ3" s="88"/>
      <c r="FT3" s="248" t="s">
        <v>614</v>
      </c>
      <c r="FU3" s="248" t="s">
        <v>617</v>
      </c>
      <c r="FV3" s="248" t="s">
        <v>620</v>
      </c>
      <c r="FW3" s="248" t="s">
        <v>638</v>
      </c>
      <c r="FX3" s="248" t="s">
        <v>622</v>
      </c>
      <c r="FY3" s="248" t="s">
        <v>619</v>
      </c>
      <c r="FZ3" s="248" t="s">
        <v>623</v>
      </c>
      <c r="GJ3" s="88" t="s">
        <v>129</v>
      </c>
      <c r="GQ3" s="248" t="s">
        <v>614</v>
      </c>
      <c r="GR3" s="248" t="s">
        <v>617</v>
      </c>
      <c r="GS3" s="248" t="s">
        <v>620</v>
      </c>
      <c r="GT3" s="248" t="s">
        <v>637</v>
      </c>
      <c r="GU3" s="248" t="s">
        <v>619</v>
      </c>
      <c r="GV3" s="248" t="s">
        <v>623</v>
      </c>
      <c r="HG3" s="89"/>
      <c r="HI3" s="248" t="s">
        <v>641</v>
      </c>
      <c r="HQ3" s="79"/>
      <c r="HR3" s="79"/>
      <c r="HS3" s="79"/>
      <c r="HT3" s="79"/>
    </row>
    <row r="4" spans="1:249" x14ac:dyDescent="0.2">
      <c r="I4" s="64" t="s">
        <v>1353</v>
      </c>
      <c r="Z4">
        <f t="array" ref="Z4:AE8">LINEST(AF29:AF43,AA29:AE43,1,1)</f>
        <v>6.4363354529465037E-3</v>
      </c>
      <c r="AA4">
        <v>-0.18618097513782625</v>
      </c>
      <c r="AB4">
        <v>2.1810860321334653</v>
      </c>
      <c r="AC4">
        <v>2.3936725230494392E-3</v>
      </c>
      <c r="AD4">
        <v>6.4626130572694341E-4</v>
      </c>
      <c r="AE4">
        <v>15.791333648203665</v>
      </c>
      <c r="AT4">
        <f t="array" ref="AT4:AY8">LINEST(BA29:BA43,AU29:AY43,1,1)</f>
        <v>-88.442890666299476</v>
      </c>
      <c r="AU4">
        <v>0.24846697822347538</v>
      </c>
      <c r="AV4">
        <v>-17.736032683478019</v>
      </c>
      <c r="AW4" s="287">
        <v>2.5710752003419777E-3</v>
      </c>
      <c r="AX4">
        <v>-5.8334056504351275E-3</v>
      </c>
      <c r="AY4">
        <v>190.81880158078647</v>
      </c>
      <c r="BJ4" s="89"/>
      <c r="BW4">
        <f t="array" ref="BW4:CB8">LINEST(CD29:CD43,BX29:CB43,1,1)</f>
        <v>4.113937932015979E-3</v>
      </c>
      <c r="BX4">
        <v>-0.10879498146684359</v>
      </c>
      <c r="BY4">
        <v>1.5029956440946131</v>
      </c>
      <c r="BZ4">
        <v>5.8618541356415913E-5</v>
      </c>
      <c r="CA4">
        <v>1.5992943259449607E-4</v>
      </c>
      <c r="CB4">
        <v>18.04658333315648</v>
      </c>
      <c r="CS4">
        <f t="array" ref="CS4:CX8">LINEST(CZ29:CZ43,CT29:CX43,1,1)</f>
        <v>-89.767829960588784</v>
      </c>
      <c r="CT4">
        <v>8.8820714763180444E-2</v>
      </c>
      <c r="CU4">
        <v>7.2847264623647368</v>
      </c>
      <c r="CV4" s="287">
        <v>-7.5874231332961862E-4</v>
      </c>
      <c r="CW4">
        <v>8.2197376586147491E-3</v>
      </c>
      <c r="CX4">
        <v>67.221398390207781</v>
      </c>
      <c r="DG4" s="89"/>
      <c r="DU4" s="282"/>
      <c r="DV4">
        <f t="array" ref="DV4:EB8">LINEST(ED29:ED43,DW29:EB43,1,1)</f>
        <v>5.8197924860022973E-3</v>
      </c>
      <c r="DW4">
        <v>-0.14074282665921584</v>
      </c>
      <c r="DX4">
        <v>1.7266002505293063</v>
      </c>
      <c r="DY4" s="287">
        <v>-8.3686302689244042E-5</v>
      </c>
      <c r="DZ4">
        <v>2.8771535149649144E-3</v>
      </c>
      <c r="EA4">
        <v>-8.438793009883087E-5</v>
      </c>
      <c r="EB4">
        <v>29.361412312072375</v>
      </c>
      <c r="ES4" s="287">
        <f t="array" ref="ES4:EX8">LINEST(EZ29:EZ43,ET29:EX43,1,1)</f>
        <v>-21.026707062925009</v>
      </c>
      <c r="ET4">
        <v>7.9942023853564553E-2</v>
      </c>
      <c r="EU4">
        <v>-4.5734356157403955</v>
      </c>
      <c r="EV4" s="287">
        <v>9.3047542476050796E-4</v>
      </c>
      <c r="EW4">
        <v>8.1892189840026934E-3</v>
      </c>
      <c r="EX4">
        <v>68.889193459025194</v>
      </c>
      <c r="FG4" s="89"/>
      <c r="FT4">
        <f t="array" ref="FT4:FZ8">LINEST(GB29:GB69,FU29:FZ69,1,1)</f>
        <v>4.5729209796288838E-4</v>
      </c>
      <c r="FU4">
        <v>-3.9662746724120235E-2</v>
      </c>
      <c r="FV4">
        <v>0.88772065335808736</v>
      </c>
      <c r="FW4" s="287">
        <v>3.3370490521273337E-4</v>
      </c>
      <c r="FX4">
        <v>-5.7995670349901014E-3</v>
      </c>
      <c r="FY4">
        <v>1.1636754699517974E-3</v>
      </c>
      <c r="FZ4">
        <v>40.28388539471846</v>
      </c>
      <c r="GQ4">
        <f t="array" ref="GQ4:GV8">LINEST(GX29:GX43,GR29:GV43,1,1)</f>
        <v>4.1927236142805668</v>
      </c>
      <c r="GR4">
        <v>1.2809247372440009E-2</v>
      </c>
      <c r="GS4">
        <v>1.3975168436052474</v>
      </c>
      <c r="GT4" s="287">
        <v>-1.0297284453984299E-3</v>
      </c>
      <c r="GU4">
        <v>1.4179877736397915E-2</v>
      </c>
      <c r="GV4">
        <v>42.392264957995124</v>
      </c>
      <c r="HG4" s="89"/>
      <c r="HI4" t="s">
        <v>130</v>
      </c>
    </row>
    <row r="5" spans="1:249" x14ac:dyDescent="0.2">
      <c r="I5" s="248" t="s">
        <v>649</v>
      </c>
      <c r="P5" s="64" t="s">
        <v>131</v>
      </c>
      <c r="T5" s="64" t="s">
        <v>132</v>
      </c>
      <c r="Z5">
        <v>3.0450662936135934E-3</v>
      </c>
      <c r="AA5">
        <v>7.3718336509888349E-2</v>
      </c>
      <c r="AB5">
        <v>0.50934841079377735</v>
      </c>
      <c r="AC5">
        <v>2.3771394846603252E-3</v>
      </c>
      <c r="AD5">
        <v>8.4368401340307784E-4</v>
      </c>
      <c r="AE5">
        <v>6.4275176231282121</v>
      </c>
      <c r="AT5">
        <v>31.243991457658186</v>
      </c>
      <c r="AU5">
        <v>0.12221483468065765</v>
      </c>
      <c r="AV5">
        <v>13.455072390717584</v>
      </c>
      <c r="AW5">
        <v>2.0799864598879379E-3</v>
      </c>
      <c r="AX5">
        <v>1.4495054577528598E-2</v>
      </c>
      <c r="AY5">
        <v>90.560740364367049</v>
      </c>
      <c r="BJ5" s="89"/>
      <c r="BM5" s="64" t="s">
        <v>131</v>
      </c>
      <c r="BQ5" s="64" t="s">
        <v>132</v>
      </c>
      <c r="BW5">
        <v>2.7541618809633697E-3</v>
      </c>
      <c r="BX5">
        <v>6.6456031698310283E-2</v>
      </c>
      <c r="BY5">
        <v>0.45673362186168537</v>
      </c>
      <c r="BZ5">
        <v>1.6855704683074243E-3</v>
      </c>
      <c r="CA5">
        <v>5.7435587536602763E-4</v>
      </c>
      <c r="CB5">
        <v>4.6571029821232477</v>
      </c>
      <c r="CS5">
        <v>11.440812631058954</v>
      </c>
      <c r="CT5">
        <v>3.8111319996866462E-2</v>
      </c>
      <c r="CU5">
        <v>4.0648954089992237</v>
      </c>
      <c r="CV5">
        <v>5.823777368850568E-4</v>
      </c>
      <c r="CW5">
        <v>4.2756735253526952E-3</v>
      </c>
      <c r="CX5">
        <v>27.736542759100232</v>
      </c>
      <c r="DG5" s="89"/>
      <c r="DJ5" s="64" t="s">
        <v>131</v>
      </c>
      <c r="DO5" s="64" t="s">
        <v>132</v>
      </c>
      <c r="DU5" s="282"/>
      <c r="DV5">
        <v>5.2111419745454685E-3</v>
      </c>
      <c r="DW5">
        <v>0.12320137897234941</v>
      </c>
      <c r="DX5">
        <v>1.9525865425056173</v>
      </c>
      <c r="DY5">
        <v>1.2893383511795051E-3</v>
      </c>
      <c r="DZ5">
        <v>1.0508302270146987E-2</v>
      </c>
      <c r="EA5">
        <v>1.5647902768011659E-3</v>
      </c>
      <c r="EB5">
        <v>14.686341975644616</v>
      </c>
      <c r="ES5" s="287">
        <v>33.201800981850589</v>
      </c>
      <c r="ET5">
        <v>0.11454824416312055</v>
      </c>
      <c r="EU5">
        <v>6.4876917691558633</v>
      </c>
      <c r="EV5">
        <v>2.1431132266920799E-3</v>
      </c>
      <c r="EW5">
        <v>1.8893157136241574E-2</v>
      </c>
      <c r="EX5">
        <v>53.55781902023891</v>
      </c>
      <c r="FG5" s="89"/>
      <c r="FJ5" s="64" t="s">
        <v>131</v>
      </c>
      <c r="FN5" s="64" t="s">
        <v>132</v>
      </c>
      <c r="FT5">
        <v>1.4863068971943669E-4</v>
      </c>
      <c r="FU5">
        <v>9.6930809822931546E-3</v>
      </c>
      <c r="FV5">
        <v>0.23340425075774957</v>
      </c>
      <c r="FW5">
        <v>2.367679732950654E-4</v>
      </c>
      <c r="FX5">
        <v>6.4445192464048385E-3</v>
      </c>
      <c r="FY5">
        <v>1.2868353315028005E-3</v>
      </c>
      <c r="FZ5">
        <v>8.9540794289414531</v>
      </c>
      <c r="GQ5">
        <v>17.001962695810761</v>
      </c>
      <c r="GR5">
        <v>5.5729612919596619E-2</v>
      </c>
      <c r="GS5">
        <v>4.1991949794661156</v>
      </c>
      <c r="GT5">
        <v>9.3307239045796757E-4</v>
      </c>
      <c r="GU5">
        <v>9.12055136838766E-3</v>
      </c>
      <c r="GV5">
        <v>38.744191994094443</v>
      </c>
      <c r="HG5" s="89"/>
      <c r="HI5" t="s">
        <v>476</v>
      </c>
      <c r="HT5" s="65" t="s">
        <v>182</v>
      </c>
    </row>
    <row r="6" spans="1:249" ht="12.75" customHeight="1" x14ac:dyDescent="0.2">
      <c r="B6" s="64" t="s">
        <v>71</v>
      </c>
      <c r="I6" s="248" t="s">
        <v>1354</v>
      </c>
      <c r="J6" s="260">
        <v>2</v>
      </c>
      <c r="Z6">
        <v>0.97460446900498621</v>
      </c>
      <c r="AA6">
        <v>0.59684873284689643</v>
      </c>
      <c r="AB6" t="e">
        <v>#N/A</v>
      </c>
      <c r="AC6" t="e">
        <v>#N/A</v>
      </c>
      <c r="AD6" t="e">
        <v>#N/A</v>
      </c>
      <c r="AE6" t="e">
        <v>#N/A</v>
      </c>
      <c r="AT6">
        <v>0.94415938723810233</v>
      </c>
      <c r="AU6">
        <v>4.954330514313658</v>
      </c>
      <c r="AV6" t="e">
        <v>#N/A</v>
      </c>
      <c r="AW6" t="e">
        <v>#N/A</v>
      </c>
      <c r="AX6" t="e">
        <v>#N/A</v>
      </c>
      <c r="AY6" t="e">
        <v>#N/A</v>
      </c>
      <c r="BJ6" s="89"/>
      <c r="BW6">
        <v>0.9767119780845287</v>
      </c>
      <c r="BX6">
        <v>0.59855753619717544</v>
      </c>
      <c r="BY6" t="e">
        <v>#N/A</v>
      </c>
      <c r="BZ6" t="e">
        <v>#N/A</v>
      </c>
      <c r="CA6" t="e">
        <v>#N/A</v>
      </c>
      <c r="CB6" t="e">
        <v>#N/A</v>
      </c>
      <c r="CS6">
        <v>0.97056379887734334</v>
      </c>
      <c r="CT6">
        <v>1.8357850035517662</v>
      </c>
      <c r="CU6" t="e">
        <v>#N/A</v>
      </c>
      <c r="CV6" t="e">
        <v>#N/A</v>
      </c>
      <c r="CW6" t="e">
        <v>#N/A</v>
      </c>
      <c r="CX6" t="e">
        <v>#N/A</v>
      </c>
      <c r="DG6" s="89"/>
      <c r="DU6" s="282"/>
      <c r="DV6">
        <v>0.95119171373135403</v>
      </c>
      <c r="DW6">
        <v>0.9124365464681109</v>
      </c>
      <c r="DX6" t="e">
        <v>#N/A</v>
      </c>
      <c r="DY6" t="e">
        <v>#N/A</v>
      </c>
      <c r="DZ6" t="e">
        <v>#N/A</v>
      </c>
      <c r="EA6" t="e">
        <v>#N/A</v>
      </c>
      <c r="EB6" t="e">
        <v>#N/A</v>
      </c>
      <c r="ES6">
        <v>0.77834077260745393</v>
      </c>
      <c r="ET6">
        <v>5.4114096843490733</v>
      </c>
      <c r="EU6" t="e">
        <v>#N/A</v>
      </c>
      <c r="EV6" t="e">
        <v>#N/A</v>
      </c>
      <c r="EW6" t="e">
        <v>#N/A</v>
      </c>
      <c r="EX6" t="e">
        <v>#N/A</v>
      </c>
      <c r="FG6" s="89"/>
      <c r="FT6">
        <v>0.89894139377442517</v>
      </c>
      <c r="FU6">
        <v>1.2268918228146637</v>
      </c>
      <c r="FV6" t="e">
        <v>#N/A</v>
      </c>
      <c r="FW6" t="e">
        <v>#N/A</v>
      </c>
      <c r="FX6" t="e">
        <v>#N/A</v>
      </c>
      <c r="FY6" t="e">
        <v>#N/A</v>
      </c>
      <c r="FZ6" t="e">
        <v>#N/A</v>
      </c>
      <c r="GQ6">
        <v>0.96973558016191885</v>
      </c>
      <c r="GR6">
        <v>2.5252370685273102</v>
      </c>
      <c r="GS6" t="e">
        <v>#N/A</v>
      </c>
      <c r="GT6" t="e">
        <v>#N/A</v>
      </c>
      <c r="GU6" t="e">
        <v>#N/A</v>
      </c>
      <c r="GV6" t="e">
        <v>#N/A</v>
      </c>
      <c r="HG6" s="89"/>
      <c r="HP6" t="s">
        <v>67</v>
      </c>
      <c r="HQ6" t="s">
        <v>133</v>
      </c>
    </row>
    <row r="7" spans="1:249" ht="40.5" customHeight="1" thickBot="1" x14ac:dyDescent="0.25">
      <c r="C7" t="s">
        <v>134</v>
      </c>
      <c r="D7" t="s">
        <v>99</v>
      </c>
      <c r="E7" t="s">
        <v>100</v>
      </c>
      <c r="J7" s="248" t="s">
        <v>650</v>
      </c>
      <c r="O7" s="74"/>
      <c r="P7" s="90" t="s">
        <v>135</v>
      </c>
      <c r="Q7" s="90" t="s">
        <v>136</v>
      </c>
      <c r="R7" s="90" t="s">
        <v>48</v>
      </c>
      <c r="S7" s="91"/>
      <c r="T7" s="90" t="s">
        <v>135</v>
      </c>
      <c r="U7" s="90" t="s">
        <v>136</v>
      </c>
      <c r="V7" s="90" t="s">
        <v>48</v>
      </c>
      <c r="W7" s="91"/>
      <c r="X7" s="90" t="s">
        <v>137</v>
      </c>
      <c r="Y7" s="105"/>
      <c r="Z7">
        <v>69.078612475297746</v>
      </c>
      <c r="AA7">
        <v>9</v>
      </c>
      <c r="AB7" t="e">
        <v>#N/A</v>
      </c>
      <c r="AC7" t="e">
        <v>#N/A</v>
      </c>
      <c r="AD7" t="e">
        <v>#N/A</v>
      </c>
      <c r="AE7" t="e">
        <v>#N/A</v>
      </c>
      <c r="AK7" s="105"/>
      <c r="AM7" s="92" t="s">
        <v>138</v>
      </c>
      <c r="AN7" s="92" t="str">
        <f t="shared" ref="AN7:AN38" si="0">P7</f>
        <v xml:space="preserve"> New England</v>
      </c>
      <c r="AO7" s="92" t="str">
        <f t="shared" ref="AO7:AO38" si="1">Q7</f>
        <v>Middle Atlantic</v>
      </c>
      <c r="AP7" s="90" t="s">
        <v>48</v>
      </c>
      <c r="AR7" s="90" t="s">
        <v>137</v>
      </c>
      <c r="AS7" s="286"/>
      <c r="AT7">
        <v>30.434603292681182</v>
      </c>
      <c r="AU7">
        <v>9</v>
      </c>
      <c r="AV7" t="e">
        <v>#N/A</v>
      </c>
      <c r="AW7" t="e">
        <v>#N/A</v>
      </c>
      <c r="AX7" t="e">
        <v>#N/A</v>
      </c>
      <c r="AY7" t="e">
        <v>#N/A</v>
      </c>
      <c r="AZ7" s="105"/>
      <c r="BA7" s="105"/>
      <c r="BB7" s="105"/>
      <c r="BC7" s="105"/>
      <c r="BD7" s="105"/>
      <c r="BE7" s="105"/>
      <c r="BF7" s="286"/>
      <c r="BG7" s="286"/>
      <c r="BH7" s="286"/>
      <c r="BJ7" s="89"/>
      <c r="BL7" s="74"/>
      <c r="BM7" s="90" t="s">
        <v>139</v>
      </c>
      <c r="BN7" s="90" t="s">
        <v>140</v>
      </c>
      <c r="BO7" s="90" t="s">
        <v>49</v>
      </c>
      <c r="BP7" s="91"/>
      <c r="BQ7" s="90" t="s">
        <v>139</v>
      </c>
      <c r="BR7" s="90" t="s">
        <v>140</v>
      </c>
      <c r="BS7" s="90" t="s">
        <v>49</v>
      </c>
      <c r="BT7" s="91"/>
      <c r="BU7" s="90" t="s">
        <v>141</v>
      </c>
      <c r="BV7" s="286"/>
      <c r="BW7">
        <v>75.492953713865191</v>
      </c>
      <c r="BX7">
        <v>9</v>
      </c>
      <c r="BY7" t="e">
        <v>#N/A</v>
      </c>
      <c r="BZ7" t="e">
        <v>#N/A</v>
      </c>
      <c r="CA7" t="e">
        <v>#N/A</v>
      </c>
      <c r="CB7" t="e">
        <v>#N/A</v>
      </c>
      <c r="CC7" s="105"/>
      <c r="CD7" s="105"/>
      <c r="CE7" s="105"/>
      <c r="CF7" s="105"/>
      <c r="CG7" s="105"/>
      <c r="CH7" s="105"/>
      <c r="CI7" s="286"/>
      <c r="CJ7" s="286"/>
      <c r="CL7" s="92" t="s">
        <v>138</v>
      </c>
      <c r="CM7" s="90" t="s">
        <v>139</v>
      </c>
      <c r="CN7" s="90" t="s">
        <v>140</v>
      </c>
      <c r="CO7" s="90" t="s">
        <v>49</v>
      </c>
      <c r="CQ7" s="90" t="s">
        <v>141</v>
      </c>
      <c r="CR7" s="286"/>
      <c r="CS7">
        <v>59.349194914779972</v>
      </c>
      <c r="CT7">
        <v>9</v>
      </c>
      <c r="CU7" t="e">
        <v>#N/A</v>
      </c>
      <c r="CV7" t="e">
        <v>#N/A</v>
      </c>
      <c r="CW7" t="e">
        <v>#N/A</v>
      </c>
      <c r="CX7" t="e">
        <v>#N/A</v>
      </c>
      <c r="DE7" s="286"/>
      <c r="DF7" s="212"/>
      <c r="DG7" s="89"/>
      <c r="DI7" s="74"/>
      <c r="DJ7" s="90" t="s">
        <v>142</v>
      </c>
      <c r="DK7" s="90" t="s">
        <v>143</v>
      </c>
      <c r="DL7" s="90" t="s">
        <v>144</v>
      </c>
      <c r="DM7" s="90" t="s">
        <v>50</v>
      </c>
      <c r="DN7" s="91"/>
      <c r="DO7" s="90" t="s">
        <v>142</v>
      </c>
      <c r="DP7" s="90" t="s">
        <v>143</v>
      </c>
      <c r="DQ7" s="90" t="s">
        <v>144</v>
      </c>
      <c r="DR7" s="90" t="s">
        <v>50</v>
      </c>
      <c r="DS7" s="91"/>
      <c r="DT7" s="90" t="s">
        <v>141</v>
      </c>
      <c r="DU7" s="282"/>
      <c r="DV7">
        <v>25.984432465582998</v>
      </c>
      <c r="DW7">
        <v>8</v>
      </c>
      <c r="DX7" t="e">
        <v>#N/A</v>
      </c>
      <c r="DY7" t="e">
        <v>#N/A</v>
      </c>
      <c r="DZ7" t="e">
        <v>#N/A</v>
      </c>
      <c r="EA7" t="e">
        <v>#N/A</v>
      </c>
      <c r="EB7" t="e">
        <v>#N/A</v>
      </c>
      <c r="EC7" s="105"/>
      <c r="ED7" s="105"/>
      <c r="EE7" s="105"/>
      <c r="EF7" s="105"/>
      <c r="EG7" s="105"/>
      <c r="EH7" s="105"/>
      <c r="EI7" s="105"/>
      <c r="EK7" s="92" t="s">
        <v>138</v>
      </c>
      <c r="EL7" s="90" t="s">
        <v>142</v>
      </c>
      <c r="EM7" s="90" t="s">
        <v>143</v>
      </c>
      <c r="EN7" s="90" t="s">
        <v>144</v>
      </c>
      <c r="EO7" s="90" t="s">
        <v>50</v>
      </c>
      <c r="EQ7" s="90" t="s">
        <v>141</v>
      </c>
      <c r="ER7" s="105"/>
      <c r="ES7">
        <v>6.320573283476719</v>
      </c>
      <c r="ET7">
        <v>9</v>
      </c>
      <c r="EU7" t="e">
        <v>#N/A</v>
      </c>
      <c r="EV7" t="e">
        <v>#N/A</v>
      </c>
      <c r="EW7" t="e">
        <v>#N/A</v>
      </c>
      <c r="EX7" t="e">
        <v>#N/A</v>
      </c>
      <c r="FE7" s="105"/>
      <c r="FG7" s="89"/>
      <c r="FI7" s="74"/>
      <c r="FJ7" s="90" t="s">
        <v>123</v>
      </c>
      <c r="FK7" s="90" t="s">
        <v>145</v>
      </c>
      <c r="FL7" s="90" t="s">
        <v>51</v>
      </c>
      <c r="FM7" s="91"/>
      <c r="FN7" s="90" t="s">
        <v>123</v>
      </c>
      <c r="FO7" s="90" t="s">
        <v>145</v>
      </c>
      <c r="FP7" s="90" t="s">
        <v>51</v>
      </c>
      <c r="FQ7" s="91"/>
      <c r="FR7" s="90" t="s">
        <v>141</v>
      </c>
      <c r="FS7" s="105"/>
      <c r="FT7">
        <v>50.40640695180371</v>
      </c>
      <c r="FU7">
        <v>34</v>
      </c>
      <c r="FV7" t="e">
        <v>#N/A</v>
      </c>
      <c r="FW7" t="e">
        <v>#N/A</v>
      </c>
      <c r="FX7" t="e">
        <v>#N/A</v>
      </c>
      <c r="FY7" t="e">
        <v>#N/A</v>
      </c>
      <c r="FZ7" t="e">
        <v>#N/A</v>
      </c>
      <c r="GA7" s="105"/>
      <c r="GB7" s="105"/>
      <c r="GC7" s="105"/>
      <c r="GD7" s="105"/>
      <c r="GE7" s="105"/>
      <c r="GF7" s="91"/>
      <c r="GG7" s="105"/>
      <c r="GH7" s="105"/>
      <c r="GJ7" s="92" t="s">
        <v>138</v>
      </c>
      <c r="GK7" s="90" t="s">
        <v>123</v>
      </c>
      <c r="GL7" s="90" t="s">
        <v>145</v>
      </c>
      <c r="GM7" s="90" t="s">
        <v>51</v>
      </c>
      <c r="GO7" s="90" t="s">
        <v>141</v>
      </c>
      <c r="GP7" s="286"/>
      <c r="GQ7">
        <v>57.675780789132766</v>
      </c>
      <c r="GR7">
        <v>9</v>
      </c>
      <c r="GS7" t="e">
        <v>#N/A</v>
      </c>
      <c r="GT7" t="e">
        <v>#N/A</v>
      </c>
      <c r="GU7" t="e">
        <v>#N/A</v>
      </c>
      <c r="GV7" t="e">
        <v>#N/A</v>
      </c>
      <c r="HC7" s="286"/>
      <c r="HD7" s="286"/>
      <c r="HE7" s="286"/>
      <c r="HG7" s="89"/>
      <c r="HO7" t="s">
        <v>138</v>
      </c>
      <c r="HP7" s="90" t="s">
        <v>141</v>
      </c>
      <c r="HQ7" s="90" t="s">
        <v>137</v>
      </c>
      <c r="HT7" s="479" t="s">
        <v>304</v>
      </c>
      <c r="HU7" s="483" t="s">
        <v>1358</v>
      </c>
      <c r="HV7" s="479" t="s">
        <v>305</v>
      </c>
      <c r="HW7" s="483" t="s">
        <v>1357</v>
      </c>
      <c r="HX7" s="93"/>
      <c r="HY7" s="482" t="s">
        <v>146</v>
      </c>
      <c r="HZ7" s="482" t="s">
        <v>312</v>
      </c>
    </row>
    <row r="8" spans="1:249" x14ac:dyDescent="0.2">
      <c r="B8" t="s">
        <v>147</v>
      </c>
      <c r="C8" t="s">
        <v>148</v>
      </c>
      <c r="D8" t="s">
        <v>149</v>
      </c>
      <c r="E8" s="94" t="s">
        <v>150</v>
      </c>
      <c r="F8" t="s">
        <v>151</v>
      </c>
      <c r="G8" t="s">
        <v>149</v>
      </c>
      <c r="H8" t="s">
        <v>150</v>
      </c>
      <c r="O8" s="95">
        <v>1949</v>
      </c>
      <c r="P8" s="75">
        <f>HDD_by_Division11_update!B4</f>
        <v>5829</v>
      </c>
      <c r="Q8" s="75">
        <f>HDD_by_Division11_update!C4</f>
        <v>5091</v>
      </c>
      <c r="R8" s="96">
        <f t="shared" ref="R8:R39" si="2">P$75*P8+Q$75*Q8</f>
        <v>5244.8904109589039</v>
      </c>
      <c r="T8">
        <f>CDD_by_Division11_update!B4</f>
        <v>654</v>
      </c>
      <c r="U8">
        <f>CDD_by_Division11_update!D4</f>
        <v>901</v>
      </c>
      <c r="V8" s="96">
        <f t="shared" ref="V8:V39" si="3">T$75*T8+U$75*U8</f>
        <v>839.57600202728383</v>
      </c>
      <c r="X8" s="430">
        <f t="shared" ref="X8:X39" si="4">1/($F$10+$G$10*R$72/R8+$H$10*V$72/V8)</f>
        <v>1.0233554599902503</v>
      </c>
      <c r="Y8" s="282"/>
      <c r="Z8">
        <v>123.03882140119481</v>
      </c>
      <c r="AA8">
        <v>3.206055689108513</v>
      </c>
      <c r="AB8" t="e">
        <v>#N/A</v>
      </c>
      <c r="AC8" t="e">
        <v>#N/A</v>
      </c>
      <c r="AD8" t="e">
        <v>#N/A</v>
      </c>
      <c r="AE8" t="e">
        <v>#N/A</v>
      </c>
      <c r="AK8" s="282"/>
      <c r="AM8" s="95">
        <f t="shared" ref="AM8:AM39" si="5">O8</f>
        <v>1949</v>
      </c>
      <c r="AN8" s="98">
        <f t="shared" si="0"/>
        <v>5829</v>
      </c>
      <c r="AO8" s="99">
        <f t="shared" si="1"/>
        <v>5091</v>
      </c>
      <c r="AP8" s="96">
        <f t="shared" ref="AP8:AP39" si="6">AN$75*AN8+AO$75*AO8</f>
        <v>5290.5676756139346</v>
      </c>
      <c r="AR8" s="407">
        <f t="shared" ref="AR8:AR39" si="7">1/((1-$H$29)+$H$29*AP$72/AP8)</f>
        <v>0.91431161493772151</v>
      </c>
      <c r="AS8" s="282"/>
      <c r="AT8">
        <v>3735.1461651659615</v>
      </c>
      <c r="AU8">
        <v>220.90851760553491</v>
      </c>
      <c r="AV8" t="e">
        <v>#N/A</v>
      </c>
      <c r="AW8" t="e">
        <v>#N/A</v>
      </c>
      <c r="AX8" t="e">
        <v>#N/A</v>
      </c>
      <c r="AY8" t="e">
        <v>#N/A</v>
      </c>
      <c r="AZ8" s="282"/>
      <c r="BA8" s="282"/>
      <c r="BB8" s="282"/>
      <c r="BC8" s="282"/>
      <c r="BD8" s="282"/>
      <c r="BE8" s="282"/>
      <c r="BF8" s="282"/>
      <c r="BG8" s="282"/>
      <c r="BH8" s="282"/>
      <c r="BJ8" s="89"/>
      <c r="BL8" s="95">
        <f>O8</f>
        <v>1949</v>
      </c>
      <c r="BM8" s="75">
        <f>HDD_by_Division11_update!D4</f>
        <v>5801</v>
      </c>
      <c r="BN8" s="75">
        <f>HDD_by_Division11_update!E4</f>
        <v>6479</v>
      </c>
      <c r="BO8" s="75">
        <f t="shared" ref="BO8:BO39" si="8">BM$75*BM8+BN$75*BN8</f>
        <v>6178.7304236200262</v>
      </c>
      <c r="BQ8" s="75">
        <f>CDD_by_Division11_update!F4</f>
        <v>949</v>
      </c>
      <c r="BR8" s="75">
        <f>CDD_by_Division11_update!H4</f>
        <v>1038</v>
      </c>
      <c r="BS8" s="96">
        <f t="shared" ref="BS8:BS39" si="9">BQ$75*BQ8+BR$75*BR8</f>
        <v>978.16675874769805</v>
      </c>
      <c r="BU8" s="430">
        <f t="shared" ref="BU8:BU39" si="10">1/($F$11+$G$11*BO$72/BO8+$H$11*BS$72/BS8)</f>
        <v>1.0190239648102088</v>
      </c>
      <c r="BV8" s="282"/>
      <c r="BW8">
        <v>135.23472695798583</v>
      </c>
      <c r="BX8">
        <v>3.2244401172458965</v>
      </c>
      <c r="BY8" t="e">
        <v>#N/A</v>
      </c>
      <c r="BZ8" t="e">
        <v>#N/A</v>
      </c>
      <c r="CA8" t="e">
        <v>#N/A</v>
      </c>
      <c r="CB8" t="e">
        <v>#N/A</v>
      </c>
      <c r="CC8" s="282"/>
      <c r="CD8" s="282"/>
      <c r="CE8" s="282"/>
      <c r="CF8" s="282"/>
      <c r="CG8" s="282"/>
      <c r="CH8" s="282"/>
      <c r="CI8" s="282"/>
      <c r="CJ8" s="282"/>
      <c r="CL8" s="95">
        <f t="shared" ref="CL8:CL39" si="11">BL8</f>
        <v>1949</v>
      </c>
      <c r="CM8" s="98">
        <f t="shared" ref="CM8:CM39" si="12">BM8</f>
        <v>5801</v>
      </c>
      <c r="CN8" s="99">
        <f t="shared" ref="CN8:CN39" si="13">BN8</f>
        <v>6479</v>
      </c>
      <c r="CO8" s="96">
        <f t="shared" ref="CO8:CO39" si="14">CM$75*CM8+CN$75*CN8</f>
        <v>6011.1726019244124</v>
      </c>
      <c r="CQ8" s="407">
        <f t="shared" ref="CQ8:CQ39" si="15">1/((1-$H$30)+$H$30*CO$72/CO8)</f>
        <v>0.9393582039143995</v>
      </c>
      <c r="CR8" s="282"/>
      <c r="CS8">
        <v>1000.06556128207</v>
      </c>
      <c r="CT8">
        <v>30.330959213390024</v>
      </c>
      <c r="CU8" t="e">
        <v>#N/A</v>
      </c>
      <c r="CV8" t="e">
        <v>#N/A</v>
      </c>
      <c r="CW8" t="e">
        <v>#N/A</v>
      </c>
      <c r="CX8" t="e">
        <v>#N/A</v>
      </c>
      <c r="DE8" s="282"/>
      <c r="DF8" s="212"/>
      <c r="DG8" s="89"/>
      <c r="DI8" s="95">
        <f>O8</f>
        <v>1949</v>
      </c>
      <c r="DJ8" s="75">
        <f>HDD_by_Division11_update!F4</f>
        <v>2367</v>
      </c>
      <c r="DK8" s="75">
        <f>HDD_by_Division11_update!G4</f>
        <v>2942</v>
      </c>
      <c r="DL8" s="75">
        <f>HDD_by_Division11_update!H4</f>
        <v>2133</v>
      </c>
      <c r="DM8" s="75">
        <f t="shared" ref="DM8:DM39" si="16">DJ$75*DJ8+DK$75*DK8+DL$75*DL8</f>
        <v>2543.1260583254939</v>
      </c>
      <c r="DO8" s="75">
        <f>CDD_by_Division11_update!J4</f>
        <v>2128</v>
      </c>
      <c r="DP8" s="75">
        <f>CDD_by_Division11_update!L4</f>
        <v>1776</v>
      </c>
      <c r="DQ8" s="75">
        <f>CDD_by_Division11_update!N4</f>
        <v>2510</v>
      </c>
      <c r="DR8" s="75">
        <f t="shared" ref="DR8:DR39" si="17">DO$75*DO8+DP$75*DP8</f>
        <v>1438.3269427776966</v>
      </c>
      <c r="DT8" s="430">
        <f t="shared" ref="DT8:DT39" si="18">1/($F$12+$G$12*DM$72/DM8+$H$12*DR$72/DR8)</f>
        <v>1.0071792536397195</v>
      </c>
      <c r="DU8" s="282"/>
      <c r="DV8">
        <v>129.79854679480408</v>
      </c>
      <c r="DW8">
        <v>6.660323610645225</v>
      </c>
      <c r="DX8" t="e">
        <v>#N/A</v>
      </c>
      <c r="DY8" t="e">
        <v>#N/A</v>
      </c>
      <c r="DZ8" t="e">
        <v>#N/A</v>
      </c>
      <c r="EA8" t="e">
        <v>#N/A</v>
      </c>
      <c r="EB8" t="e">
        <v>#N/A</v>
      </c>
      <c r="EC8" s="282"/>
      <c r="ED8" s="282"/>
      <c r="EE8" s="282"/>
      <c r="EF8" s="282"/>
      <c r="EG8" s="282"/>
      <c r="EH8" s="282"/>
      <c r="EI8" s="282"/>
      <c r="EK8" s="95">
        <f t="shared" ref="EK8:EK39" si="19">DI8</f>
        <v>1949</v>
      </c>
      <c r="EL8" s="98">
        <f t="shared" ref="EL8:EL39" si="20">DJ8</f>
        <v>2367</v>
      </c>
      <c r="EM8" s="98">
        <f t="shared" ref="EM8:EM39" si="21">DK8</f>
        <v>2942</v>
      </c>
      <c r="EN8" s="98">
        <f t="shared" ref="EN8:EN39" si="22">DL8</f>
        <v>2133</v>
      </c>
      <c r="EO8" s="75">
        <f t="shared" ref="EO8:EO39" si="23">EL$75*EL8+EM$75*EM8+EN$75*EN8</f>
        <v>2405.7212942636252</v>
      </c>
      <c r="EQ8" s="407">
        <f t="shared" ref="EQ8:EQ39" si="24">1/((1-$H$31)+$H$31*EO$72/EO8)</f>
        <v>0.92037468527260724</v>
      </c>
      <c r="ER8" s="282"/>
      <c r="ES8">
        <v>925.43794910816325</v>
      </c>
      <c r="ET8">
        <v>263.55019294680244</v>
      </c>
      <c r="EU8" t="e">
        <v>#N/A</v>
      </c>
      <c r="EV8" t="e">
        <v>#N/A</v>
      </c>
      <c r="EW8" t="e">
        <v>#N/A</v>
      </c>
      <c r="EX8" t="e">
        <v>#N/A</v>
      </c>
      <c r="FE8" s="282"/>
      <c r="FG8" s="89"/>
      <c r="FI8" s="95">
        <f>O8</f>
        <v>1949</v>
      </c>
      <c r="FJ8" s="75">
        <f>HDD_by_Division11_update!I4</f>
        <v>5483</v>
      </c>
      <c r="FK8" s="75">
        <f>HDD_by_Division11_update!J4</f>
        <v>3729</v>
      </c>
      <c r="FL8" s="75">
        <f t="shared" ref="FL8:FL39" si="25">FJ$75*FJ8+FK$75*FK8</f>
        <v>4403.8367514356032</v>
      </c>
      <c r="FN8" s="75">
        <f>CDD_by_Division11_update!P4</f>
        <v>1198</v>
      </c>
      <c r="FO8" s="75">
        <f>CDD_by_Division11_update!R4</f>
        <v>593</v>
      </c>
      <c r="FP8" s="96">
        <f t="shared" ref="FP8:FP39" si="26">FN$75*FN8+FO$75*FO8</f>
        <v>834.03995466137712</v>
      </c>
      <c r="FR8" s="432">
        <f t="shared" ref="FR8:FR39" si="27">1/($F$13+$G$13*FL$72/FL8+$H$13*FP$72/FP8)</f>
        <v>0.99346399439731448</v>
      </c>
      <c r="FS8" s="282"/>
      <c r="FT8">
        <v>455.24956088048515</v>
      </c>
      <c r="FU8">
        <v>51.178960526242598</v>
      </c>
      <c r="FV8" t="e">
        <v>#N/A</v>
      </c>
      <c r="FW8" t="e">
        <v>#N/A</v>
      </c>
      <c r="FX8" t="e">
        <v>#N/A</v>
      </c>
      <c r="FY8" t="e">
        <v>#N/A</v>
      </c>
      <c r="FZ8" t="e">
        <v>#N/A</v>
      </c>
      <c r="GA8" s="96"/>
      <c r="GB8" s="96"/>
      <c r="GC8" s="96"/>
      <c r="GD8" s="96"/>
      <c r="GE8" s="96"/>
      <c r="GG8" s="282"/>
      <c r="GH8" s="282"/>
      <c r="GJ8" s="95">
        <f t="shared" ref="GJ8:GJ39" si="28">FI8</f>
        <v>1949</v>
      </c>
      <c r="GK8" s="98">
        <f t="shared" ref="GK8:GK39" si="29">FJ8</f>
        <v>5483</v>
      </c>
      <c r="GL8" s="98">
        <f t="shared" ref="GL8:GL39" si="30">FK8</f>
        <v>3729</v>
      </c>
      <c r="GM8" s="75">
        <f t="shared" ref="GM8:GM39" si="31">GK$75*GK8+GL$75*GL8</f>
        <v>4434.0803968525488</v>
      </c>
      <c r="GO8" s="407">
        <f t="shared" ref="GO8:GO39" si="32">1/((1-$H$32)+$H$32*GM$72/GM8)</f>
        <v>1.0461425106645206</v>
      </c>
      <c r="GP8" s="282"/>
      <c r="GQ8">
        <v>1838.9410117643283</v>
      </c>
      <c r="GR8">
        <v>57.391400270379634</v>
      </c>
      <c r="GS8" t="e">
        <v>#N/A</v>
      </c>
      <c r="GT8" t="e">
        <v>#N/A</v>
      </c>
      <c r="GU8" t="e">
        <v>#N/A</v>
      </c>
      <c r="GV8" t="e">
        <v>#N/A</v>
      </c>
      <c r="HC8" s="282"/>
      <c r="HD8" s="282"/>
      <c r="HE8" s="282"/>
      <c r="HG8" s="89"/>
      <c r="HO8">
        <f>1949</f>
        <v>1949</v>
      </c>
      <c r="HP8" s="112">
        <f>$HK$13*X8+$HK$14*BU8+$HK$15*DT8+$HK$16*FR8</f>
        <v>1.0093308324843027</v>
      </c>
      <c r="HQ8" s="112">
        <f>$HM$13*AR8+$HM$14*CQ8+$HM$15*EQ8+$HM$16*GO8</f>
        <v>0.94965517394336973</v>
      </c>
      <c r="HR8" s="80"/>
      <c r="HS8">
        <v>1949</v>
      </c>
      <c r="HT8" s="81">
        <f>Commercial_Total!D163</f>
        <v>200.10400000000001</v>
      </c>
      <c r="HU8" s="81">
        <f>HT8/HP8</f>
        <v>198.25412397982211</v>
      </c>
      <c r="HV8" s="81">
        <f>Commercial_Total!D239</f>
        <v>2668.8690000000001</v>
      </c>
      <c r="HW8" s="81">
        <f>HV8/HQ8</f>
        <v>2810.3558778263987</v>
      </c>
      <c r="HY8" s="75">
        <f>HDD_by_Division10!K4</f>
        <v>4234</v>
      </c>
      <c r="HZ8" s="75">
        <f>CDD_by_Division10!K4</f>
        <v>1318</v>
      </c>
    </row>
    <row r="9" spans="1:249" ht="13.5" thickBot="1" x14ac:dyDescent="0.25">
      <c r="C9" s="74" t="s">
        <v>152</v>
      </c>
      <c r="D9" s="74" t="s">
        <v>152</v>
      </c>
      <c r="E9" s="100" t="s">
        <v>152</v>
      </c>
      <c r="F9" s="74" t="s">
        <v>153</v>
      </c>
      <c r="G9" s="74" t="s">
        <v>153</v>
      </c>
      <c r="H9" s="74" t="s">
        <v>153</v>
      </c>
      <c r="I9" s="67"/>
      <c r="J9" s="297" t="s">
        <v>68</v>
      </c>
      <c r="M9" s="67"/>
      <c r="O9" s="95">
        <v>1950</v>
      </c>
      <c r="P9" s="75">
        <f>HDD_by_Division11_update!B5</f>
        <v>6470</v>
      </c>
      <c r="Q9" s="75">
        <f>HDD_by_Division11_update!C5</f>
        <v>5765</v>
      </c>
      <c r="R9" s="96">
        <f t="shared" si="2"/>
        <v>5912.0091324200912</v>
      </c>
      <c r="T9">
        <f>CDD_by_Division11_update!B5</f>
        <v>353</v>
      </c>
      <c r="U9">
        <f>CDD_by_Division11_update!D5</f>
        <v>542</v>
      </c>
      <c r="V9" s="96">
        <f t="shared" si="3"/>
        <v>494.99945094395406</v>
      </c>
      <c r="X9" s="430">
        <f t="shared" si="4"/>
        <v>0.97874667783384761</v>
      </c>
      <c r="Y9" s="282"/>
      <c r="AK9" s="282"/>
      <c r="AM9" s="95">
        <f t="shared" si="5"/>
        <v>1950</v>
      </c>
      <c r="AN9" s="98">
        <f t="shared" si="0"/>
        <v>6470</v>
      </c>
      <c r="AO9" s="99">
        <f t="shared" si="1"/>
        <v>5765</v>
      </c>
      <c r="AP9" s="96">
        <f t="shared" si="6"/>
        <v>5955.6439177612792</v>
      </c>
      <c r="AR9" s="407">
        <f t="shared" si="7"/>
        <v>0.98538337438457224</v>
      </c>
      <c r="AS9" s="282"/>
      <c r="AZ9" s="282"/>
      <c r="BA9" s="282"/>
      <c r="BB9" s="282"/>
      <c r="BC9" s="282"/>
      <c r="BD9" s="282"/>
      <c r="BE9" s="282"/>
      <c r="BF9" s="282"/>
      <c r="BG9" s="282"/>
      <c r="BH9" s="282"/>
      <c r="BJ9" s="89"/>
      <c r="BL9" s="95">
        <f t="shared" ref="BL9:BL71" si="33">O9</f>
        <v>1950</v>
      </c>
      <c r="BM9" s="75">
        <f>HDD_by_Division11_update!D5</f>
        <v>6619</v>
      </c>
      <c r="BN9" s="75">
        <f>HDD_by_Division11_update!E5</f>
        <v>7136</v>
      </c>
      <c r="BO9" s="75">
        <f t="shared" si="8"/>
        <v>6907.0333761232359</v>
      </c>
      <c r="BQ9" s="75">
        <f>CDD_by_Division11_update!F5</f>
        <v>602</v>
      </c>
      <c r="BR9" s="75">
        <f>CDD_by_Division11_update!H5</f>
        <v>729</v>
      </c>
      <c r="BS9" s="96">
        <f t="shared" si="9"/>
        <v>643.61998158379379</v>
      </c>
      <c r="BU9" s="430">
        <f t="shared" si="10"/>
        <v>0.97918720475282039</v>
      </c>
      <c r="BV9" s="282"/>
      <c r="CC9" s="282"/>
      <c r="CD9" s="282"/>
      <c r="CE9" s="282"/>
      <c r="CF9" s="282"/>
      <c r="CG9" s="282"/>
      <c r="CH9" s="282"/>
      <c r="CI9" s="282"/>
      <c r="CJ9" s="282"/>
      <c r="CL9" s="95">
        <f t="shared" si="11"/>
        <v>1950</v>
      </c>
      <c r="CM9" s="98">
        <f t="shared" si="12"/>
        <v>6619</v>
      </c>
      <c r="CN9" s="99">
        <f t="shared" si="13"/>
        <v>7136</v>
      </c>
      <c r="CO9" s="96">
        <f t="shared" si="14"/>
        <v>6779.2643586945742</v>
      </c>
      <c r="CQ9" s="407">
        <f t="shared" si="15"/>
        <v>1.0210162315166904</v>
      </c>
      <c r="CR9" s="282"/>
      <c r="DE9" s="282"/>
      <c r="DF9" s="212"/>
      <c r="DG9" s="89"/>
      <c r="DI9" s="95">
        <f t="shared" ref="DI9:DI72" si="34">O9</f>
        <v>1950</v>
      </c>
      <c r="DJ9" s="75">
        <f>HDD_by_Division11_update!F5</f>
        <v>2713</v>
      </c>
      <c r="DK9" s="75">
        <f>HDD_by_Division11_update!G5</f>
        <v>3315</v>
      </c>
      <c r="DL9" s="75">
        <f>HDD_by_Division11_update!H5</f>
        <v>1974</v>
      </c>
      <c r="DM9" s="75">
        <f t="shared" si="16"/>
        <v>2835.2768893069924</v>
      </c>
      <c r="DO9" s="75">
        <f>CDD_by_Division11_update!J5</f>
        <v>1919</v>
      </c>
      <c r="DP9" s="75">
        <f>CDD_by_Division11_update!L5</f>
        <v>1568</v>
      </c>
      <c r="DQ9" s="75">
        <f>CDD_by_Division11_update!N5</f>
        <v>2473</v>
      </c>
      <c r="DR9" s="75">
        <f t="shared" si="17"/>
        <v>1289.0420020488805</v>
      </c>
      <c r="DT9" s="430">
        <f t="shared" si="18"/>
        <v>0.99472573924347729</v>
      </c>
      <c r="DU9" s="282"/>
      <c r="EC9" s="282"/>
      <c r="ED9" s="282"/>
      <c r="EE9" s="282"/>
      <c r="EF9" s="282"/>
      <c r="EG9" s="282"/>
      <c r="EH9" s="282"/>
      <c r="EI9" s="282"/>
      <c r="EK9" s="95">
        <f t="shared" si="19"/>
        <v>1950</v>
      </c>
      <c r="EL9" s="98">
        <f t="shared" si="20"/>
        <v>2713</v>
      </c>
      <c r="EM9" s="98">
        <f t="shared" si="21"/>
        <v>3315</v>
      </c>
      <c r="EN9" s="98">
        <f t="shared" si="22"/>
        <v>1974</v>
      </c>
      <c r="EO9" s="75">
        <f t="shared" si="23"/>
        <v>2589.0731125322136</v>
      </c>
      <c r="EQ9" s="407">
        <f t="shared" si="24"/>
        <v>0.95740185738913286</v>
      </c>
      <c r="ER9" s="282"/>
      <c r="FE9" s="282"/>
      <c r="FG9" s="89"/>
      <c r="FI9" s="95">
        <f t="shared" ref="FI9:FI66" si="35">O9</f>
        <v>1950</v>
      </c>
      <c r="FJ9" s="75">
        <f>HDD_by_Division11_update!I5</f>
        <v>4930</v>
      </c>
      <c r="FK9" s="75">
        <f>HDD_by_Division11_update!J5</f>
        <v>3355</v>
      </c>
      <c r="FL9" s="75">
        <f t="shared" si="25"/>
        <v>3960.9680065627563</v>
      </c>
      <c r="FN9" s="75">
        <f>CDD_by_Division11_update!P5</f>
        <v>1120</v>
      </c>
      <c r="FO9" s="75">
        <f>CDD_by_Division11_update!R5</f>
        <v>597</v>
      </c>
      <c r="FP9" s="96">
        <f t="shared" si="26"/>
        <v>805.3700765089261</v>
      </c>
      <c r="FR9" s="432">
        <f t="shared" si="27"/>
        <v>0.98455697494109928</v>
      </c>
      <c r="FS9" s="282"/>
      <c r="GA9" s="96"/>
      <c r="GB9" s="96"/>
      <c r="GC9" s="96"/>
      <c r="GD9" s="96"/>
      <c r="GE9" s="96"/>
      <c r="GG9" s="282"/>
      <c r="GH9" s="282"/>
      <c r="GJ9" s="95">
        <f t="shared" si="28"/>
        <v>1950</v>
      </c>
      <c r="GK9" s="98">
        <f t="shared" si="29"/>
        <v>4930</v>
      </c>
      <c r="GL9" s="98">
        <f t="shared" si="30"/>
        <v>3355</v>
      </c>
      <c r="GM9" s="75">
        <f t="shared" si="31"/>
        <v>3988.1252138214168</v>
      </c>
      <c r="GO9" s="407">
        <f t="shared" si="32"/>
        <v>0.99583958086872493</v>
      </c>
      <c r="GP9" s="282"/>
      <c r="HC9" s="282"/>
      <c r="HD9" s="282"/>
      <c r="HE9" s="282"/>
      <c r="HG9" s="89"/>
      <c r="HO9">
        <f t="shared" ref="HO9:HO70" si="36">HO8+1</f>
        <v>1950</v>
      </c>
      <c r="HP9" s="112">
        <f t="shared" ref="HP9:HP70" si="37">$HK$13*X9+$HK$14*BU9+$HK$15*DT9+$HK$16*FR9</f>
        <v>0.98644106222435113</v>
      </c>
      <c r="HQ9" s="112">
        <f t="shared" ref="HQ9:HQ70" si="38">$HM$13*AR9+$HM$14*CQ9+$HM$15*EQ9+$HM$16*GO9</f>
        <v>0.99293759964114214</v>
      </c>
      <c r="HR9" s="80"/>
      <c r="HS9">
        <f>HS8+1</f>
        <v>1950</v>
      </c>
      <c r="HT9" s="81">
        <f>Commercial_Total!D164</f>
        <v>225.09399999999999</v>
      </c>
      <c r="HU9" s="81">
        <f t="shared" ref="HU9:HU66" si="39">HT9/HP9</f>
        <v>228.18798671299206</v>
      </c>
      <c r="HV9" s="81">
        <f>Commercial_Total!D240</f>
        <v>2834.0940000000001</v>
      </c>
      <c r="HW9" s="81">
        <f t="shared" ref="HW9:HW66" si="40">HV9/HQ9</f>
        <v>2854.2518694269115</v>
      </c>
      <c r="HY9" s="75">
        <f>HDD_by_Division10!K5</f>
        <v>4536</v>
      </c>
      <c r="HZ9" s="75">
        <f>CDD_by_Division10!K5</f>
        <v>1110</v>
      </c>
    </row>
    <row r="10" spans="1:249" x14ac:dyDescent="0.2">
      <c r="B10" t="s">
        <v>154</v>
      </c>
      <c r="C10">
        <v>436</v>
      </c>
      <c r="D10" s="96">
        <v>18</v>
      </c>
      <c r="E10" s="94">
        <v>44</v>
      </c>
      <c r="F10" s="79">
        <f>(C10-D10-E10)/C10</f>
        <v>0.85779816513761464</v>
      </c>
      <c r="G10" s="79">
        <f>D10/C10</f>
        <v>4.1284403669724773E-2</v>
      </c>
      <c r="H10" s="79">
        <f>E10/C10</f>
        <v>0.10091743119266056</v>
      </c>
      <c r="I10" s="79"/>
      <c r="J10" s="79"/>
      <c r="K10" s="297" t="s">
        <v>651</v>
      </c>
      <c r="L10" s="297"/>
      <c r="M10" s="79"/>
      <c r="O10" s="95">
        <v>1951</v>
      </c>
      <c r="P10" s="75">
        <f>HDD_by_Division11_update!B6</f>
        <v>6137</v>
      </c>
      <c r="Q10" s="75">
        <f>HDD_by_Division11_update!C6</f>
        <v>5497</v>
      </c>
      <c r="R10" s="96">
        <f t="shared" si="2"/>
        <v>5630.4550989345507</v>
      </c>
      <c r="T10">
        <f>CDD_by_Division11_update!B6</f>
        <v>400</v>
      </c>
      <c r="U10">
        <f>CDD_by_Division11_update!D6</f>
        <v>653</v>
      </c>
      <c r="V10" s="96">
        <f t="shared" si="3"/>
        <v>590.08392110486966</v>
      </c>
      <c r="X10" s="430">
        <f t="shared" si="4"/>
        <v>0.99578629473795721</v>
      </c>
      <c r="Y10" s="282"/>
      <c r="Z10" s="248" t="s">
        <v>615</v>
      </c>
      <c r="AA10" s="248" t="s">
        <v>618</v>
      </c>
      <c r="AB10" s="248" t="s">
        <v>621</v>
      </c>
      <c r="AC10" s="248" t="s">
        <v>620</v>
      </c>
      <c r="AD10" s="248" t="s">
        <v>617</v>
      </c>
      <c r="AE10" s="248" t="s">
        <v>614</v>
      </c>
      <c r="AK10" s="282"/>
      <c r="AM10" s="95">
        <f t="shared" si="5"/>
        <v>1951</v>
      </c>
      <c r="AN10" s="98">
        <f t="shared" si="0"/>
        <v>6137</v>
      </c>
      <c r="AO10" s="99">
        <f t="shared" si="1"/>
        <v>5497</v>
      </c>
      <c r="AP10" s="96">
        <f t="shared" si="6"/>
        <v>5670.066818960594</v>
      </c>
      <c r="AR10" s="407">
        <f t="shared" si="7"/>
        <v>0.95562186531417281</v>
      </c>
      <c r="AS10" s="282"/>
      <c r="AT10" s="248" t="s">
        <v>615</v>
      </c>
      <c r="AU10" s="248" t="s">
        <v>618</v>
      </c>
      <c r="AV10" s="248" t="s">
        <v>621</v>
      </c>
      <c r="AW10" s="248" t="s">
        <v>620</v>
      </c>
      <c r="AX10" s="248" t="s">
        <v>617</v>
      </c>
      <c r="AY10" s="248" t="s">
        <v>614</v>
      </c>
      <c r="AZ10" s="282"/>
      <c r="BA10" s="282"/>
      <c r="BB10" s="282"/>
      <c r="BC10" s="282"/>
      <c r="BD10" s="282"/>
      <c r="BE10" s="282"/>
      <c r="BF10" s="282"/>
      <c r="BG10" s="282"/>
      <c r="BH10" s="282"/>
      <c r="BJ10" s="89"/>
      <c r="BL10" s="95">
        <f t="shared" si="33"/>
        <v>1951</v>
      </c>
      <c r="BM10" s="75">
        <f>HDD_by_Division11_update!D6</f>
        <v>6549</v>
      </c>
      <c r="BN10" s="75">
        <f>HDD_by_Division11_update!E6</f>
        <v>7246</v>
      </c>
      <c r="BO10" s="75">
        <f t="shared" si="8"/>
        <v>6937.3157894736851</v>
      </c>
      <c r="BQ10" s="75">
        <f>CDD_by_Division11_update!F6</f>
        <v>644</v>
      </c>
      <c r="BR10" s="75">
        <f>CDD_by_Division11_update!H6</f>
        <v>777</v>
      </c>
      <c r="BS10" s="96">
        <f t="shared" si="9"/>
        <v>687.58627992633524</v>
      </c>
      <c r="BU10" s="430">
        <f t="shared" si="10"/>
        <v>0.98741535864336605</v>
      </c>
      <c r="BV10" s="282"/>
      <c r="BW10" s="248" t="s">
        <v>615</v>
      </c>
      <c r="BX10" s="248" t="s">
        <v>618</v>
      </c>
      <c r="BY10" s="248" t="s">
        <v>621</v>
      </c>
      <c r="BZ10" s="248" t="s">
        <v>620</v>
      </c>
      <c r="CA10" s="248" t="s">
        <v>617</v>
      </c>
      <c r="CB10" s="248" t="s">
        <v>614</v>
      </c>
      <c r="CC10" s="282"/>
      <c r="CD10" s="282"/>
      <c r="CE10" s="282"/>
      <c r="CF10" s="282"/>
      <c r="CG10" s="282"/>
      <c r="CH10" s="282"/>
      <c r="CI10" s="282"/>
      <c r="CJ10" s="282"/>
      <c r="CL10" s="95">
        <f t="shared" si="11"/>
        <v>1951</v>
      </c>
      <c r="CM10" s="98">
        <f t="shared" si="12"/>
        <v>6549</v>
      </c>
      <c r="CN10" s="99">
        <f t="shared" si="13"/>
        <v>7246</v>
      </c>
      <c r="CO10" s="96">
        <f t="shared" si="14"/>
        <v>6765.0623946037103</v>
      </c>
      <c r="CQ10" s="407">
        <f t="shared" si="15"/>
        <v>1.019560091361762</v>
      </c>
      <c r="CR10" s="282"/>
      <c r="CS10" s="248" t="s">
        <v>615</v>
      </c>
      <c r="CT10" s="248" t="s">
        <v>618</v>
      </c>
      <c r="CU10" s="248" t="s">
        <v>621</v>
      </c>
      <c r="CV10" s="248" t="s">
        <v>620</v>
      </c>
      <c r="CW10" s="248" t="s">
        <v>617</v>
      </c>
      <c r="CX10" s="248" t="s">
        <v>614</v>
      </c>
      <c r="DE10" s="282"/>
      <c r="DF10" s="212"/>
      <c r="DG10" s="89"/>
      <c r="DI10" s="95">
        <f t="shared" si="34"/>
        <v>1951</v>
      </c>
      <c r="DJ10" s="75">
        <f>HDD_by_Division11_update!F6</f>
        <v>2728</v>
      </c>
      <c r="DK10" s="75">
        <f>HDD_by_Division11_update!G6</f>
        <v>3340</v>
      </c>
      <c r="DL10" s="75">
        <f>HDD_by_Division11_update!H6</f>
        <v>2154</v>
      </c>
      <c r="DM10" s="75">
        <f t="shared" si="16"/>
        <v>2874.599560990906</v>
      </c>
      <c r="DO10" s="75">
        <f>CDD_by_Division11_update!J6</f>
        <v>2028</v>
      </c>
      <c r="DP10" s="75">
        <f>CDD_by_Division11_update!L6</f>
        <v>1781</v>
      </c>
      <c r="DQ10" s="75">
        <f>CDD_by_Division11_update!N6</f>
        <v>2684</v>
      </c>
      <c r="DR10" s="75">
        <f t="shared" si="17"/>
        <v>1391.8704083126006</v>
      </c>
      <c r="DT10" s="430">
        <f t="shared" si="18"/>
        <v>1.0079064682741323</v>
      </c>
      <c r="DU10" s="282"/>
      <c r="DV10" s="248" t="s">
        <v>615</v>
      </c>
      <c r="DW10" s="248" t="s">
        <v>618</v>
      </c>
      <c r="DX10" s="248" t="s">
        <v>621</v>
      </c>
      <c r="DY10" s="248" t="s">
        <v>638</v>
      </c>
      <c r="DZ10" s="248" t="s">
        <v>620</v>
      </c>
      <c r="EA10" s="248" t="s">
        <v>617</v>
      </c>
      <c r="EB10" s="248" t="s">
        <v>614</v>
      </c>
      <c r="EC10" s="282"/>
      <c r="ED10" s="282"/>
      <c r="EE10" s="282"/>
      <c r="EF10" s="282"/>
      <c r="EG10" s="282"/>
      <c r="EH10" s="282"/>
      <c r="EI10" s="282"/>
      <c r="EK10" s="95">
        <f t="shared" si="19"/>
        <v>1951</v>
      </c>
      <c r="EL10" s="98">
        <f t="shared" si="20"/>
        <v>2728</v>
      </c>
      <c r="EM10" s="98">
        <f t="shared" si="21"/>
        <v>3340</v>
      </c>
      <c r="EN10" s="98">
        <f t="shared" si="22"/>
        <v>2154</v>
      </c>
      <c r="EO10" s="75">
        <f t="shared" si="23"/>
        <v>2661.0331201679874</v>
      </c>
      <c r="EQ10" s="407">
        <f t="shared" si="24"/>
        <v>0.97126606674820981</v>
      </c>
      <c r="ER10" s="282"/>
      <c r="ES10" s="248" t="s">
        <v>615</v>
      </c>
      <c r="ET10" s="248" t="s">
        <v>618</v>
      </c>
      <c r="EU10" s="248" t="s">
        <v>621</v>
      </c>
      <c r="EV10" s="248" t="s">
        <v>620</v>
      </c>
      <c r="EW10" s="248" t="s">
        <v>617</v>
      </c>
      <c r="EX10" s="248" t="s">
        <v>614</v>
      </c>
      <c r="FE10" s="282"/>
      <c r="FG10" s="89"/>
      <c r="FI10" s="95">
        <f t="shared" si="35"/>
        <v>1951</v>
      </c>
      <c r="FJ10" s="75">
        <f>HDD_by_Division11_update!I6</f>
        <v>5513</v>
      </c>
      <c r="FK10" s="75">
        <f>HDD_by_Division11_update!J6</f>
        <v>3469</v>
      </c>
      <c r="FL10" s="75">
        <f t="shared" si="25"/>
        <v>4255.4118129614435</v>
      </c>
      <c r="FN10" s="75">
        <f>CDD_by_Division11_update!P6</f>
        <v>1137</v>
      </c>
      <c r="FO10" s="75">
        <f>CDD_by_Division11_update!R6</f>
        <v>593</v>
      </c>
      <c r="FP10" s="96">
        <f t="shared" si="26"/>
        <v>809.73675262113909</v>
      </c>
      <c r="FR10" s="432">
        <f t="shared" si="27"/>
        <v>0.98844438916807509</v>
      </c>
      <c r="FS10" s="282"/>
      <c r="FT10" s="248" t="s">
        <v>615</v>
      </c>
      <c r="FU10" s="248" t="s">
        <v>618</v>
      </c>
      <c r="FV10" s="248" t="s">
        <v>621</v>
      </c>
      <c r="FW10" s="248" t="s">
        <v>638</v>
      </c>
      <c r="FX10" s="248" t="s">
        <v>620</v>
      </c>
      <c r="FY10" s="248" t="s">
        <v>617</v>
      </c>
      <c r="FZ10" s="248" t="s">
        <v>614</v>
      </c>
      <c r="GA10" s="96"/>
      <c r="GB10" s="96"/>
      <c r="GC10" s="96"/>
      <c r="GD10" s="96"/>
      <c r="GE10" s="96"/>
      <c r="GG10" s="282"/>
      <c r="GH10" s="282"/>
      <c r="GJ10" s="95">
        <f t="shared" si="28"/>
        <v>1951</v>
      </c>
      <c r="GK10" s="98">
        <f t="shared" si="29"/>
        <v>5513</v>
      </c>
      <c r="GL10" s="98">
        <f t="shared" si="30"/>
        <v>3469</v>
      </c>
      <c r="GM10" s="75">
        <f t="shared" si="31"/>
        <v>4290.6558330482385</v>
      </c>
      <c r="GO10" s="407">
        <f t="shared" si="32"/>
        <v>1.0305805869743465</v>
      </c>
      <c r="GP10" s="282"/>
      <c r="GQ10" s="248" t="s">
        <v>615</v>
      </c>
      <c r="GR10" s="248" t="s">
        <v>618</v>
      </c>
      <c r="GS10" s="248" t="s">
        <v>621</v>
      </c>
      <c r="GT10" s="248" t="s">
        <v>620</v>
      </c>
      <c r="GU10" s="248" t="s">
        <v>617</v>
      </c>
      <c r="GV10" s="248" t="s">
        <v>614</v>
      </c>
      <c r="HC10" s="282"/>
      <c r="HD10" s="282"/>
      <c r="HE10" s="282"/>
      <c r="HG10" s="89"/>
      <c r="HJ10" t="s">
        <v>155</v>
      </c>
      <c r="HK10" s="94"/>
      <c r="HL10" t="s">
        <v>156</v>
      </c>
      <c r="HO10">
        <f t="shared" si="36"/>
        <v>1951</v>
      </c>
      <c r="HP10" s="112">
        <f t="shared" si="37"/>
        <v>0.99711556517942546</v>
      </c>
      <c r="HQ10" s="112">
        <f t="shared" si="38"/>
        <v>0.99586497922076034</v>
      </c>
      <c r="HR10" s="80"/>
      <c r="HS10">
        <f t="shared" ref="HS10:HS36" si="41">HS9+1</f>
        <v>1951</v>
      </c>
      <c r="HT10" s="81">
        <f>Commercial_Total!D165</f>
        <v>252.36</v>
      </c>
      <c r="HU10" s="81">
        <f t="shared" si="39"/>
        <v>253.09002167124854</v>
      </c>
      <c r="HV10" s="81">
        <f>Commercial_Total!D241</f>
        <v>2737.6840000000002</v>
      </c>
      <c r="HW10" s="81">
        <f t="shared" si="40"/>
        <v>2749.0513845985124</v>
      </c>
      <c r="HY10" s="75">
        <f>HDD_by_Division10!K6</f>
        <v>4547</v>
      </c>
      <c r="HZ10" s="75">
        <f>CDD_by_Division10!K6</f>
        <v>1195</v>
      </c>
    </row>
    <row r="11" spans="1:249" x14ac:dyDescent="0.2">
      <c r="B11" t="s">
        <v>157</v>
      </c>
      <c r="C11">
        <v>558</v>
      </c>
      <c r="D11" s="96">
        <v>23</v>
      </c>
      <c r="E11" s="94">
        <v>60</v>
      </c>
      <c r="F11" s="79">
        <f>(C11-D11-E11)/C11</f>
        <v>0.85125448028673834</v>
      </c>
      <c r="G11" s="79">
        <f>D11/C11</f>
        <v>4.1218637992831542E-2</v>
      </c>
      <c r="H11" s="79">
        <f>E11/C11</f>
        <v>0.10752688172043011</v>
      </c>
      <c r="I11" s="79"/>
      <c r="J11" s="298"/>
      <c r="K11" s="79">
        <v>0.16700000000000001</v>
      </c>
      <c r="L11" s="79"/>
      <c r="M11" s="79"/>
      <c r="O11" s="95">
        <v>1952</v>
      </c>
      <c r="P11" s="75">
        <f>HDD_by_Division11_update!B7</f>
        <v>6180</v>
      </c>
      <c r="Q11" s="75">
        <f>HDD_by_Division11_update!C7</f>
        <v>5443</v>
      </c>
      <c r="R11" s="96">
        <f t="shared" si="2"/>
        <v>5596.681887366819</v>
      </c>
      <c r="T11">
        <f>CDD_by_Division11_update!B7</f>
        <v>581</v>
      </c>
      <c r="U11">
        <f>CDD_by_Division11_update!D7</f>
        <v>825</v>
      </c>
      <c r="V11" s="96">
        <f t="shared" si="3"/>
        <v>764.32204248849098</v>
      </c>
      <c r="X11" s="430">
        <f t="shared" si="4"/>
        <v>1.0191173691263633</v>
      </c>
      <c r="Y11" s="282"/>
      <c r="Z11">
        <f>AE4</f>
        <v>15.791333648203665</v>
      </c>
      <c r="AA11">
        <f>AD4</f>
        <v>6.4626130572694341E-4</v>
      </c>
      <c r="AB11">
        <f>AC4</f>
        <v>2.3936725230494392E-3</v>
      </c>
      <c r="AC11">
        <f>AB4</f>
        <v>2.1810860321334653</v>
      </c>
      <c r="AD11">
        <f>AA4</f>
        <v>-0.18618097513782625</v>
      </c>
      <c r="AE11">
        <f>Z4</f>
        <v>6.4363354529465037E-3</v>
      </c>
      <c r="AK11" s="282"/>
      <c r="AM11" s="95">
        <f t="shared" si="5"/>
        <v>1952</v>
      </c>
      <c r="AN11" s="98">
        <f t="shared" si="0"/>
        <v>6180</v>
      </c>
      <c r="AO11" s="99">
        <f t="shared" si="1"/>
        <v>5443</v>
      </c>
      <c r="AP11" s="96">
        <f t="shared" si="6"/>
        <v>5642.2972587093091</v>
      </c>
      <c r="AR11" s="407">
        <f t="shared" si="7"/>
        <v>0.95266854921919386</v>
      </c>
      <c r="AS11" s="282"/>
      <c r="AT11">
        <f>AY4</f>
        <v>190.81880158078647</v>
      </c>
      <c r="AU11">
        <f>AX4</f>
        <v>-5.8334056504351275E-3</v>
      </c>
      <c r="AV11">
        <f>AW4</f>
        <v>2.5710752003419777E-3</v>
      </c>
      <c r="AW11">
        <f>AV4</f>
        <v>-17.736032683478019</v>
      </c>
      <c r="AX11">
        <f>AU4</f>
        <v>0.24846697822347538</v>
      </c>
      <c r="AY11">
        <f>AT4</f>
        <v>-88.442890666299476</v>
      </c>
      <c r="AZ11" s="282"/>
      <c r="BA11" s="282"/>
      <c r="BB11" s="282"/>
      <c r="BC11" s="282"/>
      <c r="BD11" s="282"/>
      <c r="BE11" s="282"/>
      <c r="BF11" s="282"/>
      <c r="BG11" s="282"/>
      <c r="BH11" s="282"/>
      <c r="BJ11" s="89"/>
      <c r="BL11" s="95">
        <f t="shared" si="33"/>
        <v>1952</v>
      </c>
      <c r="BM11" s="75">
        <f>HDD_by_Division11_update!D7</f>
        <v>5977</v>
      </c>
      <c r="BN11" s="75">
        <f>HDD_by_Division11_update!E7</f>
        <v>6386</v>
      </c>
      <c r="BO11" s="75">
        <f t="shared" si="8"/>
        <v>6204.8639281129654</v>
      </c>
      <c r="BQ11" s="75">
        <f>CDD_by_Division11_update!F7</f>
        <v>897</v>
      </c>
      <c r="BR11" s="75">
        <f>CDD_by_Division11_update!H7</f>
        <v>1109</v>
      </c>
      <c r="BS11" s="96">
        <f t="shared" si="9"/>
        <v>966.47587476979754</v>
      </c>
      <c r="BU11" s="430">
        <f t="shared" si="10"/>
        <v>1.0181407831719667</v>
      </c>
      <c r="BV11" s="282"/>
      <c r="BW11">
        <f>CB4</f>
        <v>18.04658333315648</v>
      </c>
      <c r="BX11">
        <f>CA4</f>
        <v>1.5992943259449607E-4</v>
      </c>
      <c r="BY11">
        <f>BZ4</f>
        <v>5.8618541356415913E-5</v>
      </c>
      <c r="BZ11">
        <f>BY4</f>
        <v>1.5029956440946131</v>
      </c>
      <c r="CA11">
        <f>BX4</f>
        <v>-0.10879498146684359</v>
      </c>
      <c r="CB11">
        <f>BW4</f>
        <v>4.113937932015979E-3</v>
      </c>
      <c r="CC11" s="282"/>
      <c r="CD11" s="282"/>
      <c r="CE11" s="282"/>
      <c r="CF11" s="282"/>
      <c r="CG11" s="282"/>
      <c r="CH11" s="282"/>
      <c r="CI11" s="282"/>
      <c r="CJ11" s="282"/>
      <c r="CL11" s="95">
        <f t="shared" si="11"/>
        <v>1952</v>
      </c>
      <c r="CM11" s="98">
        <f t="shared" si="12"/>
        <v>5977</v>
      </c>
      <c r="CN11" s="99">
        <f t="shared" si="13"/>
        <v>6386</v>
      </c>
      <c r="CO11" s="96">
        <f t="shared" si="14"/>
        <v>6103.7855371490923</v>
      </c>
      <c r="CQ11" s="407">
        <f t="shared" si="15"/>
        <v>0.94952808565115898</v>
      </c>
      <c r="CR11" s="282"/>
      <c r="CS11">
        <f>CX4</f>
        <v>67.221398390207781</v>
      </c>
      <c r="CT11">
        <f>CW4</f>
        <v>8.2197376586147491E-3</v>
      </c>
      <c r="CU11">
        <f>CV4</f>
        <v>-7.5874231332961862E-4</v>
      </c>
      <c r="CV11">
        <f>CU4</f>
        <v>7.2847264623647368</v>
      </c>
      <c r="CW11">
        <f>CT4</f>
        <v>8.8820714763180444E-2</v>
      </c>
      <c r="CX11">
        <f>CS4</f>
        <v>-89.767829960588784</v>
      </c>
      <c r="DE11" s="282"/>
      <c r="DF11" s="212"/>
      <c r="DG11" s="89"/>
      <c r="DI11" s="95">
        <f t="shared" si="34"/>
        <v>1952</v>
      </c>
      <c r="DJ11" s="75">
        <f>HDD_by_Division11_update!F7</f>
        <v>2684</v>
      </c>
      <c r="DK11" s="75">
        <f>HDD_by_Division11_update!G7</f>
        <v>3276</v>
      </c>
      <c r="DL11" s="75">
        <f>HDD_by_Division11_update!H7</f>
        <v>2074</v>
      </c>
      <c r="DM11" s="75">
        <f t="shared" si="16"/>
        <v>2818.9231734085924</v>
      </c>
      <c r="DO11" s="75">
        <f>CDD_by_Division11_update!J7</f>
        <v>2097</v>
      </c>
      <c r="DP11" s="75">
        <f>CDD_by_Division11_update!L7</f>
        <v>1864</v>
      </c>
      <c r="DQ11" s="75">
        <f>CDD_by_Division11_update!N7</f>
        <v>2543</v>
      </c>
      <c r="DR11" s="75">
        <f t="shared" si="17"/>
        <v>1444.5795404653886</v>
      </c>
      <c r="DT11" s="430">
        <f t="shared" si="18"/>
        <v>1.0128619268915158</v>
      </c>
      <c r="DU11" s="282"/>
      <c r="DV11">
        <f>EB4</f>
        <v>29.361412312072375</v>
      </c>
      <c r="DW11">
        <f>EA4</f>
        <v>-8.438793009883087E-5</v>
      </c>
      <c r="DX11">
        <f>DZ4</f>
        <v>2.8771535149649144E-3</v>
      </c>
      <c r="DY11" s="290">
        <f>DY4</f>
        <v>-8.3686302689244042E-5</v>
      </c>
      <c r="DZ11">
        <f>DX4</f>
        <v>1.7266002505293063</v>
      </c>
      <c r="EA11">
        <f>DW4</f>
        <v>-0.14074282665921584</v>
      </c>
      <c r="EB11">
        <f>DV4</f>
        <v>5.8197924860022973E-3</v>
      </c>
      <c r="EC11" s="282"/>
      <c r="ED11" s="282"/>
      <c r="EE11" s="282"/>
      <c r="EF11" s="282"/>
      <c r="EG11" s="282"/>
      <c r="EH11" s="282"/>
      <c r="EI11" s="282"/>
      <c r="EK11" s="95">
        <f t="shared" si="19"/>
        <v>1952</v>
      </c>
      <c r="EL11" s="98">
        <f t="shared" si="20"/>
        <v>2684</v>
      </c>
      <c r="EM11" s="98">
        <f t="shared" si="21"/>
        <v>3276</v>
      </c>
      <c r="EN11" s="98">
        <f t="shared" si="22"/>
        <v>2074</v>
      </c>
      <c r="EO11" s="75">
        <f t="shared" si="23"/>
        <v>2600.991505201871</v>
      </c>
      <c r="EQ11" s="407">
        <f t="shared" si="24"/>
        <v>0.95972320791440302</v>
      </c>
      <c r="ER11" s="282"/>
      <c r="ES11">
        <f>EX4</f>
        <v>68.889193459025194</v>
      </c>
      <c r="ET11">
        <f>EW4</f>
        <v>8.1892189840026934E-3</v>
      </c>
      <c r="EU11">
        <f>EV4</f>
        <v>9.3047542476050796E-4</v>
      </c>
      <c r="EV11">
        <f>EU4</f>
        <v>-4.5734356157403955</v>
      </c>
      <c r="EW11">
        <f>ET4</f>
        <v>7.9942023853564553E-2</v>
      </c>
      <c r="EX11">
        <f>ES4</f>
        <v>-21.026707062925009</v>
      </c>
      <c r="FE11" s="282"/>
      <c r="FG11" s="89"/>
      <c r="FI11" s="95">
        <f t="shared" si="35"/>
        <v>1952</v>
      </c>
      <c r="FJ11" s="75">
        <f>HDD_by_Division11_update!I7</f>
        <v>5404</v>
      </c>
      <c r="FK11" s="75">
        <f>HDD_by_Division11_update!J7</f>
        <v>3586</v>
      </c>
      <c r="FL11" s="75">
        <f t="shared" si="25"/>
        <v>4285.4602132895816</v>
      </c>
      <c r="FN11" s="75">
        <f>CDD_by_Division11_update!P7</f>
        <v>1278</v>
      </c>
      <c r="FO11" s="75">
        <f>CDD_by_Division11_update!R7</f>
        <v>657</v>
      </c>
      <c r="FP11" s="96">
        <f t="shared" si="26"/>
        <v>904.41456503258712</v>
      </c>
      <c r="FR11" s="432">
        <f t="shared" si="27"/>
        <v>1.0015754022703716</v>
      </c>
      <c r="FS11" s="282"/>
      <c r="FT11">
        <f>FZ4</f>
        <v>40.28388539471846</v>
      </c>
      <c r="FU11">
        <f>FY4</f>
        <v>1.1636754699517974E-3</v>
      </c>
      <c r="FV11">
        <f>FX4</f>
        <v>-5.7995670349901014E-3</v>
      </c>
      <c r="FW11" s="290">
        <f>FW4</f>
        <v>3.3370490521273337E-4</v>
      </c>
      <c r="FX11">
        <f>FV4</f>
        <v>0.88772065335808736</v>
      </c>
      <c r="FY11">
        <f>FU4</f>
        <v>-3.9662746724120235E-2</v>
      </c>
      <c r="FZ11">
        <f>FT4</f>
        <v>4.5729209796288838E-4</v>
      </c>
      <c r="GA11" s="96"/>
      <c r="GB11" s="96"/>
      <c r="GC11" s="96"/>
      <c r="GD11" s="96"/>
      <c r="GE11" s="96"/>
      <c r="GG11" s="282"/>
      <c r="GH11" s="282"/>
      <c r="GJ11" s="95">
        <f t="shared" si="28"/>
        <v>1952</v>
      </c>
      <c r="GK11" s="98">
        <f t="shared" si="29"/>
        <v>5404</v>
      </c>
      <c r="GL11" s="98">
        <f t="shared" si="30"/>
        <v>3586</v>
      </c>
      <c r="GM11" s="75">
        <f t="shared" si="31"/>
        <v>4316.807389668149</v>
      </c>
      <c r="GO11" s="407">
        <f t="shared" si="32"/>
        <v>1.0334598473298462</v>
      </c>
      <c r="GP11" s="282"/>
      <c r="GQ11">
        <f>GV4</f>
        <v>42.392264957995124</v>
      </c>
      <c r="GR11">
        <f>GU4</f>
        <v>1.4179877736397915E-2</v>
      </c>
      <c r="GS11">
        <f>GT4</f>
        <v>-1.0297284453984299E-3</v>
      </c>
      <c r="GT11">
        <f>GS4</f>
        <v>1.3975168436052474</v>
      </c>
      <c r="GU11">
        <f>GR4</f>
        <v>1.2809247372440009E-2</v>
      </c>
      <c r="GV11">
        <f>GQ4</f>
        <v>4.1927236142805668</v>
      </c>
      <c r="HC11" s="282"/>
      <c r="HD11" s="282"/>
      <c r="HE11" s="282"/>
      <c r="HG11" s="89"/>
      <c r="HJ11" t="s">
        <v>158</v>
      </c>
      <c r="HK11" s="94" t="s">
        <v>159</v>
      </c>
      <c r="HL11" t="s">
        <v>158</v>
      </c>
      <c r="HM11" t="s">
        <v>159</v>
      </c>
      <c r="HO11">
        <f t="shared" si="36"/>
        <v>1952</v>
      </c>
      <c r="HP11" s="112">
        <f t="shared" si="37"/>
        <v>1.0124968136500563</v>
      </c>
      <c r="HQ11" s="112">
        <f t="shared" si="38"/>
        <v>0.96873955113216226</v>
      </c>
      <c r="HR11" s="80"/>
      <c r="HS11">
        <f t="shared" si="41"/>
        <v>1952</v>
      </c>
      <c r="HT11" s="81">
        <f>Commercial_Total!D166</f>
        <v>273.28699999999998</v>
      </c>
      <c r="HU11" s="81">
        <f t="shared" si="39"/>
        <v>269.91393584222641</v>
      </c>
      <c r="HV11" s="81">
        <f>Commercial_Total!D242</f>
        <v>2672.9110000000001</v>
      </c>
      <c r="HW11" s="81">
        <f t="shared" si="40"/>
        <v>2759.1636956250823</v>
      </c>
      <c r="HY11" s="75">
        <f>HDD_by_Division10!K7</f>
        <v>4374</v>
      </c>
      <c r="HZ11" s="75">
        <f>CDD_by_Division10!K7</f>
        <v>1318</v>
      </c>
    </row>
    <row r="12" spans="1:249" ht="13.5" thickBot="1" x14ac:dyDescent="0.25">
      <c r="B12" t="s">
        <v>160</v>
      </c>
      <c r="C12">
        <v>1027</v>
      </c>
      <c r="D12" s="96">
        <v>43</v>
      </c>
      <c r="E12" s="94">
        <v>172</v>
      </c>
      <c r="F12" s="79">
        <f>(C12-D12-E12)/C12</f>
        <v>0.79065238558909445</v>
      </c>
      <c r="G12" s="79">
        <f>D12/C12</f>
        <v>4.1869522882181112E-2</v>
      </c>
      <c r="H12" s="79">
        <f>E12/C12</f>
        <v>0.16747809152872445</v>
      </c>
      <c r="I12" s="79"/>
      <c r="J12" s="79"/>
      <c r="K12" s="79">
        <v>0.33329999999999999</v>
      </c>
      <c r="L12" s="79"/>
      <c r="M12" s="79"/>
      <c r="O12" s="95">
        <v>1953</v>
      </c>
      <c r="P12" s="75">
        <f>HDD_by_Division11_update!B8</f>
        <v>5650</v>
      </c>
      <c r="Q12" s="75">
        <f>HDD_by_Division11_update!C8</f>
        <v>5027</v>
      </c>
      <c r="R12" s="96">
        <f t="shared" si="2"/>
        <v>5156.9101978691015</v>
      </c>
      <c r="T12">
        <f>CDD_by_Division11_update!B8</f>
        <v>441</v>
      </c>
      <c r="U12">
        <f>CDD_by_Division11_update!D8</f>
        <v>768</v>
      </c>
      <c r="V12" s="96">
        <f t="shared" si="3"/>
        <v>686.68158972842843</v>
      </c>
      <c r="X12" s="430">
        <f t="shared" si="4"/>
        <v>1.0060796967789107</v>
      </c>
      <c r="Y12" s="282"/>
      <c r="AK12" s="282"/>
      <c r="AM12" s="95">
        <f t="shared" si="5"/>
        <v>1953</v>
      </c>
      <c r="AN12" s="98">
        <f t="shared" si="0"/>
        <v>5650</v>
      </c>
      <c r="AO12" s="99">
        <f t="shared" si="1"/>
        <v>5027</v>
      </c>
      <c r="AP12" s="96">
        <f t="shared" si="6"/>
        <v>5195.4697315819531</v>
      </c>
      <c r="AR12" s="407">
        <f t="shared" si="7"/>
        <v>0.90362880501049569</v>
      </c>
      <c r="AS12" s="282"/>
      <c r="AT12" s="282"/>
      <c r="AU12" s="282"/>
      <c r="AV12" s="282"/>
      <c r="AW12" s="282"/>
      <c r="AX12" s="282"/>
      <c r="AY12" s="282"/>
      <c r="AZ12" s="282"/>
      <c r="BA12" s="282"/>
      <c r="BB12" s="282"/>
      <c r="BC12" s="282"/>
      <c r="BD12" s="282"/>
      <c r="BE12" s="282"/>
      <c r="BF12" s="282"/>
      <c r="BG12" s="282"/>
      <c r="BH12" s="282"/>
      <c r="BJ12" s="89"/>
      <c r="BL12" s="95">
        <f t="shared" si="33"/>
        <v>1953</v>
      </c>
      <c r="BM12" s="75">
        <f>HDD_by_Division11_update!D8</f>
        <v>5626</v>
      </c>
      <c r="BN12" s="75">
        <f>HDD_by_Division11_update!E8</f>
        <v>5994</v>
      </c>
      <c r="BO12" s="75">
        <f t="shared" si="8"/>
        <v>5831.0218228498079</v>
      </c>
      <c r="BQ12" s="75">
        <f>CDD_by_Division11_update!F8</f>
        <v>945</v>
      </c>
      <c r="BR12" s="75">
        <f>CDD_by_Division11_update!H8</f>
        <v>1183</v>
      </c>
      <c r="BS12" s="96">
        <f t="shared" si="9"/>
        <v>1022.9965009208104</v>
      </c>
      <c r="BU12" s="430">
        <f t="shared" si="10"/>
        <v>1.0201870675404541</v>
      </c>
      <c r="BV12" s="282"/>
      <c r="BW12" s="282"/>
      <c r="BX12" s="282"/>
      <c r="BY12" s="282"/>
      <c r="BZ12" s="282"/>
      <c r="CA12" s="282"/>
      <c r="CB12" s="282"/>
      <c r="CC12" s="282"/>
      <c r="CD12" s="282"/>
      <c r="CE12" s="282"/>
      <c r="CF12" s="282"/>
      <c r="CG12" s="282"/>
      <c r="CH12" s="282"/>
      <c r="CI12" s="282"/>
      <c r="CJ12" s="282"/>
      <c r="CL12" s="95">
        <f t="shared" si="11"/>
        <v>1953</v>
      </c>
      <c r="CM12" s="98">
        <f t="shared" si="12"/>
        <v>5626</v>
      </c>
      <c r="CN12" s="99">
        <f t="shared" si="13"/>
        <v>5994</v>
      </c>
      <c r="CO12" s="96">
        <f t="shared" si="14"/>
        <v>5740.0759845253451</v>
      </c>
      <c r="CQ12" s="407">
        <f t="shared" si="15"/>
        <v>0.90905204405896145</v>
      </c>
      <c r="CR12" s="282"/>
      <c r="DE12" s="282"/>
      <c r="DF12" s="212"/>
      <c r="DG12" s="89"/>
      <c r="DI12" s="95">
        <f t="shared" si="34"/>
        <v>1953</v>
      </c>
      <c r="DJ12" s="75">
        <f>HDD_by_Division11_update!F8</f>
        <v>2486</v>
      </c>
      <c r="DK12" s="75">
        <f>HDD_by_Division11_update!G8</f>
        <v>3132</v>
      </c>
      <c r="DL12" s="75">
        <f>HDD_by_Division11_update!H8</f>
        <v>2024</v>
      </c>
      <c r="DM12" s="75">
        <f t="shared" si="16"/>
        <v>2658.8372530573843</v>
      </c>
      <c r="DO12" s="75">
        <f>CDD_by_Division11_update!J8</f>
        <v>2137</v>
      </c>
      <c r="DP12" s="75">
        <f>CDD_by_Division11_update!L8</f>
        <v>1893</v>
      </c>
      <c r="DQ12" s="75">
        <f>CDD_by_Division11_update!N8</f>
        <v>2727</v>
      </c>
      <c r="DR12" s="75">
        <f t="shared" si="17"/>
        <v>1470.5684911459095</v>
      </c>
      <c r="DT12" s="430">
        <f t="shared" si="18"/>
        <v>1.0128079333038351</v>
      </c>
      <c r="DU12" s="291" t="s">
        <v>639</v>
      </c>
      <c r="DV12">
        <f>EB4/EB5</f>
        <v>1.999232508732566</v>
      </c>
      <c r="DW12">
        <f>EA4/EA5</f>
        <v>-5.3929227034399473E-2</v>
      </c>
      <c r="DX12">
        <f>DZ4/DZ5</f>
        <v>0.27379813037341089</v>
      </c>
      <c r="DY12">
        <f>DY4/DY5</f>
        <v>-6.4906393742718213E-2</v>
      </c>
      <c r="DZ12">
        <f>DX4/DX5</f>
        <v>0.88426311097775023</v>
      </c>
      <c r="EA12">
        <f>DW4/DW5</f>
        <v>-1.1423802869187309</v>
      </c>
      <c r="EB12">
        <f>DV4/DV5</f>
        <v>1.1167979138603141</v>
      </c>
      <c r="EC12" s="282"/>
      <c r="ED12" s="282"/>
      <c r="EE12" s="282"/>
      <c r="EF12" s="282"/>
      <c r="EG12" s="282"/>
      <c r="EH12" s="282"/>
      <c r="EI12" s="282"/>
      <c r="EK12" s="95">
        <f t="shared" si="19"/>
        <v>1953</v>
      </c>
      <c r="EL12" s="98">
        <f t="shared" si="20"/>
        <v>2486</v>
      </c>
      <c r="EM12" s="98">
        <f t="shared" si="21"/>
        <v>3132</v>
      </c>
      <c r="EN12" s="98">
        <f t="shared" si="22"/>
        <v>2024</v>
      </c>
      <c r="EO12" s="75">
        <f t="shared" si="23"/>
        <v>2463.2161878400307</v>
      </c>
      <c r="EQ12" s="407">
        <f t="shared" si="24"/>
        <v>0.93225829479875177</v>
      </c>
      <c r="ER12" s="282"/>
      <c r="FE12" s="282"/>
      <c r="FG12" s="89"/>
      <c r="FI12" s="95">
        <f t="shared" si="35"/>
        <v>1953</v>
      </c>
      <c r="FJ12" s="75">
        <f>HDD_by_Division11_update!I8</f>
        <v>4925</v>
      </c>
      <c r="FK12" s="75">
        <f>HDD_by_Division11_update!J8</f>
        <v>3224</v>
      </c>
      <c r="FL12" s="75">
        <f t="shared" si="25"/>
        <v>3878.4454470877772</v>
      </c>
      <c r="FN12" s="75">
        <f>CDD_by_Division11_update!P8</f>
        <v>1193</v>
      </c>
      <c r="FO12" s="75">
        <f>CDD_by_Division11_update!R8</f>
        <v>571</v>
      </c>
      <c r="FP12" s="96">
        <f t="shared" si="26"/>
        <v>818.8129781807877</v>
      </c>
      <c r="FR12" s="432">
        <f t="shared" si="27"/>
        <v>0.98554658746259505</v>
      </c>
      <c r="FS12" s="282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G12" s="282"/>
      <c r="GH12" s="282"/>
      <c r="GJ12" s="95">
        <f t="shared" si="28"/>
        <v>1953</v>
      </c>
      <c r="GK12" s="98">
        <f t="shared" si="29"/>
        <v>4925</v>
      </c>
      <c r="GL12" s="98">
        <f t="shared" si="30"/>
        <v>3224</v>
      </c>
      <c r="GM12" s="75">
        <f t="shared" si="31"/>
        <v>3907.7752309271295</v>
      </c>
      <c r="GO12" s="407">
        <f t="shared" si="32"/>
        <v>0.98614538175514566</v>
      </c>
      <c r="GP12" s="282"/>
      <c r="HC12" s="282"/>
      <c r="HD12" s="282"/>
      <c r="HE12" s="282"/>
      <c r="HG12" s="89"/>
      <c r="HJ12" s="74" t="s">
        <v>161</v>
      </c>
      <c r="HK12" s="100" t="s">
        <v>162</v>
      </c>
      <c r="HL12" s="74" t="s">
        <v>161</v>
      </c>
      <c r="HM12" s="74" t="s">
        <v>162</v>
      </c>
      <c r="HO12">
        <f t="shared" si="36"/>
        <v>1953</v>
      </c>
      <c r="HP12" s="112">
        <f t="shared" si="37"/>
        <v>1.0071260451789725</v>
      </c>
      <c r="HQ12" s="112">
        <f t="shared" si="38"/>
        <v>0.92821542976652638</v>
      </c>
      <c r="HR12" s="80"/>
      <c r="HS12">
        <f t="shared" si="41"/>
        <v>1953</v>
      </c>
      <c r="HT12" s="81">
        <f>Commercial_Total!D167</f>
        <v>296.928</v>
      </c>
      <c r="HU12" s="81">
        <f t="shared" si="39"/>
        <v>294.82704912793122</v>
      </c>
      <c r="HV12" s="81">
        <f>Commercial_Total!D243</f>
        <v>2512.3760000000002</v>
      </c>
      <c r="HW12" s="81">
        <f t="shared" si="40"/>
        <v>2706.673385759098</v>
      </c>
      <c r="HY12" s="75">
        <f>HDD_by_Division10!K8</f>
        <v>4063</v>
      </c>
      <c r="HZ12" s="75">
        <f>CDD_by_Division10!K8</f>
        <v>1326</v>
      </c>
    </row>
    <row r="13" spans="1:249" x14ac:dyDescent="0.2">
      <c r="B13" t="s">
        <v>163</v>
      </c>
      <c r="C13">
        <v>587</v>
      </c>
      <c r="D13" s="96">
        <v>28</v>
      </c>
      <c r="E13" s="94">
        <v>64</v>
      </c>
      <c r="F13" s="79">
        <f>(C13-D13-E13)/C13</f>
        <v>0.84327086882453151</v>
      </c>
      <c r="G13" s="79">
        <f>D13/C13</f>
        <v>4.770017035775128E-2</v>
      </c>
      <c r="H13" s="79">
        <f>E13/C13</f>
        <v>0.10902896081771721</v>
      </c>
      <c r="I13" s="79"/>
      <c r="J13" s="79"/>
      <c r="K13" s="79">
        <v>0.5</v>
      </c>
      <c r="L13" s="79"/>
      <c r="M13" s="79"/>
      <c r="O13" s="95">
        <v>1954</v>
      </c>
      <c r="P13" s="75">
        <f>HDD_by_Division11_update!B9</f>
        <v>6291</v>
      </c>
      <c r="Q13" s="75">
        <f>HDD_by_Division11_update!C9</f>
        <v>5473</v>
      </c>
      <c r="R13" s="96">
        <f t="shared" si="2"/>
        <v>5643.5722983257228</v>
      </c>
      <c r="T13">
        <f>CDD_by_Division11_update!B9</f>
        <v>303</v>
      </c>
      <c r="U13">
        <f>CDD_by_Division11_update!D9</f>
        <v>646</v>
      </c>
      <c r="V13" s="96">
        <f t="shared" si="3"/>
        <v>560.70270726865738</v>
      </c>
      <c r="X13" s="430">
        <f t="shared" si="4"/>
        <v>0.9906143746152295</v>
      </c>
      <c r="Y13" s="282"/>
      <c r="Z13" s="63" t="s">
        <v>616</v>
      </c>
      <c r="AK13" s="282"/>
      <c r="AM13" s="95">
        <f t="shared" si="5"/>
        <v>1954</v>
      </c>
      <c r="AN13" s="98">
        <f t="shared" si="0"/>
        <v>6291</v>
      </c>
      <c r="AO13" s="99">
        <f t="shared" si="1"/>
        <v>5473</v>
      </c>
      <c r="AP13" s="96">
        <f t="shared" si="6"/>
        <v>5694.2010279840088</v>
      </c>
      <c r="AR13" s="407">
        <f t="shared" si="7"/>
        <v>0.95817987617735401</v>
      </c>
      <c r="AS13" s="282"/>
      <c r="AT13" s="63" t="s">
        <v>633</v>
      </c>
      <c r="AV13" s="248" t="s">
        <v>635</v>
      </c>
      <c r="AZ13" s="282"/>
      <c r="BA13" s="282"/>
      <c r="BB13" s="282"/>
      <c r="BC13" s="282"/>
      <c r="BD13" s="282"/>
      <c r="BE13" s="282"/>
      <c r="BF13" s="282"/>
      <c r="BG13" s="282"/>
      <c r="BH13" s="282"/>
      <c r="BJ13" s="89"/>
      <c r="BL13" s="95">
        <f t="shared" si="33"/>
        <v>1954</v>
      </c>
      <c r="BM13" s="75">
        <f>HDD_by_Division11_update!D9</f>
        <v>5841</v>
      </c>
      <c r="BN13" s="75">
        <f>HDD_by_Division11_update!E9</f>
        <v>6063</v>
      </c>
      <c r="BO13" s="75">
        <f t="shared" si="8"/>
        <v>5964.6816431322204</v>
      </c>
      <c r="BQ13" s="75">
        <f>CDD_by_Division11_update!F9</f>
        <v>858</v>
      </c>
      <c r="BR13" s="75">
        <f>CDD_by_Division11_update!H9</f>
        <v>1250</v>
      </c>
      <c r="BS13" s="96">
        <f t="shared" si="9"/>
        <v>986.46482504604057</v>
      </c>
      <c r="BU13" s="430">
        <f t="shared" si="10"/>
        <v>1.0181238945964954</v>
      </c>
      <c r="BV13" s="282"/>
      <c r="BW13" s="63" t="s">
        <v>633</v>
      </c>
      <c r="CC13" s="282"/>
      <c r="CD13" s="282"/>
      <c r="CE13" s="282"/>
      <c r="CF13" s="282"/>
      <c r="CG13" s="282"/>
      <c r="CH13" s="282"/>
      <c r="CI13" s="282"/>
      <c r="CJ13" s="282"/>
      <c r="CL13" s="95">
        <f t="shared" si="11"/>
        <v>1954</v>
      </c>
      <c r="CM13" s="98">
        <f t="shared" si="12"/>
        <v>5841</v>
      </c>
      <c r="CN13" s="99">
        <f t="shared" si="13"/>
        <v>6063</v>
      </c>
      <c r="CO13" s="96">
        <f t="shared" si="14"/>
        <v>5909.8175776212674</v>
      </c>
      <c r="CQ13" s="407">
        <f t="shared" si="15"/>
        <v>0.9281221951340064</v>
      </c>
      <c r="CR13" s="282"/>
      <c r="CS13" s="63" t="s">
        <v>633</v>
      </c>
      <c r="DE13" s="282"/>
      <c r="DF13" s="212"/>
      <c r="DG13" s="89"/>
      <c r="DI13" s="95">
        <f t="shared" si="34"/>
        <v>1954</v>
      </c>
      <c r="DJ13" s="75">
        <f>HDD_by_Division11_update!F9</f>
        <v>2713</v>
      </c>
      <c r="DK13" s="75">
        <f>HDD_by_Division11_update!G9</f>
        <v>3211</v>
      </c>
      <c r="DL13" s="75">
        <f>HDD_by_Division11_update!H9</f>
        <v>1876</v>
      </c>
      <c r="DM13" s="75">
        <f t="shared" si="16"/>
        <v>2785.7761053621825</v>
      </c>
      <c r="DO13" s="75">
        <f>CDD_by_Division11_update!J9</f>
        <v>2082</v>
      </c>
      <c r="DP13" s="75">
        <f>CDD_by_Division11_update!L9</f>
        <v>1998</v>
      </c>
      <c r="DQ13" s="75">
        <f>CDD_by_Division11_update!N9</f>
        <v>2907</v>
      </c>
      <c r="DR13" s="75">
        <f t="shared" si="17"/>
        <v>1469.4463632372313</v>
      </c>
      <c r="DT13" s="430">
        <f t="shared" si="18"/>
        <v>1.0149407757328079</v>
      </c>
      <c r="DU13" s="282"/>
      <c r="DV13" s="63" t="s">
        <v>633</v>
      </c>
      <c r="EC13" s="282"/>
      <c r="ED13" s="282"/>
      <c r="EE13" s="282"/>
      <c r="EF13" s="282"/>
      <c r="EG13" s="282"/>
      <c r="EH13" s="282"/>
      <c r="EI13" s="282"/>
      <c r="EK13" s="95">
        <f t="shared" si="19"/>
        <v>1954</v>
      </c>
      <c r="EL13" s="98">
        <f t="shared" si="20"/>
        <v>2713</v>
      </c>
      <c r="EM13" s="98">
        <f t="shared" si="21"/>
        <v>3211</v>
      </c>
      <c r="EN13" s="98">
        <f t="shared" si="22"/>
        <v>1876</v>
      </c>
      <c r="EO13" s="75">
        <f t="shared" si="23"/>
        <v>2535.3531545289684</v>
      </c>
      <c r="EQ13" s="407">
        <f t="shared" si="24"/>
        <v>0.94681231792070442</v>
      </c>
      <c r="ER13" s="282"/>
      <c r="ES13" s="63" t="s">
        <v>633</v>
      </c>
      <c r="FE13" s="282"/>
      <c r="FG13" s="89"/>
      <c r="FI13" s="95">
        <f t="shared" si="35"/>
        <v>1954</v>
      </c>
      <c r="FJ13" s="75">
        <f>HDD_by_Division11_update!I9</f>
        <v>4679</v>
      </c>
      <c r="FK13" s="75">
        <f>HDD_by_Division11_update!J9</f>
        <v>3296</v>
      </c>
      <c r="FL13" s="75">
        <f t="shared" si="25"/>
        <v>3828.0976210008203</v>
      </c>
      <c r="FN13" s="75">
        <f>CDD_by_Division11_update!P9</f>
        <v>1292</v>
      </c>
      <c r="FO13" s="75">
        <f>CDD_by_Division11_update!R9</f>
        <v>590</v>
      </c>
      <c r="FP13" s="96">
        <f t="shared" si="26"/>
        <v>869.68603003683756</v>
      </c>
      <c r="FR13" s="432">
        <f t="shared" si="27"/>
        <v>0.99191146064723179</v>
      </c>
      <c r="FS13" s="282"/>
      <c r="FT13" s="63" t="s">
        <v>633</v>
      </c>
      <c r="GA13" s="96"/>
      <c r="GB13" s="96"/>
      <c r="GC13" s="96"/>
      <c r="GD13" s="96"/>
      <c r="GE13" s="96"/>
      <c r="GG13" s="282"/>
      <c r="GH13" s="282"/>
      <c r="GJ13" s="95">
        <f t="shared" si="28"/>
        <v>1954</v>
      </c>
      <c r="GK13" s="98">
        <f t="shared" si="29"/>
        <v>4679</v>
      </c>
      <c r="GL13" s="98">
        <f t="shared" si="30"/>
        <v>3296</v>
      </c>
      <c r="GM13" s="75">
        <f t="shared" si="31"/>
        <v>3851.9442353746153</v>
      </c>
      <c r="GO13" s="407">
        <f t="shared" si="32"/>
        <v>0.97928716837505658</v>
      </c>
      <c r="GP13" s="282"/>
      <c r="GQ13" s="63" t="s">
        <v>633</v>
      </c>
      <c r="HC13" s="282"/>
      <c r="HD13" s="282"/>
      <c r="HE13" s="282"/>
      <c r="HG13" s="89"/>
      <c r="HI13" t="s">
        <v>154</v>
      </c>
      <c r="HJ13" s="274">
        <v>436</v>
      </c>
      <c r="HK13" s="101">
        <f>HJ13/HJ$17</f>
        <v>0.16717791411042945</v>
      </c>
      <c r="HL13" s="274">
        <f>1035-HJ13</f>
        <v>599</v>
      </c>
      <c r="HM13" s="76">
        <f>HL13/HL$17</f>
        <v>0.22070744288872512</v>
      </c>
      <c r="HO13">
        <f t="shared" si="36"/>
        <v>1954</v>
      </c>
      <c r="HP13" s="112">
        <f t="shared" si="37"/>
        <v>1.0063716275286057</v>
      </c>
      <c r="HQ13" s="112">
        <f t="shared" si="38"/>
        <v>0.94906493011113646</v>
      </c>
      <c r="HR13" s="80"/>
      <c r="HS13">
        <f t="shared" si="41"/>
        <v>1954</v>
      </c>
      <c r="HT13" s="81">
        <f>Commercial_Total!D168</f>
        <v>319.346</v>
      </c>
      <c r="HU13" s="81">
        <f t="shared" si="39"/>
        <v>317.32412884515941</v>
      </c>
      <c r="HV13" s="81">
        <f>Commercial_Total!D244</f>
        <v>2457.578</v>
      </c>
      <c r="HW13" s="81">
        <f t="shared" si="40"/>
        <v>2589.4729875986623</v>
      </c>
      <c r="HY13" s="75">
        <f>HDD_by_Division10!K9</f>
        <v>4232</v>
      </c>
      <c r="HZ13" s="75">
        <f>CDD_by_Division10!K9</f>
        <v>1315</v>
      </c>
    </row>
    <row r="14" spans="1:249" x14ac:dyDescent="0.2">
      <c r="B14" t="s">
        <v>164</v>
      </c>
      <c r="C14">
        <f>SUM(C10:C13)</f>
        <v>2608</v>
      </c>
      <c r="D14" s="96">
        <f>SUM(D10:D13)</f>
        <v>112</v>
      </c>
      <c r="E14" s="94">
        <f>SUM(E10:E13)</f>
        <v>340</v>
      </c>
      <c r="F14" s="79">
        <f>(C14-D14-E14)/C14</f>
        <v>0.82668711656441718</v>
      </c>
      <c r="G14" s="79">
        <f>D14/C14</f>
        <v>4.2944785276073622E-2</v>
      </c>
      <c r="H14" s="79">
        <f>E14/C14</f>
        <v>0.1303680981595092</v>
      </c>
      <c r="I14" s="79"/>
      <c r="J14" s="79"/>
      <c r="K14" s="79"/>
      <c r="L14" s="79"/>
      <c r="M14" s="79"/>
      <c r="O14" s="95">
        <v>1955</v>
      </c>
      <c r="P14" s="75">
        <f>HDD_by_Division11_update!B10</f>
        <v>6577</v>
      </c>
      <c r="Q14" s="75">
        <f>HDD_by_Division11_update!C10</f>
        <v>5708</v>
      </c>
      <c r="R14" s="96">
        <f t="shared" si="2"/>
        <v>5889.2070015220697</v>
      </c>
      <c r="T14">
        <f>CDD_by_Division11_update!B10</f>
        <v>602</v>
      </c>
      <c r="U14">
        <f>CDD_by_Division11_update!D10</f>
        <v>934</v>
      </c>
      <c r="V14" s="96">
        <f t="shared" si="3"/>
        <v>851.43818895975005</v>
      </c>
      <c r="X14" s="430">
        <f t="shared" si="4"/>
        <v>1.0299054360502584</v>
      </c>
      <c r="Y14" s="282"/>
      <c r="AK14" s="282"/>
      <c r="AM14" s="95">
        <f t="shared" si="5"/>
        <v>1955</v>
      </c>
      <c r="AN14" s="98">
        <f t="shared" si="0"/>
        <v>6577</v>
      </c>
      <c r="AO14" s="99">
        <f t="shared" si="1"/>
        <v>5708</v>
      </c>
      <c r="AP14" s="96">
        <f t="shared" si="6"/>
        <v>5942.9922901199316</v>
      </c>
      <c r="AR14" s="407">
        <f t="shared" si="7"/>
        <v>0.98408795967920393</v>
      </c>
      <c r="AS14" s="282"/>
      <c r="AZ14" s="282"/>
      <c r="BA14" s="282"/>
      <c r="BB14" s="282"/>
      <c r="BC14" s="282"/>
      <c r="BD14" s="282"/>
      <c r="BE14" s="282"/>
      <c r="BF14" s="282"/>
      <c r="BG14" s="282"/>
      <c r="BH14" s="282"/>
      <c r="BJ14" s="89"/>
      <c r="BL14" s="95">
        <f t="shared" si="33"/>
        <v>1955</v>
      </c>
      <c r="BM14" s="75">
        <f>HDD_by_Division11_update!D10</f>
        <v>6101</v>
      </c>
      <c r="BN14" s="75">
        <f>HDD_by_Division11_update!E10</f>
        <v>6630</v>
      </c>
      <c r="BO14" s="75">
        <f t="shared" si="8"/>
        <v>6395.7188703465981</v>
      </c>
      <c r="BQ14" s="75">
        <f>CDD_by_Division11_update!F10</f>
        <v>1043</v>
      </c>
      <c r="BR14" s="75">
        <f>CDD_by_Division11_update!H10</f>
        <v>1238</v>
      </c>
      <c r="BS14" s="96">
        <f t="shared" si="9"/>
        <v>1106.9046961325967</v>
      </c>
      <c r="BU14" s="430">
        <f t="shared" si="10"/>
        <v>1.0310864559819219</v>
      </c>
      <c r="BV14" s="282"/>
      <c r="CC14" s="282"/>
      <c r="CD14" s="282"/>
      <c r="CE14" s="282"/>
      <c r="CF14" s="282"/>
      <c r="CG14" s="282"/>
      <c r="CH14" s="282"/>
      <c r="CI14" s="282"/>
      <c r="CJ14" s="282"/>
      <c r="CL14" s="95">
        <f t="shared" si="11"/>
        <v>1955</v>
      </c>
      <c r="CM14" s="98">
        <f t="shared" si="12"/>
        <v>6101</v>
      </c>
      <c r="CN14" s="99">
        <f t="shared" si="13"/>
        <v>6630</v>
      </c>
      <c r="CO14" s="96">
        <f t="shared" si="14"/>
        <v>6264.9842277551834</v>
      </c>
      <c r="CQ14" s="407">
        <f t="shared" si="15"/>
        <v>0.96701228455884369</v>
      </c>
      <c r="CR14" s="282"/>
      <c r="DE14" s="282"/>
      <c r="DF14" s="212"/>
      <c r="DG14" s="89"/>
      <c r="DI14" s="95">
        <f t="shared" si="34"/>
        <v>1955</v>
      </c>
      <c r="DJ14" s="75">
        <f>HDD_by_Division11_update!F10</f>
        <v>2786</v>
      </c>
      <c r="DK14" s="75">
        <f>HDD_by_Division11_update!G10</f>
        <v>3314</v>
      </c>
      <c r="DL14" s="75">
        <f>HDD_by_Division11_update!H10</f>
        <v>2083</v>
      </c>
      <c r="DM14" s="75">
        <f t="shared" si="16"/>
        <v>2886.3502665412357</v>
      </c>
      <c r="DO14" s="75">
        <f>CDD_by_Division11_update!J10</f>
        <v>2045</v>
      </c>
      <c r="DP14" s="75">
        <f>CDD_by_Division11_update!L10</f>
        <v>1791</v>
      </c>
      <c r="DQ14" s="75">
        <f>CDD_by_Division11_update!N10</f>
        <v>2643</v>
      </c>
      <c r="DR14" s="75">
        <f t="shared" si="17"/>
        <v>1402.3602370847359</v>
      </c>
      <c r="DT14" s="430">
        <f t="shared" si="18"/>
        <v>1.009285713489245</v>
      </c>
      <c r="DU14" s="282"/>
      <c r="EC14" s="282"/>
      <c r="ED14" s="282"/>
      <c r="EE14" s="282"/>
      <c r="EF14" s="282"/>
      <c r="EG14" s="282"/>
      <c r="EH14" s="282"/>
      <c r="EI14" s="282"/>
      <c r="EK14" s="95">
        <f t="shared" si="19"/>
        <v>1955</v>
      </c>
      <c r="EL14" s="98">
        <f t="shared" si="20"/>
        <v>2786</v>
      </c>
      <c r="EM14" s="98">
        <f t="shared" si="21"/>
        <v>3314</v>
      </c>
      <c r="EN14" s="98">
        <f t="shared" si="22"/>
        <v>2083</v>
      </c>
      <c r="EO14" s="75">
        <f t="shared" si="23"/>
        <v>2659.0491552925459</v>
      </c>
      <c r="EQ14" s="407">
        <f t="shared" si="24"/>
        <v>0.97088864146504172</v>
      </c>
      <c r="ER14" s="282"/>
      <c r="FE14" s="282"/>
      <c r="FG14" s="89"/>
      <c r="FI14" s="95">
        <f t="shared" si="35"/>
        <v>1955</v>
      </c>
      <c r="FJ14" s="75">
        <f>HDD_by_Division11_update!I10</f>
        <v>5517</v>
      </c>
      <c r="FK14" s="75">
        <f>HDD_by_Division11_update!J10</f>
        <v>3723</v>
      </c>
      <c r="FL14" s="75">
        <f t="shared" si="25"/>
        <v>4413.2264150943392</v>
      </c>
      <c r="FN14" s="75">
        <f>CDD_by_Division11_update!P10</f>
        <v>1124</v>
      </c>
      <c r="FO14" s="75">
        <f>CDD_by_Division11_update!R10</f>
        <v>560</v>
      </c>
      <c r="FP14" s="96">
        <f t="shared" si="26"/>
        <v>784.70501558515161</v>
      </c>
      <c r="FR14" s="432">
        <f t="shared" si="27"/>
        <v>0.98615636889877578</v>
      </c>
      <c r="FS14" s="282"/>
      <c r="GA14" s="96"/>
      <c r="GB14" s="96"/>
      <c r="GC14" s="96"/>
      <c r="GD14" s="96"/>
      <c r="GE14" s="96"/>
      <c r="GG14" s="282"/>
      <c r="GH14" s="282"/>
      <c r="GJ14" s="95">
        <f t="shared" si="28"/>
        <v>1955</v>
      </c>
      <c r="GK14" s="98">
        <f t="shared" si="29"/>
        <v>5517</v>
      </c>
      <c r="GL14" s="98">
        <f t="shared" si="30"/>
        <v>3723</v>
      </c>
      <c r="GM14" s="75">
        <f t="shared" si="31"/>
        <v>4444.1597673622982</v>
      </c>
      <c r="GO14" s="407">
        <f t="shared" si="32"/>
        <v>1.047215415590063</v>
      </c>
      <c r="GP14" s="282"/>
      <c r="HC14" s="282"/>
      <c r="HD14" s="282"/>
      <c r="HE14" s="282"/>
      <c r="HG14" s="89"/>
      <c r="HI14" t="s">
        <v>157</v>
      </c>
      <c r="HJ14" s="274">
        <v>558</v>
      </c>
      <c r="HK14" s="101">
        <f>HJ14/HJ$17</f>
        <v>0.21395705521472394</v>
      </c>
      <c r="HL14" s="274">
        <f>1497-HJ14</f>
        <v>939</v>
      </c>
      <c r="HM14" s="76">
        <f>HL14/HL$17</f>
        <v>0.3459837877671334</v>
      </c>
      <c r="HO14">
        <f t="shared" si="36"/>
        <v>1955</v>
      </c>
      <c r="HP14" s="112">
        <f t="shared" si="37"/>
        <v>1.0121914221061583</v>
      </c>
      <c r="HQ14" s="112">
        <f t="shared" si="38"/>
        <v>0.9870566916663126</v>
      </c>
      <c r="HR14" s="80"/>
      <c r="HS14">
        <f t="shared" si="41"/>
        <v>1955</v>
      </c>
      <c r="HT14" s="81">
        <f>Commercial_Total!D169</f>
        <v>349.89100000000002</v>
      </c>
      <c r="HU14" s="81">
        <f t="shared" si="39"/>
        <v>345.67670932435897</v>
      </c>
      <c r="HV14" s="81">
        <f>Commercial_Total!D245</f>
        <v>2561.252</v>
      </c>
      <c r="HW14" s="81">
        <f t="shared" si="40"/>
        <v>2594.83778553407</v>
      </c>
      <c r="HY14" s="75">
        <f>HDD_by_Division10!K10</f>
        <v>4521</v>
      </c>
      <c r="HZ14" s="75">
        <f>CDD_by_Division10!K10</f>
        <v>1344</v>
      </c>
    </row>
    <row r="15" spans="1:249" x14ac:dyDescent="0.2">
      <c r="O15" s="95">
        <v>1956</v>
      </c>
      <c r="P15" s="75">
        <f>HDD_by_Division11_update!B11</f>
        <v>6702</v>
      </c>
      <c r="Q15" s="75">
        <f>HDD_by_Division11_update!C11</f>
        <v>5731</v>
      </c>
      <c r="R15" s="96">
        <f t="shared" si="2"/>
        <v>5933.4764079147635</v>
      </c>
      <c r="T15">
        <f>CDD_by_Division11_update!B11</f>
        <v>336</v>
      </c>
      <c r="U15">
        <f>CDD_by_Division11_update!D11</f>
        <v>566</v>
      </c>
      <c r="V15" s="96">
        <f t="shared" si="3"/>
        <v>508.80356464079068</v>
      </c>
      <c r="X15" s="430">
        <f t="shared" si="4"/>
        <v>0.98206542907280814</v>
      </c>
      <c r="Y15" s="282"/>
      <c r="Z15" s="248" t="s">
        <v>614</v>
      </c>
      <c r="AA15" s="248" t="s">
        <v>617</v>
      </c>
      <c r="AB15" s="248" t="s">
        <v>620</v>
      </c>
      <c r="AC15" s="248" t="s">
        <v>622</v>
      </c>
      <c r="AD15" s="248" t="s">
        <v>619</v>
      </c>
      <c r="AE15" s="248" t="s">
        <v>623</v>
      </c>
      <c r="AK15" s="282"/>
      <c r="AM15" s="95">
        <f t="shared" si="5"/>
        <v>1956</v>
      </c>
      <c r="AN15" s="98">
        <f t="shared" si="0"/>
        <v>6702</v>
      </c>
      <c r="AO15" s="99">
        <f t="shared" si="1"/>
        <v>5731</v>
      </c>
      <c r="AP15" s="96">
        <f t="shared" si="6"/>
        <v>5993.5748143917763</v>
      </c>
      <c r="AR15" s="407">
        <f t="shared" si="7"/>
        <v>0.9892546039710689</v>
      </c>
      <c r="AS15" s="282"/>
      <c r="AT15" s="248" t="s">
        <v>1328</v>
      </c>
      <c r="AU15" s="248" t="s">
        <v>617</v>
      </c>
      <c r="AV15" s="248" t="s">
        <v>620</v>
      </c>
      <c r="AW15" s="248" t="s">
        <v>637</v>
      </c>
      <c r="AX15" s="248" t="s">
        <v>619</v>
      </c>
      <c r="AY15" s="248" t="s">
        <v>623</v>
      </c>
      <c r="AZ15" s="282"/>
      <c r="BA15" s="282"/>
      <c r="BB15" s="282"/>
      <c r="BC15" s="282"/>
      <c r="BD15" s="282"/>
      <c r="BE15" s="282"/>
      <c r="BF15" s="282"/>
      <c r="BG15" s="282"/>
      <c r="BH15" s="282"/>
      <c r="BJ15" s="89"/>
      <c r="BL15" s="95">
        <f t="shared" si="33"/>
        <v>1956</v>
      </c>
      <c r="BM15" s="75">
        <f>HDD_by_Division11_update!D11</f>
        <v>6019</v>
      </c>
      <c r="BN15" s="75">
        <f>HDD_by_Division11_update!E11</f>
        <v>6408</v>
      </c>
      <c r="BO15" s="75">
        <f t="shared" si="8"/>
        <v>6235.7214377406935</v>
      </c>
      <c r="BQ15" s="75">
        <f>CDD_by_Division11_update!F11</f>
        <v>750</v>
      </c>
      <c r="BR15" s="75">
        <f>CDD_by_Division11_update!H11</f>
        <v>1155</v>
      </c>
      <c r="BS15" s="96">
        <f t="shared" si="9"/>
        <v>882.72513812154693</v>
      </c>
      <c r="BU15" s="430">
        <f t="shared" si="10"/>
        <v>1.0098945701035482</v>
      </c>
      <c r="BV15" s="282"/>
      <c r="BW15" s="248" t="s">
        <v>614</v>
      </c>
      <c r="BX15" s="248" t="s">
        <v>617</v>
      </c>
      <c r="BY15" s="248" t="s">
        <v>620</v>
      </c>
      <c r="BZ15" s="248" t="s">
        <v>622</v>
      </c>
      <c r="CA15" s="248" t="s">
        <v>619</v>
      </c>
      <c r="CB15" s="248" t="s">
        <v>623</v>
      </c>
      <c r="CC15" s="282"/>
      <c r="CD15" s="282"/>
      <c r="CE15" s="282"/>
      <c r="CF15" s="282"/>
      <c r="CG15" s="282"/>
      <c r="CH15" s="282"/>
      <c r="CI15" s="282"/>
      <c r="CJ15" s="282"/>
      <c r="CL15" s="95">
        <f t="shared" si="11"/>
        <v>1956</v>
      </c>
      <c r="CM15" s="98">
        <f t="shared" si="12"/>
        <v>6019</v>
      </c>
      <c r="CN15" s="99">
        <f t="shared" si="13"/>
        <v>6408</v>
      </c>
      <c r="CO15" s="96">
        <f t="shared" si="14"/>
        <v>6139.5857553814112</v>
      </c>
      <c r="CQ15" s="407">
        <f t="shared" si="15"/>
        <v>0.95343478343077381</v>
      </c>
      <c r="CR15" s="282"/>
      <c r="CS15" s="248" t="s">
        <v>1328</v>
      </c>
      <c r="CT15" s="248" t="s">
        <v>617</v>
      </c>
      <c r="CU15" s="248" t="s">
        <v>620</v>
      </c>
      <c r="CV15" s="248" t="s">
        <v>637</v>
      </c>
      <c r="CW15" s="248" t="s">
        <v>619</v>
      </c>
      <c r="CX15" s="248" t="s">
        <v>623</v>
      </c>
      <c r="DE15" s="282"/>
      <c r="DF15" s="212"/>
      <c r="DG15" s="89"/>
      <c r="DI15" s="95">
        <f t="shared" si="34"/>
        <v>1956</v>
      </c>
      <c r="DJ15" s="75">
        <f>HDD_by_Division11_update!F11</f>
        <v>2642</v>
      </c>
      <c r="DK15" s="75">
        <f>HDD_by_Division11_update!G11</f>
        <v>3113</v>
      </c>
      <c r="DL15" s="75">
        <f>HDD_by_Division11_update!H11</f>
        <v>2032</v>
      </c>
      <c r="DM15" s="75">
        <f t="shared" si="16"/>
        <v>2733.6682345562872</v>
      </c>
      <c r="DO15" s="75">
        <f>CDD_by_Division11_update!J11</f>
        <v>1913</v>
      </c>
      <c r="DP15" s="75">
        <f>CDD_by_Division11_update!L11</f>
        <v>1685</v>
      </c>
      <c r="DQ15" s="75">
        <f>CDD_by_Division11_update!N11</f>
        <v>2833</v>
      </c>
      <c r="DR15" s="75">
        <f t="shared" si="17"/>
        <v>1314.1358846773014</v>
      </c>
      <c r="DT15" s="430">
        <f t="shared" si="18"/>
        <v>0.99627647516691276</v>
      </c>
      <c r="DU15" s="282"/>
      <c r="DV15" s="248" t="s">
        <v>614</v>
      </c>
      <c r="DW15" s="248" t="s">
        <v>617</v>
      </c>
      <c r="DX15" s="248" t="s">
        <v>620</v>
      </c>
      <c r="DY15" s="248" t="s">
        <v>638</v>
      </c>
      <c r="DZ15" s="248" t="s">
        <v>622</v>
      </c>
      <c r="EA15" s="248" t="s">
        <v>619</v>
      </c>
      <c r="EB15" s="248" t="s">
        <v>623</v>
      </c>
      <c r="EC15" s="282"/>
      <c r="ED15" s="282"/>
      <c r="EE15" s="282"/>
      <c r="EF15" s="282"/>
      <c r="EG15" s="282"/>
      <c r="EH15" s="282"/>
      <c r="EI15" s="282"/>
      <c r="EK15" s="95">
        <f t="shared" si="19"/>
        <v>1956</v>
      </c>
      <c r="EL15" s="98">
        <f t="shared" si="20"/>
        <v>2642</v>
      </c>
      <c r="EM15" s="98">
        <f t="shared" si="21"/>
        <v>3113</v>
      </c>
      <c r="EN15" s="98">
        <f t="shared" si="22"/>
        <v>2032</v>
      </c>
      <c r="EO15" s="75">
        <f t="shared" si="23"/>
        <v>2534.4496516178297</v>
      </c>
      <c r="EQ15" s="407">
        <f t="shared" si="24"/>
        <v>0.94663242307456996</v>
      </c>
      <c r="ER15" s="282"/>
      <c r="ES15" s="248" t="s">
        <v>614</v>
      </c>
      <c r="ET15" s="248" t="s">
        <v>617</v>
      </c>
      <c r="EU15" s="248" t="s">
        <v>620</v>
      </c>
      <c r="EV15" s="248" t="s">
        <v>637</v>
      </c>
      <c r="EW15" s="248" t="s">
        <v>619</v>
      </c>
      <c r="EX15" s="248" t="s">
        <v>623</v>
      </c>
      <c r="FE15" s="282"/>
      <c r="FG15" s="89"/>
      <c r="FI15" s="95">
        <f t="shared" si="35"/>
        <v>1956</v>
      </c>
      <c r="FJ15" s="75">
        <f>HDD_by_Division11_update!I11</f>
        <v>5146</v>
      </c>
      <c r="FK15" s="75">
        <f>HDD_by_Division11_update!J11</f>
        <v>3382</v>
      </c>
      <c r="FL15" s="75">
        <f t="shared" si="25"/>
        <v>4060.6841673502877</v>
      </c>
      <c r="FN15" s="75">
        <f>CDD_by_Division11_update!P11</f>
        <v>1247</v>
      </c>
      <c r="FO15" s="75">
        <f>CDD_by_Division11_update!R11</f>
        <v>596</v>
      </c>
      <c r="FP15" s="96">
        <f t="shared" si="26"/>
        <v>855.36695947860585</v>
      </c>
      <c r="FR15" s="432">
        <f t="shared" si="27"/>
        <v>0.99281630203771698</v>
      </c>
      <c r="FS15" s="282"/>
      <c r="FT15" s="248" t="s">
        <v>614</v>
      </c>
      <c r="FU15" s="248" t="s">
        <v>617</v>
      </c>
      <c r="FV15" s="248" t="s">
        <v>620</v>
      </c>
      <c r="FW15" s="248" t="s">
        <v>638</v>
      </c>
      <c r="FX15" s="248" t="s">
        <v>622</v>
      </c>
      <c r="FY15" s="248" t="s">
        <v>619</v>
      </c>
      <c r="FZ15" s="248" t="s">
        <v>623</v>
      </c>
      <c r="GA15" s="96"/>
      <c r="GB15" s="96"/>
      <c r="GC15" s="96"/>
      <c r="GD15" s="96"/>
      <c r="GE15" s="96"/>
      <c r="GG15" s="282"/>
      <c r="GH15" s="282"/>
      <c r="GJ15" s="95">
        <f t="shared" si="28"/>
        <v>1956</v>
      </c>
      <c r="GK15" s="98">
        <f t="shared" si="29"/>
        <v>5146</v>
      </c>
      <c r="GL15" s="98">
        <f t="shared" si="30"/>
        <v>3382</v>
      </c>
      <c r="GM15" s="75">
        <f t="shared" si="31"/>
        <v>4091.1002394799862</v>
      </c>
      <c r="GO15" s="407">
        <f t="shared" si="32"/>
        <v>1.007969388372236</v>
      </c>
      <c r="GP15" s="282"/>
      <c r="GQ15" s="248" t="s">
        <v>614</v>
      </c>
      <c r="GR15" s="248" t="s">
        <v>617</v>
      </c>
      <c r="GS15" s="248" t="s">
        <v>620</v>
      </c>
      <c r="GT15" s="248" t="s">
        <v>637</v>
      </c>
      <c r="GU15" s="248" t="s">
        <v>619</v>
      </c>
      <c r="GV15" s="248" t="s">
        <v>623</v>
      </c>
      <c r="HC15" s="282"/>
      <c r="HD15" s="282"/>
      <c r="HE15" s="282"/>
      <c r="HG15" s="89"/>
      <c r="HI15" t="s">
        <v>160</v>
      </c>
      <c r="HJ15" s="274">
        <v>1027</v>
      </c>
      <c r="HK15" s="101">
        <f>HJ15/HJ$17</f>
        <v>0.39378834355828218</v>
      </c>
      <c r="HL15" s="274">
        <f>1684-HJ15</f>
        <v>657</v>
      </c>
      <c r="HM15" s="76">
        <f>HL15/HL$17</f>
        <v>0.24207811348563008</v>
      </c>
      <c r="HO15">
        <f t="shared" si="36"/>
        <v>1956</v>
      </c>
      <c r="HP15" s="112">
        <f t="shared" si="37"/>
        <v>0.9960355853090811</v>
      </c>
      <c r="HQ15" s="112">
        <f t="shared" si="38"/>
        <v>0.97012247013461672</v>
      </c>
      <c r="HR15" s="80"/>
      <c r="HS15">
        <f t="shared" si="41"/>
        <v>1956</v>
      </c>
      <c r="HT15" s="81">
        <f>Commercial_Total!D170</f>
        <v>380.17700000000002</v>
      </c>
      <c r="HU15" s="81">
        <f t="shared" si="39"/>
        <v>381.69017814963587</v>
      </c>
      <c r="HV15" s="81">
        <f>Commercial_Total!D246</f>
        <v>2606.8540000000003</v>
      </c>
      <c r="HW15" s="81">
        <f t="shared" si="40"/>
        <v>2687.1390780570896</v>
      </c>
      <c r="HY15" s="75">
        <f>HDD_by_Division10!K11</f>
        <v>4387</v>
      </c>
      <c r="HZ15" s="75">
        <f>CDD_by_Division10!K11</f>
        <v>1221</v>
      </c>
    </row>
    <row r="16" spans="1:249" x14ac:dyDescent="0.2">
      <c r="B16" s="64" t="s">
        <v>165</v>
      </c>
      <c r="O16" s="95">
        <v>1957</v>
      </c>
      <c r="P16" s="75">
        <f>HDD_by_Division11_update!B12</f>
        <v>6158</v>
      </c>
      <c r="Q16" s="75">
        <f>HDD_by_Division11_update!C12</f>
        <v>5469</v>
      </c>
      <c r="R16" s="96">
        <f t="shared" si="2"/>
        <v>5612.6727549467269</v>
      </c>
      <c r="T16">
        <f>CDD_by_Division11_update!B12</f>
        <v>428</v>
      </c>
      <c r="U16">
        <f>CDD_by_Division11_update!D12</f>
        <v>738</v>
      </c>
      <c r="V16" s="96">
        <f t="shared" si="3"/>
        <v>660.90915234193517</v>
      </c>
      <c r="X16" s="430">
        <f t="shared" si="4"/>
        <v>1.0066045418842351</v>
      </c>
      <c r="Y16" s="282"/>
      <c r="Z16">
        <f t="array" ref="Z16:AE20">LINEST(AF44:AF70,AA44:AE70,1,1)</f>
        <v>-1.9716703772789997E-3</v>
      </c>
      <c r="AA16">
        <v>0.1450022426961618</v>
      </c>
      <c r="AB16">
        <v>-2.7112462105457866</v>
      </c>
      <c r="AC16">
        <v>3.0757378371114039E-3</v>
      </c>
      <c r="AD16">
        <v>6.66058911316898E-4</v>
      </c>
      <c r="AE16">
        <v>44.480284305813093</v>
      </c>
      <c r="AK16" s="282"/>
      <c r="AM16" s="95">
        <f t="shared" si="5"/>
        <v>1957</v>
      </c>
      <c r="AN16" s="98">
        <f t="shared" si="0"/>
        <v>6158</v>
      </c>
      <c r="AO16" s="99">
        <f t="shared" si="1"/>
        <v>5469</v>
      </c>
      <c r="AP16" s="96">
        <f t="shared" si="6"/>
        <v>5655.3172472872648</v>
      </c>
      <c r="AR16" s="407">
        <f t="shared" si="7"/>
        <v>0.9540545704266109</v>
      </c>
      <c r="AS16" s="282"/>
      <c r="AT16">
        <f t="array" ref="AT16:AY20">LINEST(BA44:BA70,AU44:AY70,1,1)</f>
        <v>-17.430236562292059</v>
      </c>
      <c r="AU16">
        <v>-4.3104927618662782E-2</v>
      </c>
      <c r="AV16">
        <v>0.32613133646329151</v>
      </c>
      <c r="AW16" s="287">
        <v>3.5757304939347469E-4</v>
      </c>
      <c r="AX16">
        <v>-4.5227170484119054E-3</v>
      </c>
      <c r="AY16">
        <v>92.525317804080117</v>
      </c>
      <c r="AZ16" s="282"/>
      <c r="BA16" s="282"/>
      <c r="BB16" s="282"/>
      <c r="BC16" s="282"/>
      <c r="BD16" s="282"/>
      <c r="BE16" s="282"/>
      <c r="BF16" s="282"/>
      <c r="BG16" s="282"/>
      <c r="BH16" s="282"/>
      <c r="BJ16" s="89"/>
      <c r="BL16" s="95">
        <f t="shared" si="33"/>
        <v>1957</v>
      </c>
      <c r="BM16" s="75">
        <f>HDD_by_Division11_update!D12</f>
        <v>6166</v>
      </c>
      <c r="BN16" s="75">
        <f>HDD_by_Division11_update!E12</f>
        <v>6525</v>
      </c>
      <c r="BO16" s="75">
        <f t="shared" si="8"/>
        <v>6366.0077021822854</v>
      </c>
      <c r="BQ16" s="75">
        <f>CDD_by_Division11_update!F12</f>
        <v>754</v>
      </c>
      <c r="BR16" s="75">
        <f>CDD_by_Division11_update!H12</f>
        <v>1004</v>
      </c>
      <c r="BS16" s="96">
        <f t="shared" si="9"/>
        <v>835.92909760589328</v>
      </c>
      <c r="BU16" s="430">
        <f t="shared" si="10"/>
        <v>1.0054027474524743</v>
      </c>
      <c r="BV16" s="282"/>
      <c r="BW16">
        <f t="array" ref="BW16:CB20">LINEST(CD44:CD70,BX44:CB70,1,1)</f>
        <v>-2.2621113869293447E-3</v>
      </c>
      <c r="BX16">
        <v>0.17086061315197473</v>
      </c>
      <c r="BY16">
        <v>-3.1719511762679269</v>
      </c>
      <c r="BZ16">
        <v>4.6453170489297504E-3</v>
      </c>
      <c r="CA16">
        <v>4.1678249575202535E-4</v>
      </c>
      <c r="CB16">
        <v>42.445448682171815</v>
      </c>
      <c r="CC16" s="282"/>
      <c r="CD16" s="282"/>
      <c r="CE16" s="282"/>
      <c r="CF16" s="282"/>
      <c r="CG16" s="282"/>
      <c r="CH16" s="282"/>
      <c r="CI16" s="282"/>
      <c r="CJ16" s="282"/>
      <c r="CL16" s="95">
        <f t="shared" si="11"/>
        <v>1957</v>
      </c>
      <c r="CM16" s="98">
        <f t="shared" si="12"/>
        <v>6166</v>
      </c>
      <c r="CN16" s="99">
        <f t="shared" si="13"/>
        <v>6525</v>
      </c>
      <c r="CO16" s="96">
        <f t="shared" si="14"/>
        <v>6277.2860827298882</v>
      </c>
      <c r="CQ16" s="407">
        <f t="shared" si="15"/>
        <v>0.96833540741870761</v>
      </c>
      <c r="CR16" s="282"/>
      <c r="CS16">
        <f t="array" ref="CS16:CX20">LINEST(CZ44:CZ70,CT44:CX70,1,1)</f>
        <v>-2.4243822496691618</v>
      </c>
      <c r="CT16">
        <v>-1.1278996208803994E-2</v>
      </c>
      <c r="CU16">
        <v>-1.0139891215848025</v>
      </c>
      <c r="CV16" s="287">
        <v>2.0479208272709124E-4</v>
      </c>
      <c r="CW16">
        <v>7.6549478853327223E-4</v>
      </c>
      <c r="CX16">
        <v>66.54083404595454</v>
      </c>
      <c r="DE16" s="282"/>
      <c r="DF16" s="212"/>
      <c r="DG16" s="89"/>
      <c r="DI16" s="95">
        <f t="shared" si="34"/>
        <v>1957</v>
      </c>
      <c r="DJ16" s="75">
        <f>HDD_by_Division11_update!F12</f>
        <v>2594</v>
      </c>
      <c r="DK16" s="75">
        <f>HDD_by_Division11_update!G12</f>
        <v>3112</v>
      </c>
      <c r="DL16" s="75">
        <f>HDD_by_Division11_update!H12</f>
        <v>2068</v>
      </c>
      <c r="DM16" s="75">
        <f t="shared" si="16"/>
        <v>2713.0322985261837</v>
      </c>
      <c r="DO16" s="75">
        <f>CDD_by_Division11_update!J12</f>
        <v>2050</v>
      </c>
      <c r="DP16" s="75">
        <f>CDD_by_Division11_update!L12</f>
        <v>1692</v>
      </c>
      <c r="DQ16" s="75">
        <f>CDD_by_Division11_update!N12</f>
        <v>2465</v>
      </c>
      <c r="DR16" s="75">
        <f t="shared" si="17"/>
        <v>1381.0902970876627</v>
      </c>
      <c r="DT16" s="430">
        <f t="shared" si="18"/>
        <v>1.0039887871875126</v>
      </c>
      <c r="DU16" s="282"/>
      <c r="DV16">
        <f t="array" ref="DV16:EB20">LINEST(ED44:ED70,DW44:EB70,1,1)</f>
        <v>-2.4039275212685732E-3</v>
      </c>
      <c r="DW16">
        <v>0.16924217447120837</v>
      </c>
      <c r="DX16">
        <v>-3.4238795678020821</v>
      </c>
      <c r="DY16" s="287">
        <v>3.7831050517437502E-4</v>
      </c>
      <c r="DZ16">
        <v>-5.6861666875863979E-3</v>
      </c>
      <c r="EA16">
        <v>-1.2692408722134094E-3</v>
      </c>
      <c r="EB16">
        <v>68.9472414900698</v>
      </c>
      <c r="EC16" s="282"/>
      <c r="ED16" s="282"/>
      <c r="EE16" s="282"/>
      <c r="EF16" s="282"/>
      <c r="EG16" s="282"/>
      <c r="EH16" s="282"/>
      <c r="EI16" s="282"/>
      <c r="EK16" s="95">
        <f t="shared" si="19"/>
        <v>1957</v>
      </c>
      <c r="EL16" s="98">
        <f t="shared" si="20"/>
        <v>2594</v>
      </c>
      <c r="EM16" s="98">
        <f t="shared" si="21"/>
        <v>3112</v>
      </c>
      <c r="EN16" s="98">
        <f t="shared" si="22"/>
        <v>2068</v>
      </c>
      <c r="EO16" s="75">
        <f t="shared" si="23"/>
        <v>2523.9476949508448</v>
      </c>
      <c r="EQ16" s="407">
        <f t="shared" si="24"/>
        <v>0.94453699589947804</v>
      </c>
      <c r="ER16" s="282"/>
      <c r="ES16" s="287">
        <f t="array" ref="ES16:EX20">LINEST(EZ44:EZ70,ET44:EX70,1,1)</f>
        <v>-5.0889907610819742</v>
      </c>
      <c r="ET16">
        <v>2.8869762104890852E-3</v>
      </c>
      <c r="EU16">
        <v>-0.65306148387992846</v>
      </c>
      <c r="EV16" s="287">
        <v>-4.189273246165931E-5</v>
      </c>
      <c r="EW16">
        <v>5.9802406696816048E-3</v>
      </c>
      <c r="EX16">
        <v>47.361765183862794</v>
      </c>
      <c r="FE16" s="282"/>
      <c r="FG16" s="89"/>
      <c r="FI16" s="95">
        <f t="shared" si="35"/>
        <v>1957</v>
      </c>
      <c r="FJ16" s="75">
        <f>HDD_by_Division11_update!I12</f>
        <v>5203</v>
      </c>
      <c r="FK16" s="75">
        <f>HDD_by_Division11_update!J12</f>
        <v>3322</v>
      </c>
      <c r="FL16" s="75">
        <f t="shared" si="25"/>
        <v>4045.6989335520921</v>
      </c>
      <c r="FN16" s="75">
        <f>CDD_by_Division11_update!P12</f>
        <v>1155</v>
      </c>
      <c r="FO16" s="75">
        <f>CDD_by_Division11_update!R12</f>
        <v>660</v>
      </c>
      <c r="FP16" s="96">
        <f t="shared" si="26"/>
        <v>857.21450835930852</v>
      </c>
      <c r="FR16" s="432">
        <f t="shared" si="27"/>
        <v>0.99289402068209864</v>
      </c>
      <c r="FS16" s="282"/>
      <c r="FT16">
        <f t="array" ref="FT16:FZ20">LINEST(GB44:GB70,FU44:FZ70,1,1)</f>
        <v>-1.394353483027796E-3</v>
      </c>
      <c r="FU16">
        <v>0.1221972563857812</v>
      </c>
      <c r="FV16">
        <v>-3.1155989152081687</v>
      </c>
      <c r="FW16" s="287">
        <v>-1.7740131179164387E-4</v>
      </c>
      <c r="FX16">
        <v>7.8270731090902511E-3</v>
      </c>
      <c r="FY16">
        <v>1.9641950337100783E-3</v>
      </c>
      <c r="FZ16">
        <v>63.745968541024254</v>
      </c>
      <c r="GA16" s="96"/>
      <c r="GB16" s="96"/>
      <c r="GC16" s="96"/>
      <c r="GD16" s="96"/>
      <c r="GE16" s="96"/>
      <c r="GG16" s="282"/>
      <c r="GH16" s="282"/>
      <c r="GJ16" s="95">
        <f t="shared" si="28"/>
        <v>1957</v>
      </c>
      <c r="GK16" s="98">
        <f t="shared" si="29"/>
        <v>5203</v>
      </c>
      <c r="GL16" s="98">
        <f t="shared" si="30"/>
        <v>3322</v>
      </c>
      <c r="GM16" s="75">
        <f t="shared" si="31"/>
        <v>4078.132398221006</v>
      </c>
      <c r="GO16" s="407">
        <f t="shared" si="32"/>
        <v>1.006459641528461</v>
      </c>
      <c r="GP16" s="282"/>
      <c r="GQ16">
        <f t="array" ref="GQ16:GV20">LINEST(GX44:GX70,GR44:GV70,1,1)</f>
        <v>-6.7951796883499318</v>
      </c>
      <c r="GR16">
        <v>1.8549080081278344E-2</v>
      </c>
      <c r="GS16">
        <v>-4.1405205808597385</v>
      </c>
      <c r="GT16" s="287">
        <v>6.132033856561241E-4</v>
      </c>
      <c r="GU16">
        <v>-8.944326283969694E-3</v>
      </c>
      <c r="GV16">
        <v>125.61399890808394</v>
      </c>
      <c r="HC16" s="282"/>
      <c r="HD16" s="282"/>
      <c r="HE16" s="282"/>
      <c r="HG16" s="89"/>
      <c r="HI16" t="s">
        <v>163</v>
      </c>
      <c r="HJ16" s="274">
        <v>587</v>
      </c>
      <c r="HK16" s="101">
        <f>HJ16/HJ$17</f>
        <v>0.22507668711656442</v>
      </c>
      <c r="HL16" s="274">
        <f>1106-HJ16</f>
        <v>519</v>
      </c>
      <c r="HM16" s="76">
        <f>HL16/HL$17</f>
        <v>0.19123065585851143</v>
      </c>
      <c r="HO16">
        <f t="shared" si="36"/>
        <v>1957</v>
      </c>
      <c r="HP16" s="112">
        <f t="shared" si="37"/>
        <v>1.0022314370866467</v>
      </c>
      <c r="HQ16" s="112">
        <f t="shared" si="38"/>
        <v>0.96671296813225305</v>
      </c>
      <c r="HR16" s="80"/>
      <c r="HS16">
        <f t="shared" si="41"/>
        <v>1957</v>
      </c>
      <c r="HT16" s="81">
        <f>Commercial_Total!D171</f>
        <v>410.67900000000003</v>
      </c>
      <c r="HU16" s="81">
        <f t="shared" si="39"/>
        <v>409.76463599444571</v>
      </c>
      <c r="HV16" s="81">
        <f>Commercial_Total!D247</f>
        <v>2449.2910000000002</v>
      </c>
      <c r="HW16" s="81">
        <f t="shared" si="40"/>
        <v>2533.6279544611634</v>
      </c>
      <c r="HY16" s="75">
        <f>HDD_by_Division10!K12</f>
        <v>4339</v>
      </c>
      <c r="HZ16" s="75">
        <f>CDD_by_Division10!K12</f>
        <v>1230</v>
      </c>
    </row>
    <row r="17" spans="2:292" x14ac:dyDescent="0.2">
      <c r="B17" s="72" t="s">
        <v>166</v>
      </c>
      <c r="O17" s="95">
        <v>1958</v>
      </c>
      <c r="P17" s="75">
        <f>HDD_by_Division11_update!B13</f>
        <v>6907</v>
      </c>
      <c r="Q17" s="75">
        <f>HDD_by_Division11_update!C13</f>
        <v>6237</v>
      </c>
      <c r="R17" s="96">
        <f t="shared" si="2"/>
        <v>6376.7108066971077</v>
      </c>
      <c r="T17">
        <f>CDD_by_Division11_update!B13</f>
        <v>344</v>
      </c>
      <c r="U17">
        <f>CDD_by_Division11_update!D13</f>
        <v>592</v>
      </c>
      <c r="V17" s="96">
        <f t="shared" si="3"/>
        <v>530.32732187354816</v>
      </c>
      <c r="X17" s="430">
        <f t="shared" si="4"/>
        <v>0.98957898637444408</v>
      </c>
      <c r="Y17" s="282"/>
      <c r="Z17">
        <v>4.4585132409120102E-4</v>
      </c>
      <c r="AA17">
        <v>3.88722900085062E-2</v>
      </c>
      <c r="AB17">
        <v>1.0895366267285131</v>
      </c>
      <c r="AC17">
        <v>1.6122389081256018E-3</v>
      </c>
      <c r="AD17">
        <v>5.1645762210573033E-4</v>
      </c>
      <c r="AE17">
        <v>10.151314969312457</v>
      </c>
      <c r="AK17" s="282"/>
      <c r="AM17" s="95">
        <f t="shared" si="5"/>
        <v>1958</v>
      </c>
      <c r="AN17" s="98">
        <f t="shared" si="0"/>
        <v>6907</v>
      </c>
      <c r="AO17" s="99">
        <f t="shared" si="1"/>
        <v>6237</v>
      </c>
      <c r="AP17" s="96">
        <f t="shared" si="6"/>
        <v>6418.1793260993718</v>
      </c>
      <c r="AR17" s="407">
        <f t="shared" si="7"/>
        <v>1.0313422745660794</v>
      </c>
      <c r="AS17" s="282"/>
      <c r="AT17">
        <v>4.06001163099012</v>
      </c>
      <c r="AU17">
        <v>1.2165920960438168E-2</v>
      </c>
      <c r="AV17">
        <v>1.4849085638773163</v>
      </c>
      <c r="AW17">
        <v>2.0056440041687148E-4</v>
      </c>
      <c r="AX17">
        <v>5.7069000700628349E-3</v>
      </c>
      <c r="AY17">
        <v>37.618055364709654</v>
      </c>
      <c r="AZ17" s="282"/>
      <c r="BA17" s="282"/>
      <c r="BB17" s="282"/>
      <c r="BC17" s="282"/>
      <c r="BD17" s="282"/>
      <c r="BE17" s="282"/>
      <c r="BF17" s="282"/>
      <c r="BG17" s="282"/>
      <c r="BH17" s="282"/>
      <c r="BJ17" s="89"/>
      <c r="BL17" s="95">
        <f t="shared" si="33"/>
        <v>1958</v>
      </c>
      <c r="BM17" s="75">
        <f>HDD_by_Division11_update!D13</f>
        <v>6585</v>
      </c>
      <c r="BN17" s="75">
        <f>HDD_by_Division11_update!E13</f>
        <v>6585</v>
      </c>
      <c r="BO17" s="75">
        <f t="shared" si="8"/>
        <v>6585</v>
      </c>
      <c r="BQ17" s="75">
        <f>CDD_by_Division11_update!F13</f>
        <v>638</v>
      </c>
      <c r="BR17" s="75">
        <f>CDD_by_Division11_update!H13</f>
        <v>878</v>
      </c>
      <c r="BS17" s="96">
        <f t="shared" si="9"/>
        <v>716.65193370165753</v>
      </c>
      <c r="BU17" s="430">
        <f t="shared" si="10"/>
        <v>0.99019180126309847</v>
      </c>
      <c r="BV17" s="282"/>
      <c r="BW17">
        <v>3.8093205100745179E-4</v>
      </c>
      <c r="BX17">
        <v>3.316203872418421E-2</v>
      </c>
      <c r="BY17">
        <v>0.92737398784040914</v>
      </c>
      <c r="BZ17">
        <v>1.0651231353590723E-3</v>
      </c>
      <c r="CA17">
        <v>3.8355964889640244E-4</v>
      </c>
      <c r="CB17">
        <v>8.4345150708377794</v>
      </c>
      <c r="CC17" s="282"/>
      <c r="CD17" s="282"/>
      <c r="CE17" s="282"/>
      <c r="CF17" s="282"/>
      <c r="CG17" s="282"/>
      <c r="CH17" s="282"/>
      <c r="CI17" s="282"/>
      <c r="CJ17" s="282"/>
      <c r="CL17" s="95">
        <f t="shared" si="11"/>
        <v>1958</v>
      </c>
      <c r="CM17" s="98">
        <f t="shared" si="12"/>
        <v>6585</v>
      </c>
      <c r="CN17" s="99">
        <f t="shared" si="13"/>
        <v>6585</v>
      </c>
      <c r="CO17" s="96">
        <f t="shared" si="14"/>
        <v>6585</v>
      </c>
      <c r="CQ17" s="407">
        <f t="shared" si="15"/>
        <v>1.0009274454326527</v>
      </c>
      <c r="CR17" s="282"/>
      <c r="CS17">
        <v>2.681672534051398</v>
      </c>
      <c r="CT17">
        <v>7.9214675980529801E-3</v>
      </c>
      <c r="CU17">
        <v>0.74807289576217451</v>
      </c>
      <c r="CV17">
        <v>1.0781038649865831E-4</v>
      </c>
      <c r="CW17">
        <v>3.007792726833916E-3</v>
      </c>
      <c r="CX17">
        <v>19.548324496557303</v>
      </c>
      <c r="DE17" s="282"/>
      <c r="DF17" s="212"/>
      <c r="DG17" s="89"/>
      <c r="DI17" s="95">
        <f t="shared" si="34"/>
        <v>1958</v>
      </c>
      <c r="DJ17" s="75">
        <f>HDD_by_Division11_update!F13</f>
        <v>3271</v>
      </c>
      <c r="DK17" s="75">
        <f>HDD_by_Division11_update!G13</f>
        <v>4004</v>
      </c>
      <c r="DL17" s="75">
        <f>HDD_by_Division11_update!H13</f>
        <v>2590</v>
      </c>
      <c r="DM17" s="75">
        <f t="shared" si="16"/>
        <v>3447.3998118532454</v>
      </c>
      <c r="DO17" s="75">
        <f>CDD_by_Division11_update!J13</f>
        <v>1922</v>
      </c>
      <c r="DP17" s="75">
        <f>CDD_by_Division11_update!L13</f>
        <v>1582</v>
      </c>
      <c r="DQ17" s="75">
        <f>CDD_by_Division11_update!N13</f>
        <v>2517</v>
      </c>
      <c r="DR17" s="75">
        <f t="shared" si="17"/>
        <v>1293.8163325040246</v>
      </c>
      <c r="DT17" s="430">
        <f t="shared" si="18"/>
        <v>1.0033316420527856</v>
      </c>
      <c r="DU17" s="282"/>
      <c r="DV17">
        <v>9.8900159540810562E-4</v>
      </c>
      <c r="DW17">
        <v>8.5503373211934686E-2</v>
      </c>
      <c r="DX17">
        <v>2.7399733517049145</v>
      </c>
      <c r="DY17">
        <v>5.8515067064572449E-4</v>
      </c>
      <c r="DZ17">
        <v>1.8068360412779476E-2</v>
      </c>
      <c r="EA17">
        <v>1.864588387403793E-3</v>
      </c>
      <c r="EB17">
        <v>38.922111910893328</v>
      </c>
      <c r="EC17" s="282"/>
      <c r="ED17" s="282"/>
      <c r="EE17" s="282"/>
      <c r="EF17" s="282"/>
      <c r="EG17" s="282"/>
      <c r="EH17" s="282"/>
      <c r="EI17" s="282"/>
      <c r="EK17" s="95">
        <f t="shared" si="19"/>
        <v>1958</v>
      </c>
      <c r="EL17" s="98">
        <f t="shared" si="20"/>
        <v>3271</v>
      </c>
      <c r="EM17" s="98">
        <f t="shared" si="21"/>
        <v>4004</v>
      </c>
      <c r="EN17" s="98">
        <f t="shared" si="22"/>
        <v>2590</v>
      </c>
      <c r="EO17" s="75">
        <f t="shared" si="23"/>
        <v>3192.9525627565145</v>
      </c>
      <c r="EQ17" s="407">
        <f t="shared" si="24"/>
        <v>1.0635823884515625</v>
      </c>
      <c r="ER17" s="282"/>
      <c r="ES17" s="304">
        <v>2.611688145592959</v>
      </c>
      <c r="ET17">
        <v>7.7385931985814718E-3</v>
      </c>
      <c r="EU17">
        <v>0.53429212434908435</v>
      </c>
      <c r="EV17">
        <v>1.67743596282725E-4</v>
      </c>
      <c r="EW17">
        <v>4.8513463140970386E-3</v>
      </c>
      <c r="EX17">
        <v>13.869417958165553</v>
      </c>
      <c r="FE17" s="282"/>
      <c r="FG17" s="89"/>
      <c r="FI17" s="95">
        <f t="shared" si="35"/>
        <v>1958</v>
      </c>
      <c r="FJ17" s="75">
        <f>HDD_by_Division11_update!I13</f>
        <v>4929</v>
      </c>
      <c r="FK17" s="75">
        <f>HDD_by_Division11_update!J13</f>
        <v>2819</v>
      </c>
      <c r="FL17" s="75">
        <f t="shared" si="25"/>
        <v>3630.8047579983595</v>
      </c>
      <c r="FN17" s="75">
        <f>CDD_by_Division11_update!P13</f>
        <v>1328</v>
      </c>
      <c r="FO17" s="75">
        <f>CDD_by_Division11_update!R13</f>
        <v>836</v>
      </c>
      <c r="FP17" s="96">
        <f t="shared" si="26"/>
        <v>1032.0192689147066</v>
      </c>
      <c r="FR17" s="432">
        <f t="shared" si="27"/>
        <v>1.0073150737689203</v>
      </c>
      <c r="FS17" s="282"/>
      <c r="FT17">
        <v>4.1912068679244332E-4</v>
      </c>
      <c r="FU17">
        <v>3.7088181527555816E-2</v>
      </c>
      <c r="FV17">
        <v>0.94575919591801416</v>
      </c>
      <c r="FW17">
        <v>3.1175607919321254E-4</v>
      </c>
      <c r="FX17">
        <v>9.7596390352184849E-3</v>
      </c>
      <c r="FY17">
        <v>1.0006631227380371E-3</v>
      </c>
      <c r="FZ17">
        <v>10.562451220124286</v>
      </c>
      <c r="GA17" s="96"/>
      <c r="GB17" s="96"/>
      <c r="GC17" s="96"/>
      <c r="GD17" s="96"/>
      <c r="GE17" s="96"/>
      <c r="GG17" s="282"/>
      <c r="GH17" s="282"/>
      <c r="GJ17" s="95">
        <f t="shared" si="28"/>
        <v>1958</v>
      </c>
      <c r="GK17" s="98">
        <f t="shared" si="29"/>
        <v>4929</v>
      </c>
      <c r="GL17" s="98">
        <f t="shared" si="30"/>
        <v>2819</v>
      </c>
      <c r="GM17" s="75">
        <f t="shared" si="31"/>
        <v>3667.1867943893262</v>
      </c>
      <c r="GO17" s="407">
        <f t="shared" si="32"/>
        <v>0.95584590354784071</v>
      </c>
      <c r="GP17" s="282"/>
      <c r="GQ17">
        <v>4.1362061788483606</v>
      </c>
      <c r="GR17">
        <v>1.3181750491682211E-2</v>
      </c>
      <c r="GS17">
        <v>1.0088149714258263</v>
      </c>
      <c r="GT17">
        <v>3.0540080522153555E-4</v>
      </c>
      <c r="GU17">
        <v>7.7648118470863055E-3</v>
      </c>
      <c r="GV17">
        <v>27.598930670231002</v>
      </c>
      <c r="HC17" s="282"/>
      <c r="HD17" s="282"/>
      <c r="HE17" s="282"/>
      <c r="HG17" s="89"/>
      <c r="HI17" t="s">
        <v>164</v>
      </c>
      <c r="HJ17" s="274">
        <f>SUM(HJ13:HJ16)</f>
        <v>2608</v>
      </c>
      <c r="HK17" s="102">
        <f>SUM(HK13:HK16)</f>
        <v>1</v>
      </c>
      <c r="HL17" s="274">
        <f>SUM(HL13:HL16)</f>
        <v>2714</v>
      </c>
      <c r="HM17" s="274">
        <f>SUM(HM13:HM16)</f>
        <v>0.99999999999999989</v>
      </c>
      <c r="HO17">
        <f t="shared" si="36"/>
        <v>1958</v>
      </c>
      <c r="HP17" s="112">
        <f t="shared" si="37"/>
        <v>0.99911771773567237</v>
      </c>
      <c r="HQ17" s="112">
        <f t="shared" si="38"/>
        <v>1.0141866421814105</v>
      </c>
      <c r="HR17" s="80"/>
      <c r="HS17">
        <f t="shared" si="41"/>
        <v>1958</v>
      </c>
      <c r="HT17" s="81">
        <f>Commercial_Total!D172</f>
        <v>435.25600000000003</v>
      </c>
      <c r="HU17" s="81">
        <f t="shared" si="39"/>
        <v>435.64035776127815</v>
      </c>
      <c r="HV17" s="81">
        <f>Commercial_Total!D248</f>
        <v>2557.2049999999999</v>
      </c>
      <c r="HW17" s="81">
        <f t="shared" si="40"/>
        <v>2521.4343136089001</v>
      </c>
      <c r="HY17" s="75">
        <f>HDD_by_Division10!K13</f>
        <v>4712</v>
      </c>
      <c r="HZ17" s="75">
        <f>CDD_by_Division10!K13</f>
        <v>1189</v>
      </c>
    </row>
    <row r="18" spans="2:292" x14ac:dyDescent="0.2">
      <c r="B18" s="103" t="s">
        <v>167</v>
      </c>
      <c r="C18" s="104" t="s">
        <v>288</v>
      </c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O18" s="95">
        <v>1959</v>
      </c>
      <c r="P18" s="75">
        <f>HDD_by_Division11_update!B14</f>
        <v>6363</v>
      </c>
      <c r="Q18" s="75">
        <f>HDD_by_Division11_update!C14</f>
        <v>5535</v>
      </c>
      <c r="R18" s="96">
        <f t="shared" si="2"/>
        <v>5707.6575342465749</v>
      </c>
      <c r="T18">
        <f>CDD_by_Division11_update!B14</f>
        <v>532</v>
      </c>
      <c r="U18">
        <f>CDD_by_Division11_update!D14</f>
        <v>903</v>
      </c>
      <c r="V18" s="96">
        <f t="shared" si="3"/>
        <v>810.73966296405797</v>
      </c>
      <c r="X18" s="430">
        <f t="shared" si="4"/>
        <v>1.0247341162008232</v>
      </c>
      <c r="Y18" s="282"/>
      <c r="Z18">
        <v>0.9715899134894469</v>
      </c>
      <c r="AA18">
        <v>0.84718640157766845</v>
      </c>
      <c r="AB18" t="e">
        <v>#N/A</v>
      </c>
      <c r="AC18" t="e">
        <v>#N/A</v>
      </c>
      <c r="AD18" t="e">
        <v>#N/A</v>
      </c>
      <c r="AE18" t="e">
        <v>#N/A</v>
      </c>
      <c r="AK18" s="282"/>
      <c r="AM18" s="95">
        <f t="shared" si="5"/>
        <v>1959</v>
      </c>
      <c r="AN18" s="98">
        <f t="shared" si="0"/>
        <v>6363</v>
      </c>
      <c r="AO18" s="99">
        <f t="shared" si="1"/>
        <v>5535</v>
      </c>
      <c r="AP18" s="96">
        <f t="shared" si="6"/>
        <v>5758.9051970302689</v>
      </c>
      <c r="AR18" s="407">
        <f t="shared" si="7"/>
        <v>0.96499839967526635</v>
      </c>
      <c r="AS18" s="282"/>
      <c r="AT18">
        <v>0.91794231598630716</v>
      </c>
      <c r="AU18">
        <v>2.1496261065207429</v>
      </c>
      <c r="AV18" t="e">
        <v>#N/A</v>
      </c>
      <c r="AW18" t="e">
        <v>#N/A</v>
      </c>
      <c r="AX18" t="e">
        <v>#N/A</v>
      </c>
      <c r="AY18" t="e">
        <v>#N/A</v>
      </c>
      <c r="AZ18" s="282"/>
      <c r="BA18" s="282"/>
      <c r="BB18" s="282"/>
      <c r="BC18" s="282"/>
      <c r="BD18" s="282"/>
      <c r="BE18" s="282"/>
      <c r="BF18" s="282"/>
      <c r="BG18" s="282"/>
      <c r="BH18" s="282"/>
      <c r="BJ18" s="89"/>
      <c r="BL18" s="95">
        <f t="shared" si="33"/>
        <v>1959</v>
      </c>
      <c r="BM18" s="75">
        <f>HDD_by_Division11_update!D14</f>
        <v>6303</v>
      </c>
      <c r="BN18" s="75">
        <f>HDD_by_Division11_update!E14</f>
        <v>6665</v>
      </c>
      <c r="BO18" s="75">
        <f t="shared" si="8"/>
        <v>6504.6790757381259</v>
      </c>
      <c r="BQ18" s="75">
        <f>CDD_by_Division11_update!F14</f>
        <v>997</v>
      </c>
      <c r="BR18" s="75">
        <f>CDD_by_Division11_update!H14</f>
        <v>1083</v>
      </c>
      <c r="BS18" s="96">
        <f t="shared" si="9"/>
        <v>1025.1836095764272</v>
      </c>
      <c r="BU18" s="430">
        <f t="shared" si="10"/>
        <v>1.0254543356801762</v>
      </c>
      <c r="BV18" s="282"/>
      <c r="BW18">
        <v>0.99030233364059539</v>
      </c>
      <c r="BX18">
        <v>0.71618929003989606</v>
      </c>
      <c r="BY18" t="e">
        <v>#N/A</v>
      </c>
      <c r="BZ18" t="e">
        <v>#N/A</v>
      </c>
      <c r="CA18" t="e">
        <v>#N/A</v>
      </c>
      <c r="CB18" t="e">
        <v>#N/A</v>
      </c>
      <c r="CC18" s="282"/>
      <c r="CD18" s="282"/>
      <c r="CE18" s="282"/>
      <c r="CF18" s="282"/>
      <c r="CG18" s="282"/>
      <c r="CH18" s="282"/>
      <c r="CI18" s="282"/>
      <c r="CJ18" s="282"/>
      <c r="CL18" s="95">
        <f t="shared" si="11"/>
        <v>1959</v>
      </c>
      <c r="CM18" s="98">
        <f t="shared" si="12"/>
        <v>6303</v>
      </c>
      <c r="CN18" s="99">
        <f t="shared" si="13"/>
        <v>6665</v>
      </c>
      <c r="CO18" s="96">
        <f t="shared" si="14"/>
        <v>6415.2160499950405</v>
      </c>
      <c r="CQ18" s="407">
        <f t="shared" si="15"/>
        <v>0.98306349906934454</v>
      </c>
      <c r="CR18" s="282"/>
      <c r="CS18">
        <v>0.9192813877304038</v>
      </c>
      <c r="CT18">
        <v>1.4286466040256798</v>
      </c>
      <c r="CU18" t="e">
        <v>#N/A</v>
      </c>
      <c r="CV18" t="e">
        <v>#N/A</v>
      </c>
      <c r="CW18" t="e">
        <v>#N/A</v>
      </c>
      <c r="CX18" t="e">
        <v>#N/A</v>
      </c>
      <c r="DE18" s="282"/>
      <c r="DF18" s="212"/>
      <c r="DG18" s="89"/>
      <c r="DI18" s="95">
        <f t="shared" si="34"/>
        <v>1959</v>
      </c>
      <c r="DJ18" s="75">
        <f>HDD_by_Division11_update!F14</f>
        <v>2698</v>
      </c>
      <c r="DK18" s="75">
        <f>HDD_by_Division11_update!G14</f>
        <v>3415</v>
      </c>
      <c r="DL18" s="75">
        <f>HDD_by_Division11_update!H14</f>
        <v>2398</v>
      </c>
      <c r="DM18" s="75">
        <f t="shared" si="16"/>
        <v>2916.588899341486</v>
      </c>
      <c r="DO18" s="75">
        <f>CDD_by_Division11_update!J14</f>
        <v>2128</v>
      </c>
      <c r="DP18" s="75">
        <f>CDD_by_Division11_update!L14</f>
        <v>1745</v>
      </c>
      <c r="DQ18" s="75">
        <f>CDD_by_Division11_update!N14</f>
        <v>2456</v>
      </c>
      <c r="DR18" s="75">
        <f t="shared" si="17"/>
        <v>1430.920605883214</v>
      </c>
      <c r="DT18" s="430">
        <f t="shared" si="18"/>
        <v>1.012935972164799</v>
      </c>
      <c r="DU18" s="282"/>
      <c r="DV18">
        <v>0.92420155588989883</v>
      </c>
      <c r="DW18">
        <v>1.7494879215972661</v>
      </c>
      <c r="DX18" t="e">
        <v>#N/A</v>
      </c>
      <c r="DY18" t="e">
        <v>#N/A</v>
      </c>
      <c r="DZ18" t="e">
        <v>#N/A</v>
      </c>
      <c r="EA18" t="e">
        <v>#N/A</v>
      </c>
      <c r="EB18" t="e">
        <v>#N/A</v>
      </c>
      <c r="EC18" s="282"/>
      <c r="ED18" s="282"/>
      <c r="EE18" s="282"/>
      <c r="EF18" s="282"/>
      <c r="EG18" s="282"/>
      <c r="EH18" s="282"/>
      <c r="EI18" s="282"/>
      <c r="EK18" s="95">
        <f t="shared" si="19"/>
        <v>1959</v>
      </c>
      <c r="EL18" s="98">
        <f t="shared" si="20"/>
        <v>2698</v>
      </c>
      <c r="EM18" s="98">
        <f t="shared" si="21"/>
        <v>3415</v>
      </c>
      <c r="EN18" s="98">
        <f t="shared" si="22"/>
        <v>2398</v>
      </c>
      <c r="EO18" s="75">
        <f t="shared" si="23"/>
        <v>2743.5497756991504</v>
      </c>
      <c r="EQ18" s="407">
        <f t="shared" si="24"/>
        <v>0.98672859273527436</v>
      </c>
      <c r="ER18" s="282"/>
      <c r="ES18">
        <v>0.95890505336643583</v>
      </c>
      <c r="ET18">
        <v>1.3078540563318948</v>
      </c>
      <c r="EU18" t="e">
        <v>#N/A</v>
      </c>
      <c r="EV18" t="e">
        <v>#N/A</v>
      </c>
      <c r="EW18" t="e">
        <v>#N/A</v>
      </c>
      <c r="EX18" t="e">
        <v>#N/A</v>
      </c>
      <c r="FE18" s="282"/>
      <c r="FG18" s="89"/>
      <c r="FI18" s="95">
        <f t="shared" si="35"/>
        <v>1959</v>
      </c>
      <c r="FJ18" s="75">
        <f>HDD_by_Division11_update!I14</f>
        <v>5138</v>
      </c>
      <c r="FK18" s="75">
        <f>HDD_by_Division11_update!J14</f>
        <v>2925</v>
      </c>
      <c r="FL18" s="75">
        <f t="shared" si="25"/>
        <v>3776.4331419196064</v>
      </c>
      <c r="FN18" s="75">
        <f>CDD_by_Division11_update!P14</f>
        <v>1258</v>
      </c>
      <c r="FO18" s="75">
        <f>CDD_by_Division11_update!R14</f>
        <v>776</v>
      </c>
      <c r="FP18" s="96">
        <f t="shared" si="26"/>
        <v>968.03513743270037</v>
      </c>
      <c r="FR18" s="432">
        <f t="shared" si="27"/>
        <v>1.0028755769758264</v>
      </c>
      <c r="FS18" s="282"/>
      <c r="FT18">
        <v>0.8074248527826442</v>
      </c>
      <c r="FU18">
        <v>0.70321400860156036</v>
      </c>
      <c r="FV18" t="e">
        <v>#N/A</v>
      </c>
      <c r="FW18" t="e">
        <v>#N/A</v>
      </c>
      <c r="FX18" t="e">
        <v>#N/A</v>
      </c>
      <c r="FY18" t="e">
        <v>#N/A</v>
      </c>
      <c r="FZ18" t="e">
        <v>#N/A</v>
      </c>
      <c r="GA18" s="96"/>
      <c r="GB18" s="96"/>
      <c r="GC18" s="96"/>
      <c r="GD18" s="96"/>
      <c r="GE18" s="96"/>
      <c r="GG18" s="282"/>
      <c r="GH18" s="282"/>
      <c r="GJ18" s="95">
        <f t="shared" si="28"/>
        <v>1959</v>
      </c>
      <c r="GK18" s="98">
        <f t="shared" si="29"/>
        <v>5138</v>
      </c>
      <c r="GL18" s="98">
        <f t="shared" si="30"/>
        <v>2925</v>
      </c>
      <c r="GM18" s="75">
        <f t="shared" si="31"/>
        <v>3814.5911734519332</v>
      </c>
      <c r="GO18" s="407">
        <f t="shared" si="32"/>
        <v>0.97464150900007984</v>
      </c>
      <c r="GP18" s="282"/>
      <c r="GQ18">
        <v>0.94181746984377113</v>
      </c>
      <c r="GR18">
        <v>1.8474130394225867</v>
      </c>
      <c r="GS18" t="e">
        <v>#N/A</v>
      </c>
      <c r="GT18" t="e">
        <v>#N/A</v>
      </c>
      <c r="GU18" t="e">
        <v>#N/A</v>
      </c>
      <c r="GV18" t="e">
        <v>#N/A</v>
      </c>
      <c r="HC18" s="282"/>
      <c r="HD18" s="282"/>
      <c r="HE18" s="282"/>
      <c r="HG18" s="89"/>
      <c r="HO18">
        <f t="shared" si="36"/>
        <v>1959</v>
      </c>
      <c r="HP18" s="112">
        <f t="shared" si="37"/>
        <v>1.015322393048756</v>
      </c>
      <c r="HQ18" s="112">
        <f t="shared" si="38"/>
        <v>0.97835309345236399</v>
      </c>
      <c r="HR18" s="80"/>
      <c r="HS18">
        <f t="shared" si="41"/>
        <v>1959</v>
      </c>
      <c r="HT18" s="81">
        <f>Commercial_Total!D173</f>
        <v>487.86</v>
      </c>
      <c r="HU18" s="81">
        <f t="shared" si="39"/>
        <v>480.49762650765535</v>
      </c>
      <c r="HV18" s="81">
        <f>Commercial_Total!D249</f>
        <v>2649.39</v>
      </c>
      <c r="HW18" s="81">
        <f t="shared" si="40"/>
        <v>2708.010040271824</v>
      </c>
      <c r="HY18" s="75">
        <f>HDD_by_Division10!K14</f>
        <v>4403</v>
      </c>
      <c r="HZ18" s="75">
        <f>CDD_by_Division10!K14</f>
        <v>1348</v>
      </c>
    </row>
    <row r="19" spans="2:292" x14ac:dyDescent="0.2">
      <c r="B19" s="103" t="s">
        <v>168</v>
      </c>
      <c r="C19" s="104" t="s">
        <v>289</v>
      </c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O19" s="95">
        <v>1960</v>
      </c>
      <c r="P19" s="75">
        <f>HDD_by_Division11_update!B15</f>
        <v>6561</v>
      </c>
      <c r="Q19" s="75">
        <f>HDD_by_Division11_update!C15</f>
        <v>5901</v>
      </c>
      <c r="R19" s="96">
        <f t="shared" si="2"/>
        <v>6038.6255707762557</v>
      </c>
      <c r="T19">
        <f>CDD_by_Division11_update!B15</f>
        <v>368</v>
      </c>
      <c r="U19">
        <f>CDD_by_Division11_update!D15</f>
        <v>640</v>
      </c>
      <c r="V19" s="96">
        <f t="shared" si="3"/>
        <v>572.35899818389157</v>
      </c>
      <c r="X19" s="430">
        <f t="shared" si="4"/>
        <v>0.99562973458921189</v>
      </c>
      <c r="Y19" s="282"/>
      <c r="Z19">
        <v>143.63481910341517</v>
      </c>
      <c r="AA19">
        <v>21</v>
      </c>
      <c r="AB19" t="e">
        <v>#N/A</v>
      </c>
      <c r="AC19" t="e">
        <v>#N/A</v>
      </c>
      <c r="AD19" t="e">
        <v>#N/A</v>
      </c>
      <c r="AE19" t="e">
        <v>#N/A</v>
      </c>
      <c r="AK19" s="282"/>
      <c r="AM19" s="95">
        <f t="shared" si="5"/>
        <v>1960</v>
      </c>
      <c r="AN19" s="98">
        <f t="shared" si="0"/>
        <v>6561</v>
      </c>
      <c r="AO19" s="99">
        <f t="shared" si="1"/>
        <v>5901</v>
      </c>
      <c r="AP19" s="96">
        <f t="shared" si="6"/>
        <v>6079.4751570531125</v>
      </c>
      <c r="AR19" s="407">
        <f t="shared" si="7"/>
        <v>0.99795257635678669</v>
      </c>
      <c r="AS19" s="282"/>
      <c r="AT19">
        <v>46.983506462346014</v>
      </c>
      <c r="AU19">
        <v>21</v>
      </c>
      <c r="AV19" t="e">
        <v>#N/A</v>
      </c>
      <c r="AW19" t="e">
        <v>#N/A</v>
      </c>
      <c r="AX19" t="e">
        <v>#N/A</v>
      </c>
      <c r="AY19" t="e">
        <v>#N/A</v>
      </c>
      <c r="AZ19" s="282"/>
      <c r="BA19" s="282"/>
      <c r="BB19" s="282"/>
      <c r="BC19" s="282"/>
      <c r="BD19" s="282"/>
      <c r="BE19" s="282"/>
      <c r="BF19" s="282"/>
      <c r="BG19" s="282"/>
      <c r="BH19" s="282"/>
      <c r="BJ19" s="89"/>
      <c r="BL19" s="95">
        <f t="shared" si="33"/>
        <v>1960</v>
      </c>
      <c r="BM19" s="75">
        <f>HDD_by_Division11_update!D15</f>
        <v>6544</v>
      </c>
      <c r="BN19" s="75">
        <f>HDD_by_Division11_update!E15</f>
        <v>6884</v>
      </c>
      <c r="BO19" s="75">
        <f t="shared" si="8"/>
        <v>6733.4223363286274</v>
      </c>
      <c r="BQ19" s="75">
        <f>CDD_by_Division11_update!F15</f>
        <v>722</v>
      </c>
      <c r="BR19" s="75">
        <f>CDD_by_Division11_update!H15</f>
        <v>961</v>
      </c>
      <c r="BS19" s="96">
        <f t="shared" si="9"/>
        <v>800.32421731123395</v>
      </c>
      <c r="BU19" s="430">
        <f t="shared" si="10"/>
        <v>1.0032635587869305</v>
      </c>
      <c r="BV19" s="282"/>
      <c r="BW19">
        <v>428.89388510019216</v>
      </c>
      <c r="BX19">
        <v>21</v>
      </c>
      <c r="BY19" t="e">
        <v>#N/A</v>
      </c>
      <c r="BZ19" t="e">
        <v>#N/A</v>
      </c>
      <c r="CA19" t="e">
        <v>#N/A</v>
      </c>
      <c r="CB19" t="e">
        <v>#N/A</v>
      </c>
      <c r="CC19" s="282"/>
      <c r="CD19" s="282"/>
      <c r="CE19" s="282"/>
      <c r="CF19" s="282"/>
      <c r="CG19" s="282"/>
      <c r="CH19" s="282"/>
      <c r="CI19" s="282"/>
      <c r="CJ19" s="282"/>
      <c r="CL19" s="95">
        <f t="shared" si="11"/>
        <v>1960</v>
      </c>
      <c r="CM19" s="98">
        <f t="shared" si="12"/>
        <v>6544</v>
      </c>
      <c r="CN19" s="99">
        <f t="shared" si="13"/>
        <v>6884</v>
      </c>
      <c r="CO19" s="96">
        <f t="shared" si="14"/>
        <v>6649.3962900505903</v>
      </c>
      <c r="CQ19" s="407">
        <f t="shared" si="15"/>
        <v>1.0076276676064848</v>
      </c>
      <c r="CR19" s="282"/>
      <c r="CS19">
        <v>47.832609108444615</v>
      </c>
      <c r="CT19">
        <v>21</v>
      </c>
      <c r="CU19" t="e">
        <v>#N/A</v>
      </c>
      <c r="CV19" t="e">
        <v>#N/A</v>
      </c>
      <c r="CW19" t="e">
        <v>#N/A</v>
      </c>
      <c r="CX19" t="e">
        <v>#N/A</v>
      </c>
      <c r="DE19" s="282"/>
      <c r="DF19" s="212"/>
      <c r="DG19" s="89"/>
      <c r="DI19" s="95">
        <f t="shared" si="34"/>
        <v>1960</v>
      </c>
      <c r="DJ19" s="75">
        <f>HDD_by_Division11_update!F15</f>
        <v>3147</v>
      </c>
      <c r="DK19" s="75">
        <f>HDD_by_Division11_update!G15</f>
        <v>3958</v>
      </c>
      <c r="DL19" s="75">
        <f>HDD_by_Division11_update!H15</f>
        <v>2551</v>
      </c>
      <c r="DM19" s="75">
        <f t="shared" si="16"/>
        <v>3361.9714644089054</v>
      </c>
      <c r="DO19" s="75">
        <f>CDD_by_Division11_update!J15</f>
        <v>1926</v>
      </c>
      <c r="DP19" s="75">
        <f>CDD_by_Division11_update!L15</f>
        <v>1613</v>
      </c>
      <c r="DQ19" s="75">
        <f>CDD_by_Division11_update!N15</f>
        <v>2492</v>
      </c>
      <c r="DR19" s="75">
        <f t="shared" si="17"/>
        <v>1303.1287135957853</v>
      </c>
      <c r="DT19" s="430">
        <f t="shared" si="18"/>
        <v>1.0035998850803363</v>
      </c>
      <c r="DU19" s="282"/>
      <c r="DV19">
        <v>40.642943125474908</v>
      </c>
      <c r="DW19">
        <v>20</v>
      </c>
      <c r="DX19" t="e">
        <v>#N/A</v>
      </c>
      <c r="DY19" t="e">
        <v>#N/A</v>
      </c>
      <c r="DZ19" t="e">
        <v>#N/A</v>
      </c>
      <c r="EA19" t="e">
        <v>#N/A</v>
      </c>
      <c r="EB19" t="e">
        <v>#N/A</v>
      </c>
      <c r="EC19" s="282"/>
      <c r="ED19" s="282"/>
      <c r="EE19" s="282"/>
      <c r="EF19" s="282"/>
      <c r="EG19" s="282"/>
      <c r="EH19" s="282"/>
      <c r="EI19" s="282"/>
      <c r="EK19" s="95">
        <f t="shared" si="19"/>
        <v>1960</v>
      </c>
      <c r="EL19" s="98">
        <f t="shared" si="20"/>
        <v>3147</v>
      </c>
      <c r="EM19" s="98">
        <f t="shared" si="21"/>
        <v>3958</v>
      </c>
      <c r="EN19" s="98">
        <f t="shared" si="22"/>
        <v>2551</v>
      </c>
      <c r="EO19" s="75">
        <f t="shared" si="23"/>
        <v>3113.0711081416439</v>
      </c>
      <c r="EQ19" s="407">
        <f t="shared" si="24"/>
        <v>1.0507618603320141</v>
      </c>
      <c r="ER19" s="282"/>
      <c r="ES19">
        <v>98.00234710244537</v>
      </c>
      <c r="ET19">
        <v>21</v>
      </c>
      <c r="EU19" t="e">
        <v>#N/A</v>
      </c>
      <c r="EV19" t="e">
        <v>#N/A</v>
      </c>
      <c r="EW19" t="e">
        <v>#N/A</v>
      </c>
      <c r="EX19" t="e">
        <v>#N/A</v>
      </c>
      <c r="FE19" s="282"/>
      <c r="FG19" s="89"/>
      <c r="FI19" s="95">
        <f t="shared" si="35"/>
        <v>1960</v>
      </c>
      <c r="FJ19" s="75">
        <f>HDD_by_Division11_update!I15</f>
        <v>5328</v>
      </c>
      <c r="FK19" s="75">
        <f>HDD_by_Division11_update!J15</f>
        <v>3309</v>
      </c>
      <c r="FL19" s="75">
        <f t="shared" si="25"/>
        <v>4085.7932731747333</v>
      </c>
      <c r="FN19" s="75">
        <f>CDD_by_Division11_update!P15</f>
        <v>1308</v>
      </c>
      <c r="FO19" s="75">
        <f>CDD_by_Division11_update!R15</f>
        <v>770</v>
      </c>
      <c r="FP19" s="96">
        <f t="shared" si="26"/>
        <v>984.3462737319353</v>
      </c>
      <c r="FR19" s="432">
        <f t="shared" si="27"/>
        <v>1.0084680185577892</v>
      </c>
      <c r="FS19" s="282"/>
      <c r="FT19">
        <v>13.975926877544582</v>
      </c>
      <c r="FU19">
        <v>20</v>
      </c>
      <c r="FV19" t="e">
        <v>#N/A</v>
      </c>
      <c r="FW19" t="e">
        <v>#N/A</v>
      </c>
      <c r="FX19" t="e">
        <v>#N/A</v>
      </c>
      <c r="FY19" t="e">
        <v>#N/A</v>
      </c>
      <c r="FZ19" t="e">
        <v>#N/A</v>
      </c>
      <c r="GA19" s="96"/>
      <c r="GB19" s="96"/>
      <c r="GC19" s="96"/>
      <c r="GD19" s="96"/>
      <c r="GE19" s="96"/>
      <c r="GG19" s="282"/>
      <c r="GH19" s="282"/>
      <c r="GJ19" s="95">
        <f t="shared" si="28"/>
        <v>1960</v>
      </c>
      <c r="GK19" s="98">
        <f t="shared" si="29"/>
        <v>5328</v>
      </c>
      <c r="GL19" s="98">
        <f t="shared" si="30"/>
        <v>3309</v>
      </c>
      <c r="GM19" s="75">
        <f t="shared" si="31"/>
        <v>4120.6062264796437</v>
      </c>
      <c r="GO19" s="407">
        <f t="shared" si="32"/>
        <v>1.0113857770631181</v>
      </c>
      <c r="GP19" s="282"/>
      <c r="GQ19">
        <v>67.98661664802755</v>
      </c>
      <c r="GR19">
        <v>21</v>
      </c>
      <c r="GS19" t="e">
        <v>#N/A</v>
      </c>
      <c r="GT19" t="e">
        <v>#N/A</v>
      </c>
      <c r="GU19" t="e">
        <v>#N/A</v>
      </c>
      <c r="GV19" t="e">
        <v>#N/A</v>
      </c>
      <c r="HC19" s="282"/>
      <c r="HD19" s="282"/>
      <c r="HE19" s="282"/>
      <c r="HG19" s="89"/>
      <c r="HI19" t="s">
        <v>302</v>
      </c>
      <c r="HO19">
        <f t="shared" si="36"/>
        <v>1960</v>
      </c>
      <c r="HP19" s="112">
        <f t="shared" si="37"/>
        <v>1.003291195918302</v>
      </c>
      <c r="HQ19" s="112">
        <f t="shared" si="38"/>
        <v>1.0166528126949506</v>
      </c>
      <c r="HR19" s="80"/>
      <c r="HS19">
        <f t="shared" si="41"/>
        <v>1960</v>
      </c>
      <c r="HT19" s="81">
        <f>Commercial_Total!D174</f>
        <v>542.99900000000002</v>
      </c>
      <c r="HU19" s="81">
        <f t="shared" si="39"/>
        <v>541.21774636225996</v>
      </c>
      <c r="HV19" s="81">
        <f>Commercial_Total!D250</f>
        <v>2722.5650000000001</v>
      </c>
      <c r="HW19" s="81">
        <f t="shared" si="40"/>
        <v>2677.9692791908037</v>
      </c>
      <c r="HY19" s="75">
        <f>HDD_by_Division10!K15</f>
        <v>4724</v>
      </c>
      <c r="HZ19" s="75">
        <f>CDD_by_Division10!K15</f>
        <v>1206</v>
      </c>
    </row>
    <row r="20" spans="2:292" x14ac:dyDescent="0.2">
      <c r="B20" s="103" t="s">
        <v>169</v>
      </c>
      <c r="C20" s="104" t="s">
        <v>290</v>
      </c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O20" s="95">
        <v>1961</v>
      </c>
      <c r="P20" s="75">
        <f>HDD_by_Division11_update!B16</f>
        <v>6632</v>
      </c>
      <c r="Q20" s="75">
        <f>HDD_by_Division11_update!C16</f>
        <v>5895</v>
      </c>
      <c r="R20" s="96">
        <f t="shared" si="2"/>
        <v>6048.681887366819</v>
      </c>
      <c r="T20">
        <f>CDD_by_Division11_update!B16</f>
        <v>482</v>
      </c>
      <c r="U20">
        <f>CDD_by_Division11_update!D16</f>
        <v>787</v>
      </c>
      <c r="V20" s="96">
        <f t="shared" si="3"/>
        <v>711.15255311061367</v>
      </c>
      <c r="X20" s="430">
        <f t="shared" si="4"/>
        <v>1.0164751627605375</v>
      </c>
      <c r="Y20" s="282"/>
      <c r="Z20">
        <v>515.45135836501231</v>
      </c>
      <c r="AA20">
        <v>15.072220779380489</v>
      </c>
      <c r="AB20" t="e">
        <v>#N/A</v>
      </c>
      <c r="AC20" t="e">
        <v>#N/A</v>
      </c>
      <c r="AD20" t="e">
        <v>#N/A</v>
      </c>
      <c r="AE20" t="e">
        <v>#N/A</v>
      </c>
      <c r="AK20" s="282"/>
      <c r="AM20" s="95">
        <f t="shared" si="5"/>
        <v>1961</v>
      </c>
      <c r="AN20" s="98">
        <f t="shared" si="0"/>
        <v>6632</v>
      </c>
      <c r="AO20" s="99">
        <f t="shared" si="1"/>
        <v>5895</v>
      </c>
      <c r="AP20" s="96">
        <f t="shared" si="6"/>
        <v>6094.2972587093091</v>
      </c>
      <c r="AR20" s="407">
        <f t="shared" si="7"/>
        <v>0.99944380938816058</v>
      </c>
      <c r="AS20" s="282"/>
      <c r="AT20">
        <v>1085.5286391775555</v>
      </c>
      <c r="AU20">
        <v>97.038740354546093</v>
      </c>
      <c r="AV20" t="e">
        <v>#N/A</v>
      </c>
      <c r="AW20" t="e">
        <v>#N/A</v>
      </c>
      <c r="AX20" t="e">
        <v>#N/A</v>
      </c>
      <c r="AY20" t="e">
        <v>#N/A</v>
      </c>
      <c r="AZ20" s="282"/>
      <c r="BA20" s="282"/>
      <c r="BB20" s="282"/>
      <c r="BC20" s="282"/>
      <c r="BD20" s="282"/>
      <c r="BE20" s="282"/>
      <c r="BF20" s="282"/>
      <c r="BG20" s="282"/>
      <c r="BH20" s="282"/>
      <c r="BJ20" s="89"/>
      <c r="BL20" s="95">
        <f t="shared" si="33"/>
        <v>1961</v>
      </c>
      <c r="BM20" s="75">
        <f>HDD_by_Division11_update!D16</f>
        <v>6275</v>
      </c>
      <c r="BN20" s="75">
        <f>HDD_by_Division11_update!E16</f>
        <v>6591</v>
      </c>
      <c r="BO20" s="75">
        <f t="shared" si="8"/>
        <v>6451.0513478819003</v>
      </c>
      <c r="BQ20" s="75">
        <f>CDD_by_Division11_update!F16</f>
        <v>745</v>
      </c>
      <c r="BR20" s="75">
        <f>CDD_by_Division11_update!H16</f>
        <v>867</v>
      </c>
      <c r="BS20" s="96">
        <f t="shared" si="9"/>
        <v>784.98139963167591</v>
      </c>
      <c r="BU20" s="430">
        <f t="shared" si="10"/>
        <v>0.99942509032217597</v>
      </c>
      <c r="BV20" s="282"/>
      <c r="BW20">
        <v>1099.9564816763545</v>
      </c>
      <c r="BX20">
        <v>10.771469082524858</v>
      </c>
      <c r="BY20" t="e">
        <v>#N/A</v>
      </c>
      <c r="BZ20" t="e">
        <v>#N/A</v>
      </c>
      <c r="CA20" t="e">
        <v>#N/A</v>
      </c>
      <c r="CB20" t="e">
        <v>#N/A</v>
      </c>
      <c r="CC20" s="282"/>
      <c r="CD20" s="282"/>
      <c r="CE20" s="282"/>
      <c r="CF20" s="282"/>
      <c r="CG20" s="282"/>
      <c r="CH20" s="282"/>
      <c r="CI20" s="282"/>
      <c r="CJ20" s="282"/>
      <c r="CL20" s="95">
        <f t="shared" si="11"/>
        <v>1961</v>
      </c>
      <c r="CM20" s="98">
        <f t="shared" si="12"/>
        <v>6275</v>
      </c>
      <c r="CN20" s="99">
        <f t="shared" si="13"/>
        <v>6591</v>
      </c>
      <c r="CO20" s="96">
        <f t="shared" si="14"/>
        <v>6372.9565519293719</v>
      </c>
      <c r="CQ20" s="407">
        <f t="shared" si="15"/>
        <v>0.97857180642999186</v>
      </c>
      <c r="CR20" s="282"/>
      <c r="CS20">
        <v>488.13921851291491</v>
      </c>
      <c r="CT20">
        <v>42.861653503076262</v>
      </c>
      <c r="CU20" t="e">
        <v>#N/A</v>
      </c>
      <c r="CV20" t="e">
        <v>#N/A</v>
      </c>
      <c r="CW20" t="e">
        <v>#N/A</v>
      </c>
      <c r="CX20" t="e">
        <v>#N/A</v>
      </c>
      <c r="DE20" s="282"/>
      <c r="DF20" s="212"/>
      <c r="DG20" s="89"/>
      <c r="DI20" s="95">
        <f t="shared" si="34"/>
        <v>1961</v>
      </c>
      <c r="DJ20" s="75">
        <f>HDD_by_Division11_update!F16</f>
        <v>2869</v>
      </c>
      <c r="DK20" s="75">
        <f>HDD_by_Division11_update!G16</f>
        <v>3497</v>
      </c>
      <c r="DL20" s="75">
        <f>HDD_by_Division11_update!H16</f>
        <v>2296</v>
      </c>
      <c r="DM20" s="75">
        <f t="shared" si="16"/>
        <v>3021.4449670743179</v>
      </c>
      <c r="DO20" s="75">
        <f>CDD_by_Division11_update!J16</f>
        <v>1888</v>
      </c>
      <c r="DP20" s="75">
        <f>CDD_by_Division11_update!L16</f>
        <v>1370</v>
      </c>
      <c r="DQ20" s="75">
        <f>CDD_by_Division11_update!N16</f>
        <v>2230</v>
      </c>
      <c r="DR20" s="75">
        <f t="shared" si="17"/>
        <v>1226.9651690326359</v>
      </c>
      <c r="DT20" s="430">
        <f t="shared" si="18"/>
        <v>0.98901351128716319</v>
      </c>
      <c r="DU20" s="282"/>
      <c r="DV20">
        <v>746.37708403464285</v>
      </c>
      <c r="DW20">
        <v>61.214159756294428</v>
      </c>
      <c r="DX20" t="e">
        <v>#N/A</v>
      </c>
      <c r="DY20" t="e">
        <v>#N/A</v>
      </c>
      <c r="DZ20" t="e">
        <v>#N/A</v>
      </c>
      <c r="EA20" t="e">
        <v>#N/A</v>
      </c>
      <c r="EB20" t="e">
        <v>#N/A</v>
      </c>
      <c r="EC20" s="282"/>
      <c r="ED20" s="282"/>
      <c r="EE20" s="282"/>
      <c r="EF20" s="282"/>
      <c r="EG20" s="282"/>
      <c r="EH20" s="282"/>
      <c r="EI20" s="282"/>
      <c r="EK20" s="95">
        <f t="shared" si="19"/>
        <v>1961</v>
      </c>
      <c r="EL20" s="98">
        <f t="shared" si="20"/>
        <v>2869</v>
      </c>
      <c r="EM20" s="98">
        <f t="shared" si="21"/>
        <v>3497</v>
      </c>
      <c r="EN20" s="98">
        <f t="shared" si="22"/>
        <v>2296</v>
      </c>
      <c r="EO20" s="75">
        <f t="shared" si="23"/>
        <v>2805.6112436766252</v>
      </c>
      <c r="EQ20" s="407">
        <f t="shared" si="24"/>
        <v>0.99806312095988592</v>
      </c>
      <c r="ER20" s="282"/>
      <c r="ES20">
        <v>838.15636739041292</v>
      </c>
      <c r="ET20">
        <v>35.920126885939617</v>
      </c>
      <c r="EU20" t="e">
        <v>#N/A</v>
      </c>
      <c r="EV20" t="e">
        <v>#N/A</v>
      </c>
      <c r="EW20" t="e">
        <v>#N/A</v>
      </c>
      <c r="EX20" t="e">
        <v>#N/A</v>
      </c>
      <c r="FE20" s="282"/>
      <c r="FG20" s="89"/>
      <c r="FI20" s="95">
        <f t="shared" si="35"/>
        <v>1961</v>
      </c>
      <c r="FJ20" s="75">
        <f>HDD_by_Division11_update!I16</f>
        <v>5299</v>
      </c>
      <c r="FK20" s="75">
        <f>HDD_by_Division11_update!J16</f>
        <v>3221</v>
      </c>
      <c r="FL20" s="75">
        <f t="shared" si="25"/>
        <v>4020.4930270713703</v>
      </c>
      <c r="FN20" s="75">
        <f>CDD_by_Division11_update!P16</f>
        <v>1223</v>
      </c>
      <c r="FO20" s="75">
        <f>CDD_by_Division11_update!R16</f>
        <v>709</v>
      </c>
      <c r="FP20" s="96">
        <f t="shared" si="26"/>
        <v>913.78435817512036</v>
      </c>
      <c r="FR20" s="432">
        <f t="shared" si="27"/>
        <v>0.99978252417454694</v>
      </c>
      <c r="FS20" s="282"/>
      <c r="FT20">
        <v>41.467408728732195</v>
      </c>
      <c r="FU20">
        <v>9.8901988378695087</v>
      </c>
      <c r="FV20" t="e">
        <v>#N/A</v>
      </c>
      <c r="FW20" t="e">
        <v>#N/A</v>
      </c>
      <c r="FX20" t="e">
        <v>#N/A</v>
      </c>
      <c r="FY20" t="e">
        <v>#N/A</v>
      </c>
      <c r="FZ20" t="e">
        <v>#N/A</v>
      </c>
      <c r="GA20" s="96"/>
      <c r="GB20" s="96"/>
      <c r="GC20" s="96"/>
      <c r="GD20" s="96"/>
      <c r="GE20" s="96"/>
      <c r="GG20" s="282"/>
      <c r="GH20" s="282"/>
      <c r="GJ20" s="95">
        <f t="shared" si="28"/>
        <v>1961</v>
      </c>
      <c r="GK20" s="98">
        <f t="shared" si="29"/>
        <v>5299</v>
      </c>
      <c r="GL20" s="98">
        <f t="shared" si="30"/>
        <v>3221</v>
      </c>
      <c r="GM20" s="75">
        <f t="shared" si="31"/>
        <v>4056.3232979815257</v>
      </c>
      <c r="GO20" s="407">
        <f t="shared" si="32"/>
        <v>1.0039091210836639</v>
      </c>
      <c r="GP20" s="282"/>
      <c r="GQ20">
        <v>1160.1694964500371</v>
      </c>
      <c r="GR20">
        <v>71.671633702800605</v>
      </c>
      <c r="GS20" t="e">
        <v>#N/A</v>
      </c>
      <c r="GT20" t="e">
        <v>#N/A</v>
      </c>
      <c r="GU20" t="e">
        <v>#N/A</v>
      </c>
      <c r="GV20" t="e">
        <v>#N/A</v>
      </c>
      <c r="HC20" s="282"/>
      <c r="HD20" s="282"/>
      <c r="HE20" s="282"/>
      <c r="HG20" s="89"/>
      <c r="HI20" t="s">
        <v>303</v>
      </c>
      <c r="HO20">
        <f t="shared" si="36"/>
        <v>1961</v>
      </c>
      <c r="HP20" s="112">
        <f t="shared" si="37"/>
        <v>0.99825597743318406</v>
      </c>
      <c r="HQ20" s="112">
        <f t="shared" si="38"/>
        <v>0.99274210478052216</v>
      </c>
      <c r="HR20" s="80"/>
      <c r="HS20">
        <f t="shared" si="41"/>
        <v>1961</v>
      </c>
      <c r="HT20" s="81">
        <f>Commercial_Total!D175</f>
        <v>572.04200000000003</v>
      </c>
      <c r="HU20" s="81">
        <f t="shared" si="39"/>
        <v>573.04139712831159</v>
      </c>
      <c r="HV20" s="81">
        <f>Commercial_Total!D251</f>
        <v>2764.9859999999999</v>
      </c>
      <c r="HW20" s="81">
        <f t="shared" si="40"/>
        <v>2785.2006948081344</v>
      </c>
      <c r="HY20" s="75">
        <f>HDD_by_Division10!K16</f>
        <v>4540</v>
      </c>
      <c r="HZ20" s="75">
        <f>CDD_by_Division10!K16</f>
        <v>1168</v>
      </c>
    </row>
    <row r="21" spans="2:292" x14ac:dyDescent="0.2">
      <c r="B21" s="103" t="s">
        <v>170</v>
      </c>
      <c r="C21" s="104" t="s">
        <v>171</v>
      </c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O21" s="95">
        <v>1962</v>
      </c>
      <c r="P21" s="75">
        <f>HDD_by_Division11_update!B17</f>
        <v>6981</v>
      </c>
      <c r="Q21" s="75">
        <f>HDD_by_Division11_update!C17</f>
        <v>6089</v>
      </c>
      <c r="R21" s="96">
        <f t="shared" si="2"/>
        <v>6275.0030441400304</v>
      </c>
      <c r="T21">
        <f>CDD_by_Division11_update!B17</f>
        <v>264</v>
      </c>
      <c r="U21">
        <f>CDD_by_Division11_update!D17</f>
        <v>561</v>
      </c>
      <c r="V21" s="96">
        <f t="shared" si="3"/>
        <v>487.1419943404992</v>
      </c>
      <c r="X21" s="430">
        <f t="shared" si="4"/>
        <v>0.9792112762150339</v>
      </c>
      <c r="Y21" s="282"/>
      <c r="AK21" s="282"/>
      <c r="AM21" s="95">
        <f t="shared" si="5"/>
        <v>1962</v>
      </c>
      <c r="AN21" s="98">
        <f t="shared" si="0"/>
        <v>6981</v>
      </c>
      <c r="AO21" s="99">
        <f t="shared" si="1"/>
        <v>6089</v>
      </c>
      <c r="AP21" s="96">
        <f t="shared" si="6"/>
        <v>6330.2118789263277</v>
      </c>
      <c r="AR21" s="407">
        <f t="shared" si="7"/>
        <v>1.0228064528139629</v>
      </c>
      <c r="AS21" s="282"/>
      <c r="AZ21" s="282"/>
      <c r="BA21" s="282"/>
      <c r="BB21" s="282"/>
      <c r="BC21" s="282"/>
      <c r="BD21" s="282"/>
      <c r="BE21" s="282"/>
      <c r="BF21" s="282"/>
      <c r="BG21" s="282"/>
      <c r="BH21" s="282"/>
      <c r="BJ21" s="89"/>
      <c r="BL21" s="95">
        <f t="shared" si="33"/>
        <v>1962</v>
      </c>
      <c r="BM21" s="75">
        <f>HDD_by_Division11_update!D17</f>
        <v>6545</v>
      </c>
      <c r="BN21" s="75">
        <f>HDD_by_Division11_update!E17</f>
        <v>6691</v>
      </c>
      <c r="BO21" s="75">
        <f t="shared" si="8"/>
        <v>6626.3401797175866</v>
      </c>
      <c r="BQ21" s="75">
        <f>CDD_by_Division11_update!F17</f>
        <v>742</v>
      </c>
      <c r="BR21" s="75">
        <f>CDD_by_Division11_update!H17</f>
        <v>974</v>
      </c>
      <c r="BS21" s="96">
        <f t="shared" si="9"/>
        <v>818.03020257826893</v>
      </c>
      <c r="BU21" s="430">
        <f t="shared" si="10"/>
        <v>1.0048896034210435</v>
      </c>
      <c r="BV21" s="282"/>
      <c r="CC21" s="282"/>
      <c r="CD21" s="282"/>
      <c r="CE21" s="282"/>
      <c r="CF21" s="282"/>
      <c r="CG21" s="282"/>
      <c r="CH21" s="282"/>
      <c r="CI21" s="282"/>
      <c r="CJ21" s="282"/>
      <c r="CL21" s="95">
        <f t="shared" si="11"/>
        <v>1962</v>
      </c>
      <c r="CM21" s="98">
        <f t="shared" si="12"/>
        <v>6545</v>
      </c>
      <c r="CN21" s="99">
        <f t="shared" si="13"/>
        <v>6691</v>
      </c>
      <c r="CO21" s="96">
        <f t="shared" si="14"/>
        <v>6590.2584069040768</v>
      </c>
      <c r="CQ21" s="407">
        <f t="shared" si="15"/>
        <v>1.0014761048348686</v>
      </c>
      <c r="CR21" s="282"/>
      <c r="DE21" s="282"/>
      <c r="DF21" s="212"/>
      <c r="DG21" s="89"/>
      <c r="DI21" s="95">
        <f t="shared" si="34"/>
        <v>1962</v>
      </c>
      <c r="DJ21" s="75">
        <f>HDD_by_Division11_update!F17</f>
        <v>3022</v>
      </c>
      <c r="DK21" s="75">
        <f>HDD_by_Division11_update!G17</f>
        <v>3627</v>
      </c>
      <c r="DL21" s="75">
        <f>HDD_by_Division11_update!H17</f>
        <v>2264</v>
      </c>
      <c r="DM21" s="75">
        <f t="shared" si="16"/>
        <v>3142.9601756036377</v>
      </c>
      <c r="DO21" s="75">
        <f>CDD_by_Division11_update!J17</f>
        <v>1908</v>
      </c>
      <c r="DP21" s="75">
        <f>CDD_by_Division11_update!L17</f>
        <v>1738</v>
      </c>
      <c r="DQ21" s="75">
        <f>CDD_by_Division11_update!N17</f>
        <v>2700</v>
      </c>
      <c r="DR21" s="75">
        <f t="shared" si="17"/>
        <v>1324.4157763793357</v>
      </c>
      <c r="DT21" s="430">
        <f t="shared" si="18"/>
        <v>1.0036502211693181</v>
      </c>
      <c r="DU21" s="282"/>
      <c r="EC21" s="282"/>
      <c r="ED21" s="282"/>
      <c r="EE21" s="282"/>
      <c r="EF21" s="282"/>
      <c r="EG21" s="282"/>
      <c r="EH21" s="282"/>
      <c r="EI21" s="282"/>
      <c r="EK21" s="95">
        <f t="shared" si="19"/>
        <v>1962</v>
      </c>
      <c r="EL21" s="98">
        <f t="shared" si="20"/>
        <v>3022</v>
      </c>
      <c r="EM21" s="98">
        <f t="shared" si="21"/>
        <v>3627</v>
      </c>
      <c r="EN21" s="98">
        <f t="shared" si="22"/>
        <v>2264</v>
      </c>
      <c r="EO21" s="75">
        <f t="shared" si="23"/>
        <v>2892.3561133912381</v>
      </c>
      <c r="EQ21" s="407">
        <f t="shared" si="24"/>
        <v>1.0134982972604545</v>
      </c>
      <c r="ER21" s="282"/>
      <c r="FE21" s="282"/>
      <c r="FG21" s="89"/>
      <c r="FI21" s="95">
        <f t="shared" si="35"/>
        <v>1962</v>
      </c>
      <c r="FJ21" s="75">
        <f>HDD_by_Division11_update!I17</f>
        <v>5165</v>
      </c>
      <c r="FK21" s="75">
        <f>HDD_by_Division11_update!J17</f>
        <v>3400</v>
      </c>
      <c r="FL21" s="75">
        <f t="shared" si="25"/>
        <v>4079.0689089417556</v>
      </c>
      <c r="FN21" s="75">
        <f>CDD_by_Division11_update!P17</f>
        <v>1147</v>
      </c>
      <c r="FO21" s="75">
        <f>CDD_by_Division11_update!R17</f>
        <v>559</v>
      </c>
      <c r="FP21" s="96">
        <f t="shared" si="26"/>
        <v>793.26693114196655</v>
      </c>
      <c r="FR21" s="432">
        <f t="shared" si="27"/>
        <v>0.98406589876042772</v>
      </c>
      <c r="FS21" s="282"/>
      <c r="GA21" s="96"/>
      <c r="GB21" s="96"/>
      <c r="GC21" s="96"/>
      <c r="GD21" s="96"/>
      <c r="GE21" s="96"/>
      <c r="GG21" s="282"/>
      <c r="GH21" s="282"/>
      <c r="GJ21" s="95">
        <f t="shared" si="28"/>
        <v>1962</v>
      </c>
      <c r="GK21" s="98">
        <f t="shared" si="29"/>
        <v>5165</v>
      </c>
      <c r="GL21" s="98">
        <f t="shared" si="30"/>
        <v>3400</v>
      </c>
      <c r="GM21" s="75">
        <f t="shared" si="31"/>
        <v>4109.5022237427302</v>
      </c>
      <c r="GO21" s="407">
        <f t="shared" si="32"/>
        <v>1.0101031335612292</v>
      </c>
      <c r="GP21" s="282"/>
      <c r="HC21" s="282"/>
      <c r="HD21" s="282"/>
      <c r="HE21" s="282"/>
      <c r="HG21" s="89"/>
      <c r="HO21">
        <f t="shared" si="36"/>
        <v>1962</v>
      </c>
      <c r="HP21" s="112">
        <f t="shared" si="37"/>
        <v>0.99542176949845018</v>
      </c>
      <c r="HQ21" s="112">
        <f t="shared" si="38"/>
        <v>1.0107439334170603</v>
      </c>
      <c r="HR21" s="80"/>
      <c r="HS21">
        <f t="shared" si="41"/>
        <v>1962</v>
      </c>
      <c r="HT21" s="81">
        <f>Commercial_Total!D176</f>
        <v>620.86300000000006</v>
      </c>
      <c r="HU21" s="81">
        <f t="shared" si="39"/>
        <v>623.7185271855426</v>
      </c>
      <c r="HV21" s="81">
        <f>Commercial_Total!D252</f>
        <v>2923.873</v>
      </c>
      <c r="HW21" s="81">
        <f t="shared" si="40"/>
        <v>2892.7930243569722</v>
      </c>
      <c r="HY21" s="75">
        <f>HDD_by_Division10!K17</f>
        <v>4694</v>
      </c>
      <c r="HZ21" s="75">
        <f>CDD_by_Division10!K17</f>
        <v>1179</v>
      </c>
    </row>
    <row r="22" spans="2:292" x14ac:dyDescent="0.2">
      <c r="B22" s="103" t="s">
        <v>172</v>
      </c>
      <c r="C22" s="104" t="s">
        <v>173</v>
      </c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O22" s="95">
        <v>1963</v>
      </c>
      <c r="P22" s="75">
        <f>HDD_by_Division11_update!B18</f>
        <v>6816</v>
      </c>
      <c r="Q22" s="75">
        <f>HDD_by_Division11_update!C18</f>
        <v>6103</v>
      </c>
      <c r="R22" s="96">
        <f t="shared" si="2"/>
        <v>6251.6773211567734</v>
      </c>
      <c r="T22">
        <f>CDD_by_Division11_update!B18</f>
        <v>373</v>
      </c>
      <c r="U22">
        <f>CDD_by_Division11_update!D18</f>
        <v>571</v>
      </c>
      <c r="V22" s="96">
        <f t="shared" si="3"/>
        <v>521.7613295603328</v>
      </c>
      <c r="X22" s="430">
        <f t="shared" si="4"/>
        <v>0.98699271117128851</v>
      </c>
      <c r="Y22" s="282"/>
      <c r="Z22" s="248" t="s">
        <v>615</v>
      </c>
      <c r="AA22" s="248" t="s">
        <v>618</v>
      </c>
      <c r="AB22" s="248" t="s">
        <v>621</v>
      </c>
      <c r="AC22" s="248" t="s">
        <v>620</v>
      </c>
      <c r="AD22" s="248" t="s">
        <v>617</v>
      </c>
      <c r="AE22" s="248" t="s">
        <v>614</v>
      </c>
      <c r="AK22" s="282"/>
      <c r="AM22" s="95">
        <f t="shared" si="5"/>
        <v>1963</v>
      </c>
      <c r="AN22" s="98">
        <f t="shared" si="0"/>
        <v>6816</v>
      </c>
      <c r="AO22" s="99">
        <f t="shared" si="1"/>
        <v>6103</v>
      </c>
      <c r="AP22" s="96">
        <f t="shared" si="6"/>
        <v>6295.8072529982874</v>
      </c>
      <c r="AR22" s="407">
        <f t="shared" si="7"/>
        <v>1.0194424179127122</v>
      </c>
      <c r="AS22" s="282"/>
      <c r="AT22" s="248" t="s">
        <v>615</v>
      </c>
      <c r="AU22" s="248" t="s">
        <v>618</v>
      </c>
      <c r="AV22" s="248" t="s">
        <v>621</v>
      </c>
      <c r="AW22" s="248" t="s">
        <v>620</v>
      </c>
      <c r="AX22" s="248" t="s">
        <v>617</v>
      </c>
      <c r="AY22" s="248" t="s">
        <v>614</v>
      </c>
      <c r="AZ22" s="282"/>
      <c r="BA22" s="282"/>
      <c r="BB22" s="282"/>
      <c r="BC22" s="282"/>
      <c r="BD22" s="282"/>
      <c r="BE22" s="282"/>
      <c r="BF22" s="282"/>
      <c r="BG22" s="282"/>
      <c r="BH22" s="282"/>
      <c r="BJ22" s="89"/>
      <c r="BL22" s="95">
        <f t="shared" si="33"/>
        <v>1963</v>
      </c>
      <c r="BM22" s="75">
        <f>HDD_by_Division11_update!D18</f>
        <v>6691</v>
      </c>
      <c r="BN22" s="75">
        <f>HDD_by_Division11_update!E18</f>
        <v>6485</v>
      </c>
      <c r="BO22" s="75">
        <f t="shared" si="8"/>
        <v>6576.232349165597</v>
      </c>
      <c r="BQ22" s="75">
        <f>CDD_by_Division11_update!F18</f>
        <v>712</v>
      </c>
      <c r="BR22" s="75">
        <f>CDD_by_Division11_update!H18</f>
        <v>1196</v>
      </c>
      <c r="BS22" s="96">
        <f t="shared" si="9"/>
        <v>870.61473296500924</v>
      </c>
      <c r="BU22" s="430">
        <f t="shared" si="10"/>
        <v>1.0108640613611337</v>
      </c>
      <c r="BV22" s="282"/>
      <c r="BW22" s="248" t="s">
        <v>615</v>
      </c>
      <c r="BX22" s="248" t="s">
        <v>618</v>
      </c>
      <c r="BY22" s="248" t="s">
        <v>621</v>
      </c>
      <c r="BZ22" s="248" t="s">
        <v>620</v>
      </c>
      <c r="CA22" s="248" t="s">
        <v>617</v>
      </c>
      <c r="CB22" s="248" t="s">
        <v>614</v>
      </c>
      <c r="CC22" s="282"/>
      <c r="CD22" s="282"/>
      <c r="CE22" s="282"/>
      <c r="CF22" s="282"/>
      <c r="CG22" s="282"/>
      <c r="CH22" s="282"/>
      <c r="CI22" s="282"/>
      <c r="CJ22" s="282"/>
      <c r="CL22" s="95">
        <f t="shared" si="11"/>
        <v>1963</v>
      </c>
      <c r="CM22" s="98">
        <f t="shared" si="12"/>
        <v>6691</v>
      </c>
      <c r="CN22" s="99">
        <f t="shared" si="13"/>
        <v>6485</v>
      </c>
      <c r="CO22" s="96">
        <f t="shared" si="14"/>
        <v>6627.1422477928782</v>
      </c>
      <c r="CQ22" s="407">
        <f t="shared" si="15"/>
        <v>1.005316842317191</v>
      </c>
      <c r="CR22" s="282"/>
      <c r="CS22" s="248" t="s">
        <v>615</v>
      </c>
      <c r="CT22" s="248" t="s">
        <v>618</v>
      </c>
      <c r="CU22" s="248" t="s">
        <v>621</v>
      </c>
      <c r="CV22" s="248" t="s">
        <v>620</v>
      </c>
      <c r="CW22" s="248" t="s">
        <v>617</v>
      </c>
      <c r="CX22" s="248" t="s">
        <v>614</v>
      </c>
      <c r="DE22" s="282"/>
      <c r="DF22" s="212"/>
      <c r="DG22" s="89"/>
      <c r="DI22" s="95">
        <f t="shared" si="34"/>
        <v>1963</v>
      </c>
      <c r="DJ22" s="75">
        <f>HDD_by_Division11_update!F18</f>
        <v>3138</v>
      </c>
      <c r="DK22" s="75">
        <f>HDD_by_Division11_update!G18</f>
        <v>3890</v>
      </c>
      <c r="DL22" s="75">
        <f>HDD_by_Division11_update!H18</f>
        <v>2438</v>
      </c>
      <c r="DM22" s="75">
        <f t="shared" si="16"/>
        <v>3318.8027594857322</v>
      </c>
      <c r="DO22" s="75">
        <f>CDD_by_Division11_update!J18</f>
        <v>1812</v>
      </c>
      <c r="DP22" s="75">
        <f>CDD_by_Division11_update!L18</f>
        <v>1580</v>
      </c>
      <c r="DQ22" s="75">
        <f>CDD_by_Division11_update!N18</f>
        <v>2899</v>
      </c>
      <c r="DR22" s="75">
        <f t="shared" si="17"/>
        <v>1240.9222888921411</v>
      </c>
      <c r="DT22" s="430">
        <f t="shared" si="18"/>
        <v>0.99471044740804182</v>
      </c>
      <c r="DU22" s="282"/>
      <c r="DV22" s="248" t="s">
        <v>615</v>
      </c>
      <c r="DW22" s="248" t="s">
        <v>618</v>
      </c>
      <c r="DX22" s="248" t="s">
        <v>621</v>
      </c>
      <c r="DY22" s="248" t="s">
        <v>638</v>
      </c>
      <c r="DZ22" s="248" t="s">
        <v>620</v>
      </c>
      <c r="EA22" s="248" t="s">
        <v>617</v>
      </c>
      <c r="EB22" s="248" t="s">
        <v>614</v>
      </c>
      <c r="EC22" s="282"/>
      <c r="ED22" s="282"/>
      <c r="EE22" s="282"/>
      <c r="EF22" s="282"/>
      <c r="EG22" s="282"/>
      <c r="EH22" s="282"/>
      <c r="EI22" s="282"/>
      <c r="EK22" s="95">
        <f t="shared" si="19"/>
        <v>1963</v>
      </c>
      <c r="EL22" s="98">
        <f t="shared" si="20"/>
        <v>3138</v>
      </c>
      <c r="EM22" s="98">
        <f t="shared" si="21"/>
        <v>3890</v>
      </c>
      <c r="EN22" s="98">
        <f t="shared" si="22"/>
        <v>2438</v>
      </c>
      <c r="EO22" s="75">
        <f t="shared" si="23"/>
        <v>3057.4807673952469</v>
      </c>
      <c r="EQ22" s="407">
        <f t="shared" si="24"/>
        <v>1.0416368530656606</v>
      </c>
      <c r="ER22" s="282"/>
      <c r="ES22" s="248" t="s">
        <v>615</v>
      </c>
      <c r="ET22" s="248" t="s">
        <v>618</v>
      </c>
      <c r="EU22" s="248" t="s">
        <v>621</v>
      </c>
      <c r="EV22" s="248" t="s">
        <v>620</v>
      </c>
      <c r="EW22" s="248" t="s">
        <v>617</v>
      </c>
      <c r="EX22" s="248" t="s">
        <v>614</v>
      </c>
      <c r="FE22" s="282"/>
      <c r="FG22" s="89"/>
      <c r="FI22" s="95">
        <f t="shared" si="35"/>
        <v>1963</v>
      </c>
      <c r="FJ22" s="75">
        <f>HDD_by_Division11_update!I18</f>
        <v>5060</v>
      </c>
      <c r="FK22" s="75">
        <f>HDD_by_Division11_update!J18</f>
        <v>3326</v>
      </c>
      <c r="FL22" s="75">
        <f t="shared" si="25"/>
        <v>3993.1419196062348</v>
      </c>
      <c r="FN22" s="75">
        <f>CDD_by_Division11_update!P18</f>
        <v>1235</v>
      </c>
      <c r="FO22" s="75">
        <f>CDD_by_Division11_update!R18</f>
        <v>605</v>
      </c>
      <c r="FP22" s="96">
        <f t="shared" si="26"/>
        <v>856.00028336639275</v>
      </c>
      <c r="FR22" s="432">
        <f t="shared" si="27"/>
        <v>0.99212096586434517</v>
      </c>
      <c r="FS22" s="282"/>
      <c r="FT22" s="248" t="s">
        <v>615</v>
      </c>
      <c r="FU22" s="248" t="s">
        <v>618</v>
      </c>
      <c r="FV22" s="248" t="s">
        <v>621</v>
      </c>
      <c r="FW22" s="248" t="s">
        <v>638</v>
      </c>
      <c r="FX22" s="248" t="s">
        <v>620</v>
      </c>
      <c r="FY22" s="248" t="s">
        <v>617</v>
      </c>
      <c r="FZ22" s="248" t="s">
        <v>614</v>
      </c>
      <c r="GA22" s="96"/>
      <c r="GB22" s="96"/>
      <c r="GC22" s="96"/>
      <c r="GD22" s="96"/>
      <c r="GE22" s="96"/>
      <c r="GG22" s="282"/>
      <c r="GH22" s="282"/>
      <c r="GJ22" s="95">
        <f t="shared" si="28"/>
        <v>1963</v>
      </c>
      <c r="GK22" s="98">
        <f t="shared" si="29"/>
        <v>5060</v>
      </c>
      <c r="GL22" s="98">
        <f t="shared" si="30"/>
        <v>3326</v>
      </c>
      <c r="GM22" s="75">
        <f t="shared" si="31"/>
        <v>4023.0407115976741</v>
      </c>
      <c r="GO22" s="407">
        <f t="shared" si="32"/>
        <v>0.99998887053692542</v>
      </c>
      <c r="GP22" s="282"/>
      <c r="GQ22" s="248" t="s">
        <v>615</v>
      </c>
      <c r="GR22" s="248" t="s">
        <v>618</v>
      </c>
      <c r="GS22" s="248" t="s">
        <v>621</v>
      </c>
      <c r="GT22" s="248" t="s">
        <v>620</v>
      </c>
      <c r="GU22" s="248" t="s">
        <v>617</v>
      </c>
      <c r="GV22" s="248" t="s">
        <v>614</v>
      </c>
      <c r="HC22" s="282"/>
      <c r="HD22" s="282"/>
      <c r="HE22" s="282"/>
      <c r="HG22" s="89"/>
      <c r="HO22">
        <f t="shared" si="36"/>
        <v>1963</v>
      </c>
      <c r="HP22" s="112">
        <f t="shared" si="37"/>
        <v>0.99629356010760128</v>
      </c>
      <c r="HQ22" s="112">
        <f t="shared" si="38"/>
        <v>1.0162078701320414</v>
      </c>
      <c r="HR22" s="80"/>
      <c r="HS22">
        <f t="shared" si="41"/>
        <v>1963</v>
      </c>
      <c r="HT22" s="81">
        <f>Commercial_Total!D177</f>
        <v>687.56299999999999</v>
      </c>
      <c r="HU22" s="81">
        <f t="shared" si="39"/>
        <v>690.12089160321591</v>
      </c>
      <c r="HV22" s="81">
        <f>Commercial_Total!D253</f>
        <v>2921.18</v>
      </c>
      <c r="HW22" s="81">
        <f t="shared" si="40"/>
        <v>2874.5890342498874</v>
      </c>
      <c r="HY22" s="75">
        <f>HDD_by_Division10!K18</f>
        <v>4734</v>
      </c>
      <c r="HZ22" s="75">
        <f>CDD_by_Division10!K18</f>
        <v>1204</v>
      </c>
    </row>
    <row r="23" spans="2:292" x14ac:dyDescent="0.2">
      <c r="B23" s="103" t="s">
        <v>174</v>
      </c>
      <c r="C23" s="104" t="s">
        <v>175</v>
      </c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O23" s="95">
        <v>1964</v>
      </c>
      <c r="P23" s="75">
        <f>HDD_by_Division11_update!B19</f>
        <v>6594</v>
      </c>
      <c r="Q23" s="75">
        <f>HDD_by_Division11_update!C19</f>
        <v>5694</v>
      </c>
      <c r="R23" s="96">
        <f t="shared" si="2"/>
        <v>5881.6712328767117</v>
      </c>
      <c r="T23">
        <f>CDD_by_Division11_update!B19</f>
        <v>312</v>
      </c>
      <c r="U23">
        <f>CDD_by_Division11_update!D19</f>
        <v>634</v>
      </c>
      <c r="V23" s="96">
        <f t="shared" si="3"/>
        <v>553.92499049710693</v>
      </c>
      <c r="X23" s="430">
        <f t="shared" si="4"/>
        <v>0.99108535399169151</v>
      </c>
      <c r="Y23" s="282"/>
      <c r="Z23">
        <f>AE16</f>
        <v>44.480284305813093</v>
      </c>
      <c r="AA23">
        <f>AD16</f>
        <v>6.66058911316898E-4</v>
      </c>
      <c r="AB23">
        <f>AC16</f>
        <v>3.0757378371114039E-3</v>
      </c>
      <c r="AC23">
        <f>AB16</f>
        <v>-2.7112462105457866</v>
      </c>
      <c r="AD23">
        <f>AA16</f>
        <v>0.1450022426961618</v>
      </c>
      <c r="AE23">
        <f>Z16</f>
        <v>-1.9716703772789997E-3</v>
      </c>
      <c r="AK23" s="282"/>
      <c r="AM23" s="95">
        <f t="shared" si="5"/>
        <v>1964</v>
      </c>
      <c r="AN23" s="98">
        <f t="shared" si="0"/>
        <v>6594</v>
      </c>
      <c r="AO23" s="99">
        <f t="shared" si="1"/>
        <v>5694</v>
      </c>
      <c r="AP23" s="96">
        <f t="shared" si="6"/>
        <v>5937.3752141633358</v>
      </c>
      <c r="AR23" s="407">
        <f t="shared" si="7"/>
        <v>0.98351214670766718</v>
      </c>
      <c r="AS23" s="282"/>
      <c r="AT23">
        <f>AY16</f>
        <v>92.525317804080117</v>
      </c>
      <c r="AU23">
        <f>AX16</f>
        <v>-4.5227170484119054E-3</v>
      </c>
      <c r="AV23">
        <f>AW16</f>
        <v>3.5757304939347469E-4</v>
      </c>
      <c r="AW23">
        <f>AV16</f>
        <v>0.32613133646329151</v>
      </c>
      <c r="AX23">
        <f>AU16</f>
        <v>-4.3104927618662782E-2</v>
      </c>
      <c r="AY23">
        <f>AT16</f>
        <v>-17.430236562292059</v>
      </c>
      <c r="AZ23" s="282"/>
      <c r="BA23" s="282"/>
      <c r="BB23" s="282"/>
      <c r="BC23" s="282"/>
      <c r="BD23" s="282"/>
      <c r="BE23" s="282"/>
      <c r="BF23" s="282"/>
      <c r="BG23" s="282"/>
      <c r="BH23" s="282"/>
      <c r="BJ23" s="89"/>
      <c r="BL23" s="95">
        <f t="shared" si="33"/>
        <v>1964</v>
      </c>
      <c r="BM23" s="75">
        <f>HDD_by_Division11_update!D19</f>
        <v>6030</v>
      </c>
      <c r="BN23" s="75">
        <f>HDD_by_Division11_update!E19</f>
        <v>6303</v>
      </c>
      <c r="BO23" s="75">
        <f t="shared" si="8"/>
        <v>6182.0949935815152</v>
      </c>
      <c r="BQ23" s="75">
        <f>CDD_by_Division11_update!F19</f>
        <v>787</v>
      </c>
      <c r="BR23" s="75">
        <f>CDD_by_Division11_update!H19</f>
        <v>1030</v>
      </c>
      <c r="BS23" s="96">
        <f t="shared" si="9"/>
        <v>866.63508287292825</v>
      </c>
      <c r="BU23" s="430">
        <f t="shared" si="10"/>
        <v>1.0077109556296677</v>
      </c>
      <c r="BV23" s="282"/>
      <c r="BW23">
        <f>CB16</f>
        <v>42.445448682171815</v>
      </c>
      <c r="BX23">
        <f>CA16</f>
        <v>4.1678249575202535E-4</v>
      </c>
      <c r="BY23">
        <f>BZ16</f>
        <v>4.6453170489297504E-3</v>
      </c>
      <c r="BZ23">
        <f>BY16</f>
        <v>-3.1719511762679269</v>
      </c>
      <c r="CA23">
        <f>BX16</f>
        <v>0.17086061315197473</v>
      </c>
      <c r="CB23">
        <f>BW16</f>
        <v>-2.2621113869293447E-3</v>
      </c>
      <c r="CC23" s="282"/>
      <c r="CD23" s="282"/>
      <c r="CE23" s="282"/>
      <c r="CF23" s="282"/>
      <c r="CG23" s="282"/>
      <c r="CH23" s="282"/>
      <c r="CI23" s="282"/>
      <c r="CJ23" s="282"/>
      <c r="CL23" s="95">
        <f t="shared" si="11"/>
        <v>1964</v>
      </c>
      <c r="CM23" s="98">
        <f t="shared" si="12"/>
        <v>6030</v>
      </c>
      <c r="CN23" s="99">
        <f t="shared" si="13"/>
        <v>6303</v>
      </c>
      <c r="CO23" s="96">
        <f t="shared" si="14"/>
        <v>6114.6270211288565</v>
      </c>
      <c r="CQ23" s="407">
        <f t="shared" si="15"/>
        <v>0.95071259973927047</v>
      </c>
      <c r="CR23" s="282"/>
      <c r="CS23">
        <f>CX16</f>
        <v>66.54083404595454</v>
      </c>
      <c r="CT23">
        <f>CW16</f>
        <v>7.6549478853327223E-4</v>
      </c>
      <c r="CU23">
        <f>CV16</f>
        <v>2.0479208272709124E-4</v>
      </c>
      <c r="CV23">
        <f>CU16</f>
        <v>-1.0139891215848025</v>
      </c>
      <c r="CW23">
        <f>CT16</f>
        <v>-1.1278996208803994E-2</v>
      </c>
      <c r="CX23">
        <f>CS16</f>
        <v>-2.4243822496691618</v>
      </c>
      <c r="DE23" s="282"/>
      <c r="DF23" s="212"/>
      <c r="DG23" s="89"/>
      <c r="DI23" s="95">
        <f t="shared" si="34"/>
        <v>1964</v>
      </c>
      <c r="DJ23" s="75">
        <f>HDD_by_Division11_update!F19</f>
        <v>2828</v>
      </c>
      <c r="DK23" s="75">
        <f>HDD_by_Division11_update!G19</f>
        <v>3462</v>
      </c>
      <c r="DL23" s="75">
        <f>HDD_by_Division11_update!H19</f>
        <v>2272</v>
      </c>
      <c r="DM23" s="75">
        <f t="shared" si="16"/>
        <v>2984.7275007839448</v>
      </c>
      <c r="DO23" s="75">
        <f>CDD_by_Division11_update!J19</f>
        <v>1905</v>
      </c>
      <c r="DP23" s="75">
        <f>CDD_by_Division11_update!L19</f>
        <v>1591</v>
      </c>
      <c r="DQ23" s="75">
        <f>CDD_by_Division11_update!N19</f>
        <v>2608</v>
      </c>
      <c r="DR23" s="75">
        <f t="shared" si="17"/>
        <v>1287.8658715059271</v>
      </c>
      <c r="DT23" s="430">
        <f t="shared" si="18"/>
        <v>0.99680821188158641</v>
      </c>
      <c r="DU23" s="282"/>
      <c r="DV23">
        <f>EB16</f>
        <v>68.9472414900698</v>
      </c>
      <c r="DW23">
        <f>EA16</f>
        <v>-1.2692408722134094E-3</v>
      </c>
      <c r="DX23">
        <f>DZ16</f>
        <v>-5.6861666875863979E-3</v>
      </c>
      <c r="DY23" s="290">
        <f>DY16</f>
        <v>3.7831050517437502E-4</v>
      </c>
      <c r="DZ23">
        <f>DX16</f>
        <v>-3.4238795678020821</v>
      </c>
      <c r="EA23">
        <f>DW16</f>
        <v>0.16924217447120837</v>
      </c>
      <c r="EB23">
        <f>DV16</f>
        <v>-2.4039275212685732E-3</v>
      </c>
      <c r="EC23" s="282"/>
      <c r="ED23" s="282"/>
      <c r="EE23" s="282"/>
      <c r="EF23" s="282"/>
      <c r="EG23" s="282"/>
      <c r="EH23" s="282"/>
      <c r="EI23" s="282"/>
      <c r="EK23" s="95">
        <f t="shared" si="19"/>
        <v>1964</v>
      </c>
      <c r="EL23" s="98">
        <f t="shared" si="20"/>
        <v>2828</v>
      </c>
      <c r="EM23" s="98">
        <f t="shared" si="21"/>
        <v>3462</v>
      </c>
      <c r="EN23" s="98">
        <f t="shared" si="22"/>
        <v>2272</v>
      </c>
      <c r="EO23" s="75">
        <f t="shared" si="23"/>
        <v>2771.4878304858257</v>
      </c>
      <c r="EQ23" s="407">
        <f t="shared" si="24"/>
        <v>0.99186175772784924</v>
      </c>
      <c r="ER23" s="282"/>
      <c r="ES23">
        <f>EX16</f>
        <v>47.361765183862794</v>
      </c>
      <c r="ET23">
        <f>EW16</f>
        <v>5.9802406696816048E-3</v>
      </c>
      <c r="EU23">
        <f>EV16</f>
        <v>-4.189273246165931E-5</v>
      </c>
      <c r="EV23">
        <f>EU16</f>
        <v>-0.65306148387992846</v>
      </c>
      <c r="EW23">
        <f>ET16</f>
        <v>2.8869762104890852E-3</v>
      </c>
      <c r="EX23">
        <f>ES16</f>
        <v>-5.0889907610819742</v>
      </c>
      <c r="FE23" s="282"/>
      <c r="FG23" s="89"/>
      <c r="FI23" s="95">
        <f t="shared" si="35"/>
        <v>1964</v>
      </c>
      <c r="FJ23" s="75">
        <f>HDD_by_Division11_update!I19</f>
        <v>5769</v>
      </c>
      <c r="FK23" s="75">
        <f>HDD_by_Division11_update!J19</f>
        <v>3583</v>
      </c>
      <c r="FL23" s="75">
        <f t="shared" si="25"/>
        <v>4424.045118949959</v>
      </c>
      <c r="FN23" s="75">
        <f>CDD_by_Division11_update!P19</f>
        <v>1095</v>
      </c>
      <c r="FO23" s="75">
        <f>CDD_by_Division11_update!R19</f>
        <v>574</v>
      </c>
      <c r="FP23" s="96">
        <f t="shared" si="26"/>
        <v>781.57325021252473</v>
      </c>
      <c r="FR23" s="432">
        <f t="shared" si="27"/>
        <v>0.98576162040113668</v>
      </c>
      <c r="FS23" s="282"/>
      <c r="FT23">
        <f>FZ16</f>
        <v>63.745968541024254</v>
      </c>
      <c r="FU23">
        <f>FY16</f>
        <v>1.9641950337100783E-3</v>
      </c>
      <c r="FV23">
        <f>FX16</f>
        <v>7.8270731090902511E-3</v>
      </c>
      <c r="FW23" s="290">
        <f>FW16</f>
        <v>-1.7740131179164387E-4</v>
      </c>
      <c r="FX23">
        <f>FV16</f>
        <v>-3.1155989152081687</v>
      </c>
      <c r="FY23">
        <f>FU16</f>
        <v>0.1221972563857812</v>
      </c>
      <c r="FZ23">
        <f>FT16</f>
        <v>-1.394353483027796E-3</v>
      </c>
      <c r="GA23" s="96"/>
      <c r="GB23" s="96"/>
      <c r="GC23" s="96"/>
      <c r="GD23" s="96"/>
      <c r="GE23" s="96"/>
      <c r="GG23" s="282"/>
      <c r="GH23" s="282"/>
      <c r="GJ23" s="95">
        <f t="shared" si="28"/>
        <v>1964</v>
      </c>
      <c r="GK23" s="98">
        <f t="shared" si="29"/>
        <v>5769</v>
      </c>
      <c r="GL23" s="98">
        <f t="shared" si="30"/>
        <v>3583</v>
      </c>
      <c r="GM23" s="75">
        <f t="shared" si="31"/>
        <v>4461.7375983578513</v>
      </c>
      <c r="GO23" s="407">
        <f t="shared" si="32"/>
        <v>1.049080121982918</v>
      </c>
      <c r="GP23" s="282"/>
      <c r="GQ23">
        <f>GV16</f>
        <v>125.61399890808394</v>
      </c>
      <c r="GR23">
        <f>GU16</f>
        <v>-8.944326283969694E-3</v>
      </c>
      <c r="GS23">
        <f>GT16</f>
        <v>6.132033856561241E-4</v>
      </c>
      <c r="GT23">
        <f>GS16</f>
        <v>-4.1405205808597385</v>
      </c>
      <c r="GU23">
        <f>GR16</f>
        <v>1.8549080081278344E-2</v>
      </c>
      <c r="GV23">
        <f>GQ16</f>
        <v>-6.7951796883499318</v>
      </c>
      <c r="HC23" s="282"/>
      <c r="HD23" s="282"/>
      <c r="HE23" s="282"/>
      <c r="HG23" s="89"/>
      <c r="HO23">
        <f t="shared" si="36"/>
        <v>1964</v>
      </c>
      <c r="HP23" s="112">
        <f t="shared" si="37"/>
        <v>0.99569786516855396</v>
      </c>
      <c r="HQ23" s="112">
        <f t="shared" si="38"/>
        <v>0.98672390020980072</v>
      </c>
      <c r="HR23" s="80"/>
      <c r="HS23">
        <f t="shared" si="41"/>
        <v>1964</v>
      </c>
      <c r="HT23" s="81">
        <f>Commercial_Total!D178</f>
        <v>737.79</v>
      </c>
      <c r="HU23" s="81">
        <f t="shared" si="39"/>
        <v>740.97778634395809</v>
      </c>
      <c r="HV23" s="81">
        <f>Commercial_Total!D254</f>
        <v>2977.2040000000002</v>
      </c>
      <c r="HW23" s="81">
        <f t="shared" si="40"/>
        <v>3017.261464293078</v>
      </c>
      <c r="HY23" s="75">
        <f>HDD_by_Division10!K19</f>
        <v>4515</v>
      </c>
      <c r="HZ23" s="75">
        <f>CDD_by_Division10!K19</f>
        <v>1185</v>
      </c>
    </row>
    <row r="24" spans="2:292" ht="16.5" customHeight="1" x14ac:dyDescent="0.2">
      <c r="O24" s="95">
        <v>1965</v>
      </c>
      <c r="P24" s="75">
        <f>HDD_by_Division11_update!B20</f>
        <v>6825</v>
      </c>
      <c r="Q24" s="75">
        <f>HDD_by_Division11_update!C20</f>
        <v>5933</v>
      </c>
      <c r="R24" s="96">
        <f t="shared" si="2"/>
        <v>6119.0030441400304</v>
      </c>
      <c r="T24">
        <f>CDD_by_Division11_update!B20</f>
        <v>352</v>
      </c>
      <c r="U24">
        <f>CDD_by_Division11_update!D20</f>
        <v>638</v>
      </c>
      <c r="V24" s="96">
        <f t="shared" si="3"/>
        <v>566.87747603159187</v>
      </c>
      <c r="X24" s="430">
        <f t="shared" si="4"/>
        <v>0.99516086791700809</v>
      </c>
      <c r="Y24" s="282"/>
      <c r="AK24" s="282"/>
      <c r="AM24" s="95">
        <f t="shared" si="5"/>
        <v>1965</v>
      </c>
      <c r="AN24" s="98">
        <f t="shared" si="0"/>
        <v>6825</v>
      </c>
      <c r="AO24" s="99">
        <f t="shared" si="1"/>
        <v>5933</v>
      </c>
      <c r="AP24" s="96">
        <f t="shared" si="6"/>
        <v>6174.2118789263277</v>
      </c>
      <c r="AR24" s="407">
        <f t="shared" si="7"/>
        <v>1.0074357821449176</v>
      </c>
      <c r="AS24" s="282"/>
      <c r="AT24" s="282"/>
      <c r="AU24" s="282"/>
      <c r="AV24" s="282"/>
      <c r="AW24" s="282"/>
      <c r="AX24" s="282"/>
      <c r="AY24" s="282"/>
      <c r="AZ24" s="282"/>
      <c r="BA24" s="282"/>
      <c r="BB24" s="282"/>
      <c r="BC24" s="282"/>
      <c r="BD24" s="282"/>
      <c r="BE24" s="282"/>
      <c r="BF24" s="282"/>
      <c r="BG24" s="282"/>
      <c r="BH24" s="282"/>
      <c r="BJ24" s="89"/>
      <c r="BL24" s="95">
        <f t="shared" si="33"/>
        <v>1965</v>
      </c>
      <c r="BM24" s="75">
        <f>HDD_by_Division11_update!D20</f>
        <v>6284</v>
      </c>
      <c r="BN24" s="75">
        <f>HDD_by_Division11_update!E20</f>
        <v>6646</v>
      </c>
      <c r="BO24" s="75">
        <f t="shared" si="8"/>
        <v>6485.6790757381259</v>
      </c>
      <c r="BQ24" s="75">
        <f>CDD_by_Division11_update!F20</f>
        <v>688</v>
      </c>
      <c r="BR24" s="75">
        <f>CDD_by_Division11_update!H20</f>
        <v>914</v>
      </c>
      <c r="BS24" s="96">
        <f t="shared" si="9"/>
        <v>762.06390423572748</v>
      </c>
      <c r="BU24" s="430">
        <f t="shared" si="10"/>
        <v>0.99644892673393759</v>
      </c>
      <c r="BV24" s="282"/>
      <c r="BW24" s="282"/>
      <c r="BX24" s="282"/>
      <c r="BY24" s="282"/>
      <c r="BZ24" s="282"/>
      <c r="CA24" s="282"/>
      <c r="CB24" s="282"/>
      <c r="CC24" s="282"/>
      <c r="CD24" s="282"/>
      <c r="CE24" s="282"/>
      <c r="CF24" s="282"/>
      <c r="CG24" s="282"/>
      <c r="CH24" s="282"/>
      <c r="CI24" s="282"/>
      <c r="CJ24" s="282"/>
      <c r="CL24" s="95">
        <f t="shared" si="11"/>
        <v>1965</v>
      </c>
      <c r="CM24" s="98">
        <f t="shared" si="12"/>
        <v>6284</v>
      </c>
      <c r="CN24" s="99">
        <f t="shared" si="13"/>
        <v>6646</v>
      </c>
      <c r="CO24" s="96">
        <f t="shared" si="14"/>
        <v>6396.2160499950405</v>
      </c>
      <c r="CQ24" s="407">
        <f t="shared" si="15"/>
        <v>0.98104627600957073</v>
      </c>
      <c r="CR24" s="282"/>
      <c r="DE24" s="282"/>
      <c r="DF24" s="212"/>
      <c r="DG24" s="89"/>
      <c r="DI24" s="95">
        <f t="shared" si="34"/>
        <v>1965</v>
      </c>
      <c r="DJ24" s="75">
        <f>HDD_by_Division11_update!F20</f>
        <v>2830</v>
      </c>
      <c r="DK24" s="75">
        <f>HDD_by_Division11_update!G20</f>
        <v>3374</v>
      </c>
      <c r="DL24" s="75">
        <f>HDD_by_Division11_update!H20</f>
        <v>2078</v>
      </c>
      <c r="DM24" s="75">
        <f t="shared" si="16"/>
        <v>2929.9084352461582</v>
      </c>
      <c r="DO24" s="75">
        <f>CDD_by_Division11_update!J20</f>
        <v>1931</v>
      </c>
      <c r="DP24" s="75">
        <f>CDD_by_Division11_update!L20</f>
        <v>1634</v>
      </c>
      <c r="DQ24" s="75">
        <f>CDD_by_Division11_update!N20</f>
        <v>2579</v>
      </c>
      <c r="DR24" s="75">
        <f t="shared" si="17"/>
        <v>1310.5284648031611</v>
      </c>
      <c r="DT24" s="430">
        <f t="shared" si="18"/>
        <v>0.99893439436949727</v>
      </c>
      <c r="DU24" s="291" t="s">
        <v>639</v>
      </c>
      <c r="DV24">
        <f>EB16/EB17</f>
        <v>1.7714157353001492</v>
      </c>
      <c r="DW24">
        <f>EA16/EA17</f>
        <v>-0.68070834334684938</v>
      </c>
      <c r="DX24">
        <f>DZ16/DZ17</f>
        <v>-0.31470297014690157</v>
      </c>
      <c r="DY24">
        <f>DY16/DY17</f>
        <v>0.64651810918528463</v>
      </c>
      <c r="DZ24">
        <f>DX16/DX17</f>
        <v>-1.2496032363495855</v>
      </c>
      <c r="EA24">
        <f>DW16/DW17</f>
        <v>1.9793625457525845</v>
      </c>
      <c r="EB24">
        <f>DV16/DV17</f>
        <v>-2.4306609134200707</v>
      </c>
      <c r="EC24" s="282"/>
      <c r="ED24" s="282"/>
      <c r="EE24" s="282"/>
      <c r="EF24" s="282"/>
      <c r="EG24" s="282"/>
      <c r="EH24" s="282"/>
      <c r="EI24" s="282"/>
      <c r="EK24" s="95">
        <f t="shared" si="19"/>
        <v>1965</v>
      </c>
      <c r="EL24" s="98">
        <f t="shared" si="20"/>
        <v>2830</v>
      </c>
      <c r="EM24" s="98">
        <f t="shared" si="21"/>
        <v>3374</v>
      </c>
      <c r="EN24" s="98">
        <f t="shared" si="22"/>
        <v>2078</v>
      </c>
      <c r="EO24" s="75">
        <f t="shared" si="23"/>
        <v>2689.981292354682</v>
      </c>
      <c r="EQ24" s="407">
        <f t="shared" si="24"/>
        <v>0.97674260309739347</v>
      </c>
      <c r="ER24" s="282"/>
      <c r="FE24" s="282"/>
      <c r="FG24" s="89"/>
      <c r="FI24" s="95">
        <f t="shared" si="35"/>
        <v>1965</v>
      </c>
      <c r="FJ24" s="75">
        <f>HDD_by_Division11_update!I20</f>
        <v>5318</v>
      </c>
      <c r="FK24" s="75">
        <f>HDD_by_Division11_update!J20</f>
        <v>3378</v>
      </c>
      <c r="FL24" s="75">
        <f t="shared" si="25"/>
        <v>4124.3986874487291</v>
      </c>
      <c r="FN24" s="75">
        <f>CDD_by_Division11_update!P20</f>
        <v>961</v>
      </c>
      <c r="FO24" s="75">
        <f>CDD_by_Division11_update!R20</f>
        <v>542</v>
      </c>
      <c r="FP24" s="96">
        <f t="shared" si="26"/>
        <v>708.93510909606107</v>
      </c>
      <c r="FR24" s="432">
        <f t="shared" si="27"/>
        <v>0.97021389260957158</v>
      </c>
      <c r="FS24" s="282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G24" s="282"/>
      <c r="GH24" s="282"/>
      <c r="GJ24" s="95">
        <f t="shared" si="28"/>
        <v>1965</v>
      </c>
      <c r="GK24" s="98">
        <f t="shared" si="29"/>
        <v>5318</v>
      </c>
      <c r="GL24" s="98">
        <f t="shared" si="30"/>
        <v>3378</v>
      </c>
      <c r="GM24" s="75">
        <f t="shared" si="31"/>
        <v>4157.8494697228871</v>
      </c>
      <c r="GO24" s="407">
        <f t="shared" si="32"/>
        <v>1.0156611843507373</v>
      </c>
      <c r="GP24" s="282"/>
      <c r="HC24" s="282"/>
      <c r="HD24" s="282"/>
      <c r="HE24" s="282"/>
      <c r="HG24" s="89"/>
      <c r="HO24">
        <f t="shared" si="36"/>
        <v>1965</v>
      </c>
      <c r="HP24" s="112">
        <f t="shared" si="37"/>
        <v>0.99130744536374416</v>
      </c>
      <c r="HQ24" s="112">
        <f t="shared" si="38"/>
        <v>0.99244824303272394</v>
      </c>
      <c r="HR24" s="80"/>
      <c r="HS24">
        <f t="shared" si="41"/>
        <v>1965</v>
      </c>
      <c r="HT24" s="81">
        <f>Commercial_Total!D179</f>
        <v>788.60300000000007</v>
      </c>
      <c r="HU24" s="81">
        <f t="shared" si="39"/>
        <v>795.5180844128887</v>
      </c>
      <c r="HV24" s="81">
        <f>Commercial_Total!D255</f>
        <v>3176.893</v>
      </c>
      <c r="HW24" s="81">
        <f t="shared" si="40"/>
        <v>3201.0666775851691</v>
      </c>
      <c r="HY24" s="75">
        <f>HDD_by_Division10!K20</f>
        <v>4549</v>
      </c>
      <c r="HZ24" s="75">
        <f>CDD_by_Division10!K20</f>
        <v>1153</v>
      </c>
    </row>
    <row r="25" spans="2:292" x14ac:dyDescent="0.2">
      <c r="B25" s="64" t="s">
        <v>68</v>
      </c>
      <c r="J25" s="248" t="s">
        <v>1406</v>
      </c>
      <c r="O25" s="95">
        <v>1966</v>
      </c>
      <c r="P25" s="75">
        <f>HDD_by_Division11_update!B21</f>
        <v>6662</v>
      </c>
      <c r="Q25" s="75">
        <f>HDD_by_Division11_update!C21</f>
        <v>6012</v>
      </c>
      <c r="R25" s="96">
        <f t="shared" si="2"/>
        <v>6147.5403348554028</v>
      </c>
      <c r="T25">
        <f>CDD_by_Division11_update!B21</f>
        <v>421</v>
      </c>
      <c r="U25">
        <f>CDD_by_Division11_update!D21</f>
        <v>731</v>
      </c>
      <c r="V25" s="96">
        <f t="shared" si="3"/>
        <v>653.90915234193517</v>
      </c>
      <c r="X25" s="430">
        <f t="shared" si="4"/>
        <v>1.0095523790405339</v>
      </c>
      <c r="Y25" s="282"/>
      <c r="AK25" s="282"/>
      <c r="AM25" s="95">
        <f t="shared" si="5"/>
        <v>1966</v>
      </c>
      <c r="AN25" s="98">
        <f t="shared" si="0"/>
        <v>6662</v>
      </c>
      <c r="AO25" s="99">
        <f t="shared" si="1"/>
        <v>6012</v>
      </c>
      <c r="AP25" s="96">
        <f t="shared" si="6"/>
        <v>6187.7709880068533</v>
      </c>
      <c r="AR25" s="407">
        <f t="shared" si="7"/>
        <v>1.0087837763282246</v>
      </c>
      <c r="AS25" s="282"/>
      <c r="AT25" s="282"/>
      <c r="AU25" s="282"/>
      <c r="AV25" s="282"/>
      <c r="AW25" s="282"/>
      <c r="AX25" s="282"/>
      <c r="AY25" s="282"/>
      <c r="AZ25" s="282"/>
      <c r="BA25" s="282"/>
      <c r="BB25" s="282"/>
      <c r="BC25" s="282"/>
      <c r="BD25" s="282"/>
      <c r="BE25" s="282"/>
      <c r="BF25" s="282"/>
      <c r="BG25" s="282"/>
      <c r="BH25" s="282"/>
      <c r="BJ25" s="89"/>
      <c r="BL25" s="95">
        <f t="shared" si="33"/>
        <v>1966</v>
      </c>
      <c r="BM25" s="75">
        <f>HDD_by_Division11_update!D21</f>
        <v>6606</v>
      </c>
      <c r="BN25" s="75">
        <f>HDD_by_Division11_update!E21</f>
        <v>6872</v>
      </c>
      <c r="BO25" s="75">
        <f t="shared" si="8"/>
        <v>6754.1951219512193</v>
      </c>
      <c r="BQ25" s="75">
        <f>CDD_by_Division11_update!F21</f>
        <v>724</v>
      </c>
      <c r="BR25" s="75">
        <f>CDD_by_Division11_update!H21</f>
        <v>919</v>
      </c>
      <c r="BS25" s="96">
        <f t="shared" si="9"/>
        <v>787.90469613259665</v>
      </c>
      <c r="BU25" s="430">
        <f t="shared" si="10"/>
        <v>1.001728094004501</v>
      </c>
      <c r="BV25" s="282"/>
      <c r="BW25" s="282"/>
      <c r="BX25" s="282"/>
      <c r="BY25" s="282"/>
      <c r="BZ25" s="282"/>
      <c r="CA25" s="282"/>
      <c r="CB25" s="282"/>
      <c r="CC25" s="282"/>
      <c r="CD25" s="282"/>
      <c r="CE25" s="282"/>
      <c r="CF25" s="282"/>
      <c r="CG25" s="282"/>
      <c r="CH25" s="282"/>
      <c r="CI25" s="282"/>
      <c r="CJ25" s="282"/>
      <c r="CL25" s="95">
        <f t="shared" si="11"/>
        <v>1966</v>
      </c>
      <c r="CM25" s="98">
        <f t="shared" si="12"/>
        <v>6606</v>
      </c>
      <c r="CN25" s="99">
        <f t="shared" si="13"/>
        <v>6872</v>
      </c>
      <c r="CO25" s="96">
        <f t="shared" si="14"/>
        <v>6688.4570975101678</v>
      </c>
      <c r="CQ25" s="407">
        <f t="shared" si="15"/>
        <v>1.0116719036680846</v>
      </c>
      <c r="CR25" s="282"/>
      <c r="DE25" s="282"/>
      <c r="DF25" s="212"/>
      <c r="DG25" s="89"/>
      <c r="DI25" s="95">
        <f t="shared" si="34"/>
        <v>1966</v>
      </c>
      <c r="DJ25" s="75">
        <f>HDD_by_Division11_update!F21</f>
        <v>3118</v>
      </c>
      <c r="DK25" s="75">
        <f>HDD_by_Division11_update!G21</f>
        <v>3758</v>
      </c>
      <c r="DL25" s="75">
        <f>HDD_by_Division11_update!H21</f>
        <v>2416</v>
      </c>
      <c r="DM25" s="75">
        <f t="shared" si="16"/>
        <v>3258.5136406396991</v>
      </c>
      <c r="DO25" s="75">
        <f>CDD_by_Division11_update!J21</f>
        <v>1788</v>
      </c>
      <c r="DP25" s="75">
        <f>CDD_by_Division11_update!L21</f>
        <v>1440</v>
      </c>
      <c r="DQ25" s="75">
        <f>CDD_by_Division11_update!N21</f>
        <v>2309</v>
      </c>
      <c r="DR25" s="75">
        <f t="shared" si="17"/>
        <v>1196.0380506366164</v>
      </c>
      <c r="DT25" s="430">
        <f t="shared" si="18"/>
        <v>0.98751631506230109</v>
      </c>
      <c r="DU25" s="282"/>
      <c r="DV25" s="282"/>
      <c r="DW25" s="282"/>
      <c r="DX25" s="282"/>
      <c r="DY25" s="282"/>
      <c r="DZ25" s="282"/>
      <c r="EA25" s="282"/>
      <c r="EB25" s="282"/>
      <c r="EC25" s="282"/>
      <c r="ED25" s="282"/>
      <c r="EE25" s="282"/>
      <c r="EF25" s="282"/>
      <c r="EG25" s="282"/>
      <c r="EH25" s="282"/>
      <c r="EI25" s="282"/>
      <c r="EK25" s="95">
        <f t="shared" si="19"/>
        <v>1966</v>
      </c>
      <c r="EL25" s="98">
        <f t="shared" si="20"/>
        <v>3118</v>
      </c>
      <c r="EM25" s="98">
        <f t="shared" si="21"/>
        <v>3758</v>
      </c>
      <c r="EN25" s="98">
        <f t="shared" si="22"/>
        <v>2416</v>
      </c>
      <c r="EO25" s="75">
        <f t="shared" si="23"/>
        <v>3014.098501479431</v>
      </c>
      <c r="EQ25" s="407">
        <f t="shared" si="24"/>
        <v>1.0343964882138681</v>
      </c>
      <c r="ER25" s="282"/>
      <c r="FE25" s="282"/>
      <c r="FG25" s="89"/>
      <c r="FI25" s="95">
        <f t="shared" si="35"/>
        <v>1966</v>
      </c>
      <c r="FJ25" s="75">
        <f>HDD_by_Division11_update!I21</f>
        <v>5275</v>
      </c>
      <c r="FK25" s="75">
        <f>HDD_by_Division11_update!J21</f>
        <v>3170</v>
      </c>
      <c r="FL25" s="75">
        <f t="shared" si="25"/>
        <v>3979.8810500410173</v>
      </c>
      <c r="FN25" s="75">
        <f>CDD_by_Division11_update!P21</f>
        <v>1239</v>
      </c>
      <c r="FO25" s="75">
        <f>CDD_by_Division11_update!R21</f>
        <v>680</v>
      </c>
      <c r="FP25" s="96">
        <f t="shared" si="26"/>
        <v>902.7129498441484</v>
      </c>
      <c r="FR25" s="432">
        <f t="shared" si="27"/>
        <v>0.99795926716576</v>
      </c>
      <c r="FS25" s="282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G25" s="282"/>
      <c r="GH25" s="282"/>
      <c r="GJ25" s="95">
        <f t="shared" si="28"/>
        <v>1966</v>
      </c>
      <c r="GK25" s="98">
        <f t="shared" si="29"/>
        <v>5275</v>
      </c>
      <c r="GL25" s="98">
        <f t="shared" si="30"/>
        <v>3170</v>
      </c>
      <c r="GM25" s="75">
        <f t="shared" si="31"/>
        <v>4016.1768730756075</v>
      </c>
      <c r="GO25" s="407">
        <f t="shared" si="32"/>
        <v>0.99917616875483073</v>
      </c>
      <c r="GP25" s="282"/>
      <c r="HC25" s="282"/>
      <c r="HD25" s="282"/>
      <c r="HE25" s="282"/>
      <c r="HG25" s="89"/>
      <c r="HO25">
        <f t="shared" si="36"/>
        <v>1966</v>
      </c>
      <c r="HP25" s="112">
        <f t="shared" si="37"/>
        <v>0.99659143370838521</v>
      </c>
      <c r="HQ25" s="112">
        <f t="shared" si="38"/>
        <v>1.0141460294418594</v>
      </c>
      <c r="HR25" s="80"/>
      <c r="HS25">
        <f t="shared" si="41"/>
        <v>1966</v>
      </c>
      <c r="HT25" s="81">
        <f>Commercial_Total!D180</f>
        <v>859.23300000000006</v>
      </c>
      <c r="HU25" s="81">
        <f t="shared" si="39"/>
        <v>862.17176963154805</v>
      </c>
      <c r="HV25" s="81">
        <f>Commercial_Total!D256</f>
        <v>3408.944</v>
      </c>
      <c r="HW25" s="81">
        <f t="shared" si="40"/>
        <v>3361.3936267897534</v>
      </c>
      <c r="HY25" s="75">
        <f>HDD_by_Division10!K21</f>
        <v>4700</v>
      </c>
      <c r="HZ25" s="75">
        <f>CDD_by_Division10!K21</f>
        <v>1148</v>
      </c>
    </row>
    <row r="26" spans="2:292" ht="18" x14ac:dyDescent="0.25">
      <c r="C26" t="s">
        <v>134</v>
      </c>
      <c r="D26" t="s">
        <v>99</v>
      </c>
      <c r="E26" t="s">
        <v>100</v>
      </c>
      <c r="F26" t="s">
        <v>101</v>
      </c>
      <c r="G26" t="s">
        <v>176</v>
      </c>
      <c r="H26" t="s">
        <v>177</v>
      </c>
      <c r="O26" s="95">
        <v>1967</v>
      </c>
      <c r="P26" s="75">
        <f>HDD_by_Division11_update!B22</f>
        <v>6987</v>
      </c>
      <c r="Q26" s="75">
        <f>HDD_by_Division11_update!C22</f>
        <v>6127</v>
      </c>
      <c r="R26" s="96">
        <f t="shared" si="2"/>
        <v>6306.3302891933026</v>
      </c>
      <c r="T26">
        <f>CDD_by_Division11_update!B22</f>
        <v>420</v>
      </c>
      <c r="U26">
        <f>CDD_by_Division11_update!D22</f>
        <v>602</v>
      </c>
      <c r="V26" s="96">
        <f t="shared" si="3"/>
        <v>556.74021202010385</v>
      </c>
      <c r="X26" s="430">
        <f t="shared" si="4"/>
        <v>0.99444835498939799</v>
      </c>
      <c r="Y26" s="282"/>
      <c r="AK26" s="282"/>
      <c r="AM26" s="95">
        <f t="shared" si="5"/>
        <v>1967</v>
      </c>
      <c r="AN26" s="98">
        <f t="shared" si="0"/>
        <v>6987</v>
      </c>
      <c r="AO26" s="99">
        <f t="shared" si="1"/>
        <v>6127</v>
      </c>
      <c r="AP26" s="96">
        <f t="shared" si="6"/>
        <v>6359.5585379782979</v>
      </c>
      <c r="AR26" s="407">
        <f t="shared" si="7"/>
        <v>1.0256645000179034</v>
      </c>
      <c r="AS26" s="282"/>
      <c r="AT26" s="282"/>
      <c r="AU26" s="282"/>
      <c r="AV26" s="282"/>
      <c r="AW26" s="282"/>
      <c r="AX26" s="282"/>
      <c r="AY26" s="282"/>
      <c r="AZ26" s="282"/>
      <c r="BA26" s="282"/>
      <c r="BB26" s="282"/>
      <c r="BC26" s="282"/>
      <c r="BD26" s="282"/>
      <c r="BE26" s="282"/>
      <c r="BF26" s="282"/>
      <c r="BG26" s="282"/>
      <c r="BH26" s="282"/>
      <c r="BJ26" s="89"/>
      <c r="BL26" s="95">
        <f t="shared" si="33"/>
        <v>1967</v>
      </c>
      <c r="BM26" s="75">
        <f>HDD_by_Division11_update!D22</f>
        <v>6477</v>
      </c>
      <c r="BN26" s="75">
        <f>HDD_by_Division11_update!E22</f>
        <v>6569</v>
      </c>
      <c r="BO26" s="75">
        <f t="shared" si="8"/>
        <v>6528.2554557124522</v>
      </c>
      <c r="BQ26" s="75">
        <f>CDD_by_Division11_update!F22</f>
        <v>548</v>
      </c>
      <c r="BR26" s="75">
        <f>CDD_by_Division11_update!H22</f>
        <v>713</v>
      </c>
      <c r="BS26" s="96">
        <f t="shared" si="9"/>
        <v>602.07320441988952</v>
      </c>
      <c r="BU26" s="430">
        <f t="shared" si="10"/>
        <v>0.96847506805384498</v>
      </c>
      <c r="BV26" s="282"/>
      <c r="BW26" s="282"/>
      <c r="BX26" s="282"/>
      <c r="BY26" s="282"/>
      <c r="BZ26" s="282"/>
      <c r="CA26" s="282"/>
      <c r="CB26" s="282"/>
      <c r="CC26" s="282"/>
      <c r="CD26" s="282"/>
      <c r="CE26" s="282"/>
      <c r="CF26" s="282"/>
      <c r="CG26" s="282"/>
      <c r="CH26" s="282"/>
      <c r="CI26" s="282"/>
      <c r="CJ26" s="282"/>
      <c r="CL26" s="95">
        <f t="shared" si="11"/>
        <v>1967</v>
      </c>
      <c r="CM26" s="98">
        <f t="shared" si="12"/>
        <v>6477</v>
      </c>
      <c r="CN26" s="99">
        <f t="shared" si="13"/>
        <v>6569</v>
      </c>
      <c r="CO26" s="96">
        <f t="shared" si="14"/>
        <v>6505.5189961313354</v>
      </c>
      <c r="CQ26" s="407">
        <f t="shared" si="15"/>
        <v>0.99260086783440438</v>
      </c>
      <c r="CR26" s="282"/>
      <c r="DE26" s="282"/>
      <c r="DF26" s="212"/>
      <c r="DG26" s="89"/>
      <c r="DI26" s="95">
        <f t="shared" si="34"/>
        <v>1967</v>
      </c>
      <c r="DJ26" s="75">
        <f>HDD_by_Division11_update!F22</f>
        <v>2864</v>
      </c>
      <c r="DK26" s="75">
        <f>HDD_by_Division11_update!G22</f>
        <v>3403</v>
      </c>
      <c r="DL26" s="75">
        <f>HDD_by_Division11_update!H22</f>
        <v>2082</v>
      </c>
      <c r="DM26" s="75">
        <f t="shared" si="16"/>
        <v>2958.348698651615</v>
      </c>
      <c r="DO26" s="75">
        <f>CDD_by_Division11_update!J22</f>
        <v>1697</v>
      </c>
      <c r="DP26" s="75">
        <f>CDD_by_Division11_update!L22</f>
        <v>1257</v>
      </c>
      <c r="DQ26" s="75">
        <f>CDD_by_Division11_update!N22</f>
        <v>2385</v>
      </c>
      <c r="DR26" s="75">
        <f t="shared" si="17"/>
        <v>1108.954266061759</v>
      </c>
      <c r="DT26" s="430">
        <f t="shared" si="18"/>
        <v>0.96995785476518126</v>
      </c>
      <c r="DU26" s="282"/>
      <c r="DV26" s="282"/>
      <c r="DW26" s="282"/>
      <c r="DX26" s="282"/>
      <c r="DY26" s="282"/>
      <c r="DZ26" s="282"/>
      <c r="EA26" s="282"/>
      <c r="EB26" s="282"/>
      <c r="EC26" s="282"/>
      <c r="ED26" s="282"/>
      <c r="EE26" s="282"/>
      <c r="EF26" s="282"/>
      <c r="EG26" s="282"/>
      <c r="EH26" s="282"/>
      <c r="EI26" s="282"/>
      <c r="EK26" s="95">
        <f t="shared" si="19"/>
        <v>1967</v>
      </c>
      <c r="EL26" s="98">
        <f t="shared" si="20"/>
        <v>2864</v>
      </c>
      <c r="EM26" s="98">
        <f t="shared" si="21"/>
        <v>3403</v>
      </c>
      <c r="EN26" s="98">
        <f t="shared" si="22"/>
        <v>2082</v>
      </c>
      <c r="EO26" s="75">
        <f t="shared" si="23"/>
        <v>2712.979574305622</v>
      </c>
      <c r="EQ26" s="407">
        <f t="shared" si="24"/>
        <v>0.98105320904662607</v>
      </c>
      <c r="ER26" s="282"/>
      <c r="FE26" s="282"/>
      <c r="FG26" s="89"/>
      <c r="FI26" s="95">
        <f t="shared" si="35"/>
        <v>1967</v>
      </c>
      <c r="FJ26" s="75">
        <f>HDD_by_Division11_update!I22</f>
        <v>5232</v>
      </c>
      <c r="FK26" s="75">
        <f>HDD_by_Division11_update!J22</f>
        <v>3316</v>
      </c>
      <c r="FL26" s="75">
        <f t="shared" si="25"/>
        <v>4053.1648892534868</v>
      </c>
      <c r="FN26" s="75">
        <f>CDD_by_Division11_update!P22</f>
        <v>1120</v>
      </c>
      <c r="FO26" s="75">
        <f>CDD_by_Division11_update!R22</f>
        <v>817</v>
      </c>
      <c r="FP26" s="96">
        <f t="shared" si="26"/>
        <v>937.71918390478891</v>
      </c>
      <c r="FR26" s="432">
        <f t="shared" si="27"/>
        <v>1.0029707794745013</v>
      </c>
      <c r="FS26" s="282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G26" s="282"/>
      <c r="GH26" s="282"/>
      <c r="GJ26" s="95">
        <f t="shared" si="28"/>
        <v>1967</v>
      </c>
      <c r="GK26" s="98">
        <f t="shared" si="29"/>
        <v>5232</v>
      </c>
      <c r="GL26" s="98">
        <f t="shared" si="30"/>
        <v>3316</v>
      </c>
      <c r="GM26" s="75">
        <f t="shared" si="31"/>
        <v>4086.2018474170372</v>
      </c>
      <c r="GO26" s="407">
        <f t="shared" si="32"/>
        <v>1.0073997005372737</v>
      </c>
      <c r="GP26" s="282"/>
      <c r="HC26" s="282"/>
      <c r="HD26" s="282"/>
      <c r="HE26" s="282"/>
      <c r="HG26" s="89"/>
      <c r="HO26">
        <f t="shared" si="36"/>
        <v>1967</v>
      </c>
      <c r="HP26" s="112">
        <f t="shared" si="37"/>
        <v>0.98116531255552009</v>
      </c>
      <c r="HQ26" s="112">
        <f t="shared" si="38"/>
        <v>0.99993281257542688</v>
      </c>
      <c r="HR26" s="80"/>
      <c r="HS26">
        <f t="shared" si="41"/>
        <v>1967</v>
      </c>
      <c r="HT26" s="81">
        <f>Commercial_Total!D181</f>
        <v>925.178</v>
      </c>
      <c r="HU26" s="81">
        <f t="shared" si="39"/>
        <v>942.93794140592183</v>
      </c>
      <c r="HV26" s="81">
        <f>Commercial_Total!D257</f>
        <v>3767.6930000000002</v>
      </c>
      <c r="HW26" s="81">
        <f t="shared" si="40"/>
        <v>3767.9461585983267</v>
      </c>
      <c r="HY26" s="75">
        <f>HDD_by_Division10!K22</f>
        <v>4609</v>
      </c>
      <c r="HZ26" s="75">
        <f>CDD_by_Division10!K22</f>
        <v>1077</v>
      </c>
      <c r="IP26" s="433" t="s">
        <v>71</v>
      </c>
      <c r="JB26" s="64" t="s">
        <v>1355</v>
      </c>
      <c r="JC26" s="64"/>
      <c r="JD26" s="64"/>
      <c r="JJ26" s="433" t="s">
        <v>68</v>
      </c>
      <c r="JV26" s="64" t="s">
        <v>1355</v>
      </c>
    </row>
    <row r="27" spans="2:292" ht="25.5" x14ac:dyDescent="0.2">
      <c r="C27" s="105" t="s">
        <v>178</v>
      </c>
      <c r="D27" s="105" t="s">
        <v>71</v>
      </c>
      <c r="E27" s="105" t="s">
        <v>68</v>
      </c>
      <c r="F27" s="105" t="s">
        <v>179</v>
      </c>
      <c r="G27" s="105" t="s">
        <v>180</v>
      </c>
      <c r="H27" s="105" t="s">
        <v>181</v>
      </c>
      <c r="I27" s="666">
        <v>1968</v>
      </c>
      <c r="J27" s="299">
        <v>0.34921430540551684</v>
      </c>
      <c r="K27" s="105"/>
      <c r="L27" s="105"/>
      <c r="M27" s="105"/>
      <c r="O27" s="95">
        <v>1968</v>
      </c>
      <c r="P27" s="75">
        <f>HDD_by_Division11_update!B23</f>
        <v>6800</v>
      </c>
      <c r="Q27" s="75">
        <f>HDD_by_Division11_update!C23</f>
        <v>5981</v>
      </c>
      <c r="R27" s="96">
        <f t="shared" si="2"/>
        <v>6151.7808219178078</v>
      </c>
      <c r="T27">
        <f>CDD_by_Division11_update!B23</f>
        <v>410</v>
      </c>
      <c r="U27">
        <f>CDD_by_Division11_update!D23</f>
        <v>725</v>
      </c>
      <c r="V27" s="96">
        <f t="shared" si="3"/>
        <v>646.66575157325678</v>
      </c>
      <c r="X27" s="430">
        <f t="shared" si="4"/>
        <v>1.0085309282188266</v>
      </c>
      <c r="Y27" s="282"/>
      <c r="AF27" s="248" t="s">
        <v>625</v>
      </c>
      <c r="AG27" s="248" t="s">
        <v>627</v>
      </c>
      <c r="AH27" s="248" t="s">
        <v>629</v>
      </c>
      <c r="AI27" s="248" t="s">
        <v>630</v>
      </c>
      <c r="AJ27" s="248" t="s">
        <v>632</v>
      </c>
      <c r="AK27" s="282"/>
      <c r="AM27" s="95">
        <f t="shared" si="5"/>
        <v>1968</v>
      </c>
      <c r="AN27" s="98">
        <f t="shared" si="0"/>
        <v>6800</v>
      </c>
      <c r="AO27" s="99">
        <f t="shared" si="1"/>
        <v>5981</v>
      </c>
      <c r="AP27" s="96">
        <f t="shared" si="6"/>
        <v>6202.4714448886352</v>
      </c>
      <c r="AR27" s="407">
        <f t="shared" si="7"/>
        <v>1.0102426334904979</v>
      </c>
      <c r="AS27" s="282"/>
      <c r="BA27" s="248" t="s">
        <v>625</v>
      </c>
      <c r="BB27" s="248" t="s">
        <v>627</v>
      </c>
      <c r="BC27" s="248" t="s">
        <v>629</v>
      </c>
      <c r="BD27" s="248" t="s">
        <v>630</v>
      </c>
      <c r="BE27" s="248" t="s">
        <v>632</v>
      </c>
      <c r="BF27" s="282" t="s">
        <v>632</v>
      </c>
      <c r="BG27" s="282"/>
      <c r="BH27" s="282"/>
      <c r="BJ27" s="89"/>
      <c r="BL27" s="95">
        <f t="shared" si="33"/>
        <v>1968</v>
      </c>
      <c r="BM27" s="75">
        <f>HDD_by_Division11_update!D23</f>
        <v>6331</v>
      </c>
      <c r="BN27" s="75">
        <f>HDD_by_Division11_update!E23</f>
        <v>6556</v>
      </c>
      <c r="BO27" s="75">
        <f t="shared" si="8"/>
        <v>6456.3530166880619</v>
      </c>
      <c r="BQ27" s="75">
        <f>CDD_by_Division11_update!F23</f>
        <v>740</v>
      </c>
      <c r="BR27" s="75">
        <f>CDD_by_Division11_update!H23</f>
        <v>902</v>
      </c>
      <c r="BS27" s="96">
        <f t="shared" si="9"/>
        <v>793.09005524861891</v>
      </c>
      <c r="BU27" s="430">
        <f t="shared" si="10"/>
        <v>1.0005529065841752</v>
      </c>
      <c r="BV27" s="282"/>
      <c r="CD27" s="248" t="s">
        <v>625</v>
      </c>
      <c r="CE27" s="248" t="s">
        <v>627</v>
      </c>
      <c r="CF27" s="248" t="s">
        <v>629</v>
      </c>
      <c r="CG27" s="248" t="s">
        <v>630</v>
      </c>
      <c r="CH27" s="248" t="s">
        <v>632</v>
      </c>
      <c r="CI27" s="282"/>
      <c r="CJ27" s="282"/>
      <c r="CL27" s="95">
        <f t="shared" si="11"/>
        <v>1968</v>
      </c>
      <c r="CM27" s="98">
        <f t="shared" si="12"/>
        <v>6331</v>
      </c>
      <c r="CN27" s="99">
        <f t="shared" si="13"/>
        <v>6556</v>
      </c>
      <c r="CO27" s="96">
        <f t="shared" si="14"/>
        <v>6400.7475448864207</v>
      </c>
      <c r="CQ27" s="407">
        <f t="shared" si="15"/>
        <v>0.9815277173766751</v>
      </c>
      <c r="CR27" s="282"/>
      <c r="CZ27" s="248" t="s">
        <v>625</v>
      </c>
      <c r="DA27" s="248" t="s">
        <v>627</v>
      </c>
      <c r="DB27" s="248" t="s">
        <v>629</v>
      </c>
      <c r="DC27" s="248" t="s">
        <v>630</v>
      </c>
      <c r="DD27" s="248" t="s">
        <v>632</v>
      </c>
      <c r="DE27" s="282"/>
      <c r="DF27" s="212"/>
      <c r="DG27" s="89"/>
      <c r="DI27" s="95">
        <f t="shared" si="34"/>
        <v>1968</v>
      </c>
      <c r="DJ27" s="75">
        <f>HDD_by_Division11_update!F23</f>
        <v>3160</v>
      </c>
      <c r="DK27" s="75">
        <f>HDD_by_Division11_update!G23</f>
        <v>3927</v>
      </c>
      <c r="DL27" s="75">
        <f>HDD_by_Division11_update!H23</f>
        <v>2522</v>
      </c>
      <c r="DM27" s="75">
        <f t="shared" si="16"/>
        <v>3353.9611163374102</v>
      </c>
      <c r="DO27" s="75">
        <f>CDD_by_Division11_update!J23</f>
        <v>1842</v>
      </c>
      <c r="DP27" s="75">
        <f>CDD_by_Division11_update!L23</f>
        <v>1517</v>
      </c>
      <c r="DQ27" s="75">
        <f>CDD_by_Division11_update!N23</f>
        <v>2247</v>
      </c>
      <c r="DR27" s="75">
        <f t="shared" si="17"/>
        <v>1240.1660324893896</v>
      </c>
      <c r="DT27" s="430">
        <f t="shared" si="18"/>
        <v>0.99500330060670172</v>
      </c>
      <c r="DU27" s="282"/>
      <c r="ED27" s="248" t="s">
        <v>625</v>
      </c>
      <c r="EE27" s="248" t="s">
        <v>627</v>
      </c>
      <c r="EF27" s="248" t="s">
        <v>629</v>
      </c>
      <c r="EG27" s="248" t="s">
        <v>630</v>
      </c>
      <c r="EH27" s="248" t="s">
        <v>632</v>
      </c>
      <c r="EI27" s="282"/>
      <c r="EK27" s="95">
        <f t="shared" si="19"/>
        <v>1968</v>
      </c>
      <c r="EL27" s="98">
        <f t="shared" si="20"/>
        <v>3160</v>
      </c>
      <c r="EM27" s="98">
        <f t="shared" si="21"/>
        <v>3927</v>
      </c>
      <c r="EN27" s="98">
        <f t="shared" si="22"/>
        <v>2522</v>
      </c>
      <c r="EO27" s="75">
        <f t="shared" si="23"/>
        <v>3103.1641691323848</v>
      </c>
      <c r="EQ27" s="407">
        <f t="shared" si="24"/>
        <v>1.0491480488743841</v>
      </c>
      <c r="ER27" s="282"/>
      <c r="EZ27" s="248" t="s">
        <v>625</v>
      </c>
      <c r="FA27" s="248" t="s">
        <v>627</v>
      </c>
      <c r="FB27" s="248" t="s">
        <v>629</v>
      </c>
      <c r="FC27" s="248" t="s">
        <v>630</v>
      </c>
      <c r="FD27" s="248" t="s">
        <v>632</v>
      </c>
      <c r="FE27" s="282" t="s">
        <v>632</v>
      </c>
      <c r="FG27" s="89"/>
      <c r="FI27" s="95">
        <f t="shared" si="35"/>
        <v>1968</v>
      </c>
      <c r="FJ27" s="75">
        <f>HDD_by_Division11_update!I23</f>
        <v>5415</v>
      </c>
      <c r="FK27" s="75">
        <f>HDD_by_Division11_update!J23</f>
        <v>3198</v>
      </c>
      <c r="FL27" s="75">
        <f t="shared" si="25"/>
        <v>4050.9721082854803</v>
      </c>
      <c r="FN27" s="75">
        <f>CDD_by_Division11_update!P23</f>
        <v>1015</v>
      </c>
      <c r="FO27" s="75">
        <f>CDD_by_Division11_update!R23</f>
        <v>632</v>
      </c>
      <c r="FP27" s="96">
        <f t="shared" si="26"/>
        <v>784.59223576083878</v>
      </c>
      <c r="FR27" s="432">
        <f t="shared" si="27"/>
        <v>0.98240341279001298</v>
      </c>
      <c r="FS27" s="282"/>
      <c r="GB27" s="248" t="s">
        <v>625</v>
      </c>
      <c r="GC27" s="248" t="s">
        <v>627</v>
      </c>
      <c r="GD27" s="248" t="s">
        <v>629</v>
      </c>
      <c r="GE27" s="248" t="s">
        <v>630</v>
      </c>
      <c r="GF27" s="248" t="s">
        <v>632</v>
      </c>
      <c r="GG27" s="282"/>
      <c r="GH27" s="282"/>
      <c r="GJ27" s="95">
        <f t="shared" si="28"/>
        <v>1968</v>
      </c>
      <c r="GK27" s="98">
        <f t="shared" si="29"/>
        <v>5415</v>
      </c>
      <c r="GL27" s="98">
        <f t="shared" si="30"/>
        <v>3198</v>
      </c>
      <c r="GM27" s="75">
        <f t="shared" si="31"/>
        <v>4089.1991105029083</v>
      </c>
      <c r="GO27" s="407">
        <f t="shared" si="32"/>
        <v>1.0077483707869035</v>
      </c>
      <c r="GP27" s="282"/>
      <c r="GX27" s="248" t="s">
        <v>625</v>
      </c>
      <c r="GY27" s="248" t="s">
        <v>627</v>
      </c>
      <c r="GZ27" s="248" t="s">
        <v>629</v>
      </c>
      <c r="HA27" s="248" t="s">
        <v>630</v>
      </c>
      <c r="HB27" s="248" t="s">
        <v>632</v>
      </c>
      <c r="HC27" s="282"/>
      <c r="HD27" s="282"/>
      <c r="HE27" s="282"/>
      <c r="HG27" s="89"/>
      <c r="HO27">
        <f t="shared" si="36"/>
        <v>1968</v>
      </c>
      <c r="HP27" s="112">
        <f t="shared" si="37"/>
        <v>0.99561625751848104</v>
      </c>
      <c r="HQ27" s="112">
        <f t="shared" si="38"/>
        <v>1.0092489081158362</v>
      </c>
      <c r="HR27" s="80"/>
      <c r="HS27">
        <f t="shared" si="41"/>
        <v>1968</v>
      </c>
      <c r="HT27" s="81">
        <f>Commercial_Total!D182</f>
        <v>1013.9590000000001</v>
      </c>
      <c r="HU27" s="81">
        <f t="shared" si="39"/>
        <v>1018.4235063891356</v>
      </c>
      <c r="HV27" s="81">
        <f>Commercial_Total!D258</f>
        <v>3899.46</v>
      </c>
      <c r="HW27" s="81">
        <f t="shared" si="40"/>
        <v>3863.7247646667165</v>
      </c>
      <c r="HY27" s="75">
        <f>HDD_by_Division10!K23</f>
        <v>4675</v>
      </c>
      <c r="HZ27" s="75">
        <f>CDD_by_Division10!K23</f>
        <v>1137</v>
      </c>
      <c r="IB27" s="63" t="s">
        <v>356</v>
      </c>
      <c r="IP27" s="248" t="s">
        <v>643</v>
      </c>
      <c r="IV27" s="248" t="s">
        <v>644</v>
      </c>
      <c r="JJ27" s="248" t="s">
        <v>643</v>
      </c>
      <c r="JP27" s="248" t="s">
        <v>644</v>
      </c>
    </row>
    <row r="28" spans="2:292" ht="27.75" customHeight="1" thickBot="1" x14ac:dyDescent="0.25">
      <c r="C28" s="74" t="s">
        <v>152</v>
      </c>
      <c r="D28" s="74" t="s">
        <v>152</v>
      </c>
      <c r="E28" s="74" t="s">
        <v>152</v>
      </c>
      <c r="F28" s="74" t="s">
        <v>152</v>
      </c>
      <c r="G28" s="74" t="s">
        <v>152</v>
      </c>
      <c r="H28" s="74" t="s">
        <v>153</v>
      </c>
      <c r="I28" s="67">
        <v>1969</v>
      </c>
      <c r="J28" s="300">
        <v>0.34921430540551684</v>
      </c>
      <c r="K28" s="67"/>
      <c r="L28" s="67"/>
      <c r="M28" s="296" t="s">
        <v>652</v>
      </c>
      <c r="O28" s="95">
        <v>1969</v>
      </c>
      <c r="P28" s="75">
        <f>HDD_by_Division11_update!B24</f>
        <v>6593</v>
      </c>
      <c r="Q28" s="75">
        <f>HDD_by_Division11_update!C24</f>
        <v>5933</v>
      </c>
      <c r="R28" s="96">
        <f t="shared" si="2"/>
        <v>6070.6255707762557</v>
      </c>
      <c r="T28">
        <f>CDD_by_Division11_update!B24</f>
        <v>447</v>
      </c>
      <c r="U28">
        <f>CDD_by_Division11_update!D24</f>
        <v>706</v>
      </c>
      <c r="V28" s="96">
        <f t="shared" si="3"/>
        <v>641.5918401824556</v>
      </c>
      <c r="X28" s="430">
        <f t="shared" si="4"/>
        <v>1.0072310721938624</v>
      </c>
      <c r="Y28" s="282"/>
      <c r="Z28" s="283" t="s">
        <v>108</v>
      </c>
      <c r="AA28" s="283" t="s">
        <v>619</v>
      </c>
      <c r="AB28" s="283" t="s">
        <v>622</v>
      </c>
      <c r="AC28" s="283" t="s">
        <v>620</v>
      </c>
      <c r="AD28" s="283" t="s">
        <v>617</v>
      </c>
      <c r="AE28" s="283" t="s">
        <v>624</v>
      </c>
      <c r="AF28" s="283" t="s">
        <v>626</v>
      </c>
      <c r="AG28" s="283" t="s">
        <v>628</v>
      </c>
      <c r="AH28" s="283" t="s">
        <v>628</v>
      </c>
      <c r="AI28" s="283" t="s">
        <v>631</v>
      </c>
      <c r="AJ28" s="283" t="s">
        <v>107</v>
      </c>
      <c r="AK28" s="282"/>
      <c r="AM28" s="95">
        <f t="shared" si="5"/>
        <v>1969</v>
      </c>
      <c r="AN28" s="98">
        <f t="shared" si="0"/>
        <v>6593</v>
      </c>
      <c r="AO28" s="99">
        <f t="shared" si="1"/>
        <v>5933</v>
      </c>
      <c r="AP28" s="96">
        <f t="shared" si="6"/>
        <v>6111.4751570531125</v>
      </c>
      <c r="AR28" s="407">
        <f t="shared" si="7"/>
        <v>1.0011685472084675</v>
      </c>
      <c r="AS28" s="282"/>
      <c r="AT28" s="283" t="s">
        <v>108</v>
      </c>
      <c r="AU28" s="283" t="s">
        <v>619</v>
      </c>
      <c r="AV28" s="283" t="s">
        <v>636</v>
      </c>
      <c r="AW28" s="283" t="s">
        <v>620</v>
      </c>
      <c r="AX28" s="283" t="s">
        <v>617</v>
      </c>
      <c r="AY28" s="283" t="s">
        <v>1327</v>
      </c>
      <c r="AZ28" s="74"/>
      <c r="BA28" s="283" t="s">
        <v>626</v>
      </c>
      <c r="BB28" s="283" t="s">
        <v>628</v>
      </c>
      <c r="BC28" s="283" t="s">
        <v>628</v>
      </c>
      <c r="BD28" s="283" t="s">
        <v>631</v>
      </c>
      <c r="BE28" s="283" t="s">
        <v>107</v>
      </c>
      <c r="BF28" s="282" t="s">
        <v>107</v>
      </c>
      <c r="BG28" s="282"/>
      <c r="BH28" s="282"/>
      <c r="BJ28" s="89"/>
      <c r="BL28" s="95">
        <f t="shared" si="33"/>
        <v>1969</v>
      </c>
      <c r="BM28" s="75">
        <f>HDD_by_Division11_update!D24</f>
        <v>6603</v>
      </c>
      <c r="BN28" s="75">
        <f>HDD_by_Division11_update!E24</f>
        <v>6903</v>
      </c>
      <c r="BO28" s="75">
        <f t="shared" si="8"/>
        <v>6770.1373555840828</v>
      </c>
      <c r="BQ28" s="75">
        <f>CDD_by_Division11_update!F24</f>
        <v>701</v>
      </c>
      <c r="BR28" s="75">
        <f>CDD_by_Division11_update!H24</f>
        <v>940</v>
      </c>
      <c r="BS28" s="96">
        <f t="shared" si="9"/>
        <v>779.32421731123395</v>
      </c>
      <c r="BU28" s="430">
        <f t="shared" si="10"/>
        <v>1.0006482554389959</v>
      </c>
      <c r="BV28" s="282"/>
      <c r="BW28" s="283" t="s">
        <v>108</v>
      </c>
      <c r="BX28" s="283" t="s">
        <v>619</v>
      </c>
      <c r="BY28" s="283" t="s">
        <v>622</v>
      </c>
      <c r="BZ28" s="283" t="s">
        <v>620</v>
      </c>
      <c r="CA28" s="283" t="s">
        <v>617</v>
      </c>
      <c r="CB28" s="283" t="s">
        <v>624</v>
      </c>
      <c r="CC28" s="283"/>
      <c r="CD28" s="283" t="s">
        <v>626</v>
      </c>
      <c r="CE28" s="283" t="s">
        <v>628</v>
      </c>
      <c r="CF28" s="283" t="s">
        <v>628</v>
      </c>
      <c r="CG28" s="283" t="s">
        <v>631</v>
      </c>
      <c r="CH28" s="283" t="s">
        <v>107</v>
      </c>
      <c r="CI28" s="282"/>
      <c r="CJ28" s="282"/>
      <c r="CL28" s="95">
        <f t="shared" si="11"/>
        <v>1969</v>
      </c>
      <c r="CM28" s="98">
        <f t="shared" si="12"/>
        <v>6603</v>
      </c>
      <c r="CN28" s="99">
        <f t="shared" si="13"/>
        <v>6903</v>
      </c>
      <c r="CO28" s="96">
        <f t="shared" si="14"/>
        <v>6695.9967265152263</v>
      </c>
      <c r="CQ28" s="407">
        <f t="shared" si="15"/>
        <v>1.0124508115349196</v>
      </c>
      <c r="CR28" s="282"/>
      <c r="CS28" s="283" t="s">
        <v>108</v>
      </c>
      <c r="CT28" s="283" t="s">
        <v>619</v>
      </c>
      <c r="CU28" s="283" t="s">
        <v>636</v>
      </c>
      <c r="CV28" s="283" t="s">
        <v>620</v>
      </c>
      <c r="CW28" s="283" t="s">
        <v>617</v>
      </c>
      <c r="CX28" s="306" t="s">
        <v>1328</v>
      </c>
      <c r="CY28" s="74"/>
      <c r="CZ28" s="283" t="s">
        <v>626</v>
      </c>
      <c r="DA28" s="283" t="s">
        <v>628</v>
      </c>
      <c r="DB28" s="283" t="s">
        <v>628</v>
      </c>
      <c r="DC28" s="283" t="s">
        <v>631</v>
      </c>
      <c r="DD28" s="283" t="s">
        <v>107</v>
      </c>
      <c r="DE28" s="282"/>
      <c r="DF28" s="212"/>
      <c r="DG28" s="89"/>
      <c r="DI28" s="95">
        <f t="shared" si="34"/>
        <v>1969</v>
      </c>
      <c r="DJ28" s="75">
        <f>HDD_by_Division11_update!F24</f>
        <v>3205</v>
      </c>
      <c r="DK28" s="75">
        <f>HDD_by_Division11_update!G24</f>
        <v>3910</v>
      </c>
      <c r="DL28" s="75">
        <f>HDD_by_Division11_update!H24</f>
        <v>2325</v>
      </c>
      <c r="DM28" s="75">
        <f t="shared" si="16"/>
        <v>3346.3671997491379</v>
      </c>
      <c r="DO28" s="75">
        <f>CDD_by_Division11_update!J24</f>
        <v>1887</v>
      </c>
      <c r="DP28" s="75">
        <f>CDD_by_Division11_update!L24</f>
        <v>1572</v>
      </c>
      <c r="DQ28" s="75">
        <f>CDD_by_Division11_update!N24</f>
        <v>2505</v>
      </c>
      <c r="DR28" s="75">
        <f t="shared" si="17"/>
        <v>1274.7493048441388</v>
      </c>
      <c r="DT28" s="430">
        <f t="shared" si="18"/>
        <v>0.99967475336083855</v>
      </c>
      <c r="DU28" s="282"/>
      <c r="DV28" s="283" t="s">
        <v>108</v>
      </c>
      <c r="DW28" s="283" t="s">
        <v>619</v>
      </c>
      <c r="DX28" s="283" t="s">
        <v>622</v>
      </c>
      <c r="DY28" s="283" t="s">
        <v>638</v>
      </c>
      <c r="DZ28" s="283" t="s">
        <v>620</v>
      </c>
      <c r="EA28" s="283" t="s">
        <v>617</v>
      </c>
      <c r="EB28" s="283" t="s">
        <v>624</v>
      </c>
      <c r="EC28" s="283"/>
      <c r="ED28" s="283" t="s">
        <v>626</v>
      </c>
      <c r="EE28" s="283" t="s">
        <v>628</v>
      </c>
      <c r="EF28" s="283" t="s">
        <v>628</v>
      </c>
      <c r="EG28" s="283" t="s">
        <v>631</v>
      </c>
      <c r="EH28" s="283" t="s">
        <v>107</v>
      </c>
      <c r="EI28" s="282"/>
      <c r="EK28" s="95">
        <f t="shared" si="19"/>
        <v>1969</v>
      </c>
      <c r="EL28" s="98">
        <f t="shared" si="20"/>
        <v>3205</v>
      </c>
      <c r="EM28" s="98">
        <f t="shared" si="21"/>
        <v>3910</v>
      </c>
      <c r="EN28" s="98">
        <f t="shared" si="22"/>
        <v>2325</v>
      </c>
      <c r="EO28" s="75">
        <f t="shared" si="23"/>
        <v>3055.0224300849477</v>
      </c>
      <c r="EQ28" s="407">
        <f t="shared" si="24"/>
        <v>1.0412293863779887</v>
      </c>
      <c r="ER28" s="282"/>
      <c r="ES28" s="283" t="s">
        <v>108</v>
      </c>
      <c r="ET28" s="283" t="s">
        <v>619</v>
      </c>
      <c r="EU28" s="283" t="s">
        <v>636</v>
      </c>
      <c r="EV28" s="283" t="s">
        <v>620</v>
      </c>
      <c r="EW28" s="283" t="s">
        <v>617</v>
      </c>
      <c r="EX28" s="283" t="s">
        <v>1328</v>
      </c>
      <c r="EY28" s="74"/>
      <c r="EZ28" s="283" t="s">
        <v>626</v>
      </c>
      <c r="FA28" s="283" t="s">
        <v>628</v>
      </c>
      <c r="FB28" s="283" t="s">
        <v>628</v>
      </c>
      <c r="FC28" s="283" t="s">
        <v>631</v>
      </c>
      <c r="FD28" s="283" t="s">
        <v>107</v>
      </c>
      <c r="FE28" s="282" t="s">
        <v>107</v>
      </c>
      <c r="FG28" s="89"/>
      <c r="FI28" s="95">
        <f t="shared" si="35"/>
        <v>1969</v>
      </c>
      <c r="FJ28" s="75">
        <f>HDD_by_Division11_update!I24</f>
        <v>5324</v>
      </c>
      <c r="FK28" s="75">
        <f>HDD_by_Division11_update!J24</f>
        <v>3377</v>
      </c>
      <c r="FL28" s="75">
        <f t="shared" si="25"/>
        <v>4126.091878589008</v>
      </c>
      <c r="FN28" s="75">
        <f>CDD_by_Division11_update!P24</f>
        <v>1228</v>
      </c>
      <c r="FO28" s="75">
        <f>CDD_by_Division11_update!R24</f>
        <v>680</v>
      </c>
      <c r="FP28" s="96">
        <f t="shared" si="26"/>
        <v>898.33040521394162</v>
      </c>
      <c r="FR28" s="432">
        <f t="shared" si="27"/>
        <v>0.99910867626761757</v>
      </c>
      <c r="FS28" s="282"/>
      <c r="FT28" s="283" t="s">
        <v>108</v>
      </c>
      <c r="FU28" s="283" t="s">
        <v>619</v>
      </c>
      <c r="FV28" s="283" t="s">
        <v>622</v>
      </c>
      <c r="FW28" s="283" t="s">
        <v>638</v>
      </c>
      <c r="FX28" s="283" t="s">
        <v>620</v>
      </c>
      <c r="FY28" s="283" t="s">
        <v>617</v>
      </c>
      <c r="FZ28" s="283" t="s">
        <v>624</v>
      </c>
      <c r="GA28" s="283"/>
      <c r="GB28" s="283" t="s">
        <v>626</v>
      </c>
      <c r="GC28" s="283" t="s">
        <v>628</v>
      </c>
      <c r="GD28" s="283" t="s">
        <v>628</v>
      </c>
      <c r="GE28" s="283" t="s">
        <v>631</v>
      </c>
      <c r="GF28" s="283" t="s">
        <v>107</v>
      </c>
      <c r="GG28" s="282"/>
      <c r="GH28" s="282"/>
      <c r="GJ28" s="95">
        <f t="shared" si="28"/>
        <v>1969</v>
      </c>
      <c r="GK28" s="98">
        <f t="shared" si="29"/>
        <v>5324</v>
      </c>
      <c r="GL28" s="98">
        <f t="shared" si="30"/>
        <v>3377</v>
      </c>
      <c r="GM28" s="75">
        <f t="shared" si="31"/>
        <v>4159.6633595620933</v>
      </c>
      <c r="GO28" s="407">
        <f t="shared" si="32"/>
        <v>1.0158683722728326</v>
      </c>
      <c r="GP28" s="282"/>
      <c r="GQ28" s="283" t="s">
        <v>108</v>
      </c>
      <c r="GR28" s="283" t="s">
        <v>619</v>
      </c>
      <c r="GS28" s="283" t="s">
        <v>636</v>
      </c>
      <c r="GT28" s="283" t="s">
        <v>620</v>
      </c>
      <c r="GU28" s="283" t="s">
        <v>617</v>
      </c>
      <c r="GV28" s="306" t="s">
        <v>1328</v>
      </c>
      <c r="GW28" s="74"/>
      <c r="GX28" s="283" t="s">
        <v>626</v>
      </c>
      <c r="GY28" s="283" t="s">
        <v>628</v>
      </c>
      <c r="GZ28" s="283" t="s">
        <v>628</v>
      </c>
      <c r="HA28" s="283" t="s">
        <v>631</v>
      </c>
      <c r="HB28" s="283" t="s">
        <v>107</v>
      </c>
      <c r="HC28" s="282"/>
      <c r="HD28" s="282"/>
      <c r="HE28" s="282"/>
      <c r="HG28" s="89"/>
      <c r="HO28">
        <f t="shared" si="36"/>
        <v>1969</v>
      </c>
      <c r="HP28" s="112">
        <f t="shared" si="37"/>
        <v>1.0010188798627899</v>
      </c>
      <c r="HQ28" s="112">
        <f t="shared" si="38"/>
        <v>1.0175809373135962</v>
      </c>
      <c r="HR28" s="80"/>
      <c r="HS28">
        <f t="shared" si="41"/>
        <v>1969</v>
      </c>
      <c r="HT28" s="81">
        <f>Commercial_Total!D183</f>
        <v>1107.7329999999999</v>
      </c>
      <c r="HU28" s="81">
        <f t="shared" si="39"/>
        <v>1106.6055019380228</v>
      </c>
      <c r="HV28" s="81">
        <f>Commercial_Total!D259</f>
        <v>4085.279</v>
      </c>
      <c r="HW28" s="81">
        <f t="shared" si="40"/>
        <v>4014.6968660646266</v>
      </c>
      <c r="HY28" s="75">
        <f>HDD_by_Division10!K24</f>
        <v>4736</v>
      </c>
      <c r="HZ28" s="75">
        <f>CDD_by_Division10!K24</f>
        <v>1190</v>
      </c>
      <c r="IC28" s="479" t="s">
        <v>304</v>
      </c>
      <c r="ID28" s="479" t="s">
        <v>306</v>
      </c>
      <c r="IE28" s="479" t="s">
        <v>305</v>
      </c>
      <c r="IF28" s="479" t="s">
        <v>307</v>
      </c>
      <c r="IP28" s="293" t="s">
        <v>48</v>
      </c>
      <c r="IQ28" s="293" t="s">
        <v>49</v>
      </c>
      <c r="IR28" s="293" t="s">
        <v>50</v>
      </c>
      <c r="IS28" s="293" t="s">
        <v>51</v>
      </c>
      <c r="IT28" s="293" t="s">
        <v>645</v>
      </c>
      <c r="IV28" s="293" t="s">
        <v>48</v>
      </c>
      <c r="IW28" s="293" t="s">
        <v>49</v>
      </c>
      <c r="IX28" s="293" t="s">
        <v>50</v>
      </c>
      <c r="IY28" s="293" t="s">
        <v>51</v>
      </c>
      <c r="IZ28" s="293" t="s">
        <v>645</v>
      </c>
      <c r="JB28" s="293" t="s">
        <v>0</v>
      </c>
      <c r="JE28" s="293" t="s">
        <v>646</v>
      </c>
      <c r="JF28" s="479" t="s">
        <v>647</v>
      </c>
      <c r="JJ28" s="293" t="s">
        <v>48</v>
      </c>
      <c r="JK28" s="293" t="s">
        <v>49</v>
      </c>
      <c r="JL28" s="293" t="s">
        <v>50</v>
      </c>
      <c r="JM28" s="293" t="s">
        <v>51</v>
      </c>
      <c r="JN28" s="293" t="s">
        <v>645</v>
      </c>
      <c r="JP28" s="293" t="s">
        <v>48</v>
      </c>
      <c r="JQ28" s="293" t="s">
        <v>49</v>
      </c>
      <c r="JR28" s="293" t="s">
        <v>50</v>
      </c>
      <c r="JS28" s="293" t="s">
        <v>51</v>
      </c>
      <c r="JT28" s="293" t="s">
        <v>645</v>
      </c>
      <c r="JV28" s="293" t="s">
        <v>0</v>
      </c>
      <c r="JY28" s="479" t="s">
        <v>646</v>
      </c>
      <c r="JZ28" s="479" t="s">
        <v>647</v>
      </c>
      <c r="KD28" s="479" t="s">
        <v>646</v>
      </c>
      <c r="KE28" s="479" t="s">
        <v>647</v>
      </c>
      <c r="KF28" s="480"/>
    </row>
    <row r="29" spans="2:292" x14ac:dyDescent="0.2">
      <c r="B29" t="s">
        <v>154</v>
      </c>
      <c r="C29">
        <v>1035</v>
      </c>
      <c r="D29">
        <f>C10</f>
        <v>436</v>
      </c>
      <c r="E29">
        <f>C29-D29</f>
        <v>599</v>
      </c>
      <c r="F29">
        <v>385</v>
      </c>
      <c r="G29" s="96">
        <f>F29-D10</f>
        <v>367</v>
      </c>
      <c r="H29" s="79">
        <f>G29/E29</f>
        <v>0.61268781302170283</v>
      </c>
      <c r="I29" s="96">
        <f>1970</f>
        <v>1970</v>
      </c>
      <c r="J29" s="301">
        <v>0.34921430540551684</v>
      </c>
      <c r="K29" s="79">
        <f>K$13*J29+K$12*J28+K$11*J27</f>
        <v>0.3493190696971385</v>
      </c>
      <c r="L29" s="96">
        <f>AE29</f>
        <v>1</v>
      </c>
      <c r="M29" s="79">
        <f>CHOOSE(J$6,L29,K29)</f>
        <v>0.3493190696971385</v>
      </c>
      <c r="O29" s="95">
        <v>1970</v>
      </c>
      <c r="P29" s="75">
        <f>HDD_by_Division11_update!B25</f>
        <v>6839</v>
      </c>
      <c r="Q29" s="75">
        <f>HDD_by_Division11_update!C25</f>
        <v>5943</v>
      </c>
      <c r="R29" s="96">
        <f t="shared" si="2"/>
        <v>6129.8371385083719</v>
      </c>
      <c r="T29">
        <f>CDD_by_Division11_update!B25</f>
        <v>479</v>
      </c>
      <c r="U29">
        <f>CDD_by_Division11_update!D25</f>
        <v>779</v>
      </c>
      <c r="V29" s="96">
        <f t="shared" si="3"/>
        <v>704.39595387929205</v>
      </c>
      <c r="X29" s="430">
        <f t="shared" si="4"/>
        <v>1.0162016852465279</v>
      </c>
      <c r="Y29" s="282"/>
      <c r="Z29">
        <v>1970</v>
      </c>
      <c r="AA29" s="96">
        <f>R29</f>
        <v>6129.8371385083719</v>
      </c>
      <c r="AB29" s="96">
        <f>V29</f>
        <v>704.39595387929205</v>
      </c>
      <c r="AC29" s="96">
        <f>1</f>
        <v>1</v>
      </c>
      <c r="AD29" s="96">
        <f>AC29*AC29</f>
        <v>1</v>
      </c>
      <c r="AE29" s="96">
        <f>AC29*AD29</f>
        <v>1</v>
      </c>
      <c r="AF29" s="284">
        <f>'Regional_intensity (aggregate)'!I6</f>
        <v>23.404768061458213</v>
      </c>
      <c r="AG29" s="284">
        <f>SUMPRODUCT(AA$11:AE$11,AA29:AE29)+Z$11</f>
        <v>23.440244833826242</v>
      </c>
      <c r="AH29" s="284">
        <f>AF29/AJ29</f>
        <v>23.099649423090714</v>
      </c>
      <c r="AI29" s="284">
        <f t="shared" ref="AI29:AI43" si="42">AA$11*R$72+AB$11*V$72+AC$11*AC29+AD$11*AD29+AE$11*AE29+Z$11</f>
        <v>23.134663698908888</v>
      </c>
      <c r="AJ29" s="285">
        <f>AG29/AI29</f>
        <v>1.0132087995267365</v>
      </c>
      <c r="AK29" s="282"/>
      <c r="AM29" s="95">
        <f t="shared" si="5"/>
        <v>1970</v>
      </c>
      <c r="AN29" s="98">
        <f t="shared" si="0"/>
        <v>6839</v>
      </c>
      <c r="AO29" s="99">
        <f t="shared" si="1"/>
        <v>5943</v>
      </c>
      <c r="AP29" s="96">
        <f t="shared" si="6"/>
        <v>6185.2935465448318</v>
      </c>
      <c r="AR29" s="407">
        <f t="shared" si="7"/>
        <v>1.0085376510485489</v>
      </c>
      <c r="AS29" s="282"/>
      <c r="AT29">
        <f>1970</f>
        <v>1970</v>
      </c>
      <c r="AU29" s="96">
        <f>AP29</f>
        <v>6185.2935465448318</v>
      </c>
      <c r="AV29" s="96">
        <f>AU29*AW29</f>
        <v>6185.2935465448318</v>
      </c>
      <c r="AW29" s="96">
        <f>1</f>
        <v>1</v>
      </c>
      <c r="AX29" s="96">
        <f>AW29*AW29</f>
        <v>1</v>
      </c>
      <c r="AY29" s="80">
        <f>M29</f>
        <v>0.3493190696971385</v>
      </c>
      <c r="AZ29">
        <f>AT29</f>
        <v>1970</v>
      </c>
      <c r="BA29" s="80">
        <f>'Regional_intensity (aggregate)'!H6</f>
        <v>121.12652520795744</v>
      </c>
      <c r="BB29" s="284">
        <f>SUMPRODUCT(AU$11:AY$11,AU29:AY29)+AT$11</f>
        <v>122.25797610699661</v>
      </c>
      <c r="BC29" s="284">
        <f>BA29/BE29</f>
        <v>121.40274663478047</v>
      </c>
      <c r="BD29" s="284">
        <f t="shared" ref="BD29:BD43" si="43">AU$11*AP$72+AV$11*AW29*AP$72+AW$11*AW29+AX$11*AX29+AY$11*AY29+AT$11</f>
        <v>122.53677773647281</v>
      </c>
      <c r="BE29" s="285">
        <f>BB29/BD29</f>
        <v>0.99772475142054251</v>
      </c>
      <c r="BF29" s="282">
        <v>0.99899186559016762</v>
      </c>
      <c r="BG29" s="282"/>
      <c r="BH29" s="282"/>
      <c r="BJ29" s="89"/>
      <c r="BL29" s="95">
        <f t="shared" si="33"/>
        <v>1970</v>
      </c>
      <c r="BM29" s="75">
        <f>HDD_by_Division11_update!D25</f>
        <v>6455</v>
      </c>
      <c r="BN29" s="75">
        <f>HDD_by_Division11_update!E25</f>
        <v>6835</v>
      </c>
      <c r="BO29" s="75">
        <f t="shared" si="8"/>
        <v>6666.707317073171</v>
      </c>
      <c r="BQ29" s="75">
        <f>CDD_by_Division11_update!F25</f>
        <v>827</v>
      </c>
      <c r="BR29" s="75">
        <f>CDD_by_Division11_update!H25</f>
        <v>1066</v>
      </c>
      <c r="BS29" s="96">
        <f t="shared" si="9"/>
        <v>905.32421731123395</v>
      </c>
      <c r="BU29" s="430">
        <f t="shared" si="10"/>
        <v>1.0152361530497778</v>
      </c>
      <c r="BV29" s="282"/>
      <c r="BW29">
        <v>1970</v>
      </c>
      <c r="BX29" s="96">
        <f t="shared" ref="BX29:BX69" si="44">BO29</f>
        <v>6666.707317073171</v>
      </c>
      <c r="BY29" s="96">
        <f>BS29</f>
        <v>905.32421731123395</v>
      </c>
      <c r="BZ29" s="96">
        <f>1</f>
        <v>1</v>
      </c>
      <c r="CA29" s="96">
        <f>BZ29*BZ29</f>
        <v>1</v>
      </c>
      <c r="CB29" s="96">
        <f>BZ29*CA29</f>
        <v>1</v>
      </c>
      <c r="CC29" s="96">
        <f>BW29</f>
        <v>1970</v>
      </c>
      <c r="CD29" s="284">
        <f>'Regional_intensity (aggregate)'!W6</f>
        <v>20.616547749490557</v>
      </c>
      <c r="CE29" s="284">
        <f t="array" ref="CE29">SUMPRODUCT(BX$11:CB$11,BX29:CB29)+BW$11</f>
        <v>20.564169437282779</v>
      </c>
      <c r="CF29" s="284">
        <f>CD29/CH29</f>
        <v>20.604669255526357</v>
      </c>
      <c r="CG29" s="284">
        <f t="shared" ref="CG29:CG43" si="45">BX$11*BO$72+BY$11*BS$72+BZ$11*BZ29+CA$11*CA29+CB$11*CB29+BW$11</f>
        <v>20.552321121769062</v>
      </c>
      <c r="CH29" s="285">
        <f>CE29/CG29</f>
        <v>1.000576495250513</v>
      </c>
      <c r="CI29" s="282"/>
      <c r="CJ29" s="282"/>
      <c r="CL29" s="95">
        <f t="shared" si="11"/>
        <v>1970</v>
      </c>
      <c r="CM29" s="98">
        <f t="shared" si="12"/>
        <v>6455</v>
      </c>
      <c r="CN29" s="99">
        <f t="shared" si="13"/>
        <v>6835</v>
      </c>
      <c r="CO29" s="96">
        <f t="shared" si="14"/>
        <v>6572.7958535859543</v>
      </c>
      <c r="CQ29" s="407">
        <f t="shared" si="15"/>
        <v>0.99965301235937509</v>
      </c>
      <c r="CR29" s="282"/>
      <c r="CS29">
        <f>BW29</f>
        <v>1970</v>
      </c>
      <c r="CT29" s="96">
        <f>CO29</f>
        <v>6572.7958535859543</v>
      </c>
      <c r="CU29" s="96">
        <f>CT29*CV29</f>
        <v>6572.7958535859543</v>
      </c>
      <c r="CV29" s="96">
        <f>1</f>
        <v>1</v>
      </c>
      <c r="CW29" s="96">
        <f>CV29*CV29</f>
        <v>1</v>
      </c>
      <c r="CX29" s="80">
        <f>M29</f>
        <v>0.3493190696971385</v>
      </c>
      <c r="CY29">
        <f>BW29</f>
        <v>1970</v>
      </c>
      <c r="CZ29" s="284">
        <f>'Regional_intensity (aggregate)'!V6</f>
        <v>91.750496240988525</v>
      </c>
      <c r="DA29" s="284">
        <f>SUMPRODUCT(CT$11:CX$11,CT29:CX29)+CS$11</f>
        <v>92.276929985886113</v>
      </c>
      <c r="DB29" s="284">
        <f>CZ29/DD29</f>
        <v>91.775135792679563</v>
      </c>
      <c r="DC29" s="284">
        <f t="shared" ref="DC29:DC43" si="46">CT$11*CO$72+CU$11*CV29*CO$72+CV$11*CV29+CW$11*CW29+CX$11*CX29+CS$11</f>
        <v>92.301710911106454</v>
      </c>
      <c r="DD29" s="285">
        <f>DA29/DC29</f>
        <v>0.99973152257985543</v>
      </c>
      <c r="DE29" s="282"/>
      <c r="DF29" s="212"/>
      <c r="DG29" s="89"/>
      <c r="DI29" s="95">
        <f t="shared" si="34"/>
        <v>1970</v>
      </c>
      <c r="DJ29" s="75">
        <f>HDD_by_Division11_update!F25</f>
        <v>2997</v>
      </c>
      <c r="DK29" s="75">
        <f>HDD_by_Division11_update!G25</f>
        <v>3685</v>
      </c>
      <c r="DL29" s="75">
        <f>HDD_by_Division11_update!H25</f>
        <v>2396</v>
      </c>
      <c r="DM29" s="75">
        <f t="shared" si="16"/>
        <v>3167.3728441517715</v>
      </c>
      <c r="DO29" s="75">
        <f>CDD_by_Division11_update!J25</f>
        <v>2007</v>
      </c>
      <c r="DP29" s="75">
        <f>CDD_by_Division11_update!L25</f>
        <v>1662</v>
      </c>
      <c r="DQ29" s="75">
        <f>CDD_by_Division11_update!N25</f>
        <v>2375</v>
      </c>
      <c r="DR29" s="75">
        <f t="shared" si="17"/>
        <v>1353.4328991658131</v>
      </c>
      <c r="DT29" s="430">
        <f t="shared" si="18"/>
        <v>1.0075459073076287</v>
      </c>
      <c r="DU29" s="282"/>
      <c r="DV29">
        <v>1970</v>
      </c>
      <c r="DW29" s="96">
        <f>DM29</f>
        <v>3167.3728441517715</v>
      </c>
      <c r="DX29" s="96">
        <f t="shared" ref="DX29:DX69" si="47">DR29</f>
        <v>1353.4328991658131</v>
      </c>
      <c r="DY29" s="96">
        <f>DZ29*DX29</f>
        <v>1353.4328991658131</v>
      </c>
      <c r="DZ29" s="96">
        <f>1</f>
        <v>1</v>
      </c>
      <c r="EA29" s="96">
        <f>DZ29*DZ29</f>
        <v>1</v>
      </c>
      <c r="EB29" s="96">
        <f>DZ29*EA29</f>
        <v>1</v>
      </c>
      <c r="EC29" s="96">
        <f>DV29</f>
        <v>1970</v>
      </c>
      <c r="ED29" s="284">
        <f>'Regional_intensity (aggregate)'!AK6</f>
        <v>33.933281520087192</v>
      </c>
      <c r="EE29" s="284">
        <f>SUMPRODUCT(DW$11:EB$11,DW29:EB29)+DV$11</f>
        <v>34.466571918094154</v>
      </c>
      <c r="EF29" s="284">
        <f>ED29/EH29</f>
        <v>33.811132994195113</v>
      </c>
      <c r="EG29" s="284">
        <f t="shared" ref="EG29:EG44" si="48">DW$11*DM$72+DX$11*DR$72+DY$11*DZ29*DR$72+DZ$11*DZ29+EA$11*EA29+EB$11*EB29+DV$11</f>
        <v>34.34250372416318</v>
      </c>
      <c r="EH29" s="285">
        <f>EE29/EG29</f>
        <v>1.003612671776277</v>
      </c>
      <c r="EI29" s="282"/>
      <c r="EK29" s="95">
        <f t="shared" si="19"/>
        <v>1970</v>
      </c>
      <c r="EL29" s="98">
        <f t="shared" si="20"/>
        <v>2997</v>
      </c>
      <c r="EM29" s="98">
        <f t="shared" si="21"/>
        <v>3685</v>
      </c>
      <c r="EN29" s="98">
        <f t="shared" si="22"/>
        <v>2396</v>
      </c>
      <c r="EO29" s="75">
        <f t="shared" si="23"/>
        <v>2936.4590054404889</v>
      </c>
      <c r="EQ29" s="407">
        <f t="shared" si="24"/>
        <v>1.0211697630744874</v>
      </c>
      <c r="ER29" s="282"/>
      <c r="ES29">
        <v>1970</v>
      </c>
      <c r="ET29" s="96">
        <f>EO29</f>
        <v>2936.4590054404889</v>
      </c>
      <c r="EU29" s="96">
        <f>ET29*EV29</f>
        <v>2936.4590054404889</v>
      </c>
      <c r="EV29" s="96">
        <f>1</f>
        <v>1</v>
      </c>
      <c r="EW29" s="96">
        <f>EV29*EV29</f>
        <v>1</v>
      </c>
      <c r="EX29" s="80">
        <f>M29</f>
        <v>0.3493190696971385</v>
      </c>
      <c r="EY29" s="96">
        <f>ES29</f>
        <v>1970</v>
      </c>
      <c r="EZ29" s="284">
        <f>'Regional_intensity (aggregate)'!AJ6</f>
        <v>84.03473665967536</v>
      </c>
      <c r="FA29" s="284">
        <f>SUMPRODUCT(ET$11:EX$11,ET29:EX29)+ES$11</f>
        <v>83.830278890601122</v>
      </c>
      <c r="FB29" s="284">
        <f>EZ29/FD29</f>
        <v>82.936739169716859</v>
      </c>
      <c r="FC29" s="284">
        <f t="shared" ref="FC29:FC43" si="49">ET$11*EO$72+EU$11*EV29*$EO$72+EV$11*EV29+EW$11*EW29+EX$11*EX29+ES$11</f>
        <v>82.734952844930646</v>
      </c>
      <c r="FD29" s="285">
        <f>FA29/FC29</f>
        <v>1.0132389758863274</v>
      </c>
      <c r="FE29" s="282"/>
      <c r="FG29" s="89"/>
      <c r="FI29" s="95">
        <f t="shared" si="35"/>
        <v>1970</v>
      </c>
      <c r="FJ29" s="75">
        <f>HDD_by_Division11_update!I25</f>
        <v>5436</v>
      </c>
      <c r="FK29" s="75">
        <f>HDD_by_Division11_update!J25</f>
        <v>3257</v>
      </c>
      <c r="FL29" s="75">
        <f t="shared" si="25"/>
        <v>4095.3519278096801</v>
      </c>
      <c r="FN29" s="75">
        <f>CDD_by_Division11_update!P25</f>
        <v>1163</v>
      </c>
      <c r="FO29" s="75">
        <f>CDD_by_Division11_update!R25</f>
        <v>689</v>
      </c>
      <c r="FP29" s="96">
        <f t="shared" si="26"/>
        <v>877.84783224709543</v>
      </c>
      <c r="FR29" s="432">
        <f t="shared" si="27"/>
        <v>0.99617467927152592</v>
      </c>
      <c r="FS29" s="282"/>
      <c r="FT29">
        <f>1970</f>
        <v>1970</v>
      </c>
      <c r="FU29" s="96">
        <f>FL29</f>
        <v>4095.3519278096801</v>
      </c>
      <c r="FV29" s="96">
        <f>FP29</f>
        <v>877.84783224709543</v>
      </c>
      <c r="FW29" s="96">
        <f>FX29*FV29</f>
        <v>877.84783224709543</v>
      </c>
      <c r="FX29" s="96">
        <f>1</f>
        <v>1</v>
      </c>
      <c r="FY29" s="96">
        <f>FX29*FX29</f>
        <v>1</v>
      </c>
      <c r="FZ29" s="96">
        <f>FX29*FY29</f>
        <v>1</v>
      </c>
      <c r="GA29" s="96">
        <f>FT29</f>
        <v>1970</v>
      </c>
      <c r="GB29" s="284">
        <f>'Regional_intensity (aggregate)'!AX6</f>
        <v>40.091717679148566</v>
      </c>
      <c r="GC29" s="284">
        <f>SUMPRODUCT(FU$11:FZ$11,FU29:FZ29)+FT$11</f>
        <v>41.099865950675763</v>
      </c>
      <c r="GD29" s="284">
        <f>GB29/GF29</f>
        <v>39.752875694502684</v>
      </c>
      <c r="GE29" s="284">
        <f t="shared" ref="GE29:GE43" si="50">FU$11*FL$72+FV$11*FP$72+FW$11*FX29*FP$72+FX$11*FX29+FY$11*FY29+FZ$11*FZ29+FT$11</f>
        <v>40.752503429098155</v>
      </c>
      <c r="GF29" s="285">
        <f>GC29/GE29</f>
        <v>1.0085237100140843</v>
      </c>
      <c r="GG29" s="284">
        <f t="shared" ref="GG29:GG47" si="51">FU$11*FL$72+FV$11*FP$72+FW$11*FX29*FP$72</f>
        <v>-0.37989716435223236</v>
      </c>
      <c r="GH29" s="282"/>
      <c r="GJ29" s="95">
        <f t="shared" si="28"/>
        <v>1970</v>
      </c>
      <c r="GK29" s="98">
        <f t="shared" si="29"/>
        <v>5436</v>
      </c>
      <c r="GL29" s="98">
        <f t="shared" si="30"/>
        <v>3257</v>
      </c>
      <c r="GM29" s="75">
        <f t="shared" si="31"/>
        <v>4132.9237085186451</v>
      </c>
      <c r="GO29" s="407">
        <f t="shared" si="32"/>
        <v>1.0128043118721781</v>
      </c>
      <c r="GP29" s="282"/>
      <c r="GQ29">
        <v>1970</v>
      </c>
      <c r="GR29" s="96">
        <f>GM29</f>
        <v>4132.9237085186451</v>
      </c>
      <c r="GS29" s="96">
        <f>GR29*GT29</f>
        <v>4132.9237085186451</v>
      </c>
      <c r="GT29" s="96">
        <f>1</f>
        <v>1</v>
      </c>
      <c r="GU29" s="96">
        <f>GT29*GT29</f>
        <v>1</v>
      </c>
      <c r="GV29" s="284">
        <f>M29</f>
        <v>0.3493190696971385</v>
      </c>
      <c r="GW29">
        <f>GQ29</f>
        <v>1970</v>
      </c>
      <c r="GX29" s="284">
        <f>'Regional_intensity (aggregate)'!AW6</f>
        <v>96.435043922417364</v>
      </c>
      <c r="GY29" s="284">
        <f t="array" ref="GY29">SUMPRODUCT(GR$11:GV$11,GR29:GV29)+GQ$11</f>
        <v>99.615753136741944</v>
      </c>
      <c r="GZ29" s="284">
        <f>GX29/HB29</f>
        <v>95.037401615710095</v>
      </c>
      <c r="HA29" s="284">
        <f t="shared" ref="HA29:HA43" si="52">GR$11*GM$72+GS$11*GT29*GM$72+GT$11*GT29+GU$11*GU29+GV$11*GV29+GQ$11</f>
        <v>98.172012507449253</v>
      </c>
      <c r="HB29" s="285">
        <f>GY29/HA29</f>
        <v>1.0147062344187263</v>
      </c>
      <c r="HC29" s="282"/>
      <c r="HD29" s="282"/>
      <c r="HE29" s="282"/>
      <c r="HG29" s="89"/>
      <c r="HO29">
        <f t="shared" si="36"/>
        <v>1970</v>
      </c>
      <c r="HP29" s="112">
        <f t="shared" si="37"/>
        <v>1.0080789462065116</v>
      </c>
      <c r="HQ29" s="112">
        <f t="shared" si="38"/>
        <v>1.0093375842981329</v>
      </c>
      <c r="HS29">
        <f t="shared" si="41"/>
        <v>1970</v>
      </c>
      <c r="HT29" s="81">
        <f>Commercial_Total!D184</f>
        <v>1201.163</v>
      </c>
      <c r="HU29" s="81">
        <f t="shared" si="39"/>
        <v>1191.5366395856995</v>
      </c>
      <c r="HV29" s="81">
        <f>Commercial_Total!D260</f>
        <v>4236.6660000000002</v>
      </c>
      <c r="HW29" s="81">
        <f t="shared" si="40"/>
        <v>4197.471753661157</v>
      </c>
      <c r="HY29" s="75">
        <f>HDD_by_Division10!K25</f>
        <v>4664</v>
      </c>
      <c r="HZ29" s="75">
        <f>CDD_by_Division10!K25</f>
        <v>1242</v>
      </c>
      <c r="IB29">
        <f>HS29</f>
        <v>1970</v>
      </c>
      <c r="IC29" s="81">
        <f>HT29</f>
        <v>1201.163</v>
      </c>
      <c r="ID29" s="81">
        <f>HU29</f>
        <v>1191.5366395856995</v>
      </c>
      <c r="IE29" s="81">
        <f>HV29</f>
        <v>4236.6660000000002</v>
      </c>
      <c r="IF29" s="81">
        <f>HW29</f>
        <v>4197.471753661157</v>
      </c>
      <c r="IO29">
        <v>1970</v>
      </c>
      <c r="IP29" s="78">
        <f>SEDS_CensusDiv!C18</f>
        <v>249.149</v>
      </c>
      <c r="IQ29" s="78">
        <f>SEDS_CensusDiv!D18</f>
        <v>297.88200000000001</v>
      </c>
      <c r="IR29" s="78">
        <f>SEDS_CensusDiv!E18</f>
        <v>399.35399999999998</v>
      </c>
      <c r="IS29" s="78">
        <f>SEDS_CensusDiv!F18</f>
        <v>254.77799999999999</v>
      </c>
      <c r="IT29" s="78">
        <f>SUM(IP29:IS29)</f>
        <v>1201.163</v>
      </c>
      <c r="IV29" s="78">
        <f>IP29/AJ29</f>
        <v>245.90094373082422</v>
      </c>
      <c r="IW29" s="78">
        <f>IQ29/CH29</f>
        <v>297.71037138486815</v>
      </c>
      <c r="IX29" s="78">
        <f>IR29/EH29</f>
        <v>397.91645844127311</v>
      </c>
      <c r="IY29" s="78">
        <f>IS29/GF29</f>
        <v>252.62470031214434</v>
      </c>
      <c r="IZ29" s="78">
        <f>SUM(IV29:IY29)</f>
        <v>1194.1524738691098</v>
      </c>
      <c r="JB29" s="294">
        <f>IT29/IZ29</f>
        <v>1.0058707127308255</v>
      </c>
      <c r="JD29">
        <f>IO29</f>
        <v>1970</v>
      </c>
      <c r="JE29" s="78">
        <f>IT29</f>
        <v>1201.163</v>
      </c>
      <c r="JF29" s="78">
        <f>IZ29</f>
        <v>1194.1524738691098</v>
      </c>
      <c r="JI29">
        <v>1970</v>
      </c>
      <c r="JJ29" s="78">
        <f>SEDS_CensusDiv!J18</f>
        <v>1289.4190000000001</v>
      </c>
      <c r="JK29" s="78">
        <f>SEDS_CensusDiv!K18</f>
        <v>1325.674</v>
      </c>
      <c r="JL29" s="78">
        <f>SEDS_CensusDiv!L18</f>
        <v>988.98800000000006</v>
      </c>
      <c r="JM29" s="78">
        <f>SEDS_CensusDiv!M18</f>
        <v>612.83299999999997</v>
      </c>
      <c r="JN29" s="78">
        <f>SUM(JJ29:JM29)</f>
        <v>4216.9139999999998</v>
      </c>
      <c r="JP29" s="78">
        <f>JJ29/BE29</f>
        <v>1292.3594389776827</v>
      </c>
      <c r="JQ29" s="78">
        <f>JK29/DD29</f>
        <v>1326.0300091158817</v>
      </c>
      <c r="JR29" s="78">
        <f>JL29/FD29</f>
        <v>976.06588725516224</v>
      </c>
      <c r="JS29" s="78">
        <f>JM29/HB29</f>
        <v>603.95115276990578</v>
      </c>
      <c r="JT29" s="78">
        <f>SUM(JP29:JS29)</f>
        <v>4198.4064881186323</v>
      </c>
      <c r="JV29" s="294">
        <f>JN29/JT29</f>
        <v>1.0044082229611981</v>
      </c>
      <c r="JX29">
        <f>JI29</f>
        <v>1970</v>
      </c>
      <c r="JY29" s="78">
        <f>JN29</f>
        <v>4216.9139999999998</v>
      </c>
      <c r="JZ29" s="78">
        <f>JT29</f>
        <v>4198.4064881186323</v>
      </c>
      <c r="KC29">
        <v>1970</v>
      </c>
      <c r="KD29" s="78">
        <v>4216.9139999999998</v>
      </c>
      <c r="KE29" s="78">
        <v>4204.9351087001469</v>
      </c>
    </row>
    <row r="30" spans="2:292" x14ac:dyDescent="0.2">
      <c r="B30" t="s">
        <v>157</v>
      </c>
      <c r="C30">
        <v>1497</v>
      </c>
      <c r="D30">
        <f>C11</f>
        <v>558</v>
      </c>
      <c r="E30">
        <f>C30-D30</f>
        <v>939</v>
      </c>
      <c r="F30">
        <v>668</v>
      </c>
      <c r="G30" s="96">
        <f>F30-D11</f>
        <v>645</v>
      </c>
      <c r="H30" s="79">
        <f>G30/E30</f>
        <v>0.68690095846645371</v>
      </c>
      <c r="I30" s="96">
        <f>I29+1</f>
        <v>1971</v>
      </c>
      <c r="J30" s="76">
        <v>0.36328700064129132</v>
      </c>
      <c r="K30" s="79">
        <f t="shared" ref="K30:K69" si="53">K$13*J30+K$12*J29+K$11*J28</f>
        <v>0.35635541731502574</v>
      </c>
      <c r="L30" s="96">
        <f t="shared" ref="L30:L69" si="54">AE30</f>
        <v>8</v>
      </c>
      <c r="M30" s="79">
        <f t="shared" ref="M30:M69" si="55">CHOOSE(J$6,L30,K30)</f>
        <v>0.35635541731502574</v>
      </c>
      <c r="O30" s="95">
        <v>1971</v>
      </c>
      <c r="P30" s="75">
        <f>HDD_by_Division11_update!B26</f>
        <v>6695</v>
      </c>
      <c r="Q30" s="75">
        <f>HDD_by_Division11_update!C26</f>
        <v>5761</v>
      </c>
      <c r="R30" s="96">
        <f t="shared" si="2"/>
        <v>5955.7610350076102</v>
      </c>
      <c r="T30">
        <f>CDD_by_Division11_update!B26</f>
        <v>465</v>
      </c>
      <c r="U30">
        <f>CDD_by_Division11_update!D26</f>
        <v>730</v>
      </c>
      <c r="V30" s="96">
        <f t="shared" si="3"/>
        <v>664.09975926004131</v>
      </c>
      <c r="X30" s="430">
        <f t="shared" si="4"/>
        <v>1.0096574743383584</v>
      </c>
      <c r="Y30" s="282"/>
      <c r="Z30">
        <f>Z29+1</f>
        <v>1971</v>
      </c>
      <c r="AA30" s="96">
        <f t="shared" ref="AA30:AA43" si="56">R30</f>
        <v>5955.7610350076102</v>
      </c>
      <c r="AB30" s="96">
        <f t="shared" ref="AB30:AB43" si="57">V30</f>
        <v>664.09975926004131</v>
      </c>
      <c r="AC30" s="96">
        <f>AC29+1</f>
        <v>2</v>
      </c>
      <c r="AD30" s="96">
        <f t="shared" ref="AD30:AD69" si="58">AC30*AC30</f>
        <v>4</v>
      </c>
      <c r="AE30" s="96">
        <f t="shared" ref="AE30:AE69" si="59">AC30*AD30</f>
        <v>8</v>
      </c>
      <c r="AF30" s="284">
        <f>'Regional_intensity (aggregate)'!I7</f>
        <v>24.781036580806141</v>
      </c>
      <c r="AG30" s="284">
        <f t="shared" ref="AG30:AG43" si="60">SUMPRODUCT(AA$11:AE$11,AA30:AE30)+Z$11</f>
        <v>24.898887744929041</v>
      </c>
      <c r="AH30" s="284">
        <f t="shared" ref="AH30:AH43" si="61">AF30/AJ30</f>
        <v>24.684867341682299</v>
      </c>
      <c r="AI30" s="284">
        <f t="shared" si="42"/>
        <v>24.802261153799499</v>
      </c>
      <c r="AJ30" s="285">
        <f t="shared" ref="AJ30:AJ43" si="62">AG30/AI30</f>
        <v>1.0038958783044158</v>
      </c>
      <c r="AK30" s="282"/>
      <c r="AM30" s="95">
        <f t="shared" si="5"/>
        <v>1971</v>
      </c>
      <c r="AN30" s="98">
        <f t="shared" si="0"/>
        <v>6695</v>
      </c>
      <c r="AO30" s="99">
        <f t="shared" si="1"/>
        <v>5761</v>
      </c>
      <c r="AP30" s="96">
        <f t="shared" si="6"/>
        <v>6013.5693889206168</v>
      </c>
      <c r="AR30" s="407">
        <f t="shared" si="7"/>
        <v>0.99128770459050997</v>
      </c>
      <c r="AS30" s="282"/>
      <c r="AT30">
        <f>AT29+1</f>
        <v>1971</v>
      </c>
      <c r="AU30" s="96">
        <f t="shared" ref="AU30:AU43" si="63">AP30</f>
        <v>6013.5693889206168</v>
      </c>
      <c r="AV30" s="96">
        <f t="shared" ref="AV30:AV43" si="64">AU30*AW30</f>
        <v>12027.138777841234</v>
      </c>
      <c r="AW30" s="96">
        <f>AW29+1</f>
        <v>2</v>
      </c>
      <c r="AX30" s="96">
        <f t="shared" ref="AX30:AX69" si="65">AW30*AW30</f>
        <v>4</v>
      </c>
      <c r="AY30" s="80">
        <f t="shared" ref="AY30:AY71" si="66">M30</f>
        <v>0.35635541731502574</v>
      </c>
      <c r="AZ30">
        <f t="shared" ref="AZ30:AZ43" si="67">AT30</f>
        <v>1971</v>
      </c>
      <c r="BA30" s="80">
        <f>'Regional_intensity (aggregate)'!H7</f>
        <v>119.71368510450031</v>
      </c>
      <c r="BB30" s="284">
        <f t="shared" ref="BB30:BB43" si="68">SUMPRODUCT(AU$11:AY$11,AU30:AY30)+AT$11</f>
        <v>120.66658950495366</v>
      </c>
      <c r="BC30" s="284">
        <f t="shared" ref="BC30:BC43" si="69">BA30/BE30</f>
        <v>119.65452605847069</v>
      </c>
      <c r="BD30" s="284">
        <f t="shared" si="43"/>
        <v>120.60695956108778</v>
      </c>
      <c r="BE30" s="285">
        <f t="shared" ref="BE30:BE70" si="70">BB30/BD30</f>
        <v>1.0004944154473581</v>
      </c>
      <c r="BF30" s="282">
        <v>0.99875866884918563</v>
      </c>
      <c r="BG30" s="282"/>
      <c r="BH30" s="282"/>
      <c r="BJ30" s="89"/>
      <c r="BL30" s="95">
        <f t="shared" si="33"/>
        <v>1971</v>
      </c>
      <c r="BM30" s="75">
        <f>HDD_by_Division11_update!D26</f>
        <v>6236</v>
      </c>
      <c r="BN30" s="75">
        <f>HDD_by_Division11_update!E26</f>
        <v>6594</v>
      </c>
      <c r="BO30" s="75">
        <f t="shared" si="8"/>
        <v>6435.4505776636715</v>
      </c>
      <c r="BQ30" s="75">
        <f>CDD_by_Division11_update!F26</f>
        <v>783</v>
      </c>
      <c r="BR30" s="75">
        <f>CDD_by_Division11_update!H26</f>
        <v>960</v>
      </c>
      <c r="BS30" s="96">
        <f t="shared" si="9"/>
        <v>841.00580110497231</v>
      </c>
      <c r="BU30" s="430">
        <f t="shared" si="10"/>
        <v>1.0064853088890047</v>
      </c>
      <c r="BV30" s="282"/>
      <c r="BW30">
        <f>BW29+1</f>
        <v>1971</v>
      </c>
      <c r="BX30" s="96">
        <f t="shared" si="44"/>
        <v>6435.4505776636715</v>
      </c>
      <c r="BY30" s="96">
        <f t="shared" ref="BY30:BY43" si="71">BS30</f>
        <v>841.00580110497231</v>
      </c>
      <c r="BZ30" s="96">
        <f>BZ29+1</f>
        <v>2</v>
      </c>
      <c r="CA30" s="96">
        <f t="shared" ref="CA30:CA69" si="72">BZ30*BZ30</f>
        <v>4</v>
      </c>
      <c r="CB30" s="96">
        <f t="shared" ref="CB30:CB69" si="73">BZ30*CA30</f>
        <v>8</v>
      </c>
      <c r="CC30" s="96">
        <f t="shared" ref="CC30:CC43" si="74">BW30</f>
        <v>1971</v>
      </c>
      <c r="CD30" s="284">
        <f>'Regional_intensity (aggregate)'!W7</f>
        <v>21.641737855258903</v>
      </c>
      <c r="CE30" s="284">
        <f t="array" ref="CE30">SUMPRODUCT(BX$11:CB$11,BX30:CB30)+BW$11</f>
        <v>21.728822691643188</v>
      </c>
      <c r="CF30" s="284">
        <f t="shared" ref="CF30:CF43" si="75">CD30/CH30</f>
        <v>21.670528698268484</v>
      </c>
      <c r="CG30" s="284">
        <f t="shared" si="45"/>
        <v>21.757729386987254</v>
      </c>
      <c r="CH30" s="285">
        <f t="shared" ref="CH30:CH43" si="76">CE30/CG30</f>
        <v>0.99867142867576275</v>
      </c>
      <c r="CI30" s="282"/>
      <c r="CJ30" s="282"/>
      <c r="CL30" s="95">
        <f t="shared" si="11"/>
        <v>1971</v>
      </c>
      <c r="CM30" s="98">
        <f t="shared" si="12"/>
        <v>6236</v>
      </c>
      <c r="CN30" s="99">
        <f t="shared" si="13"/>
        <v>6594</v>
      </c>
      <c r="CO30" s="96">
        <f t="shared" si="14"/>
        <v>6346.9760936415032</v>
      </c>
      <c r="CQ30" s="407">
        <f t="shared" si="15"/>
        <v>0.97580131535049597</v>
      </c>
      <c r="CR30" s="282"/>
      <c r="CS30">
        <f t="shared" ref="CS30:CS69" si="77">BW30</f>
        <v>1971</v>
      </c>
      <c r="CT30" s="96">
        <f t="shared" ref="CT30:CT43" si="78">CO30</f>
        <v>6346.9760936415032</v>
      </c>
      <c r="CU30" s="96">
        <f t="shared" ref="CU30:CU43" si="79">CT30*CV30</f>
        <v>12693.952187283006</v>
      </c>
      <c r="CV30" s="96">
        <f>CV29+1</f>
        <v>2</v>
      </c>
      <c r="CW30" s="96">
        <f t="shared" ref="CW30:CW69" si="80">CV30*CV30</f>
        <v>4</v>
      </c>
      <c r="CX30" s="80">
        <f t="shared" ref="CX30:CX69" si="81">M30</f>
        <v>0.35635541731502574</v>
      </c>
      <c r="CY30">
        <f t="shared" ref="CY30:CY69" si="82">BW30</f>
        <v>1971</v>
      </c>
      <c r="CZ30" s="284">
        <f>'Regional_intensity (aggregate)'!V7</f>
        <v>93.057777937347382</v>
      </c>
      <c r="DA30" s="284">
        <f t="shared" ref="DA30:DA43" si="83">SUMPRODUCT(CT$11:CX$11,CT30:CX30)+CS$11</f>
        <v>92.695921434278006</v>
      </c>
      <c r="DB30" s="284">
        <f t="shared" ref="DB30:DB43" si="84">CZ30/DD30</f>
        <v>94.599535093922654</v>
      </c>
      <c r="DC30" s="284">
        <f t="shared" si="46"/>
        <v>94.231683446055854</v>
      </c>
      <c r="DD30" s="285">
        <f t="shared" ref="DD30:DD43" si="85">DA30/DC30</f>
        <v>0.98370227554454104</v>
      </c>
      <c r="DE30" s="282"/>
      <c r="DF30" s="212"/>
      <c r="DG30" s="89"/>
      <c r="DI30" s="95">
        <f t="shared" si="34"/>
        <v>1971</v>
      </c>
      <c r="DJ30" s="75">
        <f>HDD_by_Division11_update!F26</f>
        <v>2763</v>
      </c>
      <c r="DK30" s="75">
        <f>HDD_by_Division11_update!G26</f>
        <v>3395</v>
      </c>
      <c r="DL30" s="75">
        <f>HDD_by_Division11_update!H26</f>
        <v>1985</v>
      </c>
      <c r="DM30" s="75">
        <f t="shared" si="16"/>
        <v>2891.0972091564749</v>
      </c>
      <c r="DO30" s="75">
        <f>CDD_by_Division11_update!J26</f>
        <v>1932</v>
      </c>
      <c r="DP30" s="75">
        <f>CDD_by_Division11_update!L26</f>
        <v>1577</v>
      </c>
      <c r="DQ30" s="75">
        <f>CDD_by_Division11_update!N26</f>
        <v>2448</v>
      </c>
      <c r="DR30" s="75">
        <f t="shared" si="17"/>
        <v>1297.3868725303673</v>
      </c>
      <c r="DT30" s="430">
        <f t="shared" si="18"/>
        <v>0.99666943091574811</v>
      </c>
      <c r="DV30">
        <f>DV29+1</f>
        <v>1971</v>
      </c>
      <c r="DW30" s="96">
        <f t="shared" ref="DW30:DW43" si="86">DM30</f>
        <v>2891.0972091564749</v>
      </c>
      <c r="DX30" s="96">
        <f t="shared" si="47"/>
        <v>1297.3868725303673</v>
      </c>
      <c r="DY30" s="96">
        <f t="shared" ref="DY30:DY43" si="87">DZ30*DX30</f>
        <v>2594.7737450607347</v>
      </c>
      <c r="DZ30" s="96">
        <f>DZ29+1</f>
        <v>2</v>
      </c>
      <c r="EA30" s="96">
        <f t="shared" ref="EA30:EA69" si="88">DZ30*DZ30</f>
        <v>4</v>
      </c>
      <c r="EB30" s="96">
        <f t="shared" ref="EB30:EB69" si="89">DZ30*EA30</f>
        <v>8</v>
      </c>
      <c r="EC30" s="96">
        <f t="shared" ref="EC30:EC43" si="90">DV30</f>
        <v>1971</v>
      </c>
      <c r="ED30" s="284">
        <f>'Regional_intensity (aggregate)'!AK7</f>
        <v>35.38450282985221</v>
      </c>
      <c r="EE30" s="284">
        <f t="shared" ref="EE30:EE43" si="91">SUMPRODUCT(DW$11:EB$11,DW30:EB30)+DV$11</f>
        <v>35.569860316717751</v>
      </c>
      <c r="EF30" s="284">
        <f t="shared" ref="EF30:EF43" si="92">ED30/EH30</f>
        <v>35.392962466716533</v>
      </c>
      <c r="EG30" s="284">
        <f t="shared" si="48"/>
        <v>35.578364268378202</v>
      </c>
      <c r="EH30" s="285">
        <f t="shared" ref="EH30:EH43" si="93">EE30/EG30</f>
        <v>0.99976097968989519</v>
      </c>
      <c r="EI30" s="282"/>
      <c r="EK30" s="95">
        <f t="shared" si="19"/>
        <v>1971</v>
      </c>
      <c r="EL30" s="98">
        <f t="shared" si="20"/>
        <v>2763</v>
      </c>
      <c r="EM30" s="98">
        <f t="shared" si="21"/>
        <v>3395</v>
      </c>
      <c r="EN30" s="98">
        <f t="shared" si="22"/>
        <v>1985</v>
      </c>
      <c r="EO30" s="75">
        <f t="shared" si="23"/>
        <v>2632.1740001908947</v>
      </c>
      <c r="EQ30" s="407">
        <f t="shared" si="24"/>
        <v>0.96574927190121995</v>
      </c>
      <c r="ER30" s="282"/>
      <c r="ES30">
        <f>ES29+1</f>
        <v>1971</v>
      </c>
      <c r="ET30" s="96">
        <f t="shared" ref="ET30:ET43" si="94">EO30</f>
        <v>2632.1740001908947</v>
      </c>
      <c r="EU30" s="96">
        <f t="shared" ref="EU30:EU43" si="95">ET30*EV30</f>
        <v>5264.3480003817895</v>
      </c>
      <c r="EV30" s="96">
        <f>EV29+1</f>
        <v>2</v>
      </c>
      <c r="EW30" s="96">
        <f t="shared" ref="EW30:EW69" si="96">EV30*EV30</f>
        <v>4</v>
      </c>
      <c r="EX30" s="80">
        <f t="shared" ref="EX30:EX70" si="97">M30</f>
        <v>0.35635541731502574</v>
      </c>
      <c r="EY30" s="96">
        <f t="shared" ref="EY30:EY43" si="98">ES30</f>
        <v>1971</v>
      </c>
      <c r="EZ30" s="284">
        <f>'Regional_intensity (aggregate)'!AJ7</f>
        <v>80.621214935544444</v>
      </c>
      <c r="FA30" s="284">
        <f t="shared" ref="FA30:FA43" si="99">SUMPRODUCT(ET$11:EX$11,ET30:EX30)+ES$11</f>
        <v>79.022905086093175</v>
      </c>
      <c r="FB30" s="284">
        <f t="shared" ref="FB30:FB43" si="100">EZ30/FD30</f>
        <v>82.509688447211119</v>
      </c>
      <c r="FC30" s="284">
        <f t="shared" si="49"/>
        <v>80.873939744766403</v>
      </c>
      <c r="FD30" s="285">
        <f t="shared" ref="FD30:FD43" si="101">FA30/FC30</f>
        <v>0.97711209983691916</v>
      </c>
      <c r="FE30" s="282"/>
      <c r="FG30" s="89"/>
      <c r="FI30" s="95">
        <f t="shared" si="35"/>
        <v>1971</v>
      </c>
      <c r="FJ30" s="75">
        <f>HDD_by_Division11_update!I26</f>
        <v>5585</v>
      </c>
      <c r="FK30" s="75">
        <f>HDD_by_Division11_update!J26</f>
        <v>3698</v>
      </c>
      <c r="FL30" s="75">
        <f t="shared" si="25"/>
        <v>4424.0073831009031</v>
      </c>
      <c r="FN30" s="75">
        <f>CDD_by_Division11_update!P26</f>
        <v>1074</v>
      </c>
      <c r="FO30" s="75">
        <f>CDD_by_Division11_update!R26</f>
        <v>685</v>
      </c>
      <c r="FP30" s="96">
        <f t="shared" si="26"/>
        <v>839.98271465004245</v>
      </c>
      <c r="FR30" s="432">
        <f t="shared" si="27"/>
        <v>0.99449812881237232</v>
      </c>
      <c r="FS30" s="282"/>
      <c r="FT30">
        <f>FT29+1</f>
        <v>1971</v>
      </c>
      <c r="FU30" s="96">
        <f t="shared" ref="FU30:FU43" si="102">FL30</f>
        <v>4424.0073831009031</v>
      </c>
      <c r="FV30" s="96">
        <f t="shared" ref="FV30:FV43" si="103">FP30</f>
        <v>839.98271465004245</v>
      </c>
      <c r="FW30" s="96">
        <f t="shared" ref="FW30:FW43" si="104">FX30*FV30</f>
        <v>1679.9654293000849</v>
      </c>
      <c r="FX30" s="96">
        <f>FX29+1</f>
        <v>2</v>
      </c>
      <c r="FY30" s="96">
        <f t="shared" ref="FY30:FY69" si="105">FX30*FX30</f>
        <v>4</v>
      </c>
      <c r="FZ30" s="96">
        <f t="shared" ref="FZ30:FZ69" si="106">FX30*FY30</f>
        <v>8</v>
      </c>
      <c r="GA30" s="96">
        <f t="shared" ref="GA30:GA43" si="107">FT30</f>
        <v>1971</v>
      </c>
      <c r="GB30" s="284">
        <f>'Regional_intensity (aggregate)'!AX7</f>
        <v>41.145706151657635</v>
      </c>
      <c r="GC30" s="284">
        <f t="shared" ref="GC30:GC43" si="108">SUMPRODUCT(FU$11:FZ$11,FU30:FZ30)+FT$11</f>
        <v>42.741519564421395</v>
      </c>
      <c r="GD30" s="284">
        <f t="shared" ref="GD30:GD43" si="109">GB30/GF30</f>
        <v>40.269207593725653</v>
      </c>
      <c r="GE30" s="284">
        <f t="shared" si="50"/>
        <v>41.83102649561966</v>
      </c>
      <c r="GF30" s="285">
        <f t="shared" ref="GF30:GF43" si="110">GC30/GE30</f>
        <v>1.0217659748057359</v>
      </c>
      <c r="GG30" s="284">
        <f t="shared" si="51"/>
        <v>-7.330755570219416E-2</v>
      </c>
      <c r="GH30" s="282"/>
      <c r="GJ30" s="95">
        <f t="shared" si="28"/>
        <v>1971</v>
      </c>
      <c r="GK30" s="98">
        <f t="shared" si="29"/>
        <v>5585</v>
      </c>
      <c r="GL30" s="98">
        <f t="shared" si="30"/>
        <v>3698</v>
      </c>
      <c r="GM30" s="75">
        <f t="shared" si="31"/>
        <v>4456.5443037974683</v>
      </c>
      <c r="GO30" s="407">
        <f t="shared" si="32"/>
        <v>1.0485300438020957</v>
      </c>
      <c r="GP30" s="282"/>
      <c r="GQ30">
        <f>GQ29+1</f>
        <v>1971</v>
      </c>
      <c r="GR30" s="96">
        <f t="shared" ref="GR30:GR43" si="111">GM30</f>
        <v>4456.5443037974683</v>
      </c>
      <c r="GS30" s="96">
        <f t="shared" ref="GS30:GS43" si="112">GR30*GT30</f>
        <v>8913.0886075949365</v>
      </c>
      <c r="GT30" s="96">
        <f>GT29+1</f>
        <v>2</v>
      </c>
      <c r="GU30" s="96">
        <f t="shared" ref="GU30:GU69" si="113">GT30*GT30</f>
        <v>4</v>
      </c>
      <c r="GV30" s="284">
        <f t="shared" ref="GV30:GV69" si="114">M30</f>
        <v>0.35635541731502574</v>
      </c>
      <c r="GW30">
        <f t="shared" ref="GW30:GW43" si="115">GQ30</f>
        <v>1971</v>
      </c>
      <c r="GX30" s="284">
        <f>'Regional_intensity (aggregate)'!AW7</f>
        <v>101.96099831242717</v>
      </c>
      <c r="GY30" s="284">
        <f t="array" ref="GY30">SUMPRODUCT(GR$11:GV$11,GR30:GV30)+GQ$11</f>
        <v>100.74782788704037</v>
      </c>
      <c r="GZ30" s="284">
        <f t="shared" ref="GZ30:GZ43" si="116">GX30/HB30</f>
        <v>96.644636565526937</v>
      </c>
      <c r="HA30" s="284">
        <f t="shared" si="52"/>
        <v>95.494722217941913</v>
      </c>
      <c r="HB30" s="285">
        <f t="shared" ref="HB30:HB43" si="117">GY30/HA30</f>
        <v>1.055009382163651</v>
      </c>
      <c r="HC30" s="282"/>
      <c r="HD30" s="282"/>
      <c r="HE30" s="282"/>
      <c r="HG30" s="89"/>
      <c r="HO30">
        <f t="shared" si="36"/>
        <v>1971</v>
      </c>
      <c r="HP30" s="112">
        <f t="shared" si="37"/>
        <v>1.0004522117848638</v>
      </c>
      <c r="HQ30" s="112">
        <f t="shared" si="38"/>
        <v>0.99069385944591759</v>
      </c>
      <c r="HS30">
        <f t="shared" si="41"/>
        <v>1971</v>
      </c>
      <c r="HT30" s="81">
        <f>Commercial_Total!D185</f>
        <v>1288.009</v>
      </c>
      <c r="HU30" s="81">
        <f t="shared" si="39"/>
        <v>1287.4268104241767</v>
      </c>
      <c r="HV30" s="81">
        <f>Commercial_Total!D261</f>
        <v>4323.7529999999997</v>
      </c>
      <c r="HW30" s="81">
        <f t="shared" si="40"/>
        <v>4364.3684260021755</v>
      </c>
      <c r="HY30" s="75">
        <f>HDD_by_Division10!K26</f>
        <v>4547</v>
      </c>
      <c r="HZ30" s="75">
        <f>CDD_by_Division10!K26</f>
        <v>1204</v>
      </c>
      <c r="IB30">
        <f t="shared" ref="IB30:IF60" si="118">HS30</f>
        <v>1971</v>
      </c>
      <c r="IC30" s="81">
        <f t="shared" si="118"/>
        <v>1288.009</v>
      </c>
      <c r="ID30" s="81">
        <f t="shared" si="118"/>
        <v>1287.4268104241767</v>
      </c>
      <c r="IE30" s="81">
        <f t="shared" si="118"/>
        <v>4323.7529999999997</v>
      </c>
      <c r="IF30" s="81">
        <f t="shared" si="118"/>
        <v>4364.3684260021755</v>
      </c>
      <c r="IO30">
        <f>IO29+1</f>
        <v>1971</v>
      </c>
      <c r="IP30" s="78">
        <f>SEDS_CensusDiv!C19</f>
        <v>265.62400000000002</v>
      </c>
      <c r="IQ30" s="78">
        <f>SEDS_CensusDiv!D19</f>
        <v>315.399</v>
      </c>
      <c r="IR30" s="78">
        <f>SEDS_CensusDiv!E19</f>
        <v>435.04200000000003</v>
      </c>
      <c r="IS30" s="78">
        <f>SEDS_CensusDiv!F19</f>
        <v>271.94600000000003</v>
      </c>
      <c r="IT30" s="78">
        <f t="shared" ref="IT30:IT69" si="119">SUM(IP30:IS30)</f>
        <v>1288.011</v>
      </c>
      <c r="IV30" s="78">
        <f t="shared" ref="IV30:IV69" si="120">IP30/AJ30</f>
        <v>264.59317718152209</v>
      </c>
      <c r="IW30" s="78">
        <f t="shared" ref="IW30:IW69" si="121">IQ30/CH30</f>
        <v>315.81858751903889</v>
      </c>
      <c r="IX30" s="78">
        <f t="shared" ref="IX30:IX69" si="122">IR30/EH30</f>
        <v>435.14600873394846</v>
      </c>
      <c r="IY30" s="78">
        <f t="shared" ref="IY30:IY69" si="123">IS30/GF30</f>
        <v>266.1529222009022</v>
      </c>
      <c r="IZ30" s="78">
        <f t="shared" ref="IZ30:IZ69" si="124">SUM(IV30:IY30)</f>
        <v>1281.7106956354116</v>
      </c>
      <c r="JB30" s="294">
        <f t="shared" ref="JB30:JB71" si="125">IT30/IZ30</f>
        <v>1.0049155432548411</v>
      </c>
      <c r="JD30">
        <f t="shared" ref="JD30:JD69" si="126">IO30</f>
        <v>1971</v>
      </c>
      <c r="JE30" s="78">
        <f t="shared" ref="JE30:JE69" si="127">IT30</f>
        <v>1288.011</v>
      </c>
      <c r="JF30" s="78">
        <f t="shared" ref="JF30:JF69" si="128">IZ30</f>
        <v>1281.7106956354116</v>
      </c>
      <c r="JI30">
        <f>JI29+1</f>
        <v>1971</v>
      </c>
      <c r="JJ30" s="78">
        <f>SEDS_CensusDiv!J19</f>
        <v>1283.192</v>
      </c>
      <c r="JK30" s="78">
        <f>SEDS_CensusDiv!K19</f>
        <v>1356.191</v>
      </c>
      <c r="JL30" s="78">
        <f>SEDS_CensusDiv!L19</f>
        <v>991.21400000000006</v>
      </c>
      <c r="JM30" s="78">
        <f>SEDS_CensusDiv!M19</f>
        <v>673.89499999999998</v>
      </c>
      <c r="JN30" s="78">
        <f t="shared" ref="JN30:JN69" si="129">SUM(JJ30:JM30)</f>
        <v>4304.4920000000002</v>
      </c>
      <c r="JP30" s="78">
        <f t="shared" ref="JP30:JP69" si="130">JJ30/BE30</f>
        <v>1282.557883570232</v>
      </c>
      <c r="JQ30" s="78">
        <f t="shared" ref="JQ30:JQ69" si="131">JK30/DD30</f>
        <v>1378.6600211423349</v>
      </c>
      <c r="JR30" s="78">
        <f t="shared" ref="JR30:JR69" si="132">JL30/FD30</f>
        <v>1014.4322234525952</v>
      </c>
      <c r="JS30" s="78">
        <f t="shared" ref="JS30:JS69" si="133">JM30/HB30</f>
        <v>638.75735267676191</v>
      </c>
      <c r="JT30" s="78">
        <f t="shared" ref="JT30:JT69" si="134">SUM(JP30:JS30)</f>
        <v>4314.4074808419246</v>
      </c>
      <c r="JV30" s="294">
        <f t="shared" ref="JV30" si="135">JN30/JT30</f>
        <v>0.99770177460382359</v>
      </c>
      <c r="JX30">
        <f t="shared" ref="JX30:JX69" si="136">JI30</f>
        <v>1971</v>
      </c>
      <c r="JY30" s="78">
        <f t="shared" ref="JY30:JY69" si="137">JN30</f>
        <v>4304.4920000000002</v>
      </c>
      <c r="JZ30" s="78">
        <f t="shared" ref="JZ30:JZ69" si="138">JT30</f>
        <v>4314.4074808419246</v>
      </c>
      <c r="KC30">
        <v>1971</v>
      </c>
      <c r="KD30" s="78">
        <v>4304.4920000000002</v>
      </c>
      <c r="KE30" s="78">
        <v>4301.3420273661204</v>
      </c>
    </row>
    <row r="31" spans="2:292" x14ac:dyDescent="0.2">
      <c r="B31" t="s">
        <v>160</v>
      </c>
      <c r="C31">
        <v>1684</v>
      </c>
      <c r="D31">
        <f>C12</f>
        <v>1027</v>
      </c>
      <c r="E31">
        <f>C31-D31</f>
        <v>657</v>
      </c>
      <c r="F31">
        <v>376</v>
      </c>
      <c r="G31" s="96">
        <f>F31-D12</f>
        <v>333</v>
      </c>
      <c r="H31" s="79">
        <f>G31/E31</f>
        <v>0.50684931506849318</v>
      </c>
      <c r="I31" s="96">
        <f t="shared" ref="I31:I70" si="139">I30+1</f>
        <v>1972</v>
      </c>
      <c r="J31" s="76">
        <v>0.36485657976055613</v>
      </c>
      <c r="K31" s="79">
        <f t="shared" si="53"/>
        <v>0.36183063619674177</v>
      </c>
      <c r="L31" s="96">
        <f t="shared" si="54"/>
        <v>27</v>
      </c>
      <c r="M31" s="79">
        <f t="shared" si="55"/>
        <v>0.36183063619674177</v>
      </c>
      <c r="O31" s="95">
        <v>1972</v>
      </c>
      <c r="P31" s="75">
        <f>HDD_by_Division11_update!B27</f>
        <v>7001</v>
      </c>
      <c r="Q31" s="75">
        <f>HDD_by_Division11_update!C27</f>
        <v>6064</v>
      </c>
      <c r="R31" s="96">
        <f t="shared" si="2"/>
        <v>6259.3866057838659</v>
      </c>
      <c r="T31">
        <f>CDD_by_Division11_update!B27</f>
        <v>364</v>
      </c>
      <c r="U31">
        <f>CDD_by_Division11_update!D27</f>
        <v>614</v>
      </c>
      <c r="V31" s="96">
        <f t="shared" si="3"/>
        <v>551.8299615660768</v>
      </c>
      <c r="X31" s="430">
        <f t="shared" si="4"/>
        <v>0.99320429919374231</v>
      </c>
      <c r="Y31" s="282"/>
      <c r="Z31">
        <f t="shared" ref="Z31:Z43" si="140">Z30+1</f>
        <v>1972</v>
      </c>
      <c r="AA31" s="96">
        <f t="shared" si="56"/>
        <v>6259.3866057838659</v>
      </c>
      <c r="AB31" s="96">
        <f t="shared" si="57"/>
        <v>551.8299615660768</v>
      </c>
      <c r="AC31" s="96">
        <f t="shared" ref="AC31:AC70" si="141">AC30+1</f>
        <v>3</v>
      </c>
      <c r="AD31" s="96">
        <f t="shared" si="58"/>
        <v>9</v>
      </c>
      <c r="AE31" s="96">
        <f t="shared" si="59"/>
        <v>27</v>
      </c>
      <c r="AF31" s="284">
        <f>'Regional_intensity (aggregate)'!I8</f>
        <v>26.414464087428676</v>
      </c>
      <c r="AG31" s="284">
        <f t="shared" si="60"/>
        <v>26.19884360289295</v>
      </c>
      <c r="AH31" s="284">
        <f t="shared" si="61"/>
        <v>26.390154731839051</v>
      </c>
      <c r="AI31" s="284">
        <f t="shared" si="42"/>
        <v>26.174732683849818</v>
      </c>
      <c r="AJ31" s="285">
        <f t="shared" si="62"/>
        <v>1.000921152446306</v>
      </c>
      <c r="AK31" s="282"/>
      <c r="AM31" s="95">
        <f t="shared" si="5"/>
        <v>1972</v>
      </c>
      <c r="AN31" s="98">
        <f t="shared" si="0"/>
        <v>7001</v>
      </c>
      <c r="AO31" s="99">
        <f t="shared" si="1"/>
        <v>6064</v>
      </c>
      <c r="AP31" s="96">
        <f t="shared" si="6"/>
        <v>6317.3806396344944</v>
      </c>
      <c r="AR31" s="407">
        <f t="shared" si="7"/>
        <v>1.021553527848025</v>
      </c>
      <c r="AS31" s="282"/>
      <c r="AT31">
        <f t="shared" ref="AT31:AT43" si="142">AT30+1</f>
        <v>1972</v>
      </c>
      <c r="AU31" s="96">
        <f t="shared" si="63"/>
        <v>6317.3806396344944</v>
      </c>
      <c r="AV31" s="96">
        <f t="shared" si="64"/>
        <v>18952.141918903482</v>
      </c>
      <c r="AW31" s="96">
        <f t="shared" ref="AW31:AW70" si="143">AW30+1</f>
        <v>3</v>
      </c>
      <c r="AX31" s="96">
        <f t="shared" si="65"/>
        <v>9</v>
      </c>
      <c r="AY31" s="80">
        <f t="shared" si="66"/>
        <v>0.36183063619674177</v>
      </c>
      <c r="AZ31">
        <f t="shared" si="67"/>
        <v>1972</v>
      </c>
      <c r="BA31" s="80">
        <f>'Regional_intensity (aggregate)'!H8</f>
        <v>120.73393482269432</v>
      </c>
      <c r="BB31" s="284">
        <f t="shared" si="68"/>
        <v>119.7210970993587</v>
      </c>
      <c r="BC31" s="284">
        <f t="shared" si="69"/>
        <v>120.32152408741447</v>
      </c>
      <c r="BD31" s="284">
        <f t="shared" si="43"/>
        <v>119.31214608027889</v>
      </c>
      <c r="BE31" s="285">
        <f t="shared" si="70"/>
        <v>1.0034275724015949</v>
      </c>
      <c r="BF31" s="282">
        <v>1.0088449263829611</v>
      </c>
      <c r="BG31" s="282"/>
      <c r="BH31" s="282"/>
      <c r="BJ31" s="89"/>
      <c r="BL31" s="95">
        <f t="shared" si="33"/>
        <v>1972</v>
      </c>
      <c r="BM31" s="75">
        <f>HDD_by_Division11_update!D27</f>
        <v>6772</v>
      </c>
      <c r="BN31" s="75">
        <f>HDD_by_Division11_update!E27</f>
        <v>7094</v>
      </c>
      <c r="BO31" s="75">
        <f t="shared" si="8"/>
        <v>6951.3940949935823</v>
      </c>
      <c r="BQ31" s="75">
        <f>CDD_by_Division11_update!F27</f>
        <v>643</v>
      </c>
      <c r="BR31" s="75">
        <f>CDD_by_Division11_update!H27</f>
        <v>908</v>
      </c>
      <c r="BS31" s="96">
        <f t="shared" si="9"/>
        <v>729.84484346224679</v>
      </c>
      <c r="BU31" s="430">
        <f t="shared" si="10"/>
        <v>0.99443268578811561</v>
      </c>
      <c r="BV31" s="282"/>
      <c r="BW31">
        <f t="shared" ref="BW31:BW43" si="144">BW30+1</f>
        <v>1972</v>
      </c>
      <c r="BX31" s="96">
        <f t="shared" si="44"/>
        <v>6951.3940949935823</v>
      </c>
      <c r="BY31" s="96">
        <f t="shared" si="71"/>
        <v>729.84484346224679</v>
      </c>
      <c r="BZ31" s="96">
        <f t="shared" ref="BZ31:BZ70" si="145">BZ30+1</f>
        <v>3</v>
      </c>
      <c r="CA31" s="96">
        <f t="shared" si="72"/>
        <v>9</v>
      </c>
      <c r="CB31" s="96">
        <f t="shared" si="73"/>
        <v>27</v>
      </c>
      <c r="CC31" s="96">
        <f t="shared" si="74"/>
        <v>1972</v>
      </c>
      <c r="CD31" s="284">
        <f>'Regional_intensity (aggregate)'!W8</f>
        <v>22.879760812645635</v>
      </c>
      <c r="CE31" s="284">
        <f t="array" ref="CE31">SUMPRODUCT(BX$11:CB$11,BX31:CB31)+BW$11</f>
        <v>22.84200670989647</v>
      </c>
      <c r="CF31" s="284">
        <f t="shared" si="75"/>
        <v>22.832591212215679</v>
      </c>
      <c r="CG31" s="284">
        <f t="shared" si="45"/>
        <v>22.794914944455954</v>
      </c>
      <c r="CH31" s="285">
        <f t="shared" si="76"/>
        <v>1.0020658890614536</v>
      </c>
      <c r="CI31" s="282"/>
      <c r="CJ31" s="282"/>
      <c r="CL31" s="95">
        <f t="shared" si="11"/>
        <v>1972</v>
      </c>
      <c r="CM31" s="98">
        <f t="shared" si="12"/>
        <v>6772</v>
      </c>
      <c r="CN31" s="99">
        <f t="shared" si="13"/>
        <v>7094</v>
      </c>
      <c r="CO31" s="96">
        <f t="shared" si="14"/>
        <v>6871.8164864596765</v>
      </c>
      <c r="CQ31" s="407">
        <f t="shared" si="15"/>
        <v>1.0304581217690434</v>
      </c>
      <c r="CR31" s="282"/>
      <c r="CS31">
        <f t="shared" si="77"/>
        <v>1972</v>
      </c>
      <c r="CT31" s="96">
        <f t="shared" si="78"/>
        <v>6871.8164864596765</v>
      </c>
      <c r="CU31" s="96">
        <f t="shared" si="79"/>
        <v>20615.44945937903</v>
      </c>
      <c r="CV31" s="96">
        <f t="shared" ref="CV31:CV70" si="146">CV30+1</f>
        <v>3</v>
      </c>
      <c r="CW31" s="96">
        <f t="shared" si="80"/>
        <v>9</v>
      </c>
      <c r="CX31" s="80">
        <f t="shared" si="81"/>
        <v>0.36183063619674177</v>
      </c>
      <c r="CY31">
        <f t="shared" si="82"/>
        <v>1972</v>
      </c>
      <c r="CZ31" s="284">
        <f>'Regional_intensity (aggregate)'!V8</f>
        <v>97.343280676886849</v>
      </c>
      <c r="DA31" s="284">
        <f t="shared" si="83"/>
        <v>98.23692812923305</v>
      </c>
      <c r="DB31" s="284">
        <f t="shared" si="84"/>
        <v>95.60177674965297</v>
      </c>
      <c r="DC31" s="284">
        <f t="shared" si="46"/>
        <v>96.479436549466811</v>
      </c>
      <c r="DD31" s="285">
        <f t="shared" si="85"/>
        <v>1.0182162297233686</v>
      </c>
      <c r="DE31" s="282"/>
      <c r="DF31" s="212"/>
      <c r="DG31" s="89"/>
      <c r="DI31" s="95">
        <f t="shared" si="34"/>
        <v>1972</v>
      </c>
      <c r="DJ31" s="75">
        <f>HDD_by_Division11_update!F27</f>
        <v>2759</v>
      </c>
      <c r="DK31" s="75">
        <f>HDD_by_Division11_update!G27</f>
        <v>3438</v>
      </c>
      <c r="DL31" s="75">
        <f>HDD_by_Division11_update!H27</f>
        <v>2259</v>
      </c>
      <c r="DM31" s="75">
        <f t="shared" si="16"/>
        <v>2938.8557541549071</v>
      </c>
      <c r="DO31" s="75">
        <f>CDD_by_Division11_update!J27</f>
        <v>1843</v>
      </c>
      <c r="DP31" s="75">
        <f>CDD_by_Division11_update!L27</f>
        <v>1525</v>
      </c>
      <c r="DQ31" s="75">
        <f>CDD_by_Division11_update!N27</f>
        <v>2513</v>
      </c>
      <c r="DR31" s="75">
        <f t="shared" si="17"/>
        <v>1242.5538562856725</v>
      </c>
      <c r="DT31" s="430">
        <f t="shared" si="18"/>
        <v>0.99003955039367697</v>
      </c>
      <c r="DV31">
        <f t="shared" ref="DV31:DV43" si="147">DV30+1</f>
        <v>1972</v>
      </c>
      <c r="DW31" s="96">
        <f t="shared" si="86"/>
        <v>2938.8557541549071</v>
      </c>
      <c r="DX31" s="96">
        <f t="shared" si="47"/>
        <v>1242.5538562856725</v>
      </c>
      <c r="DY31" s="96">
        <f t="shared" si="87"/>
        <v>3727.6615688570173</v>
      </c>
      <c r="DZ31" s="96">
        <f t="shared" ref="DZ31:DZ69" si="148">DZ30+1</f>
        <v>3</v>
      </c>
      <c r="EA31" s="96">
        <f t="shared" si="88"/>
        <v>9</v>
      </c>
      <c r="EB31" s="96">
        <f t="shared" si="89"/>
        <v>27</v>
      </c>
      <c r="EC31" s="96">
        <f t="shared" si="90"/>
        <v>1972</v>
      </c>
      <c r="ED31" s="284">
        <f>'Regional_intensity (aggregate)'!AK8</f>
        <v>37.287024765819424</v>
      </c>
      <c r="EE31" s="284">
        <f t="shared" si="91"/>
        <v>36.446722047668345</v>
      </c>
      <c r="EF31" s="284">
        <f t="shared" si="92"/>
        <v>37.446472716223397</v>
      </c>
      <c r="EG31" s="284">
        <f t="shared" si="48"/>
        <v>36.602576669106824</v>
      </c>
      <c r="EH31" s="285">
        <f t="shared" si="93"/>
        <v>0.99574197677809873</v>
      </c>
      <c r="EI31" s="282"/>
      <c r="EK31" s="95">
        <f t="shared" si="19"/>
        <v>1972</v>
      </c>
      <c r="EL31" s="98">
        <f t="shared" si="20"/>
        <v>2759</v>
      </c>
      <c r="EM31" s="98">
        <f t="shared" si="21"/>
        <v>3438</v>
      </c>
      <c r="EN31" s="98">
        <f t="shared" si="22"/>
        <v>2259</v>
      </c>
      <c r="EO31" s="75">
        <f t="shared" si="23"/>
        <v>2730.2584709363368</v>
      </c>
      <c r="EQ31" s="407">
        <f t="shared" si="24"/>
        <v>0.98426863080389071</v>
      </c>
      <c r="ER31" s="282"/>
      <c r="ES31">
        <f t="shared" ref="ES31:ES43" si="149">ES30+1</f>
        <v>1972</v>
      </c>
      <c r="ET31" s="96">
        <f t="shared" si="94"/>
        <v>2730.2584709363368</v>
      </c>
      <c r="EU31" s="96">
        <f t="shared" si="95"/>
        <v>8190.775412809011</v>
      </c>
      <c r="EV31" s="96">
        <f t="shared" ref="EV31:EV70" si="150">EV30+1</f>
        <v>3</v>
      </c>
      <c r="EW31" s="96">
        <f t="shared" si="96"/>
        <v>9</v>
      </c>
      <c r="EX31" s="80">
        <f t="shared" si="97"/>
        <v>0.36183063619674177</v>
      </c>
      <c r="EY31" s="96">
        <f t="shared" si="98"/>
        <v>1972</v>
      </c>
      <c r="EZ31" s="284">
        <f>'Regional_intensity (aggregate)'!AJ8</f>
        <v>78.494037806923401</v>
      </c>
      <c r="FA31" s="284">
        <f t="shared" si="99"/>
        <v>78.260257765562812</v>
      </c>
      <c r="FB31" s="284">
        <f t="shared" si="100"/>
        <v>79.44224017649266</v>
      </c>
      <c r="FC31" s="284">
        <f t="shared" si="49"/>
        <v>79.205636088932266</v>
      </c>
      <c r="FD31" s="285">
        <f t="shared" si="101"/>
        <v>0.98806425438831169</v>
      </c>
      <c r="FE31" s="282"/>
      <c r="FG31" s="89"/>
      <c r="FI31" s="95">
        <f t="shared" si="35"/>
        <v>1972</v>
      </c>
      <c r="FJ31" s="75">
        <f>HDD_by_Division11_update!I27</f>
        <v>5352</v>
      </c>
      <c r="FK31" s="75">
        <f>HDD_by_Division11_update!J27</f>
        <v>3376</v>
      </c>
      <c r="FL31" s="75">
        <f t="shared" si="25"/>
        <v>4136.2493847415917</v>
      </c>
      <c r="FN31" s="75">
        <f>CDD_by_Division11_update!P27</f>
        <v>1141</v>
      </c>
      <c r="FO31" s="75">
        <f>CDD_by_Division11_update!R27</f>
        <v>698</v>
      </c>
      <c r="FP31" s="96">
        <f t="shared" si="26"/>
        <v>874.49702465287623</v>
      </c>
      <c r="FR31" s="432">
        <f t="shared" si="27"/>
        <v>0.99619666613307989</v>
      </c>
      <c r="FS31" s="282"/>
      <c r="FT31">
        <f t="shared" ref="FT31:FT43" si="151">FT30+1</f>
        <v>1972</v>
      </c>
      <c r="FU31" s="96">
        <f t="shared" si="102"/>
        <v>4136.2493847415917</v>
      </c>
      <c r="FV31" s="96">
        <f t="shared" si="103"/>
        <v>874.49702465287623</v>
      </c>
      <c r="FW31" s="96">
        <f t="shared" si="104"/>
        <v>2623.4910739586285</v>
      </c>
      <c r="FX31" s="96">
        <f t="shared" ref="FX31:FX70" si="152">FX30+1</f>
        <v>3</v>
      </c>
      <c r="FY31" s="96">
        <f t="shared" si="105"/>
        <v>9</v>
      </c>
      <c r="FZ31" s="96">
        <f t="shared" si="106"/>
        <v>27</v>
      </c>
      <c r="GA31" s="96">
        <f t="shared" si="107"/>
        <v>1972</v>
      </c>
      <c r="GB31" s="284">
        <f>'Regional_intensity (aggregate)'!AX8</f>
        <v>44.494755308190101</v>
      </c>
      <c r="GC31" s="284">
        <f t="shared" si="108"/>
        <v>43.219449191335713</v>
      </c>
      <c r="GD31" s="284">
        <f t="shared" si="109"/>
        <v>44.099694479992984</v>
      </c>
      <c r="GE31" s="284">
        <f t="shared" si="50"/>
        <v>42.83571157386848</v>
      </c>
      <c r="GF31" s="285">
        <f t="shared" si="110"/>
        <v>1.008958357486498</v>
      </c>
      <c r="GG31" s="284">
        <f t="shared" si="51"/>
        <v>0.23328205294784399</v>
      </c>
      <c r="GH31" s="282"/>
      <c r="GJ31" s="95">
        <f t="shared" si="28"/>
        <v>1972</v>
      </c>
      <c r="GK31" s="98">
        <f t="shared" si="29"/>
        <v>5352</v>
      </c>
      <c r="GL31" s="98">
        <f t="shared" si="30"/>
        <v>3376</v>
      </c>
      <c r="GM31" s="75">
        <f t="shared" si="31"/>
        <v>4170.3209031816623</v>
      </c>
      <c r="GO31" s="407">
        <f t="shared" si="32"/>
        <v>1.0170837682680747</v>
      </c>
      <c r="GP31" s="282"/>
      <c r="GQ31">
        <f t="shared" ref="GQ31:GQ43" si="153">GQ30+1</f>
        <v>1972</v>
      </c>
      <c r="GR31" s="96">
        <f t="shared" si="111"/>
        <v>4170.3209031816623</v>
      </c>
      <c r="GS31" s="96">
        <f t="shared" si="112"/>
        <v>12510.962709544987</v>
      </c>
      <c r="GT31" s="96">
        <f t="shared" ref="GT31:GT71" si="154">GT30+1</f>
        <v>3</v>
      </c>
      <c r="GU31" s="96">
        <f t="shared" si="113"/>
        <v>9</v>
      </c>
      <c r="GV31" s="284">
        <f t="shared" si="114"/>
        <v>0.36183063619674177</v>
      </c>
      <c r="GW31">
        <f t="shared" si="115"/>
        <v>1972</v>
      </c>
      <c r="GX31" s="284">
        <f>'Regional_intensity (aggregate)'!AW8</f>
        <v>96.437188540369306</v>
      </c>
      <c r="GY31" s="284">
        <f t="array" ref="GY31">SUMPRODUCT(GR$11:GV$11,GR31:GV31)+GQ$11</f>
        <v>94.468900915238081</v>
      </c>
      <c r="GZ31" s="284">
        <f t="shared" si="116"/>
        <v>94.770781213851336</v>
      </c>
      <c r="HA31" s="284">
        <f t="shared" si="52"/>
        <v>92.836505041862381</v>
      </c>
      <c r="HB31" s="285">
        <f t="shared" si="117"/>
        <v>1.0175835558721174</v>
      </c>
      <c r="HC31" s="282"/>
      <c r="HD31" s="282"/>
      <c r="HE31" s="282"/>
      <c r="HG31" s="89"/>
      <c r="HO31">
        <f t="shared" si="36"/>
        <v>1972</v>
      </c>
      <c r="HP31" s="112">
        <f t="shared" si="37"/>
        <v>0.99289439202172713</v>
      </c>
      <c r="HQ31" s="112">
        <f t="shared" si="38"/>
        <v>1.0147537603873935</v>
      </c>
      <c r="HS31">
        <f t="shared" si="41"/>
        <v>1972</v>
      </c>
      <c r="HT31" s="81">
        <f>Commercial_Total!D186</f>
        <v>1407.566</v>
      </c>
      <c r="HU31" s="81">
        <f t="shared" si="39"/>
        <v>1417.6391883268877</v>
      </c>
      <c r="HV31" s="81">
        <f>Commercial_Total!D262</f>
        <v>4411.9610000000002</v>
      </c>
      <c r="HW31" s="81">
        <f t="shared" si="40"/>
        <v>4347.8143883060702</v>
      </c>
      <c r="HY31" s="75">
        <f>HDD_by_Division10!K27</f>
        <v>4705</v>
      </c>
      <c r="HZ31" s="75">
        <f>CDD_by_Division10!K27</f>
        <v>1146</v>
      </c>
      <c r="IB31">
        <f t="shared" si="118"/>
        <v>1972</v>
      </c>
      <c r="IC31" s="81">
        <f t="shared" si="118"/>
        <v>1407.566</v>
      </c>
      <c r="ID31" s="81">
        <f t="shared" si="118"/>
        <v>1417.6391883268877</v>
      </c>
      <c r="IE31" s="81">
        <f t="shared" si="118"/>
        <v>4411.9610000000002</v>
      </c>
      <c r="IF31" s="81">
        <f t="shared" si="118"/>
        <v>4347.8143883060702</v>
      </c>
      <c r="IO31">
        <f t="shared" ref="IO31:IO71" si="155">IO30+1</f>
        <v>1972</v>
      </c>
      <c r="IP31" s="78">
        <f>SEDS_CensusDiv!C20</f>
        <v>284.78800000000001</v>
      </c>
      <c r="IQ31" s="78">
        <f>SEDS_CensusDiv!D20</f>
        <v>336.07600000000002</v>
      </c>
      <c r="IR31" s="78">
        <f>SEDS_CensusDiv!E20</f>
        <v>480.16700000000003</v>
      </c>
      <c r="IS31" s="78">
        <f>SEDS_CensusDiv!F20</f>
        <v>306.536</v>
      </c>
      <c r="IT31" s="78">
        <f t="shared" si="119"/>
        <v>1407.567</v>
      </c>
      <c r="IV31" s="78">
        <f t="shared" si="120"/>
        <v>284.52590826356561</v>
      </c>
      <c r="IW31" s="78">
        <f t="shared" si="121"/>
        <v>335.38313564866746</v>
      </c>
      <c r="IX31" s="78">
        <f t="shared" si="122"/>
        <v>482.22030525786033</v>
      </c>
      <c r="IY31" s="78">
        <f t="shared" si="123"/>
        <v>303.81432268784403</v>
      </c>
      <c r="IZ31" s="78">
        <f t="shared" si="124"/>
        <v>1405.9436718579375</v>
      </c>
      <c r="JB31" s="294">
        <f t="shared" si="125"/>
        <v>1.0011546181931437</v>
      </c>
      <c r="JD31">
        <f t="shared" si="126"/>
        <v>1972</v>
      </c>
      <c r="JE31" s="78">
        <f t="shared" si="127"/>
        <v>1407.567</v>
      </c>
      <c r="JF31" s="78">
        <f t="shared" si="128"/>
        <v>1405.9436718579375</v>
      </c>
      <c r="JI31">
        <f t="shared" ref="JI31:JI71" si="156">JI30+1</f>
        <v>1972</v>
      </c>
      <c r="JJ31" s="78">
        <f>SEDS_CensusDiv!J20</f>
        <v>1301.6949999999999</v>
      </c>
      <c r="JK31" s="78">
        <f>SEDS_CensusDiv!K20</f>
        <v>1429.855</v>
      </c>
      <c r="JL31" s="78">
        <f>SEDS_CensusDiv!L20</f>
        <v>1010.814</v>
      </c>
      <c r="JM31" s="78">
        <f>SEDS_CensusDiv!M20</f>
        <v>664.38099999999997</v>
      </c>
      <c r="JN31" s="78">
        <f t="shared" si="129"/>
        <v>4406.7449999999999</v>
      </c>
      <c r="JP31" s="78">
        <f t="shared" si="130"/>
        <v>1297.2485865467443</v>
      </c>
      <c r="JQ31" s="78">
        <f t="shared" si="131"/>
        <v>1404.274414667763</v>
      </c>
      <c r="JR31" s="78">
        <f t="shared" si="132"/>
        <v>1023.0245609135735</v>
      </c>
      <c r="JS31" s="78">
        <f t="shared" si="133"/>
        <v>652.90068433799911</v>
      </c>
      <c r="JT31" s="78">
        <f t="shared" si="134"/>
        <v>4377.4482464660805</v>
      </c>
      <c r="JV31" s="294">
        <f t="shared" ref="JV31:JV71" si="157">JN31/JT31</f>
        <v>1.0066926556030835</v>
      </c>
      <c r="JX31">
        <f t="shared" si="136"/>
        <v>1972</v>
      </c>
      <c r="JY31" s="78">
        <f t="shared" si="137"/>
        <v>4406.7449999999999</v>
      </c>
      <c r="JZ31" s="78">
        <f t="shared" si="138"/>
        <v>4377.4482464660805</v>
      </c>
      <c r="KC31">
        <v>1972</v>
      </c>
      <c r="KD31" s="78">
        <v>4406.7449999999999</v>
      </c>
      <c r="KE31" s="78">
        <v>4362.6832736654633</v>
      </c>
    </row>
    <row r="32" spans="2:292" x14ac:dyDescent="0.2">
      <c r="B32" t="s">
        <v>163</v>
      </c>
      <c r="C32">
        <v>1106</v>
      </c>
      <c r="D32">
        <f>C13</f>
        <v>587</v>
      </c>
      <c r="E32">
        <f>C32-D32</f>
        <v>519</v>
      </c>
      <c r="F32">
        <v>275</v>
      </c>
      <c r="G32" s="96">
        <f>F32-D13</f>
        <v>247</v>
      </c>
      <c r="H32" s="79">
        <f>G32/E32</f>
        <v>0.47591522157996147</v>
      </c>
      <c r="I32" s="96">
        <f t="shared" si="139"/>
        <v>1973</v>
      </c>
      <c r="J32" s="76">
        <v>0.38251260998722819</v>
      </c>
      <c r="K32" s="79">
        <f t="shared" si="53"/>
        <v>0.3735319321349031</v>
      </c>
      <c r="L32" s="96">
        <f t="shared" si="54"/>
        <v>64</v>
      </c>
      <c r="M32" s="79">
        <f t="shared" si="55"/>
        <v>0.3735319321349031</v>
      </c>
      <c r="O32" s="95">
        <v>1973</v>
      </c>
      <c r="P32" s="75">
        <f>HDD_by_Division11_update!B28</f>
        <v>6120</v>
      </c>
      <c r="Q32" s="75">
        <f>HDD_by_Division11_update!C28</f>
        <v>5327</v>
      </c>
      <c r="R32" s="96">
        <f t="shared" si="2"/>
        <v>5492.3592085235923</v>
      </c>
      <c r="T32">
        <f>CDD_by_Division11_update!B28</f>
        <v>551</v>
      </c>
      <c r="U32">
        <f>CDD_by_Division11_update!D28</f>
        <v>830</v>
      </c>
      <c r="V32" s="96">
        <f t="shared" si="3"/>
        <v>760.61823710774161</v>
      </c>
      <c r="X32" s="430">
        <f t="shared" si="4"/>
        <v>1.017839285371569</v>
      </c>
      <c r="Y32" s="282"/>
      <c r="Z32">
        <f t="shared" si="140"/>
        <v>1973</v>
      </c>
      <c r="AA32" s="96">
        <f t="shared" si="56"/>
        <v>5492.3592085235923</v>
      </c>
      <c r="AB32" s="96">
        <f t="shared" si="57"/>
        <v>760.61823710774161</v>
      </c>
      <c r="AC32" s="96">
        <f t="shared" si="141"/>
        <v>4</v>
      </c>
      <c r="AD32" s="96">
        <f t="shared" si="58"/>
        <v>16</v>
      </c>
      <c r="AE32" s="96">
        <f t="shared" si="59"/>
        <v>64</v>
      </c>
      <c r="AF32" s="284">
        <f>'Regional_intensity (aggregate)'!I9</f>
        <v>28.137267245774769</v>
      </c>
      <c r="AG32" s="284">
        <f t="shared" si="60"/>
        <v>27.318877851837847</v>
      </c>
      <c r="AH32" s="284">
        <f t="shared" si="61"/>
        <v>28.108241463319569</v>
      </c>
      <c r="AI32" s="284">
        <f t="shared" si="42"/>
        <v>27.290696301777519</v>
      </c>
      <c r="AJ32" s="285">
        <f t="shared" si="62"/>
        <v>1.0010326431304171</v>
      </c>
      <c r="AK32" s="282"/>
      <c r="AM32" s="95">
        <f t="shared" si="5"/>
        <v>1973</v>
      </c>
      <c r="AN32" s="98">
        <f t="shared" si="0"/>
        <v>6120</v>
      </c>
      <c r="AO32" s="99">
        <f t="shared" si="1"/>
        <v>5327</v>
      </c>
      <c r="AP32" s="96">
        <f t="shared" si="6"/>
        <v>5541.4406053683615</v>
      </c>
      <c r="AR32" s="407">
        <f t="shared" si="7"/>
        <v>0.94185153627508611</v>
      </c>
      <c r="AS32" s="282"/>
      <c r="AT32">
        <f t="shared" si="142"/>
        <v>1973</v>
      </c>
      <c r="AU32" s="96">
        <f t="shared" si="63"/>
        <v>5541.4406053683615</v>
      </c>
      <c r="AV32" s="96">
        <f t="shared" si="64"/>
        <v>22165.762421473446</v>
      </c>
      <c r="AW32" s="96">
        <f t="shared" si="143"/>
        <v>4</v>
      </c>
      <c r="AX32" s="96">
        <f t="shared" si="65"/>
        <v>16</v>
      </c>
      <c r="AY32" s="80">
        <f t="shared" si="66"/>
        <v>0.3735319321349031</v>
      </c>
      <c r="AZ32">
        <f t="shared" si="67"/>
        <v>1973</v>
      </c>
      <c r="BA32" s="80">
        <f>'Regional_intensity (aggregate)'!H9</f>
        <v>119.96882875723064</v>
      </c>
      <c r="BB32" s="284">
        <f t="shared" si="68"/>
        <v>115.47826978388723</v>
      </c>
      <c r="BC32" s="284">
        <f t="shared" si="69"/>
        <v>122.55081991139501</v>
      </c>
      <c r="BD32" s="284">
        <f t="shared" si="43"/>
        <v>117.96361430353383</v>
      </c>
      <c r="BE32" s="285">
        <f t="shared" si="70"/>
        <v>0.97893126169183386</v>
      </c>
      <c r="BF32" s="282">
        <v>0.9619126174147582</v>
      </c>
      <c r="BG32" s="282"/>
      <c r="BH32" s="282"/>
      <c r="BJ32" s="89"/>
      <c r="BL32" s="95">
        <f t="shared" si="33"/>
        <v>1973</v>
      </c>
      <c r="BM32" s="75">
        <f>HDD_by_Division11_update!D28</f>
        <v>5780</v>
      </c>
      <c r="BN32" s="75">
        <f>HDD_by_Division11_update!E28</f>
        <v>6226</v>
      </c>
      <c r="BO32" s="75">
        <f t="shared" si="8"/>
        <v>6028.4775353016685</v>
      </c>
      <c r="BQ32" s="75">
        <f>CDD_by_Division11_update!F28</f>
        <v>864</v>
      </c>
      <c r="BR32" s="75">
        <f>CDD_by_Division11_update!H28</f>
        <v>1009</v>
      </c>
      <c r="BS32" s="96">
        <f t="shared" si="9"/>
        <v>911.51887661141814</v>
      </c>
      <c r="BU32" s="430">
        <f t="shared" si="10"/>
        <v>1.0114211654447574</v>
      </c>
      <c r="BV32" s="282"/>
      <c r="BW32">
        <f t="shared" si="144"/>
        <v>1973</v>
      </c>
      <c r="BX32" s="96">
        <f t="shared" si="44"/>
        <v>6028.4775353016685</v>
      </c>
      <c r="BY32" s="96">
        <f t="shared" si="71"/>
        <v>911.51887661141814</v>
      </c>
      <c r="BZ32" s="96">
        <f t="shared" si="145"/>
        <v>4</v>
      </c>
      <c r="CA32" s="96">
        <f t="shared" si="72"/>
        <v>16</v>
      </c>
      <c r="CB32" s="96">
        <f t="shared" si="73"/>
        <v>64</v>
      </c>
      <c r="CC32" s="96">
        <f t="shared" si="74"/>
        <v>1973</v>
      </c>
      <c r="CD32" s="284">
        <f>'Regional_intensity (aggregate)'!W9</f>
        <v>24.239707295130117</v>
      </c>
      <c r="CE32" s="284">
        <f t="array" ref="CE32">SUMPRODUCT(BX$11:CB$11,BX32:CB32)+BW$11</f>
        <v>23.598701132309721</v>
      </c>
      <c r="CF32" s="284">
        <f t="shared" si="75"/>
        <v>24.332008439235203</v>
      </c>
      <c r="CG32" s="284">
        <f t="shared" si="45"/>
        <v>23.68856142176725</v>
      </c>
      <c r="CH32" s="285">
        <f t="shared" si="76"/>
        <v>0.99620659575490478</v>
      </c>
      <c r="CI32" s="282"/>
      <c r="CJ32" s="282"/>
      <c r="CL32" s="95">
        <f t="shared" si="11"/>
        <v>1973</v>
      </c>
      <c r="CM32" s="98">
        <f t="shared" si="12"/>
        <v>5780</v>
      </c>
      <c r="CN32" s="99">
        <f t="shared" si="13"/>
        <v>6226</v>
      </c>
      <c r="CO32" s="96">
        <f t="shared" si="14"/>
        <v>5918.255133419304</v>
      </c>
      <c r="CQ32" s="407">
        <f t="shared" si="15"/>
        <v>0.929061836978607</v>
      </c>
      <c r="CR32" s="282"/>
      <c r="CS32">
        <f t="shared" si="77"/>
        <v>1973</v>
      </c>
      <c r="CT32" s="96">
        <f t="shared" si="78"/>
        <v>5918.255133419304</v>
      </c>
      <c r="CU32" s="96">
        <f t="shared" si="79"/>
        <v>23673.020533677216</v>
      </c>
      <c r="CV32" s="96">
        <f t="shared" si="146"/>
        <v>4</v>
      </c>
      <c r="CW32" s="96">
        <f t="shared" si="80"/>
        <v>16</v>
      </c>
      <c r="CX32" s="80">
        <f t="shared" si="81"/>
        <v>0.3735319321349031</v>
      </c>
      <c r="CY32">
        <f t="shared" si="82"/>
        <v>1973</v>
      </c>
      <c r="CZ32" s="284">
        <f>'Regional_intensity (aggregate)'!V9</f>
        <v>93.806095342980313</v>
      </c>
      <c r="DA32" s="284">
        <f t="shared" si="83"/>
        <v>94.935066937376348</v>
      </c>
      <c r="DB32" s="284">
        <f t="shared" si="84"/>
        <v>97.176395946284217</v>
      </c>
      <c r="DC32" s="284">
        <f t="shared" si="46"/>
        <v>98.34592965587963</v>
      </c>
      <c r="DD32" s="285">
        <f t="shared" si="85"/>
        <v>0.96531770322942534</v>
      </c>
      <c r="DE32" s="282"/>
      <c r="DF32" s="212"/>
      <c r="DG32" s="89"/>
      <c r="DI32" s="95">
        <f t="shared" si="34"/>
        <v>1973</v>
      </c>
      <c r="DJ32" s="75">
        <f>HDD_by_Division11_update!F28</f>
        <v>2718</v>
      </c>
      <c r="DK32" s="75">
        <f>HDD_by_Division11_update!G28</f>
        <v>3309</v>
      </c>
      <c r="DL32" s="75">
        <f>HDD_by_Division11_update!H28</f>
        <v>2256</v>
      </c>
      <c r="DM32" s="75">
        <f t="shared" si="16"/>
        <v>2871.1759172154279</v>
      </c>
      <c r="DO32" s="75">
        <f>CDD_by_Division11_update!J28</f>
        <v>2000</v>
      </c>
      <c r="DP32" s="75">
        <f>CDD_by_Division11_update!L28</f>
        <v>1665</v>
      </c>
      <c r="DQ32" s="75">
        <f>CDD_by_Division11_update!N28</f>
        <v>2359</v>
      </c>
      <c r="DR32" s="75">
        <f t="shared" si="17"/>
        <v>1350.8140641006878</v>
      </c>
      <c r="DT32" s="430">
        <f t="shared" si="18"/>
        <v>1.0030263042048586</v>
      </c>
      <c r="DV32">
        <f t="shared" si="147"/>
        <v>1973</v>
      </c>
      <c r="DW32" s="96">
        <f t="shared" si="86"/>
        <v>2871.1759172154279</v>
      </c>
      <c r="DX32" s="96">
        <f t="shared" si="47"/>
        <v>1350.8140641006878</v>
      </c>
      <c r="DY32" s="96">
        <f t="shared" si="87"/>
        <v>5403.2562564027512</v>
      </c>
      <c r="DZ32" s="96">
        <f t="shared" si="148"/>
        <v>4</v>
      </c>
      <c r="EA32" s="96">
        <f t="shared" si="88"/>
        <v>16</v>
      </c>
      <c r="EB32" s="96">
        <f t="shared" si="89"/>
        <v>64</v>
      </c>
      <c r="EC32" s="96">
        <f t="shared" si="90"/>
        <v>1973</v>
      </c>
      <c r="ED32" s="284">
        <f>'Regional_intensity (aggregate)'!AK9</f>
        <v>38.824211062268304</v>
      </c>
      <c r="EE32" s="284">
        <f t="shared" si="91"/>
        <v>37.580423108153333</v>
      </c>
      <c r="EF32" s="284">
        <f t="shared" si="92"/>
        <v>38.689533036272024</v>
      </c>
      <c r="EG32" s="284">
        <f t="shared" si="48"/>
        <v>37.450059681265053</v>
      </c>
      <c r="EH32" s="285">
        <f t="shared" si="93"/>
        <v>1.003480993835465</v>
      </c>
      <c r="EI32" s="282"/>
      <c r="EK32" s="95">
        <f t="shared" si="19"/>
        <v>1973</v>
      </c>
      <c r="EL32" s="98">
        <f t="shared" si="20"/>
        <v>2718</v>
      </c>
      <c r="EM32" s="98">
        <f t="shared" si="21"/>
        <v>3309</v>
      </c>
      <c r="EN32" s="98">
        <f t="shared" si="22"/>
        <v>2256</v>
      </c>
      <c r="EO32" s="75">
        <f t="shared" si="23"/>
        <v>2684.0607998472847</v>
      </c>
      <c r="EQ32" s="407">
        <f t="shared" si="24"/>
        <v>0.97562716297741547</v>
      </c>
      <c r="ER32" s="282"/>
      <c r="ES32">
        <f t="shared" si="149"/>
        <v>1973</v>
      </c>
      <c r="ET32" s="96">
        <f t="shared" si="94"/>
        <v>2684.0607998472847</v>
      </c>
      <c r="EU32" s="96">
        <f t="shared" si="95"/>
        <v>10736.243199389139</v>
      </c>
      <c r="EV32" s="96">
        <f t="shared" si="150"/>
        <v>4</v>
      </c>
      <c r="EW32" s="96">
        <f t="shared" si="96"/>
        <v>16</v>
      </c>
      <c r="EX32" s="80">
        <f t="shared" si="97"/>
        <v>0.3735319321349031</v>
      </c>
      <c r="EY32" s="96">
        <f t="shared" si="98"/>
        <v>1973</v>
      </c>
      <c r="EZ32" s="284">
        <f>'Regional_intensity (aggregate)'!AJ9</f>
        <v>77.950188660856114</v>
      </c>
      <c r="FA32" s="284">
        <f t="shared" si="99"/>
        <v>75.990548969682209</v>
      </c>
      <c r="FB32" s="284">
        <f t="shared" si="100"/>
        <v>79.566577712637567</v>
      </c>
      <c r="FC32" s="284">
        <f t="shared" si="49"/>
        <v>77.56630258238819</v>
      </c>
      <c r="FD32" s="285">
        <f t="shared" si="101"/>
        <v>0.97968507508744185</v>
      </c>
      <c r="FE32" s="282"/>
      <c r="FG32" s="89"/>
      <c r="FI32" s="95">
        <f t="shared" si="35"/>
        <v>1973</v>
      </c>
      <c r="FJ32" s="75">
        <f>HDD_by_Division11_update!I28</f>
        <v>5562</v>
      </c>
      <c r="FK32" s="75">
        <f>HDD_by_Division11_update!J28</f>
        <v>3383</v>
      </c>
      <c r="FL32" s="75">
        <f t="shared" si="25"/>
        <v>4221.3519278096801</v>
      </c>
      <c r="FN32" s="75">
        <f>CDD_by_Division11_update!P28</f>
        <v>1123</v>
      </c>
      <c r="FO32" s="75">
        <f>CDD_by_Division11_update!R28</f>
        <v>624</v>
      </c>
      <c r="FP32" s="96">
        <f t="shared" si="26"/>
        <v>822.80816095211105</v>
      </c>
      <c r="FR32" s="432">
        <f t="shared" si="27"/>
        <v>0.9900144890821575</v>
      </c>
      <c r="FS32" s="282"/>
      <c r="FT32">
        <f t="shared" si="151"/>
        <v>1973</v>
      </c>
      <c r="FU32" s="96">
        <f t="shared" si="102"/>
        <v>4221.3519278096801</v>
      </c>
      <c r="FV32" s="96">
        <f t="shared" si="103"/>
        <v>822.80816095211105</v>
      </c>
      <c r="FW32" s="96">
        <f t="shared" si="104"/>
        <v>3291.2326438084442</v>
      </c>
      <c r="FX32" s="96">
        <f t="shared" si="152"/>
        <v>4</v>
      </c>
      <c r="FY32" s="96">
        <f t="shared" si="105"/>
        <v>16</v>
      </c>
      <c r="FZ32" s="96">
        <f t="shared" si="106"/>
        <v>64</v>
      </c>
      <c r="GA32" s="96">
        <f t="shared" si="107"/>
        <v>1973</v>
      </c>
      <c r="GB32" s="284">
        <f>'Regional_intensity (aggregate)'!AX9</f>
        <v>45.957131536173911</v>
      </c>
      <c r="GC32" s="284">
        <f t="shared" si="108"/>
        <v>44.468083834316822</v>
      </c>
      <c r="GD32" s="284">
        <f t="shared" si="109"/>
        <v>45.234950889568985</v>
      </c>
      <c r="GE32" s="284">
        <f t="shared" si="50"/>
        <v>43.769302416432396</v>
      </c>
      <c r="GF32" s="285">
        <f t="shared" si="110"/>
        <v>1.0159651029215875</v>
      </c>
      <c r="GG32" s="284">
        <f t="shared" si="51"/>
        <v>0.53987166159788225</v>
      </c>
      <c r="GH32" s="282"/>
      <c r="GJ32" s="95">
        <f t="shared" si="28"/>
        <v>1973</v>
      </c>
      <c r="GK32" s="98">
        <f t="shared" si="29"/>
        <v>5562</v>
      </c>
      <c r="GL32" s="98">
        <f t="shared" si="30"/>
        <v>3383</v>
      </c>
      <c r="GM32" s="75">
        <f t="shared" si="31"/>
        <v>4258.9237085186451</v>
      </c>
      <c r="GO32" s="407">
        <f t="shared" si="32"/>
        <v>1.0270613530640622</v>
      </c>
      <c r="GP32" s="282"/>
      <c r="GQ32">
        <f t="shared" si="153"/>
        <v>1973</v>
      </c>
      <c r="GR32" s="96">
        <f t="shared" si="111"/>
        <v>4258.9237085186451</v>
      </c>
      <c r="GS32" s="96">
        <f t="shared" si="112"/>
        <v>17035.69483407458</v>
      </c>
      <c r="GT32" s="96">
        <f t="shared" si="154"/>
        <v>4</v>
      </c>
      <c r="GU32" s="96">
        <f t="shared" si="113"/>
        <v>16</v>
      </c>
      <c r="GV32" s="284">
        <f t="shared" si="114"/>
        <v>0.3735319321349031</v>
      </c>
      <c r="GW32">
        <f t="shared" si="115"/>
        <v>1973</v>
      </c>
      <c r="GX32" s="284">
        <f>'Regional_intensity (aggregate)'!AW9</f>
        <v>95.586095746629752</v>
      </c>
      <c r="GY32" s="284">
        <f t="array" ref="GY32">SUMPRODUCT(GR$11:GV$11,GR32:GV32)+GQ$11</f>
        <v>92.602274360592105</v>
      </c>
      <c r="GZ32" s="284">
        <f t="shared" si="116"/>
        <v>93.137393116433614</v>
      </c>
      <c r="HA32" s="284">
        <f t="shared" si="52"/>
        <v>90.230010580826615</v>
      </c>
      <c r="HB32" s="285">
        <f t="shared" si="117"/>
        <v>1.02629129448722</v>
      </c>
      <c r="HC32" s="282"/>
      <c r="HD32" s="282"/>
      <c r="HE32" s="282"/>
      <c r="HG32" s="89"/>
      <c r="HO32">
        <f t="shared" si="36"/>
        <v>1973</v>
      </c>
      <c r="HP32" s="112">
        <f t="shared" si="37"/>
        <v>1.0043701910467004</v>
      </c>
      <c r="HQ32" s="112">
        <f t="shared" si="38"/>
        <v>0.96189757681212196</v>
      </c>
      <c r="HS32">
        <f t="shared" si="41"/>
        <v>1973</v>
      </c>
      <c r="HT32" s="81">
        <f>Commercial_Total!D187</f>
        <v>1516.653</v>
      </c>
      <c r="HU32" s="81">
        <f t="shared" si="39"/>
        <v>1510.0537765058777</v>
      </c>
      <c r="HV32" s="81">
        <f>Commercial_Total!D263</f>
        <v>4422.7929999999997</v>
      </c>
      <c r="HW32" s="81">
        <f t="shared" si="40"/>
        <v>4597.9874641724573</v>
      </c>
      <c r="HY32" s="75">
        <f>HDD_by_Division10!K28</f>
        <v>4313</v>
      </c>
      <c r="HZ32" s="75">
        <f>CDD_by_Division10!K28</f>
        <v>1241</v>
      </c>
      <c r="IB32">
        <f t="shared" si="118"/>
        <v>1973</v>
      </c>
      <c r="IC32" s="81">
        <f t="shared" si="118"/>
        <v>1516.653</v>
      </c>
      <c r="ID32" s="81">
        <f t="shared" si="118"/>
        <v>1510.0537765058777</v>
      </c>
      <c r="IE32" s="81">
        <f t="shared" si="118"/>
        <v>4422.7929999999997</v>
      </c>
      <c r="IF32" s="81">
        <f t="shared" si="118"/>
        <v>4597.9874641724573</v>
      </c>
      <c r="IO32">
        <f t="shared" si="155"/>
        <v>1973</v>
      </c>
      <c r="IP32" s="78">
        <f>SEDS_CensusDiv!C21</f>
        <v>305.70499999999998</v>
      </c>
      <c r="IQ32" s="78">
        <f>SEDS_CensusDiv!D21</f>
        <v>362.69600000000003</v>
      </c>
      <c r="IR32" s="78">
        <f>SEDS_CensusDiv!E21</f>
        <v>524.66100000000006</v>
      </c>
      <c r="IS32" s="78">
        <f>SEDS_CensusDiv!F21</f>
        <v>323.59199999999998</v>
      </c>
      <c r="IT32" s="78">
        <f t="shared" si="119"/>
        <v>1516.654</v>
      </c>
      <c r="IV32" s="78">
        <f t="shared" si="120"/>
        <v>305.38964148462037</v>
      </c>
      <c r="IW32" s="78">
        <f t="shared" si="121"/>
        <v>364.07709158475956</v>
      </c>
      <c r="IX32" s="78">
        <f t="shared" si="122"/>
        <v>522.8409937239187</v>
      </c>
      <c r="IY32" s="78">
        <f t="shared" si="123"/>
        <v>318.50700291718084</v>
      </c>
      <c r="IZ32" s="78">
        <f t="shared" si="124"/>
        <v>1510.8147297104795</v>
      </c>
      <c r="JB32" s="294">
        <f t="shared" si="125"/>
        <v>1.0038649810428044</v>
      </c>
      <c r="JD32">
        <f t="shared" si="126"/>
        <v>1973</v>
      </c>
      <c r="JE32" s="78">
        <f t="shared" si="127"/>
        <v>1516.654</v>
      </c>
      <c r="JF32" s="78">
        <f t="shared" si="128"/>
        <v>1510.8147297104795</v>
      </c>
      <c r="JI32">
        <f t="shared" si="156"/>
        <v>1973</v>
      </c>
      <c r="JJ32" s="78">
        <f>SEDS_CensusDiv!J21</f>
        <v>1303.434</v>
      </c>
      <c r="JK32" s="78">
        <f>SEDS_CensusDiv!K21</f>
        <v>1403.6100000000001</v>
      </c>
      <c r="JL32" s="78">
        <f>SEDS_CensusDiv!L21</f>
        <v>1053.4000000000001</v>
      </c>
      <c r="JM32" s="78">
        <f>SEDS_CensusDiv!M21</f>
        <v>673.03800000000001</v>
      </c>
      <c r="JN32" s="78">
        <f t="shared" si="129"/>
        <v>4433.482</v>
      </c>
      <c r="JP32" s="78">
        <f t="shared" si="130"/>
        <v>1331.4867458082251</v>
      </c>
      <c r="JQ32" s="78">
        <f t="shared" si="131"/>
        <v>1454.0394269205758</v>
      </c>
      <c r="JR32" s="78">
        <f t="shared" si="132"/>
        <v>1075.2434907778695</v>
      </c>
      <c r="JS32" s="78">
        <f t="shared" si="133"/>
        <v>655.79626721503007</v>
      </c>
      <c r="JT32" s="78">
        <f t="shared" si="134"/>
        <v>4516.5659307217002</v>
      </c>
      <c r="JV32" s="294">
        <f t="shared" si="157"/>
        <v>0.98160462351350553</v>
      </c>
      <c r="JX32">
        <f t="shared" si="136"/>
        <v>1973</v>
      </c>
      <c r="JY32" s="78">
        <f t="shared" si="137"/>
        <v>4433.482</v>
      </c>
      <c r="JZ32" s="78">
        <f t="shared" si="138"/>
        <v>4516.5659307217002</v>
      </c>
      <c r="KC32">
        <v>1973</v>
      </c>
      <c r="KD32" s="78">
        <v>4433.482</v>
      </c>
      <c r="KE32" s="78">
        <v>4555.628027554596</v>
      </c>
    </row>
    <row r="33" spans="2:291" x14ac:dyDescent="0.2">
      <c r="I33" s="96">
        <f t="shared" si="139"/>
        <v>1974</v>
      </c>
      <c r="J33" s="76">
        <v>0.53216376289038436</v>
      </c>
      <c r="K33" s="79">
        <f t="shared" si="53"/>
        <v>0.4545043831739482</v>
      </c>
      <c r="L33" s="96">
        <f t="shared" si="54"/>
        <v>125</v>
      </c>
      <c r="M33" s="79">
        <f t="shared" si="55"/>
        <v>0.4545043831739482</v>
      </c>
      <c r="O33" s="95">
        <v>1974</v>
      </c>
      <c r="P33" s="75">
        <f>HDD_by_Division11_update!B29</f>
        <v>6621</v>
      </c>
      <c r="Q33" s="75">
        <f>HDD_by_Division11_update!C29</f>
        <v>5670</v>
      </c>
      <c r="R33" s="96">
        <f t="shared" si="2"/>
        <v>5868.3059360730585</v>
      </c>
      <c r="T33">
        <f>CDD_by_Division11_update!B29</f>
        <v>393</v>
      </c>
      <c r="U33">
        <f>CDD_by_Division11_update!D29</f>
        <v>614</v>
      </c>
      <c r="V33" s="96">
        <f t="shared" si="3"/>
        <v>559.04168602441189</v>
      </c>
      <c r="X33" s="430">
        <f t="shared" si="4"/>
        <v>0.99196814234379582</v>
      </c>
      <c r="Y33" s="282"/>
      <c r="Z33">
        <f t="shared" si="140"/>
        <v>1974</v>
      </c>
      <c r="AA33" s="96">
        <f t="shared" si="56"/>
        <v>5868.3059360730585</v>
      </c>
      <c r="AB33" s="96">
        <f t="shared" si="57"/>
        <v>559.04168602441189</v>
      </c>
      <c r="AC33" s="96">
        <f t="shared" si="141"/>
        <v>5</v>
      </c>
      <c r="AD33" s="96">
        <f t="shared" si="58"/>
        <v>25</v>
      </c>
      <c r="AE33" s="96">
        <f t="shared" si="59"/>
        <v>125</v>
      </c>
      <c r="AF33" s="284">
        <f>'Regional_intensity (aggregate)'!I10</f>
        <v>26.829740139955661</v>
      </c>
      <c r="AG33" s="284">
        <f t="shared" si="60"/>
        <v>27.977403141771262</v>
      </c>
      <c r="AH33" s="284">
        <f t="shared" si="61"/>
        <v>27.032436523047068</v>
      </c>
      <c r="AI33" s="284">
        <f t="shared" si="42"/>
        <v>28.188770020300282</v>
      </c>
      <c r="AJ33" s="285">
        <f t="shared" si="62"/>
        <v>0.99250173461357827</v>
      </c>
      <c r="AK33" s="282"/>
      <c r="AM33" s="95">
        <f t="shared" si="5"/>
        <v>1974</v>
      </c>
      <c r="AN33" s="98">
        <f t="shared" si="0"/>
        <v>6621</v>
      </c>
      <c r="AO33" s="99">
        <f t="shared" si="1"/>
        <v>5670</v>
      </c>
      <c r="AP33" s="96">
        <f t="shared" si="6"/>
        <v>5927.1664762992577</v>
      </c>
      <c r="AR33" s="407">
        <f t="shared" si="7"/>
        <v>0.98246457388639752</v>
      </c>
      <c r="AS33" s="282"/>
      <c r="AT33">
        <f t="shared" si="142"/>
        <v>1974</v>
      </c>
      <c r="AU33" s="96">
        <f t="shared" si="63"/>
        <v>5927.1664762992577</v>
      </c>
      <c r="AV33" s="96">
        <f t="shared" si="64"/>
        <v>29635.83238149629</v>
      </c>
      <c r="AW33" s="96">
        <f t="shared" si="143"/>
        <v>5</v>
      </c>
      <c r="AX33" s="96">
        <f t="shared" si="65"/>
        <v>25</v>
      </c>
      <c r="AY33" s="80">
        <f t="shared" si="66"/>
        <v>0.4545043831739482</v>
      </c>
      <c r="AZ33">
        <f t="shared" si="67"/>
        <v>1974</v>
      </c>
      <c r="BA33" s="80">
        <f>'Regional_intensity (aggregate)'!H10</f>
        <v>106.28837119726303</v>
      </c>
      <c r="BB33" s="284">
        <f t="shared" si="68"/>
        <v>109.77301841421897</v>
      </c>
      <c r="BC33" s="284">
        <f t="shared" si="69"/>
        <v>107.46233970012651</v>
      </c>
      <c r="BD33" s="284">
        <f t="shared" si="43"/>
        <v>110.98547528631998</v>
      </c>
      <c r="BE33" s="285">
        <f t="shared" si="70"/>
        <v>0.98907553561424932</v>
      </c>
      <c r="BF33" s="282">
        <v>0.98306806167094218</v>
      </c>
      <c r="BG33" s="282"/>
      <c r="BH33" s="282"/>
      <c r="BJ33" s="89"/>
      <c r="BL33" s="95">
        <f t="shared" si="33"/>
        <v>1974</v>
      </c>
      <c r="BM33" s="75">
        <f>HDD_by_Division11_update!D29</f>
        <v>6259</v>
      </c>
      <c r="BN33" s="75">
        <f>HDD_by_Division11_update!E29</f>
        <v>6478</v>
      </c>
      <c r="BO33" s="75">
        <f t="shared" si="8"/>
        <v>6381.0102695763799</v>
      </c>
      <c r="BQ33" s="75">
        <f>CDD_by_Division11_update!F29</f>
        <v>626</v>
      </c>
      <c r="BR33" s="75">
        <f>CDD_by_Division11_update!H29</f>
        <v>878</v>
      </c>
      <c r="BS33" s="96">
        <f t="shared" si="9"/>
        <v>708.58453038674043</v>
      </c>
      <c r="BU33" s="430">
        <f t="shared" si="10"/>
        <v>0.98758905386844198</v>
      </c>
      <c r="BV33" s="282"/>
      <c r="BW33">
        <f t="shared" si="144"/>
        <v>1974</v>
      </c>
      <c r="BX33" s="96">
        <f t="shared" si="44"/>
        <v>6381.0102695763799</v>
      </c>
      <c r="BY33" s="96">
        <f t="shared" si="71"/>
        <v>708.58453038674043</v>
      </c>
      <c r="BZ33" s="96">
        <f t="shared" si="145"/>
        <v>5</v>
      </c>
      <c r="CA33" s="96">
        <f t="shared" si="72"/>
        <v>25</v>
      </c>
      <c r="CB33" s="96">
        <f t="shared" si="73"/>
        <v>125</v>
      </c>
      <c r="CC33" s="96">
        <f t="shared" si="74"/>
        <v>1974</v>
      </c>
      <c r="CD33" s="284">
        <f>'Regional_intensity (aggregate)'!W10</f>
        <v>23.827710274689167</v>
      </c>
      <c r="CE33" s="284">
        <f t="array" ref="CE33">SUMPRODUCT(BX$11:CB$11,BX33:CB33)+BW$11</f>
        <v>24.417976801852447</v>
      </c>
      <c r="CF33" s="284">
        <f t="shared" si="75"/>
        <v>23.871989033870509</v>
      </c>
      <c r="CG33" s="284">
        <f t="shared" si="45"/>
        <v>24.463352446513248</v>
      </c>
      <c r="CH33" s="285">
        <f t="shared" si="76"/>
        <v>0.99814515836453688</v>
      </c>
      <c r="CI33" s="282"/>
      <c r="CJ33" s="282"/>
      <c r="CL33" s="95">
        <f t="shared" si="11"/>
        <v>1974</v>
      </c>
      <c r="CM33" s="98">
        <f t="shared" si="12"/>
        <v>6259</v>
      </c>
      <c r="CN33" s="99">
        <f t="shared" si="13"/>
        <v>6478</v>
      </c>
      <c r="CO33" s="96">
        <f t="shared" si="14"/>
        <v>6326.8876103561161</v>
      </c>
      <c r="CQ33" s="407">
        <f t="shared" si="15"/>
        <v>0.97365437462283988</v>
      </c>
      <c r="CR33" s="282"/>
      <c r="CS33">
        <f t="shared" si="77"/>
        <v>1974</v>
      </c>
      <c r="CT33" s="96">
        <f t="shared" si="78"/>
        <v>6326.8876103561161</v>
      </c>
      <c r="CU33" s="96">
        <f t="shared" si="79"/>
        <v>31634.43805178058</v>
      </c>
      <c r="CV33" s="96">
        <f t="shared" si="146"/>
        <v>5</v>
      </c>
      <c r="CW33" s="96">
        <f t="shared" si="80"/>
        <v>25</v>
      </c>
      <c r="CX33" s="80">
        <f t="shared" si="81"/>
        <v>0.4545043831739482</v>
      </c>
      <c r="CY33">
        <f t="shared" si="82"/>
        <v>1974</v>
      </c>
      <c r="CZ33" s="284">
        <f>'Regional_intensity (aggregate)'!V10</f>
        <v>95.243263252610504</v>
      </c>
      <c r="DA33" s="284">
        <f t="shared" si="83"/>
        <v>93.068646030386446</v>
      </c>
      <c r="DB33" s="284">
        <f t="shared" si="84"/>
        <v>96.372134810206305</v>
      </c>
      <c r="DC33" s="284">
        <f t="shared" si="46"/>
        <v>94.171742919549104</v>
      </c>
      <c r="DD33" s="285">
        <f t="shared" si="85"/>
        <v>0.9882863282024521</v>
      </c>
      <c r="DE33" s="282"/>
      <c r="DF33" s="212"/>
      <c r="DG33" s="89"/>
      <c r="DI33" s="95">
        <f t="shared" si="34"/>
        <v>1974</v>
      </c>
      <c r="DJ33" s="75">
        <f>HDD_by_Division11_update!F29</f>
        <v>2551</v>
      </c>
      <c r="DK33" s="75">
        <f>HDD_by_Division11_update!G29</f>
        <v>3171</v>
      </c>
      <c r="DL33" s="75">
        <f>HDD_by_Division11_update!H29</f>
        <v>2080</v>
      </c>
      <c r="DM33" s="75">
        <f t="shared" si="16"/>
        <v>2713.4111006585135</v>
      </c>
      <c r="DO33" s="75">
        <f>CDD_by_Division11_update!J29</f>
        <v>1842</v>
      </c>
      <c r="DP33" s="75">
        <f>CDD_by_Division11_update!L29</f>
        <v>1382</v>
      </c>
      <c r="DQ33" s="75">
        <f>CDD_by_Division11_update!N29</f>
        <v>2342</v>
      </c>
      <c r="DR33" s="75">
        <f t="shared" si="17"/>
        <v>1207.9126298843846</v>
      </c>
      <c r="DT33" s="430">
        <f t="shared" si="18"/>
        <v>0.98162692161541309</v>
      </c>
      <c r="DV33">
        <f t="shared" si="147"/>
        <v>1974</v>
      </c>
      <c r="DW33" s="96">
        <f t="shared" si="86"/>
        <v>2713.4111006585135</v>
      </c>
      <c r="DX33" s="96">
        <f t="shared" si="47"/>
        <v>1207.9126298843846</v>
      </c>
      <c r="DY33" s="96">
        <f t="shared" si="87"/>
        <v>6039.5631494219233</v>
      </c>
      <c r="DZ33" s="96">
        <f t="shared" si="148"/>
        <v>5</v>
      </c>
      <c r="EA33" s="96">
        <f t="shared" si="88"/>
        <v>25</v>
      </c>
      <c r="EB33" s="96">
        <f t="shared" si="89"/>
        <v>125</v>
      </c>
      <c r="EC33" s="96">
        <f t="shared" si="90"/>
        <v>1974</v>
      </c>
      <c r="ED33" s="284">
        <f>'Regional_intensity (aggregate)'!AK10</f>
        <v>37.603346417810698</v>
      </c>
      <c r="EE33" s="284">
        <f t="shared" si="91"/>
        <v>37.944259171706079</v>
      </c>
      <c r="EF33" s="284">
        <f t="shared" si="92"/>
        <v>37.812919313457868</v>
      </c>
      <c r="EG33" s="284">
        <f t="shared" si="48"/>
        <v>38.155732059768901</v>
      </c>
      <c r="EH33" s="285">
        <f t="shared" si="93"/>
        <v>0.99445763777427831</v>
      </c>
      <c r="EI33" s="282"/>
      <c r="EK33" s="95">
        <f t="shared" si="19"/>
        <v>1974</v>
      </c>
      <c r="EL33" s="98">
        <f t="shared" si="20"/>
        <v>2551</v>
      </c>
      <c r="EM33" s="98">
        <f t="shared" si="21"/>
        <v>3171</v>
      </c>
      <c r="EN33" s="98">
        <f t="shared" si="22"/>
        <v>2080</v>
      </c>
      <c r="EO33" s="75">
        <f t="shared" si="23"/>
        <v>2519.9464541376346</v>
      </c>
      <c r="EQ33" s="407">
        <f t="shared" si="24"/>
        <v>0.94373650062509562</v>
      </c>
      <c r="ER33" s="282"/>
      <c r="ES33">
        <f t="shared" si="149"/>
        <v>1974</v>
      </c>
      <c r="ET33" s="96">
        <f t="shared" si="94"/>
        <v>2519.9464541376346</v>
      </c>
      <c r="EU33" s="96">
        <f t="shared" si="95"/>
        <v>12599.732270688173</v>
      </c>
      <c r="EV33" s="96">
        <f t="shared" si="150"/>
        <v>5</v>
      </c>
      <c r="EW33" s="96">
        <f t="shared" si="96"/>
        <v>25</v>
      </c>
      <c r="EX33" s="80">
        <f t="shared" si="97"/>
        <v>0.4545043831739482</v>
      </c>
      <c r="EY33" s="96">
        <f t="shared" si="98"/>
        <v>1974</v>
      </c>
      <c r="EZ33" s="284">
        <f>'Regional_intensity (aggregate)'!AJ10</f>
        <v>69.951485655740797</v>
      </c>
      <c r="FA33" s="284">
        <f t="shared" si="99"/>
        <v>70.823970030179751</v>
      </c>
      <c r="FB33" s="284">
        <f t="shared" si="100"/>
        <v>73.710933966194403</v>
      </c>
      <c r="FC33" s="284">
        <f t="shared" si="49"/>
        <v>74.63030883733451</v>
      </c>
      <c r="FD33" s="285">
        <f t="shared" si="101"/>
        <v>0.94899741316291319</v>
      </c>
      <c r="FE33" s="282"/>
      <c r="FG33" s="89"/>
      <c r="FI33" s="95">
        <f t="shared" si="35"/>
        <v>1974</v>
      </c>
      <c r="FJ33" s="75">
        <f>HDD_by_Division11_update!I29</f>
        <v>5281</v>
      </c>
      <c r="FK33" s="75">
        <f>HDD_by_Division11_update!J29</f>
        <v>3294</v>
      </c>
      <c r="FL33" s="75">
        <f t="shared" si="25"/>
        <v>4058.4815422477441</v>
      </c>
      <c r="FN33" s="75">
        <f>CDD_by_Division11_update!P29</f>
        <v>1188</v>
      </c>
      <c r="FO33" s="75">
        <f>CDD_by_Division11_update!R29</f>
        <v>690</v>
      </c>
      <c r="FP33" s="96">
        <f t="shared" si="26"/>
        <v>888.40974780391036</v>
      </c>
      <c r="FR33" s="432">
        <f t="shared" si="27"/>
        <v>0.99710290637900101</v>
      </c>
      <c r="FS33" s="282"/>
      <c r="FT33">
        <f t="shared" si="151"/>
        <v>1974</v>
      </c>
      <c r="FU33" s="96">
        <f t="shared" si="102"/>
        <v>4058.4815422477441</v>
      </c>
      <c r="FV33" s="96">
        <f t="shared" si="103"/>
        <v>888.40974780391036</v>
      </c>
      <c r="FW33" s="96">
        <f t="shared" si="104"/>
        <v>4442.0487390195522</v>
      </c>
      <c r="FX33" s="96">
        <f t="shared" si="152"/>
        <v>5</v>
      </c>
      <c r="FY33" s="96">
        <f t="shared" si="105"/>
        <v>25</v>
      </c>
      <c r="FZ33" s="96">
        <f t="shared" si="106"/>
        <v>125</v>
      </c>
      <c r="GA33" s="96">
        <f t="shared" si="107"/>
        <v>1974</v>
      </c>
      <c r="GB33" s="284">
        <f>'Regional_intensity (aggregate)'!AX10</f>
        <v>43.068562573633393</v>
      </c>
      <c r="GC33" s="284">
        <f t="shared" si="108"/>
        <v>44.840778488094529</v>
      </c>
      <c r="GD33" s="284">
        <f t="shared" si="109"/>
        <v>42.87047779511061</v>
      </c>
      <c r="GE33" s="284">
        <f t="shared" si="50"/>
        <v>44.63454277589917</v>
      </c>
      <c r="GF33" s="285">
        <f t="shared" si="110"/>
        <v>1.0046205404910458</v>
      </c>
      <c r="GG33" s="284">
        <f t="shared" si="51"/>
        <v>0.84646127024792039</v>
      </c>
      <c r="GH33" s="282"/>
      <c r="GJ33" s="95">
        <f t="shared" si="28"/>
        <v>1974</v>
      </c>
      <c r="GK33" s="98">
        <f t="shared" si="29"/>
        <v>5281</v>
      </c>
      <c r="GL33" s="98">
        <f t="shared" si="30"/>
        <v>3294</v>
      </c>
      <c r="GM33" s="75">
        <f t="shared" si="31"/>
        <v>4092.7427300718437</v>
      </c>
      <c r="GO33" s="407">
        <f t="shared" si="32"/>
        <v>1.008160250348483</v>
      </c>
      <c r="GP33" s="282"/>
      <c r="GQ33">
        <f t="shared" si="153"/>
        <v>1974</v>
      </c>
      <c r="GR33" s="96">
        <f t="shared" si="111"/>
        <v>4092.7427300718437</v>
      </c>
      <c r="GS33" s="96">
        <f t="shared" si="112"/>
        <v>20463.713650359219</v>
      </c>
      <c r="GT33" s="96">
        <f t="shared" si="154"/>
        <v>5</v>
      </c>
      <c r="GU33" s="96">
        <f t="shared" si="113"/>
        <v>25</v>
      </c>
      <c r="GV33" s="284">
        <f t="shared" si="114"/>
        <v>0.4545043831739482</v>
      </c>
      <c r="GW33">
        <f t="shared" si="115"/>
        <v>1974</v>
      </c>
      <c r="GX33" s="284">
        <f>'Regional_intensity (aggregate)'!AW10</f>
        <v>90.242422797869423</v>
      </c>
      <c r="GY33" s="284">
        <f t="array" ref="GY33">SUMPRODUCT(GR$11:GV$11,GR33:GV33)+GQ$11</f>
        <v>88.568215095146925</v>
      </c>
      <c r="GZ33" s="284">
        <f t="shared" si="116"/>
        <v>89.601893816487745</v>
      </c>
      <c r="HA33" s="284">
        <f t="shared" si="52"/>
        <v>87.939569422315685</v>
      </c>
      <c r="HB33" s="285">
        <f t="shared" si="117"/>
        <v>1.0071486098574383</v>
      </c>
      <c r="HC33" s="282"/>
      <c r="HD33" s="282"/>
      <c r="HE33" s="282"/>
      <c r="HG33" s="89"/>
      <c r="HO33">
        <f t="shared" si="36"/>
        <v>1974</v>
      </c>
      <c r="HP33" s="112">
        <f t="shared" si="37"/>
        <v>0.98811466896625333</v>
      </c>
      <c r="HQ33" s="112">
        <f t="shared" si="38"/>
        <v>0.97495496992275221</v>
      </c>
      <c r="HS33">
        <f t="shared" si="41"/>
        <v>1974</v>
      </c>
      <c r="HT33" s="81">
        <f>Commercial_Total!D188</f>
        <v>1501.3340000000001</v>
      </c>
      <c r="HU33" s="81">
        <f t="shared" si="39"/>
        <v>1519.3924826261987</v>
      </c>
      <c r="HV33" s="81">
        <f>Commercial_Total!D264</f>
        <v>4259.0839999999998</v>
      </c>
      <c r="HW33" s="81">
        <f t="shared" si="40"/>
        <v>4368.4930395682341</v>
      </c>
      <c r="HY33" s="75">
        <f>HDD_by_Division10!K29</f>
        <v>4406</v>
      </c>
      <c r="HZ33" s="75">
        <f>CDD_by_Division10!K29</f>
        <v>1117</v>
      </c>
      <c r="IB33">
        <f t="shared" si="118"/>
        <v>1974</v>
      </c>
      <c r="IC33" s="81">
        <f t="shared" si="118"/>
        <v>1501.3340000000001</v>
      </c>
      <c r="ID33" s="81">
        <f t="shared" si="118"/>
        <v>1519.3924826261987</v>
      </c>
      <c r="IE33" s="81">
        <f t="shared" si="118"/>
        <v>4259.0839999999998</v>
      </c>
      <c r="IF33" s="81">
        <f t="shared" si="118"/>
        <v>4368.4930395682341</v>
      </c>
      <c r="IO33">
        <f t="shared" si="155"/>
        <v>1974</v>
      </c>
      <c r="IP33" s="78">
        <f>SEDS_CensusDiv!C22</f>
        <v>294.67200000000003</v>
      </c>
      <c r="IQ33" s="78">
        <f>SEDS_CensusDiv!D22</f>
        <v>360.00100000000003</v>
      </c>
      <c r="IR33" s="78">
        <f>SEDS_CensusDiv!E22</f>
        <v>531.16300000000001</v>
      </c>
      <c r="IS33" s="78">
        <f>SEDS_CensusDiv!F22</f>
        <v>315.495</v>
      </c>
      <c r="IT33" s="78">
        <f t="shared" si="119"/>
        <v>1501.3310000000001</v>
      </c>
      <c r="IV33" s="78">
        <f t="shared" si="120"/>
        <v>296.89822165875404</v>
      </c>
      <c r="IW33" s="78">
        <f t="shared" si="121"/>
        <v>360.6699857061497</v>
      </c>
      <c r="IX33" s="78">
        <f t="shared" si="122"/>
        <v>534.12330482855941</v>
      </c>
      <c r="IY33" s="78">
        <f t="shared" si="123"/>
        <v>314.043947225875</v>
      </c>
      <c r="IZ33" s="78">
        <f t="shared" si="124"/>
        <v>1505.735459419338</v>
      </c>
      <c r="JB33" s="294">
        <f t="shared" si="125"/>
        <v>0.99707487833152553</v>
      </c>
      <c r="JD33">
        <f t="shared" si="126"/>
        <v>1974</v>
      </c>
      <c r="JE33" s="78">
        <f t="shared" si="127"/>
        <v>1501.3310000000001</v>
      </c>
      <c r="JF33" s="78">
        <f t="shared" si="128"/>
        <v>1505.735459419338</v>
      </c>
      <c r="JI33">
        <f t="shared" si="156"/>
        <v>1974</v>
      </c>
      <c r="JJ33" s="78">
        <f>SEDS_CensusDiv!J22</f>
        <v>1167.3689999999999</v>
      </c>
      <c r="JK33" s="78">
        <f>SEDS_CensusDiv!K22</f>
        <v>1438.9829999999999</v>
      </c>
      <c r="JL33" s="78">
        <f>SEDS_CensusDiv!L22</f>
        <v>988.09400000000005</v>
      </c>
      <c r="JM33" s="78">
        <f>SEDS_CensusDiv!M22</f>
        <v>661.06299999999999</v>
      </c>
      <c r="JN33" s="78">
        <f t="shared" si="129"/>
        <v>4255.509</v>
      </c>
      <c r="JP33" s="78">
        <f t="shared" si="130"/>
        <v>1180.2627382498388</v>
      </c>
      <c r="JQ33" s="78">
        <f t="shared" si="131"/>
        <v>1456.0385577905333</v>
      </c>
      <c r="JR33" s="78">
        <f t="shared" si="132"/>
        <v>1041.1977801991914</v>
      </c>
      <c r="JS33" s="78">
        <f t="shared" si="133"/>
        <v>656.37086079438996</v>
      </c>
      <c r="JT33" s="78">
        <f t="shared" si="134"/>
        <v>4333.8699370339536</v>
      </c>
      <c r="JV33" s="294">
        <f t="shared" si="157"/>
        <v>0.98191894584460393</v>
      </c>
      <c r="JX33">
        <f t="shared" si="136"/>
        <v>1974</v>
      </c>
      <c r="JY33" s="78">
        <f t="shared" si="137"/>
        <v>4255.509</v>
      </c>
      <c r="JZ33" s="78">
        <f t="shared" si="138"/>
        <v>4333.8699370339536</v>
      </c>
      <c r="KC33">
        <v>1974</v>
      </c>
      <c r="KD33" s="78">
        <v>4255.509</v>
      </c>
      <c r="KE33" s="78">
        <v>4335.6870518491614</v>
      </c>
    </row>
    <row r="34" spans="2:291" x14ac:dyDescent="0.2">
      <c r="B34" s="64" t="s">
        <v>165</v>
      </c>
      <c r="I34" s="96">
        <f t="shared" si="139"/>
        <v>1975</v>
      </c>
      <c r="J34" s="76">
        <v>0.56271590900008106</v>
      </c>
      <c r="K34" s="79">
        <f t="shared" si="53"/>
        <v>0.52260774253927278</v>
      </c>
      <c r="L34" s="96">
        <f t="shared" si="54"/>
        <v>216</v>
      </c>
      <c r="M34" s="79">
        <f t="shared" si="55"/>
        <v>0.52260774253927278</v>
      </c>
      <c r="O34" s="95">
        <v>1975</v>
      </c>
      <c r="P34" s="75">
        <f>HDD_by_Division11_update!B30</f>
        <v>6362</v>
      </c>
      <c r="Q34" s="75">
        <f>HDD_by_Division11_update!C30</f>
        <v>5477</v>
      </c>
      <c r="R34" s="96">
        <f t="shared" si="2"/>
        <v>5661.5433789954332</v>
      </c>
      <c r="T34">
        <f>CDD_by_Division11_update!B30</f>
        <v>467</v>
      </c>
      <c r="U34">
        <f>CDD_by_Division11_update!D30</f>
        <v>708</v>
      </c>
      <c r="V34" s="96">
        <f t="shared" si="3"/>
        <v>648.06808294969801</v>
      </c>
      <c r="X34" s="430">
        <f t="shared" si="4"/>
        <v>1.0051673723693602</v>
      </c>
      <c r="Y34" s="282"/>
      <c r="Z34">
        <f t="shared" si="140"/>
        <v>1975</v>
      </c>
      <c r="AA34" s="96">
        <f t="shared" si="56"/>
        <v>5661.5433789954332</v>
      </c>
      <c r="AB34" s="96">
        <f t="shared" si="57"/>
        <v>648.06808294969801</v>
      </c>
      <c r="AC34" s="96">
        <f t="shared" si="141"/>
        <v>6</v>
      </c>
      <c r="AD34" s="96">
        <f t="shared" si="58"/>
        <v>36</v>
      </c>
      <c r="AE34" s="96">
        <f t="shared" si="59"/>
        <v>216</v>
      </c>
      <c r="AF34" s="284">
        <f>'Regional_intensity (aggregate)'!I11</f>
        <v>28.489348574179768</v>
      </c>
      <c r="AG34" s="284">
        <f t="shared" si="60"/>
        <v>28.775682373640496</v>
      </c>
      <c r="AH34" s="284">
        <f t="shared" si="61"/>
        <v>28.619925680130915</v>
      </c>
      <c r="AI34" s="284">
        <f t="shared" si="42"/>
        <v>28.907571852135796</v>
      </c>
      <c r="AJ34" s="285">
        <f t="shared" si="62"/>
        <v>0.99543754559636055</v>
      </c>
      <c r="AK34" s="282"/>
      <c r="AM34" s="95">
        <f t="shared" si="5"/>
        <v>1975</v>
      </c>
      <c r="AN34" s="98">
        <f t="shared" si="0"/>
        <v>6362</v>
      </c>
      <c r="AO34" s="99">
        <f t="shared" si="1"/>
        <v>5477</v>
      </c>
      <c r="AP34" s="96">
        <f t="shared" si="6"/>
        <v>5716.318960593946</v>
      </c>
      <c r="AR34" s="407">
        <f t="shared" si="7"/>
        <v>0.96051712312704784</v>
      </c>
      <c r="AS34" s="282"/>
      <c r="AT34">
        <f t="shared" si="142"/>
        <v>1975</v>
      </c>
      <c r="AU34" s="96">
        <f t="shared" si="63"/>
        <v>5716.318960593946</v>
      </c>
      <c r="AV34" s="96">
        <f t="shared" si="64"/>
        <v>34297.913763563673</v>
      </c>
      <c r="AW34" s="96">
        <f t="shared" si="143"/>
        <v>6</v>
      </c>
      <c r="AX34" s="96">
        <f t="shared" si="65"/>
        <v>36</v>
      </c>
      <c r="AY34" s="80">
        <f t="shared" si="66"/>
        <v>0.52260774253927278</v>
      </c>
      <c r="AZ34">
        <f t="shared" si="67"/>
        <v>1975</v>
      </c>
      <c r="BA34" s="80">
        <f>'Regional_intensity (aggregate)'!H11</f>
        <v>96.53534580609039</v>
      </c>
      <c r="BB34" s="284">
        <f t="shared" si="68"/>
        <v>101.96338543774914</v>
      </c>
      <c r="BC34" s="284">
        <f t="shared" si="69"/>
        <v>100.01855458683987</v>
      </c>
      <c r="BD34" s="284">
        <f t="shared" si="43"/>
        <v>105.64244989342652</v>
      </c>
      <c r="BE34" s="285">
        <f t="shared" si="70"/>
        <v>0.96517437394353434</v>
      </c>
      <c r="BF34" s="282">
        <v>0.94971784568701156</v>
      </c>
      <c r="BG34" s="282"/>
      <c r="BH34" s="282"/>
      <c r="BJ34" s="89"/>
      <c r="BL34" s="95">
        <f t="shared" si="33"/>
        <v>1975</v>
      </c>
      <c r="BM34" s="75">
        <f>HDD_by_Division11_update!D30</f>
        <v>6169</v>
      </c>
      <c r="BN34" s="75">
        <f>HDD_by_Division11_update!E30</f>
        <v>6678</v>
      </c>
      <c r="BO34" s="75">
        <f t="shared" si="8"/>
        <v>6452.5763799743263</v>
      </c>
      <c r="BQ34" s="75">
        <f>CDD_by_Division11_update!F30</f>
        <v>788</v>
      </c>
      <c r="BR34" s="75">
        <f>CDD_by_Division11_update!H30</f>
        <v>1003</v>
      </c>
      <c r="BS34" s="96">
        <f t="shared" si="9"/>
        <v>858.45902394106815</v>
      </c>
      <c r="BU34" s="430">
        <f t="shared" si="10"/>
        <v>1.0086593966034612</v>
      </c>
      <c r="BV34" s="282"/>
      <c r="BW34">
        <f t="shared" si="144"/>
        <v>1975</v>
      </c>
      <c r="BX34" s="96">
        <f t="shared" si="44"/>
        <v>6452.5763799743263</v>
      </c>
      <c r="BY34" s="96">
        <f t="shared" si="71"/>
        <v>858.45902394106815</v>
      </c>
      <c r="BZ34" s="96">
        <f t="shared" si="145"/>
        <v>6</v>
      </c>
      <c r="CA34" s="96">
        <f t="shared" si="72"/>
        <v>36</v>
      </c>
      <c r="CB34" s="96">
        <f t="shared" si="73"/>
        <v>216</v>
      </c>
      <c r="CC34" s="96">
        <f t="shared" si="74"/>
        <v>1975</v>
      </c>
      <c r="CD34" s="284">
        <f>'Regional_intensity (aggregate)'!W11</f>
        <v>24.228511519095576</v>
      </c>
      <c r="CE34" s="284">
        <f t="array" ref="CE34">SUMPRODUCT(BX$11:CB$11,BX34:CB34)+BW$11</f>
        <v>25.11882695325286</v>
      </c>
      <c r="CF34" s="284">
        <f t="shared" si="75"/>
        <v>24.252764979893414</v>
      </c>
      <c r="CG34" s="284">
        <f t="shared" si="45"/>
        <v>25.143971646286033</v>
      </c>
      <c r="CH34" s="285">
        <f t="shared" si="76"/>
        <v>0.99899997130974783</v>
      </c>
      <c r="CI34" s="282"/>
      <c r="CJ34" s="282"/>
      <c r="CL34" s="95">
        <f t="shared" si="11"/>
        <v>1975</v>
      </c>
      <c r="CM34" s="98">
        <f t="shared" si="12"/>
        <v>6169</v>
      </c>
      <c r="CN34" s="99">
        <f t="shared" si="13"/>
        <v>6678</v>
      </c>
      <c r="CO34" s="96">
        <f t="shared" si="14"/>
        <v>6326.7844459875014</v>
      </c>
      <c r="CQ34" s="407">
        <f t="shared" si="15"/>
        <v>0.97364333828584981</v>
      </c>
      <c r="CR34" s="282"/>
      <c r="CS34">
        <f t="shared" si="77"/>
        <v>1975</v>
      </c>
      <c r="CT34" s="96">
        <f t="shared" si="78"/>
        <v>6326.7844459875014</v>
      </c>
      <c r="CU34" s="96">
        <f t="shared" si="79"/>
        <v>37960.706675925008</v>
      </c>
      <c r="CV34" s="96">
        <f t="shared" si="146"/>
        <v>6</v>
      </c>
      <c r="CW34" s="96">
        <f t="shared" si="80"/>
        <v>36</v>
      </c>
      <c r="CX34" s="80">
        <f t="shared" si="81"/>
        <v>0.52260774253927278</v>
      </c>
      <c r="CY34">
        <f t="shared" si="82"/>
        <v>1975</v>
      </c>
      <c r="CZ34" s="284">
        <f>'Regional_intensity (aggregate)'!V11</f>
        <v>91.116407791664713</v>
      </c>
      <c r="DA34" s="284">
        <f t="shared" si="83"/>
        <v>90.416053897221161</v>
      </c>
      <c r="DB34" s="284">
        <f t="shared" si="84"/>
        <v>92.037864592866413</v>
      </c>
      <c r="DC34" s="284">
        <f t="shared" si="46"/>
        <v>91.330428045858696</v>
      </c>
      <c r="DD34" s="285">
        <f t="shared" si="85"/>
        <v>0.98998828574220177</v>
      </c>
      <c r="DE34" s="282"/>
      <c r="DF34" s="212"/>
      <c r="DG34" s="89"/>
      <c r="DI34" s="95">
        <f t="shared" si="34"/>
        <v>1975</v>
      </c>
      <c r="DJ34" s="75">
        <f>HDD_by_Division11_update!F30</f>
        <v>2640</v>
      </c>
      <c r="DK34" s="75">
        <f>HDD_by_Division11_update!G30</f>
        <v>3336</v>
      </c>
      <c r="DL34" s="75">
        <f>HDD_by_Division11_update!H30</f>
        <v>2187</v>
      </c>
      <c r="DM34" s="75">
        <f t="shared" si="16"/>
        <v>2831.8428974600188</v>
      </c>
      <c r="DO34" s="75">
        <f>CDD_by_Division11_update!J30</f>
        <v>2011</v>
      </c>
      <c r="DP34" s="75">
        <f>CDD_by_Division11_update!L30</f>
        <v>1520</v>
      </c>
      <c r="DQ34" s="75">
        <f>CDD_by_Division11_update!N30</f>
        <v>2261</v>
      </c>
      <c r="DR34" s="75">
        <f t="shared" si="17"/>
        <v>1321.4131421044929</v>
      </c>
      <c r="DT34" s="430">
        <f t="shared" si="18"/>
        <v>0.99879965436104501</v>
      </c>
      <c r="DV34">
        <f t="shared" si="147"/>
        <v>1975</v>
      </c>
      <c r="DW34" s="96">
        <f t="shared" si="86"/>
        <v>2831.8428974600188</v>
      </c>
      <c r="DX34" s="96">
        <f t="shared" si="47"/>
        <v>1321.4131421044929</v>
      </c>
      <c r="DY34" s="96">
        <f t="shared" si="87"/>
        <v>7928.4788526269567</v>
      </c>
      <c r="DZ34" s="96">
        <f t="shared" si="148"/>
        <v>6</v>
      </c>
      <c r="EA34" s="96">
        <f t="shared" si="88"/>
        <v>36</v>
      </c>
      <c r="EB34" s="96">
        <f t="shared" si="89"/>
        <v>216</v>
      </c>
      <c r="EC34" s="96">
        <f t="shared" si="90"/>
        <v>1975</v>
      </c>
      <c r="ED34" s="284">
        <f>'Regional_intensity (aggregate)'!AK11</f>
        <v>37.775538062041129</v>
      </c>
      <c r="EE34" s="284">
        <f t="shared" si="91"/>
        <v>38.810777257411772</v>
      </c>
      <c r="EF34" s="284">
        <f t="shared" si="92"/>
        <v>37.720774169472854</v>
      </c>
      <c r="EG34" s="284">
        <f t="shared" si="48"/>
        <v>38.75451255953439</v>
      </c>
      <c r="EH34" s="285">
        <f t="shared" si="93"/>
        <v>1.0014518231339111</v>
      </c>
      <c r="EI34" s="282"/>
      <c r="EK34" s="95">
        <f t="shared" si="19"/>
        <v>1975</v>
      </c>
      <c r="EL34" s="98">
        <f t="shared" si="20"/>
        <v>2640</v>
      </c>
      <c r="EM34" s="98">
        <f t="shared" si="21"/>
        <v>3336</v>
      </c>
      <c r="EN34" s="98">
        <f t="shared" si="22"/>
        <v>2187</v>
      </c>
      <c r="EO34" s="75">
        <f t="shared" si="23"/>
        <v>2630.3537272119884</v>
      </c>
      <c r="EQ34" s="407">
        <f t="shared" si="24"/>
        <v>0.96539937089430228</v>
      </c>
      <c r="ER34" s="282"/>
      <c r="ES34">
        <f t="shared" si="149"/>
        <v>1975</v>
      </c>
      <c r="ET34" s="96">
        <f t="shared" si="94"/>
        <v>2630.3537272119884</v>
      </c>
      <c r="EU34" s="96">
        <f t="shared" si="95"/>
        <v>15782.12236327193</v>
      </c>
      <c r="EV34" s="96">
        <f t="shared" si="150"/>
        <v>6</v>
      </c>
      <c r="EW34" s="96">
        <f t="shared" si="96"/>
        <v>36</v>
      </c>
      <c r="EX34" s="80">
        <f t="shared" si="97"/>
        <v>0.52260774253927278</v>
      </c>
      <c r="EY34" s="96">
        <f t="shared" si="98"/>
        <v>1975</v>
      </c>
      <c r="EZ34" s="284">
        <f>'Regional_intensity (aggregate)'!AJ11</f>
        <v>65.046867913779906</v>
      </c>
      <c r="FA34" s="284">
        <f t="shared" si="99"/>
        <v>69.563192399235746</v>
      </c>
      <c r="FB34" s="284">
        <f t="shared" si="100"/>
        <v>67.44215972925123</v>
      </c>
      <c r="FC34" s="284">
        <f t="shared" si="49"/>
        <v>72.124793760777209</v>
      </c>
      <c r="FD34" s="285">
        <f t="shared" si="101"/>
        <v>0.96448376171392936</v>
      </c>
      <c r="FE34" s="282"/>
      <c r="FG34" s="89"/>
      <c r="FI34" s="95">
        <f t="shared" si="35"/>
        <v>1975</v>
      </c>
      <c r="FJ34" s="75">
        <f>HDD_by_Division11_update!I30</f>
        <v>5693</v>
      </c>
      <c r="FK34" s="75">
        <f>HDD_by_Division11_update!J30</f>
        <v>3623</v>
      </c>
      <c r="FL34" s="75">
        <f t="shared" si="25"/>
        <v>4419.4150943396235</v>
      </c>
      <c r="FN34" s="75">
        <f>CDD_by_Division11_update!P30</f>
        <v>1031</v>
      </c>
      <c r="FO34" s="75">
        <f>CDD_by_Division11_update!R30</f>
        <v>547</v>
      </c>
      <c r="FP34" s="96">
        <f t="shared" si="26"/>
        <v>739.83196372910174</v>
      </c>
      <c r="FR34" s="432">
        <f t="shared" si="27"/>
        <v>0.97874161354287159</v>
      </c>
      <c r="FS34" s="282"/>
      <c r="FT34">
        <f t="shared" si="151"/>
        <v>1975</v>
      </c>
      <c r="FU34" s="96">
        <f t="shared" si="102"/>
        <v>4419.4150943396235</v>
      </c>
      <c r="FV34" s="96">
        <f t="shared" si="103"/>
        <v>739.83196372910174</v>
      </c>
      <c r="FW34" s="96">
        <f t="shared" si="104"/>
        <v>4438.9917823746109</v>
      </c>
      <c r="FX34" s="96">
        <f t="shared" si="152"/>
        <v>6</v>
      </c>
      <c r="FY34" s="96">
        <f t="shared" si="105"/>
        <v>36</v>
      </c>
      <c r="FZ34" s="96">
        <f t="shared" si="106"/>
        <v>216</v>
      </c>
      <c r="GA34" s="96">
        <f t="shared" si="107"/>
        <v>1975</v>
      </c>
      <c r="GB34" s="284">
        <f>'Regional_intensity (aggregate)'!AX11</f>
        <v>47.947733632355245</v>
      </c>
      <c r="GC34" s="284">
        <f t="shared" si="108"/>
        <v>46.614498726478502</v>
      </c>
      <c r="GD34" s="284">
        <f t="shared" si="109"/>
        <v>46.733652566944087</v>
      </c>
      <c r="GE34" s="284">
        <f t="shared" si="50"/>
        <v>45.434176404856601</v>
      </c>
      <c r="GF34" s="285">
        <f t="shared" si="110"/>
        <v>1.0259787326417946</v>
      </c>
      <c r="GG34" s="284">
        <f t="shared" si="51"/>
        <v>1.1530508788979585</v>
      </c>
      <c r="GH34" s="282"/>
      <c r="GJ34" s="95">
        <f t="shared" si="28"/>
        <v>1975</v>
      </c>
      <c r="GK34" s="98">
        <f t="shared" si="29"/>
        <v>5693</v>
      </c>
      <c r="GL34" s="98">
        <f t="shared" si="30"/>
        <v>3623</v>
      </c>
      <c r="GM34" s="75">
        <f t="shared" si="31"/>
        <v>4455.1074238795754</v>
      </c>
      <c r="GO34" s="407">
        <f t="shared" si="32"/>
        <v>1.048377723809959</v>
      </c>
      <c r="GP34" s="282"/>
      <c r="GQ34">
        <f t="shared" si="153"/>
        <v>1975</v>
      </c>
      <c r="GR34" s="96">
        <f t="shared" si="111"/>
        <v>4455.1074238795754</v>
      </c>
      <c r="GS34" s="96">
        <f t="shared" si="112"/>
        <v>26730.644543277453</v>
      </c>
      <c r="GT34" s="96">
        <f t="shared" si="154"/>
        <v>6</v>
      </c>
      <c r="GU34" s="96">
        <f t="shared" si="113"/>
        <v>36</v>
      </c>
      <c r="GV34" s="284">
        <f t="shared" si="114"/>
        <v>0.52260774253927278</v>
      </c>
      <c r="GW34">
        <f t="shared" si="115"/>
        <v>1975</v>
      </c>
      <c r="GX34" s="284">
        <f>'Regional_intensity (aggregate)'!AW11</f>
        <v>85.480192946661091</v>
      </c>
      <c r="GY34" s="284">
        <f t="array" ref="GY34">SUMPRODUCT(GR$11:GV$11,GR34:GV34)+GQ$11</f>
        <v>89.077222271268667</v>
      </c>
      <c r="GZ34" s="284">
        <f t="shared" si="116"/>
        <v>82.163335150365768</v>
      </c>
      <c r="HA34" s="284">
        <f t="shared" si="52"/>
        <v>85.62079021399488</v>
      </c>
      <c r="HB34" s="285">
        <f t="shared" si="117"/>
        <v>1.0403690744810346</v>
      </c>
      <c r="HC34" s="282"/>
      <c r="HD34" s="282"/>
      <c r="HE34" s="282"/>
      <c r="HG34" s="89"/>
      <c r="HO34">
        <f t="shared" si="36"/>
        <v>1975</v>
      </c>
      <c r="HP34" s="112">
        <f t="shared" si="37"/>
        <v>0.99745916021327874</v>
      </c>
      <c r="HQ34" s="112">
        <f t="shared" si="38"/>
        <v>0.98304210638851885</v>
      </c>
      <c r="HS34">
        <f t="shared" si="41"/>
        <v>1975</v>
      </c>
      <c r="HT34" s="81">
        <f>Commercial_Total!D189</f>
        <v>1597.8260000000002</v>
      </c>
      <c r="HU34" s="81">
        <f t="shared" si="39"/>
        <v>1601.8961615013388</v>
      </c>
      <c r="HV34" s="81">
        <f>Commercial_Total!D265</f>
        <v>4059.1880000000001</v>
      </c>
      <c r="HW34" s="81">
        <f t="shared" si="40"/>
        <v>4129.2107160216838</v>
      </c>
      <c r="HY34" s="75">
        <f>HDD_by_Division10!K30</f>
        <v>4472</v>
      </c>
      <c r="HZ34" s="75">
        <f>CDD_by_Division10!K30</f>
        <v>1172</v>
      </c>
      <c r="IB34">
        <f t="shared" si="118"/>
        <v>1975</v>
      </c>
      <c r="IC34" s="81">
        <f t="shared" si="118"/>
        <v>1597.8260000000002</v>
      </c>
      <c r="ID34" s="81">
        <f t="shared" si="118"/>
        <v>1601.8961615013388</v>
      </c>
      <c r="IE34" s="81">
        <f t="shared" si="118"/>
        <v>4059.1880000000001</v>
      </c>
      <c r="IF34" s="81">
        <f t="shared" si="118"/>
        <v>4129.2107160216838</v>
      </c>
      <c r="IO34">
        <f t="shared" si="155"/>
        <v>1975</v>
      </c>
      <c r="IP34" s="78">
        <f>SEDS_CensusDiv!C23</f>
        <v>315.32299999999998</v>
      </c>
      <c r="IQ34" s="78">
        <f>SEDS_CensusDiv!D23</f>
        <v>371.33199999999999</v>
      </c>
      <c r="IR34" s="78">
        <f>SEDS_CensusDiv!E23</f>
        <v>548.54</v>
      </c>
      <c r="IS34" s="78">
        <f>SEDS_CensusDiv!F23</f>
        <v>362.63</v>
      </c>
      <c r="IT34" s="78">
        <f t="shared" si="119"/>
        <v>1597.8249999999998</v>
      </c>
      <c r="IV34" s="78">
        <f t="shared" si="120"/>
        <v>316.76824065450728</v>
      </c>
      <c r="IW34" s="78">
        <f t="shared" si="121"/>
        <v>371.70371437865197</v>
      </c>
      <c r="IX34" s="78">
        <f t="shared" si="122"/>
        <v>547.74477146930201</v>
      </c>
      <c r="IY34" s="78">
        <f t="shared" si="123"/>
        <v>353.44787222466425</v>
      </c>
      <c r="IZ34" s="78">
        <f t="shared" si="124"/>
        <v>1589.6645987271256</v>
      </c>
      <c r="JB34" s="294">
        <f t="shared" si="125"/>
        <v>1.0051334107077734</v>
      </c>
      <c r="JD34">
        <f t="shared" si="126"/>
        <v>1975</v>
      </c>
      <c r="JE34" s="78">
        <f t="shared" si="127"/>
        <v>1597.8249999999998</v>
      </c>
      <c r="JF34" s="78">
        <f t="shared" si="128"/>
        <v>1589.6645987271256</v>
      </c>
      <c r="JI34">
        <f t="shared" si="156"/>
        <v>1975</v>
      </c>
      <c r="JJ34" s="78">
        <f>SEDS_CensusDiv!J23</f>
        <v>1068.463</v>
      </c>
      <c r="JK34" s="78">
        <f>SEDS_CensusDiv!K23</f>
        <v>1396.472</v>
      </c>
      <c r="JL34" s="78">
        <f>SEDS_CensusDiv!L23</f>
        <v>944.548</v>
      </c>
      <c r="JM34" s="78">
        <f>SEDS_CensusDiv!M23</f>
        <v>646.48900000000003</v>
      </c>
      <c r="JN34" s="78">
        <f t="shared" si="129"/>
        <v>4055.9720000000002</v>
      </c>
      <c r="JP34" s="78">
        <f t="shared" si="130"/>
        <v>1107.0155081246576</v>
      </c>
      <c r="JQ34" s="78">
        <f t="shared" si="131"/>
        <v>1410.5944687548038</v>
      </c>
      <c r="JR34" s="78">
        <f t="shared" si="132"/>
        <v>979.33012197270932</v>
      </c>
      <c r="JS34" s="78">
        <f t="shared" si="133"/>
        <v>621.4035152116445</v>
      </c>
      <c r="JT34" s="78">
        <f t="shared" si="134"/>
        <v>4118.343614063815</v>
      </c>
      <c r="JV34" s="294">
        <f t="shared" si="157"/>
        <v>0.98485516996424949</v>
      </c>
      <c r="JX34">
        <f t="shared" si="136"/>
        <v>1975</v>
      </c>
      <c r="JY34" s="78">
        <f t="shared" si="137"/>
        <v>4055.9720000000002</v>
      </c>
      <c r="JZ34" s="78">
        <f t="shared" si="138"/>
        <v>4118.343614063815</v>
      </c>
      <c r="KC34">
        <v>1975</v>
      </c>
      <c r="KD34" s="78">
        <v>4055.9720000000002</v>
      </c>
      <c r="KE34" s="78">
        <v>4147.3358490827732</v>
      </c>
    </row>
    <row r="35" spans="2:291" x14ac:dyDescent="0.2">
      <c r="B35" s="72" t="s">
        <v>166</v>
      </c>
      <c r="I35" s="96">
        <f t="shared" si="139"/>
        <v>1976</v>
      </c>
      <c r="J35" s="76">
        <v>0.58292918452857923</v>
      </c>
      <c r="K35" s="79">
        <f t="shared" si="53"/>
        <v>0.56788915313671084</v>
      </c>
      <c r="L35" s="96">
        <f t="shared" si="54"/>
        <v>343</v>
      </c>
      <c r="M35" s="79">
        <f t="shared" si="55"/>
        <v>0.56788915313671084</v>
      </c>
      <c r="O35" s="95">
        <v>1976</v>
      </c>
      <c r="P35" s="75">
        <f>HDD_by_Division11_update!B31</f>
        <v>6839</v>
      </c>
      <c r="Q35" s="75">
        <f>HDD_by_Division11_update!C31</f>
        <v>6097</v>
      </c>
      <c r="R35" s="96">
        <f t="shared" si="2"/>
        <v>6251.7245053272454</v>
      </c>
      <c r="T35">
        <f>CDD_by_Division11_update!B31</f>
        <v>402</v>
      </c>
      <c r="U35">
        <f>CDD_by_Division11_update!D31</f>
        <v>597</v>
      </c>
      <c r="V35" s="96">
        <f t="shared" si="3"/>
        <v>548.50737002153983</v>
      </c>
      <c r="X35" s="430">
        <f t="shared" si="4"/>
        <v>0.9925045839860398</v>
      </c>
      <c r="Y35" s="282"/>
      <c r="Z35">
        <f t="shared" si="140"/>
        <v>1976</v>
      </c>
      <c r="AA35" s="96">
        <f t="shared" si="56"/>
        <v>6251.7245053272454</v>
      </c>
      <c r="AB35" s="96">
        <f t="shared" si="57"/>
        <v>548.50737002153983</v>
      </c>
      <c r="AC35" s="96">
        <f t="shared" si="141"/>
        <v>7</v>
      </c>
      <c r="AD35" s="96">
        <f t="shared" si="58"/>
        <v>49</v>
      </c>
      <c r="AE35" s="96">
        <f t="shared" si="59"/>
        <v>343</v>
      </c>
      <c r="AF35" s="284">
        <f>'Regional_intensity (aggregate)'!I12</f>
        <v>29.707376850715526</v>
      </c>
      <c r="AG35" s="284">
        <f t="shared" si="60"/>
        <v>29.496925813913673</v>
      </c>
      <c r="AH35" s="284">
        <f t="shared" si="61"/>
        <v>29.696090895585726</v>
      </c>
      <c r="AI35" s="284">
        <f t="shared" si="42"/>
        <v>29.485719810001726</v>
      </c>
      <c r="AJ35" s="285">
        <f t="shared" si="62"/>
        <v>1.0003800485110812</v>
      </c>
      <c r="AK35" s="282"/>
      <c r="AM35" s="95">
        <f t="shared" si="5"/>
        <v>1976</v>
      </c>
      <c r="AN35" s="98">
        <f t="shared" si="0"/>
        <v>6839</v>
      </c>
      <c r="AO35" s="99">
        <f t="shared" si="1"/>
        <v>6097</v>
      </c>
      <c r="AP35" s="96">
        <f t="shared" si="6"/>
        <v>6297.6493432324387</v>
      </c>
      <c r="AR35" s="407">
        <f t="shared" si="7"/>
        <v>1.0196229026355272</v>
      </c>
      <c r="AS35" s="282"/>
      <c r="AT35">
        <f t="shared" si="142"/>
        <v>1976</v>
      </c>
      <c r="AU35" s="96">
        <f t="shared" si="63"/>
        <v>6297.6493432324387</v>
      </c>
      <c r="AV35" s="96">
        <f t="shared" si="64"/>
        <v>44083.545402627075</v>
      </c>
      <c r="AW35" s="96">
        <f t="shared" si="143"/>
        <v>7</v>
      </c>
      <c r="AX35" s="96">
        <f t="shared" si="65"/>
        <v>49</v>
      </c>
      <c r="AY35" s="80">
        <f t="shared" si="66"/>
        <v>0.56788915313671084</v>
      </c>
      <c r="AZ35">
        <f t="shared" si="67"/>
        <v>1976</v>
      </c>
      <c r="BA35" s="80">
        <f>'Regional_intensity (aggregate)'!H12</f>
        <v>112.52430309146195</v>
      </c>
      <c r="BB35" s="284">
        <f t="shared" si="68"/>
        <v>105.22106351251601</v>
      </c>
      <c r="BC35" s="284">
        <f t="shared" si="69"/>
        <v>109.95102176881281</v>
      </c>
      <c r="BD35" s="284">
        <f t="shared" si="43"/>
        <v>102.81479757665009</v>
      </c>
      <c r="BE35" s="285">
        <f t="shared" si="70"/>
        <v>1.0234038873059299</v>
      </c>
      <c r="BF35" s="282">
        <v>1.0332532944962756</v>
      </c>
      <c r="BG35" s="282"/>
      <c r="BH35" s="282"/>
      <c r="BJ35" s="89"/>
      <c r="BL35" s="95">
        <f t="shared" si="33"/>
        <v>1976</v>
      </c>
      <c r="BM35" s="75">
        <f>HDD_by_Division11_update!D31</f>
        <v>6768</v>
      </c>
      <c r="BN35" s="75">
        <f>HDD_by_Division11_update!E31</f>
        <v>6670</v>
      </c>
      <c r="BO35" s="75">
        <f t="shared" si="8"/>
        <v>6713.4017971758667</v>
      </c>
      <c r="BQ35" s="75">
        <f>CDD_by_Division11_update!F31</f>
        <v>619</v>
      </c>
      <c r="BR35" s="75">
        <f>CDD_by_Division11_update!H31</f>
        <v>939</v>
      </c>
      <c r="BS35" s="96">
        <f t="shared" si="9"/>
        <v>723.86924493554329</v>
      </c>
      <c r="BU35" s="430">
        <f t="shared" si="10"/>
        <v>0.99211951225172135</v>
      </c>
      <c r="BV35" s="282"/>
      <c r="BW35">
        <f t="shared" si="144"/>
        <v>1976</v>
      </c>
      <c r="BX35" s="96">
        <f t="shared" si="44"/>
        <v>6713.4017971758667</v>
      </c>
      <c r="BY35" s="96">
        <f t="shared" si="71"/>
        <v>723.86924493554329</v>
      </c>
      <c r="BZ35" s="96">
        <f t="shared" si="145"/>
        <v>7</v>
      </c>
      <c r="CA35" s="96">
        <f t="shared" si="72"/>
        <v>49</v>
      </c>
      <c r="CB35" s="96">
        <f t="shared" si="73"/>
        <v>343</v>
      </c>
      <c r="CC35" s="96">
        <f t="shared" si="74"/>
        <v>1976</v>
      </c>
      <c r="CD35" s="284">
        <f>'Regional_intensity (aggregate)'!W12</f>
        <v>25.80667044964164</v>
      </c>
      <c r="CE35" s="284">
        <f t="array" ref="CE35">SUMPRODUCT(BX$11:CB$11,BX35:CB35)+BW$11</f>
        <v>25.763782160097016</v>
      </c>
      <c r="CF35" s="284">
        <f t="shared" si="75"/>
        <v>25.797976489668294</v>
      </c>
      <c r="CG35" s="284">
        <f t="shared" si="45"/>
        <v>25.75510264867771</v>
      </c>
      <c r="CH35" s="285">
        <f t="shared" si="76"/>
        <v>1.0003370016240161</v>
      </c>
      <c r="CI35" s="282"/>
      <c r="CJ35" s="282"/>
      <c r="CL35" s="95">
        <f t="shared" si="11"/>
        <v>1976</v>
      </c>
      <c r="CM35" s="98">
        <f t="shared" si="12"/>
        <v>6768</v>
      </c>
      <c r="CN35" s="99">
        <f t="shared" si="13"/>
        <v>6670</v>
      </c>
      <c r="CO35" s="96">
        <f t="shared" si="14"/>
        <v>6737.62106933836</v>
      </c>
      <c r="CQ35" s="407">
        <f t="shared" si="15"/>
        <v>1.0167409716678903</v>
      </c>
      <c r="CR35" s="282"/>
      <c r="CS35">
        <f t="shared" si="77"/>
        <v>1976</v>
      </c>
      <c r="CT35" s="96">
        <f t="shared" si="78"/>
        <v>6737.62106933836</v>
      </c>
      <c r="CU35" s="96">
        <f t="shared" si="79"/>
        <v>47163.347485368518</v>
      </c>
      <c r="CV35" s="96">
        <f t="shared" si="146"/>
        <v>7</v>
      </c>
      <c r="CW35" s="96">
        <f t="shared" si="80"/>
        <v>49</v>
      </c>
      <c r="CX35" s="80">
        <f t="shared" si="81"/>
        <v>0.56788915313671084</v>
      </c>
      <c r="CY35">
        <f t="shared" si="82"/>
        <v>1976</v>
      </c>
      <c r="CZ35" s="284">
        <f>'Regional_intensity (aggregate)'!V12</f>
        <v>94.30931017786898</v>
      </c>
      <c r="DA35" s="284">
        <f t="shared" si="83"/>
        <v>91.185171972617297</v>
      </c>
      <c r="DB35" s="284">
        <f t="shared" si="84"/>
        <v>93.823475620511218</v>
      </c>
      <c r="DC35" s="284">
        <f t="shared" si="46"/>
        <v>90.71543141805958</v>
      </c>
      <c r="DD35" s="285">
        <f t="shared" si="85"/>
        <v>1.0051781769343402</v>
      </c>
      <c r="DE35" s="282"/>
      <c r="DF35" s="212"/>
      <c r="DG35" s="89"/>
      <c r="DI35" s="95">
        <f t="shared" si="34"/>
        <v>1976</v>
      </c>
      <c r="DJ35" s="75">
        <f>HDD_by_Division11_update!F31</f>
        <v>3040</v>
      </c>
      <c r="DK35" s="75">
        <f>HDD_by_Division11_update!G31</f>
        <v>3881</v>
      </c>
      <c r="DL35" s="75">
        <f>HDD_by_Division11_update!H31</f>
        <v>2446</v>
      </c>
      <c r="DM35" s="75">
        <f t="shared" si="16"/>
        <v>3265.9473189087485</v>
      </c>
      <c r="DO35" s="75">
        <f>CDD_by_Division11_update!J31</f>
        <v>1675</v>
      </c>
      <c r="DP35" s="75">
        <f>CDD_by_Division11_update!L31</f>
        <v>1232</v>
      </c>
      <c r="DQ35" s="75">
        <f>CDD_by_Division11_update!N31</f>
        <v>2035</v>
      </c>
      <c r="DR35" s="75">
        <f t="shared" si="17"/>
        <v>1092.4981706424705</v>
      </c>
      <c r="DT35" s="430">
        <f t="shared" si="18"/>
        <v>0.97098972376946524</v>
      </c>
      <c r="DV35">
        <f t="shared" si="147"/>
        <v>1976</v>
      </c>
      <c r="DW35" s="96">
        <f t="shared" si="86"/>
        <v>3265.9473189087485</v>
      </c>
      <c r="DX35" s="96">
        <f t="shared" si="47"/>
        <v>1092.4981706424705</v>
      </c>
      <c r="DY35" s="96">
        <f t="shared" si="87"/>
        <v>7647.4871944972938</v>
      </c>
      <c r="DZ35" s="96">
        <f t="shared" si="148"/>
        <v>7</v>
      </c>
      <c r="EA35" s="96">
        <f t="shared" si="88"/>
        <v>49</v>
      </c>
      <c r="EB35" s="96">
        <f t="shared" si="89"/>
        <v>343</v>
      </c>
      <c r="EC35" s="96">
        <f t="shared" si="90"/>
        <v>1976</v>
      </c>
      <c r="ED35" s="284">
        <f>'Regional_intensity (aggregate)'!AK12</f>
        <v>38.518148073193316</v>
      </c>
      <c r="EE35" s="284">
        <f t="shared" si="91"/>
        <v>38.7750928717061</v>
      </c>
      <c r="EF35" s="284">
        <f t="shared" si="92"/>
        <v>39.021020601842608</v>
      </c>
      <c r="EG35" s="284">
        <f t="shared" si="48"/>
        <v>39.281319935477534</v>
      </c>
      <c r="EH35" s="285">
        <f t="shared" si="93"/>
        <v>0.98711277867946012</v>
      </c>
      <c r="EI35" s="282"/>
      <c r="EK35" s="95">
        <f t="shared" si="19"/>
        <v>1976</v>
      </c>
      <c r="EL35" s="98">
        <f t="shared" si="20"/>
        <v>3040</v>
      </c>
      <c r="EM35" s="98">
        <f t="shared" si="21"/>
        <v>3881</v>
      </c>
      <c r="EN35" s="98">
        <f t="shared" si="22"/>
        <v>2446</v>
      </c>
      <c r="EO35" s="75">
        <f t="shared" si="23"/>
        <v>3012.8217046864561</v>
      </c>
      <c r="EQ35" s="407">
        <f t="shared" si="24"/>
        <v>1.0341817838596783</v>
      </c>
      <c r="ER35" s="282"/>
      <c r="ES35">
        <f t="shared" si="149"/>
        <v>1976</v>
      </c>
      <c r="ET35" s="96">
        <f t="shared" si="94"/>
        <v>3012.8217046864561</v>
      </c>
      <c r="EU35" s="96">
        <f t="shared" si="95"/>
        <v>21089.751932805193</v>
      </c>
      <c r="EV35" s="96">
        <f t="shared" si="150"/>
        <v>7</v>
      </c>
      <c r="EW35" s="96">
        <f t="shared" si="96"/>
        <v>49</v>
      </c>
      <c r="EX35" s="80">
        <f t="shared" si="97"/>
        <v>0.56788915313671084</v>
      </c>
      <c r="EY35" s="96">
        <f t="shared" si="98"/>
        <v>1976</v>
      </c>
      <c r="EZ35" s="284">
        <f>'Regional_intensity (aggregate)'!AJ12</f>
        <v>68.764603781858966</v>
      </c>
      <c r="FA35" s="284">
        <f t="shared" si="99"/>
        <v>73.147617037653248</v>
      </c>
      <c r="FB35" s="284">
        <f t="shared" si="100"/>
        <v>66.049104170845297</v>
      </c>
      <c r="FC35" s="284">
        <f t="shared" si="49"/>
        <v>70.259033163274466</v>
      </c>
      <c r="FD35" s="285">
        <f t="shared" si="101"/>
        <v>1.041113345065054</v>
      </c>
      <c r="FE35" s="282"/>
      <c r="FG35" s="89"/>
      <c r="FI35" s="95">
        <f t="shared" si="35"/>
        <v>1976</v>
      </c>
      <c r="FJ35" s="75">
        <f>HDD_by_Division11_update!I31</f>
        <v>5303</v>
      </c>
      <c r="FK35" s="75">
        <f>HDD_by_Division11_update!J31</f>
        <v>3115</v>
      </c>
      <c r="FL35" s="75">
        <f t="shared" si="25"/>
        <v>3956.8146021328957</v>
      </c>
      <c r="FN35" s="75">
        <f>CDD_by_Division11_update!P31</f>
        <v>1058</v>
      </c>
      <c r="FO35" s="75">
        <f>CDD_by_Division11_update!R31</f>
        <v>620</v>
      </c>
      <c r="FP35" s="96">
        <f t="shared" si="26"/>
        <v>794.50495891187302</v>
      </c>
      <c r="FR35" s="432">
        <f t="shared" si="27"/>
        <v>0.98286224621467189</v>
      </c>
      <c r="FS35" s="282"/>
      <c r="FT35">
        <f t="shared" si="151"/>
        <v>1976</v>
      </c>
      <c r="FU35" s="96">
        <f t="shared" si="102"/>
        <v>3956.8146021328957</v>
      </c>
      <c r="FV35" s="96">
        <f t="shared" si="103"/>
        <v>794.50495891187302</v>
      </c>
      <c r="FW35" s="96">
        <f t="shared" si="104"/>
        <v>5561.5347123831107</v>
      </c>
      <c r="FX35" s="96">
        <f t="shared" si="152"/>
        <v>7</v>
      </c>
      <c r="FY35" s="96">
        <f t="shared" si="105"/>
        <v>49</v>
      </c>
      <c r="FZ35" s="96">
        <f t="shared" si="106"/>
        <v>343</v>
      </c>
      <c r="GA35" s="96">
        <f t="shared" si="107"/>
        <v>1976</v>
      </c>
      <c r="GB35" s="284">
        <f>'Regional_intensity (aggregate)'!AX12</f>
        <v>48.177371850076398</v>
      </c>
      <c r="GC35" s="284">
        <f t="shared" si="108"/>
        <v>46.563881305185248</v>
      </c>
      <c r="GD35" s="284">
        <f t="shared" si="109"/>
        <v>47.770821989751461</v>
      </c>
      <c r="GE35" s="284">
        <f t="shared" si="50"/>
        <v>46.170947055892448</v>
      </c>
      <c r="GF35" s="285">
        <f t="shared" si="110"/>
        <v>1.0085104221236167</v>
      </c>
      <c r="GG35" s="284">
        <f t="shared" si="51"/>
        <v>1.4596404875479965</v>
      </c>
      <c r="GH35" s="282"/>
      <c r="GJ35" s="95">
        <f t="shared" si="28"/>
        <v>1976</v>
      </c>
      <c r="GK35" s="98">
        <f t="shared" si="29"/>
        <v>5303</v>
      </c>
      <c r="GL35" s="98">
        <f t="shared" si="30"/>
        <v>3115</v>
      </c>
      <c r="GM35" s="75">
        <f t="shared" si="31"/>
        <v>3994.5415668833393</v>
      </c>
      <c r="GO35" s="407">
        <f t="shared" si="32"/>
        <v>0.99660492915986887</v>
      </c>
      <c r="GP35" s="282"/>
      <c r="GQ35">
        <f t="shared" si="153"/>
        <v>1976</v>
      </c>
      <c r="GR35" s="96">
        <f t="shared" si="111"/>
        <v>3994.5415668833393</v>
      </c>
      <c r="GS35" s="96">
        <f t="shared" si="112"/>
        <v>27961.790968183377</v>
      </c>
      <c r="GT35" s="96">
        <f t="shared" si="154"/>
        <v>7</v>
      </c>
      <c r="GU35" s="96">
        <f t="shared" si="113"/>
        <v>49</v>
      </c>
      <c r="GV35" s="284">
        <f t="shared" si="114"/>
        <v>0.56788915313671084</v>
      </c>
      <c r="GW35">
        <f t="shared" si="115"/>
        <v>1976</v>
      </c>
      <c r="GX35" s="284">
        <f>'Regional_intensity (aggregate)'!AW12</f>
        <v>82.705004636344711</v>
      </c>
      <c r="GY35" s="284">
        <f t="array" ref="GY35">SUMPRODUCT(GR$11:GV$11,GR35:GV35)+GQ$11</f>
        <v>83.032597734273267</v>
      </c>
      <c r="GZ35" s="284">
        <f t="shared" si="116"/>
        <v>82.903563789583615</v>
      </c>
      <c r="HA35" s="284">
        <f t="shared" si="52"/>
        <v>83.231943376895941</v>
      </c>
      <c r="HB35" s="285">
        <f t="shared" si="117"/>
        <v>0.99760493826606944</v>
      </c>
      <c r="HC35" s="282"/>
      <c r="HD35" s="282"/>
      <c r="HE35" s="282"/>
      <c r="HG35" s="89"/>
      <c r="HO35">
        <f t="shared" si="36"/>
        <v>1976</v>
      </c>
      <c r="HP35" s="112">
        <f t="shared" si="37"/>
        <v>0.98177962856350731</v>
      </c>
      <c r="HQ35" s="112">
        <f t="shared" si="38"/>
        <v>1.0177484455801808</v>
      </c>
      <c r="HS35">
        <f t="shared" si="41"/>
        <v>1976</v>
      </c>
      <c r="HT35" s="81">
        <f>Commercial_Total!D190</f>
        <v>1677.943</v>
      </c>
      <c r="HU35" s="81">
        <f t="shared" si="39"/>
        <v>1709.0831294341333</v>
      </c>
      <c r="HV35" s="81">
        <f>Commercial_Total!D266</f>
        <v>4371.4690000000001</v>
      </c>
      <c r="HW35" s="81">
        <f t="shared" si="40"/>
        <v>4295.2352508954082</v>
      </c>
      <c r="HY35" s="75">
        <f>HDD_by_Division10!K31</f>
        <v>4726</v>
      </c>
      <c r="HZ35" s="75">
        <f>CDD_by_Division10!K31</f>
        <v>1029</v>
      </c>
      <c r="IB35">
        <f t="shared" si="118"/>
        <v>1976</v>
      </c>
      <c r="IC35" s="81">
        <f t="shared" si="118"/>
        <v>1677.943</v>
      </c>
      <c r="ID35" s="81">
        <f t="shared" si="118"/>
        <v>1709.0831294341333</v>
      </c>
      <c r="IE35" s="81">
        <f t="shared" si="118"/>
        <v>4371.4690000000001</v>
      </c>
      <c r="IF35" s="81">
        <f t="shared" si="118"/>
        <v>4295.2352508954082</v>
      </c>
      <c r="IO35">
        <f t="shared" si="155"/>
        <v>1976</v>
      </c>
      <c r="IP35" s="78">
        <f>SEDS_CensusDiv!C24</f>
        <v>326.99200000000002</v>
      </c>
      <c r="IQ35" s="78">
        <f>SEDS_CensusDiv!D24</f>
        <v>398.62799999999999</v>
      </c>
      <c r="IR35" s="78">
        <f>SEDS_CensusDiv!E24</f>
        <v>575.95900000000006</v>
      </c>
      <c r="IS35" s="78">
        <f>SEDS_CensusDiv!F24</f>
        <v>376.36599999999999</v>
      </c>
      <c r="IT35" s="78">
        <f t="shared" si="119"/>
        <v>1677.9450000000002</v>
      </c>
      <c r="IV35" s="78">
        <f t="shared" si="120"/>
        <v>326.86777438902305</v>
      </c>
      <c r="IW35" s="78">
        <f t="shared" si="121"/>
        <v>398.49370697358972</v>
      </c>
      <c r="IX35" s="78">
        <f t="shared" si="122"/>
        <v>583.47841547599717</v>
      </c>
      <c r="IY35" s="78">
        <f t="shared" si="123"/>
        <v>373.18999560509002</v>
      </c>
      <c r="IZ35" s="78">
        <f t="shared" si="124"/>
        <v>1682.0298924437</v>
      </c>
      <c r="JB35" s="294">
        <f t="shared" si="125"/>
        <v>0.99757145074409759</v>
      </c>
      <c r="JD35">
        <f t="shared" si="126"/>
        <v>1976</v>
      </c>
      <c r="JE35" s="78">
        <f t="shared" si="127"/>
        <v>1677.9450000000002</v>
      </c>
      <c r="JF35" s="78">
        <f t="shared" si="128"/>
        <v>1682.0298924437</v>
      </c>
      <c r="JI35">
        <f t="shared" si="156"/>
        <v>1976</v>
      </c>
      <c r="JJ35" s="78">
        <f>SEDS_CensusDiv!J24</f>
        <v>1238.566</v>
      </c>
      <c r="JK35" s="78">
        <f>SEDS_CensusDiv!K24</f>
        <v>1456.768</v>
      </c>
      <c r="JL35" s="78">
        <f>SEDS_CensusDiv!L24</f>
        <v>1028.232</v>
      </c>
      <c r="JM35" s="78">
        <f>SEDS_CensusDiv!M24</f>
        <v>646.09900000000005</v>
      </c>
      <c r="JN35" s="78">
        <f t="shared" si="129"/>
        <v>4369.665</v>
      </c>
      <c r="JP35" s="78">
        <f t="shared" si="130"/>
        <v>1210.2416410206099</v>
      </c>
      <c r="JQ35" s="78">
        <f t="shared" si="131"/>
        <v>1449.2634573931448</v>
      </c>
      <c r="JR35" s="78">
        <f t="shared" si="132"/>
        <v>987.62733651805297</v>
      </c>
      <c r="JS35" s="78">
        <f t="shared" si="133"/>
        <v>647.65016212026819</v>
      </c>
      <c r="JT35" s="78">
        <f t="shared" si="134"/>
        <v>4294.7825970520753</v>
      </c>
      <c r="JV35" s="294">
        <f t="shared" si="157"/>
        <v>1.0174356678727634</v>
      </c>
      <c r="JX35">
        <f t="shared" si="136"/>
        <v>1976</v>
      </c>
      <c r="JY35" s="78">
        <f t="shared" si="137"/>
        <v>4369.665</v>
      </c>
      <c r="JZ35" s="78">
        <f t="shared" si="138"/>
        <v>4294.7825970520753</v>
      </c>
      <c r="KC35">
        <v>1976</v>
      </c>
      <c r="KD35" s="78">
        <v>4369.665</v>
      </c>
      <c r="KE35" s="78">
        <v>4276.9894665047559</v>
      </c>
    </row>
    <row r="36" spans="2:291" x14ac:dyDescent="0.2">
      <c r="B36" s="103" t="s">
        <v>167</v>
      </c>
      <c r="C36" s="104" t="s">
        <v>291</v>
      </c>
      <c r="D36" s="104"/>
      <c r="E36" s="104"/>
      <c r="F36" s="104"/>
      <c r="G36" s="104"/>
      <c r="I36" s="96">
        <f t="shared" si="139"/>
        <v>1977</v>
      </c>
      <c r="J36" s="76">
        <v>0.65989140936189727</v>
      </c>
      <c r="K36" s="79">
        <f t="shared" si="53"/>
        <v>0.61820955868733762</v>
      </c>
      <c r="L36" s="96">
        <f t="shared" si="54"/>
        <v>512</v>
      </c>
      <c r="M36" s="79">
        <f t="shared" si="55"/>
        <v>0.61820955868733762</v>
      </c>
      <c r="O36" s="95">
        <v>1977</v>
      </c>
      <c r="P36" s="75">
        <f>HDD_by_Division11_update!B32</f>
        <v>6579</v>
      </c>
      <c r="Q36" s="75">
        <f>HDD_by_Division11_update!C32</f>
        <v>5889</v>
      </c>
      <c r="R36" s="96">
        <f t="shared" si="2"/>
        <v>6032.8812785388127</v>
      </c>
      <c r="T36">
        <f>CDD_by_Division11_update!B32</f>
        <v>407</v>
      </c>
      <c r="U36">
        <f>CDD_by_Division11_update!D32</f>
        <v>689</v>
      </c>
      <c r="V36" s="96">
        <f t="shared" si="3"/>
        <v>618.87219664653458</v>
      </c>
      <c r="X36" s="430">
        <f t="shared" si="4"/>
        <v>1.0034887858435264</v>
      </c>
      <c r="Y36" s="282"/>
      <c r="Z36">
        <f t="shared" si="140"/>
        <v>1977</v>
      </c>
      <c r="AA36" s="96">
        <f t="shared" si="56"/>
        <v>6032.8812785388127</v>
      </c>
      <c r="AB36" s="96">
        <f t="shared" si="57"/>
        <v>618.87219664653458</v>
      </c>
      <c r="AC36" s="96">
        <f t="shared" si="141"/>
        <v>8</v>
      </c>
      <c r="AD36" s="96">
        <f t="shared" si="58"/>
        <v>64</v>
      </c>
      <c r="AE36" s="96">
        <f t="shared" si="59"/>
        <v>512</v>
      </c>
      <c r="AF36" s="284">
        <f>'Regional_intensity (aggregate)'!I13</f>
        <v>30.292600162979689</v>
      </c>
      <c r="AG36" s="284">
        <f t="shared" si="60"/>
        <v>30.000038353115301</v>
      </c>
      <c r="AH36" s="284">
        <f t="shared" si="61"/>
        <v>30.254021125385268</v>
      </c>
      <c r="AI36" s="284">
        <f t="shared" si="42"/>
        <v>29.961831906615757</v>
      </c>
      <c r="AJ36" s="285">
        <f t="shared" si="62"/>
        <v>1.001275170577641</v>
      </c>
      <c r="AK36" s="282"/>
      <c r="AM36" s="95">
        <f t="shared" si="5"/>
        <v>1977</v>
      </c>
      <c r="AN36" s="98">
        <f t="shared" si="0"/>
        <v>6579</v>
      </c>
      <c r="AO36" s="99">
        <f t="shared" si="1"/>
        <v>5889</v>
      </c>
      <c r="AP36" s="96">
        <f t="shared" si="6"/>
        <v>6075.5876641918912</v>
      </c>
      <c r="AR36" s="407">
        <f t="shared" si="7"/>
        <v>0.99756099523014508</v>
      </c>
      <c r="AS36" s="282"/>
      <c r="AT36">
        <f t="shared" si="142"/>
        <v>1977</v>
      </c>
      <c r="AU36" s="96">
        <f t="shared" si="63"/>
        <v>6075.5876641918912</v>
      </c>
      <c r="AV36" s="96">
        <f t="shared" si="64"/>
        <v>48604.70131353513</v>
      </c>
      <c r="AW36" s="96">
        <f t="shared" si="143"/>
        <v>8</v>
      </c>
      <c r="AX36" s="96">
        <f t="shared" si="65"/>
        <v>64</v>
      </c>
      <c r="AY36" s="80">
        <f t="shared" si="66"/>
        <v>0.61820955868733762</v>
      </c>
      <c r="AZ36">
        <f t="shared" si="67"/>
        <v>1977</v>
      </c>
      <c r="BA36" s="80">
        <f>'Regional_intensity (aggregate)'!H13</f>
        <v>106.10074831453061</v>
      </c>
      <c r="BB36" s="284">
        <f t="shared" si="68"/>
        <v>99.681161068667706</v>
      </c>
      <c r="BC36" s="284">
        <f t="shared" si="69"/>
        <v>106.48101082773842</v>
      </c>
      <c r="BD36" s="284">
        <f t="shared" si="43"/>
        <v>100.03841593660772</v>
      </c>
      <c r="BE36" s="285">
        <f t="shared" si="70"/>
        <v>0.9964288232216072</v>
      </c>
      <c r="BF36" s="282">
        <v>0.99491983016857388</v>
      </c>
      <c r="BG36" s="282"/>
      <c r="BH36" s="282"/>
      <c r="BJ36" s="89"/>
      <c r="BL36" s="95">
        <f t="shared" si="33"/>
        <v>1977</v>
      </c>
      <c r="BM36" s="75">
        <f>HDD_by_Division11_update!D32</f>
        <v>6538</v>
      </c>
      <c r="BN36" s="75">
        <f>HDD_by_Division11_update!E32</f>
        <v>6506</v>
      </c>
      <c r="BO36" s="75">
        <f t="shared" si="8"/>
        <v>6520.1720154043651</v>
      </c>
      <c r="BQ36" s="75">
        <f>CDD_by_Division11_update!F32</f>
        <v>823</v>
      </c>
      <c r="BR36" s="75">
        <f>CDD_by_Division11_update!H32</f>
        <v>1122</v>
      </c>
      <c r="BS36" s="96">
        <f t="shared" si="9"/>
        <v>920.98720073664822</v>
      </c>
      <c r="BU36" s="430">
        <f t="shared" si="10"/>
        <v>1.0159106916668854</v>
      </c>
      <c r="BV36" s="282"/>
      <c r="BW36">
        <f t="shared" si="144"/>
        <v>1977</v>
      </c>
      <c r="BX36" s="96">
        <f t="shared" si="44"/>
        <v>6520.1720154043651</v>
      </c>
      <c r="BY36" s="96">
        <f t="shared" si="71"/>
        <v>920.98720073664822</v>
      </c>
      <c r="BZ36" s="96">
        <f t="shared" si="145"/>
        <v>8</v>
      </c>
      <c r="CA36" s="96">
        <f t="shared" si="72"/>
        <v>64</v>
      </c>
      <c r="CB36" s="96">
        <f t="shared" si="73"/>
        <v>512</v>
      </c>
      <c r="CC36" s="96">
        <f t="shared" si="74"/>
        <v>1977</v>
      </c>
      <c r="CD36" s="284">
        <f>'Regional_intensity (aggregate)'!W13</f>
        <v>27.011545420886787</v>
      </c>
      <c r="CE36" s="284">
        <f t="array" ref="CE36">SUMPRODUCT(BX$11:CB$11,BX36:CB36)+BW$11</f>
        <v>26.310760230384819</v>
      </c>
      <c r="CF36" s="284">
        <f t="shared" si="75"/>
        <v>27.022498435852167</v>
      </c>
      <c r="CG36" s="284">
        <f t="shared" si="45"/>
        <v>26.321429081280371</v>
      </c>
      <c r="CH36" s="285">
        <f t="shared" si="76"/>
        <v>0.99959467053013695</v>
      </c>
      <c r="CI36" s="282"/>
      <c r="CJ36" s="282"/>
      <c r="CL36" s="95">
        <f t="shared" si="11"/>
        <v>1977</v>
      </c>
      <c r="CM36" s="98">
        <f t="shared" si="12"/>
        <v>6538</v>
      </c>
      <c r="CN36" s="99">
        <f t="shared" si="13"/>
        <v>6506</v>
      </c>
      <c r="CO36" s="96">
        <f t="shared" si="14"/>
        <v>6528.0803491717088</v>
      </c>
      <c r="CQ36" s="407">
        <f t="shared" si="15"/>
        <v>0.99497085711738098</v>
      </c>
      <c r="CR36" s="282"/>
      <c r="CS36">
        <f t="shared" si="77"/>
        <v>1977</v>
      </c>
      <c r="CT36" s="96">
        <f t="shared" si="78"/>
        <v>6528.0803491717088</v>
      </c>
      <c r="CU36" s="96">
        <f t="shared" si="79"/>
        <v>52224.64279337367</v>
      </c>
      <c r="CV36" s="96">
        <f t="shared" si="146"/>
        <v>8</v>
      </c>
      <c r="CW36" s="96">
        <f t="shared" si="80"/>
        <v>64</v>
      </c>
      <c r="CX36" s="80">
        <f t="shared" si="81"/>
        <v>0.61820955868733762</v>
      </c>
      <c r="CY36">
        <f t="shared" si="82"/>
        <v>1977</v>
      </c>
      <c r="CZ36" s="284">
        <f>'Regional_intensity (aggregate)'!V13</f>
        <v>87.231127739050066</v>
      </c>
      <c r="DA36" s="284">
        <f t="shared" si="83"/>
        <v>89.722466888405933</v>
      </c>
      <c r="DB36" s="284">
        <f t="shared" si="84"/>
        <v>87.331529921101193</v>
      </c>
      <c r="DC36" s="284">
        <f t="shared" si="46"/>
        <v>89.825736577656699</v>
      </c>
      <c r="DD36" s="285">
        <f t="shared" si="85"/>
        <v>0.99885033295372438</v>
      </c>
      <c r="DE36" s="282"/>
      <c r="DF36" s="212"/>
      <c r="DG36" s="89"/>
      <c r="DI36" s="95">
        <f t="shared" si="34"/>
        <v>1977</v>
      </c>
      <c r="DJ36" s="75">
        <f>HDD_by_Division11_update!F32</f>
        <v>3047</v>
      </c>
      <c r="DK36" s="75">
        <f>HDD_by_Division11_update!G32</f>
        <v>3812</v>
      </c>
      <c r="DL36" s="75">
        <f>HDD_by_Division11_update!H32</f>
        <v>2330</v>
      </c>
      <c r="DM36" s="75">
        <f t="shared" si="16"/>
        <v>3230.3123236124179</v>
      </c>
      <c r="DO36" s="75">
        <f>CDD_by_Division11_update!J32</f>
        <v>2020</v>
      </c>
      <c r="DP36" s="75">
        <f>CDD_by_Division11_update!L32</f>
        <v>1808</v>
      </c>
      <c r="DQ36" s="75">
        <f>CDD_by_Division11_update!N32</f>
        <v>2720</v>
      </c>
      <c r="DR36" s="75">
        <f t="shared" si="17"/>
        <v>1394.5090004390458</v>
      </c>
      <c r="DT36" s="430">
        <f t="shared" si="18"/>
        <v>1.0132053478044891</v>
      </c>
      <c r="DV36">
        <f t="shared" si="147"/>
        <v>1977</v>
      </c>
      <c r="DW36" s="96">
        <f t="shared" si="86"/>
        <v>3230.3123236124179</v>
      </c>
      <c r="DX36" s="96">
        <f t="shared" si="47"/>
        <v>1394.5090004390458</v>
      </c>
      <c r="DY36" s="96">
        <f t="shared" si="87"/>
        <v>11156.072003512367</v>
      </c>
      <c r="DZ36" s="96">
        <f t="shared" si="148"/>
        <v>8</v>
      </c>
      <c r="EA36" s="96">
        <f t="shared" si="88"/>
        <v>64</v>
      </c>
      <c r="EB36" s="96">
        <f t="shared" si="89"/>
        <v>512</v>
      </c>
      <c r="EC36" s="96">
        <f t="shared" si="90"/>
        <v>1977</v>
      </c>
      <c r="ED36" s="284">
        <f>'Regional_intensity (aggregate)'!AK13</f>
        <v>39.895589367263376</v>
      </c>
      <c r="EE36" s="284">
        <f t="shared" si="91"/>
        <v>39.952413846142264</v>
      </c>
      <c r="EF36" s="284">
        <f t="shared" si="92"/>
        <v>39.714506385531926</v>
      </c>
      <c r="EG36" s="284">
        <f t="shared" si="48"/>
        <v>39.771072942514337</v>
      </c>
      <c r="EH36" s="285">
        <f t="shared" si="93"/>
        <v>1.0045596180895104</v>
      </c>
      <c r="EI36" s="282"/>
      <c r="EK36" s="95">
        <f t="shared" si="19"/>
        <v>1977</v>
      </c>
      <c r="EL36" s="98">
        <f t="shared" si="20"/>
        <v>3047</v>
      </c>
      <c r="EM36" s="98">
        <f t="shared" si="21"/>
        <v>3812</v>
      </c>
      <c r="EN36" s="98">
        <f t="shared" si="22"/>
        <v>2330</v>
      </c>
      <c r="EO36" s="75">
        <f t="shared" si="23"/>
        <v>2963.4578600744489</v>
      </c>
      <c r="EQ36" s="407">
        <f t="shared" si="24"/>
        <v>1.0258090704132168</v>
      </c>
      <c r="ER36" s="282"/>
      <c r="ES36">
        <f t="shared" si="149"/>
        <v>1977</v>
      </c>
      <c r="ET36" s="96">
        <f t="shared" si="94"/>
        <v>2963.4578600744489</v>
      </c>
      <c r="EU36" s="96">
        <f t="shared" si="95"/>
        <v>23707.662880595592</v>
      </c>
      <c r="EV36" s="96">
        <f t="shared" si="150"/>
        <v>8</v>
      </c>
      <c r="EW36" s="96">
        <f t="shared" si="96"/>
        <v>64</v>
      </c>
      <c r="EX36" s="80">
        <f t="shared" si="97"/>
        <v>0.61820955868733762</v>
      </c>
      <c r="EY36" s="96">
        <f t="shared" si="98"/>
        <v>1977</v>
      </c>
      <c r="EZ36" s="284">
        <f>'Regional_intensity (aggregate)'!AJ13</f>
        <v>70.600398107514138</v>
      </c>
      <c r="FA36" s="284">
        <f t="shared" si="99"/>
        <v>70.746889820626151</v>
      </c>
      <c r="FB36" s="284">
        <f t="shared" si="100"/>
        <v>68.305473264947679</v>
      </c>
      <c r="FC36" s="284">
        <f t="shared" si="49"/>
        <v>68.447203142706599</v>
      </c>
      <c r="FD36" s="285">
        <f t="shared" si="101"/>
        <v>1.0335979641582271</v>
      </c>
      <c r="FE36" s="282"/>
      <c r="FG36" s="89"/>
      <c r="FI36" s="95">
        <f t="shared" si="35"/>
        <v>1977</v>
      </c>
      <c r="FJ36" s="75">
        <f>HDD_by_Division11_update!I32</f>
        <v>5060</v>
      </c>
      <c r="FK36" s="75">
        <f>HDD_by_Division11_update!J32</f>
        <v>3135</v>
      </c>
      <c r="FL36" s="75">
        <f t="shared" si="25"/>
        <v>3875.6275635767024</v>
      </c>
      <c r="FN36" s="75">
        <f>CDD_by_Division11_update!P32</f>
        <v>1256</v>
      </c>
      <c r="FO36" s="75">
        <f>CDD_by_Division11_update!R32</f>
        <v>715</v>
      </c>
      <c r="FP36" s="96">
        <f t="shared" si="26"/>
        <v>930.54151317653714</v>
      </c>
      <c r="FR36" s="432">
        <f t="shared" si="27"/>
        <v>0.99998755111582338</v>
      </c>
      <c r="FS36" s="282"/>
      <c r="FT36">
        <f t="shared" si="151"/>
        <v>1977</v>
      </c>
      <c r="FU36" s="96">
        <f t="shared" si="102"/>
        <v>3875.6275635767024</v>
      </c>
      <c r="FV36" s="96">
        <f t="shared" si="103"/>
        <v>930.54151317653714</v>
      </c>
      <c r="FW36" s="96">
        <f t="shared" si="104"/>
        <v>7444.3321054122971</v>
      </c>
      <c r="FX36" s="96">
        <f t="shared" si="152"/>
        <v>8</v>
      </c>
      <c r="FY36" s="96">
        <f t="shared" si="105"/>
        <v>64</v>
      </c>
      <c r="FZ36" s="96">
        <f t="shared" si="106"/>
        <v>512</v>
      </c>
      <c r="GA36" s="96">
        <f t="shared" si="107"/>
        <v>1977</v>
      </c>
      <c r="GB36" s="284">
        <f>'Regional_intensity (aggregate)'!AX13</f>
        <v>47.693310700916385</v>
      </c>
      <c r="GC36" s="284">
        <f t="shared" si="108"/>
        <v>46.678813366899988</v>
      </c>
      <c r="GD36" s="284">
        <f t="shared" si="109"/>
        <v>47.865764118991557</v>
      </c>
      <c r="GE36" s="284">
        <f t="shared" si="50"/>
        <v>46.847598481594495</v>
      </c>
      <c r="GF36" s="285">
        <f t="shared" si="110"/>
        <v>0.9963971447808404</v>
      </c>
      <c r="GG36" s="284">
        <f t="shared" si="51"/>
        <v>1.7662300961980351</v>
      </c>
      <c r="GH36" s="282"/>
      <c r="GJ36" s="95">
        <f t="shared" si="28"/>
        <v>1977</v>
      </c>
      <c r="GK36" s="98">
        <f t="shared" si="29"/>
        <v>5060</v>
      </c>
      <c r="GL36" s="98">
        <f t="shared" si="30"/>
        <v>3135</v>
      </c>
      <c r="GM36" s="75">
        <f t="shared" si="31"/>
        <v>3908.8197057817315</v>
      </c>
      <c r="GO36" s="407">
        <f t="shared" si="32"/>
        <v>0.98627271884449486</v>
      </c>
      <c r="GP36" s="282"/>
      <c r="GQ36">
        <f t="shared" si="153"/>
        <v>1977</v>
      </c>
      <c r="GR36" s="96">
        <f t="shared" si="111"/>
        <v>3908.8197057817315</v>
      </c>
      <c r="GS36" s="96">
        <f t="shared" si="112"/>
        <v>31270.557646253852</v>
      </c>
      <c r="GT36" s="96">
        <f t="shared" si="154"/>
        <v>8</v>
      </c>
      <c r="GU36" s="96">
        <f t="shared" si="113"/>
        <v>64</v>
      </c>
      <c r="GV36" s="284">
        <f t="shared" si="114"/>
        <v>0.61820955868733762</v>
      </c>
      <c r="GW36">
        <f t="shared" si="115"/>
        <v>1977</v>
      </c>
      <c r="GX36" s="284">
        <f>'Regional_intensity (aggregate)'!AW13</f>
        <v>80.093252578003685</v>
      </c>
      <c r="GY36" s="284">
        <f t="array" ref="GY36">SUMPRODUCT(GR$11:GV$11,GR36:GV36)+GQ$11</f>
        <v>80.210576163744491</v>
      </c>
      <c r="GZ36" s="284">
        <f t="shared" si="116"/>
        <v>80.771525003169657</v>
      </c>
      <c r="HA36" s="284">
        <f t="shared" si="52"/>
        <v>80.889842147674386</v>
      </c>
      <c r="HB36" s="285">
        <f t="shared" si="117"/>
        <v>0.9916025799297542</v>
      </c>
      <c r="HC36" s="282"/>
      <c r="HD36" s="282"/>
      <c r="HE36" s="282"/>
      <c r="HG36" s="89"/>
      <c r="HO36">
        <f t="shared" si="36"/>
        <v>1977</v>
      </c>
      <c r="HP36" s="112">
        <f t="shared" si="37"/>
        <v>1.009184762760007</v>
      </c>
      <c r="HQ36" s="112">
        <f t="shared" si="38"/>
        <v>1.0013444256882291</v>
      </c>
      <c r="HS36">
        <f t="shared" si="41"/>
        <v>1977</v>
      </c>
      <c r="HT36" s="81">
        <f>Commercial_Total!D191</f>
        <v>1763.0794031279995</v>
      </c>
      <c r="HU36" s="81">
        <f t="shared" si="39"/>
        <v>1747.0333165813713</v>
      </c>
      <c r="HV36" s="81">
        <f>Commercial_Total!D267</f>
        <v>4258.152</v>
      </c>
      <c r="HW36" s="81">
        <f t="shared" si="40"/>
        <v>4252.434917259714</v>
      </c>
      <c r="HY36" s="75">
        <f>HDD_by_Division10!K32</f>
        <v>4605</v>
      </c>
      <c r="HZ36" s="75">
        <f>CDD_by_Division10!K32</f>
        <v>1285</v>
      </c>
      <c r="IB36">
        <f t="shared" si="118"/>
        <v>1977</v>
      </c>
      <c r="IC36" s="81">
        <f t="shared" si="118"/>
        <v>1763.0794031279995</v>
      </c>
      <c r="ID36" s="81">
        <f t="shared" si="118"/>
        <v>1747.0333165813713</v>
      </c>
      <c r="IE36" s="81">
        <f t="shared" si="118"/>
        <v>4258.152</v>
      </c>
      <c r="IF36" s="81">
        <f t="shared" si="118"/>
        <v>4252.434917259714</v>
      </c>
      <c r="IO36">
        <f t="shared" si="155"/>
        <v>1977</v>
      </c>
      <c r="IP36" s="78">
        <f>SEDS_CensusDiv!C25</f>
        <v>334.75</v>
      </c>
      <c r="IQ36" s="78">
        <f>SEDS_CensusDiv!D25</f>
        <v>416.27</v>
      </c>
      <c r="IR36" s="78">
        <f>SEDS_CensusDiv!E25</f>
        <v>618.26400000000001</v>
      </c>
      <c r="IS36" s="78">
        <f>SEDS_CensusDiv!F25</f>
        <v>384.58100000000002</v>
      </c>
      <c r="IT36" s="78">
        <f t="shared" si="119"/>
        <v>1753.8650000000002</v>
      </c>
      <c r="IV36" s="78">
        <f t="shared" si="120"/>
        <v>334.32368027949889</v>
      </c>
      <c r="IW36" s="78">
        <f t="shared" si="121"/>
        <v>416.43879491597369</v>
      </c>
      <c r="IX36" s="78">
        <f t="shared" si="122"/>
        <v>615.4577477201658</v>
      </c>
      <c r="IY36" s="78">
        <f t="shared" si="123"/>
        <v>385.97159979276074</v>
      </c>
      <c r="IZ36" s="78">
        <f t="shared" si="124"/>
        <v>1752.1918227083991</v>
      </c>
      <c r="JB36" s="294">
        <f t="shared" si="125"/>
        <v>1.0009549053191076</v>
      </c>
      <c r="JD36">
        <f t="shared" si="126"/>
        <v>1977</v>
      </c>
      <c r="JE36" s="78">
        <f t="shared" si="127"/>
        <v>1753.8650000000002</v>
      </c>
      <c r="JF36" s="78">
        <f t="shared" si="128"/>
        <v>1752.1918227083991</v>
      </c>
      <c r="JI36">
        <f t="shared" si="156"/>
        <v>1977</v>
      </c>
      <c r="JJ36" s="78">
        <f>SEDS_CensusDiv!J25</f>
        <v>1172.472</v>
      </c>
      <c r="JK36" s="78">
        <f>SEDS_CensusDiv!K25</f>
        <v>1344.3030000000001</v>
      </c>
      <c r="JL36" s="78">
        <f>SEDS_CensusDiv!L25</f>
        <v>1094.098</v>
      </c>
      <c r="JM36" s="78">
        <f>SEDS_CensusDiv!M25</f>
        <v>645.84199999999998</v>
      </c>
      <c r="JN36" s="78">
        <f t="shared" si="129"/>
        <v>4256.7150000000001</v>
      </c>
      <c r="JP36" s="78">
        <f t="shared" si="130"/>
        <v>1176.6741112618745</v>
      </c>
      <c r="JQ36" s="78">
        <f t="shared" si="131"/>
        <v>1345.8502797158103</v>
      </c>
      <c r="JR36" s="78">
        <f t="shared" si="132"/>
        <v>1058.5334317014108</v>
      </c>
      <c r="JS36" s="78">
        <f t="shared" si="133"/>
        <v>651.31133487546174</v>
      </c>
      <c r="JT36" s="78">
        <f t="shared" si="134"/>
        <v>4232.3691575545572</v>
      </c>
      <c r="JV36" s="294">
        <f t="shared" si="157"/>
        <v>1.0057522965363235</v>
      </c>
      <c r="JX36">
        <f t="shared" si="136"/>
        <v>1977</v>
      </c>
      <c r="JY36" s="78">
        <f t="shared" si="137"/>
        <v>4256.7150000000001</v>
      </c>
      <c r="JZ36" s="78">
        <f t="shared" si="138"/>
        <v>4232.3691575545572</v>
      </c>
      <c r="KC36">
        <v>1977</v>
      </c>
      <c r="KD36" s="78">
        <v>4256.7150000000001</v>
      </c>
      <c r="KE36" s="78">
        <v>4249.4616032860949</v>
      </c>
    </row>
    <row r="37" spans="2:291" x14ac:dyDescent="0.2">
      <c r="B37" s="103" t="s">
        <v>168</v>
      </c>
      <c r="C37" s="104" t="s">
        <v>293</v>
      </c>
      <c r="D37" s="104"/>
      <c r="E37" s="104"/>
      <c r="F37" s="104"/>
      <c r="G37" s="104"/>
      <c r="I37" s="96">
        <f t="shared" si="139"/>
        <v>1978</v>
      </c>
      <c r="J37" s="76">
        <v>0.66320551354347135</v>
      </c>
      <c r="K37" s="79">
        <f t="shared" si="53"/>
        <v>0.64889373732832878</v>
      </c>
      <c r="L37" s="96">
        <f t="shared" si="54"/>
        <v>729</v>
      </c>
      <c r="M37" s="79">
        <f t="shared" si="55"/>
        <v>0.64889373732832878</v>
      </c>
      <c r="O37" s="95">
        <v>1978</v>
      </c>
      <c r="P37" s="75">
        <f>HDD_by_Division11_update!B33</f>
        <v>7061</v>
      </c>
      <c r="Q37" s="75">
        <f>HDD_by_Division11_update!C33</f>
        <v>6330</v>
      </c>
      <c r="R37" s="96">
        <f t="shared" si="2"/>
        <v>6482.4307458143066</v>
      </c>
      <c r="T37">
        <f>CDD_by_Division11_update!B33</f>
        <v>378</v>
      </c>
      <c r="U37">
        <f>CDD_by_Division11_update!D33</f>
        <v>615</v>
      </c>
      <c r="V37" s="96">
        <f t="shared" si="3"/>
        <v>556.06280356464083</v>
      </c>
      <c r="X37" s="430">
        <f t="shared" si="4"/>
        <v>0.99538410659460641</v>
      </c>
      <c r="Y37" s="282"/>
      <c r="Z37">
        <f t="shared" si="140"/>
        <v>1978</v>
      </c>
      <c r="AA37" s="96">
        <f t="shared" si="56"/>
        <v>6482.4307458143066</v>
      </c>
      <c r="AB37" s="96">
        <f t="shared" si="57"/>
        <v>556.06280356464083</v>
      </c>
      <c r="AC37" s="96">
        <f t="shared" si="141"/>
        <v>9</v>
      </c>
      <c r="AD37" s="96">
        <f t="shared" si="58"/>
        <v>81</v>
      </c>
      <c r="AE37" s="96">
        <f t="shared" si="59"/>
        <v>729</v>
      </c>
      <c r="AF37" s="284">
        <f>'Regional_intensity (aggregate)'!I14</f>
        <v>30.697086570739081</v>
      </c>
      <c r="AG37" s="284">
        <f t="shared" si="60"/>
        <v>30.552913908495881</v>
      </c>
      <c r="AH37" s="284">
        <f t="shared" si="61"/>
        <v>30.517857043304542</v>
      </c>
      <c r="AI37" s="284">
        <f t="shared" si="42"/>
        <v>30.374526154695566</v>
      </c>
      <c r="AJ37" s="285">
        <f t="shared" si="62"/>
        <v>1.0058729394786867</v>
      </c>
      <c r="AK37" s="282"/>
      <c r="AM37" s="95">
        <f t="shared" si="5"/>
        <v>1978</v>
      </c>
      <c r="AN37" s="98">
        <f t="shared" si="0"/>
        <v>7061</v>
      </c>
      <c r="AO37" s="99">
        <f t="shared" si="1"/>
        <v>6330</v>
      </c>
      <c r="AP37" s="96">
        <f t="shared" si="6"/>
        <v>6527.6747572815539</v>
      </c>
      <c r="AR37" s="407">
        <f t="shared" si="7"/>
        <v>1.0418373496320372</v>
      </c>
      <c r="AS37" s="282"/>
      <c r="AT37">
        <f t="shared" si="142"/>
        <v>1978</v>
      </c>
      <c r="AU37" s="96">
        <f t="shared" si="63"/>
        <v>6527.6747572815539</v>
      </c>
      <c r="AV37" s="96">
        <f t="shared" si="64"/>
        <v>58749.072815533982</v>
      </c>
      <c r="AW37" s="96">
        <f t="shared" si="143"/>
        <v>9</v>
      </c>
      <c r="AX37" s="96">
        <f t="shared" si="65"/>
        <v>81</v>
      </c>
      <c r="AY37" s="80">
        <f t="shared" si="66"/>
        <v>0.64889373732832878</v>
      </c>
      <c r="AZ37">
        <f t="shared" si="67"/>
        <v>1978</v>
      </c>
      <c r="BA37" s="80">
        <f>'Regional_intensity (aggregate)'!H14</f>
        <v>102.43899339118489</v>
      </c>
      <c r="BB37" s="284">
        <f t="shared" si="68"/>
        <v>106.90000414678548</v>
      </c>
      <c r="BC37" s="284">
        <f t="shared" si="69"/>
        <v>95.343630840303504</v>
      </c>
      <c r="BD37" s="284">
        <f t="shared" si="43"/>
        <v>99.495652922679852</v>
      </c>
      <c r="BE37" s="285">
        <f t="shared" si="70"/>
        <v>1.0744188414931022</v>
      </c>
      <c r="BF37" s="282">
        <v>1.1092842783310362</v>
      </c>
      <c r="BG37" s="282"/>
      <c r="BH37" s="282"/>
      <c r="BJ37" s="89"/>
      <c r="BL37" s="95">
        <f t="shared" si="33"/>
        <v>1978</v>
      </c>
      <c r="BM37" s="75">
        <f>HDD_by_Division11_update!D33</f>
        <v>7095</v>
      </c>
      <c r="BN37" s="75">
        <f>HDD_by_Division11_update!E33</f>
        <v>7324</v>
      </c>
      <c r="BO37" s="75">
        <f t="shared" si="8"/>
        <v>7222.5815147625162</v>
      </c>
      <c r="BQ37" s="75">
        <f>CDD_by_Division11_update!F33</f>
        <v>741</v>
      </c>
      <c r="BR37" s="75">
        <f>CDD_by_Division11_update!H33</f>
        <v>1027</v>
      </c>
      <c r="BS37" s="96">
        <f t="shared" si="9"/>
        <v>834.72688766114186</v>
      </c>
      <c r="BU37" s="430">
        <f t="shared" si="10"/>
        <v>1.0104344375901539</v>
      </c>
      <c r="BV37" s="282"/>
      <c r="BW37">
        <f t="shared" si="144"/>
        <v>1978</v>
      </c>
      <c r="BX37" s="96">
        <f t="shared" si="44"/>
        <v>7222.5815147625162</v>
      </c>
      <c r="BY37" s="96">
        <f t="shared" si="71"/>
        <v>834.72688766114186</v>
      </c>
      <c r="BZ37" s="96">
        <f t="shared" si="145"/>
        <v>9</v>
      </c>
      <c r="CA37" s="96">
        <f t="shared" si="72"/>
        <v>81</v>
      </c>
      <c r="CB37" s="96">
        <f t="shared" si="73"/>
        <v>729</v>
      </c>
      <c r="CC37" s="96">
        <f t="shared" si="74"/>
        <v>1978</v>
      </c>
      <c r="CD37" s="284">
        <f>'Regional_intensity (aggregate)'!W14</f>
        <v>27.513324693905705</v>
      </c>
      <c r="CE37" s="284">
        <f t="array" ref="CE37">SUMPRODUCT(BX$11:CB$11,BX37:CB37)+BW$11</f>
        <v>26.964245219742459</v>
      </c>
      <c r="CF37" s="284">
        <f t="shared" si="75"/>
        <v>27.414746739759345</v>
      </c>
      <c r="CG37" s="284">
        <f t="shared" si="45"/>
        <v>26.867634571686111</v>
      </c>
      <c r="CH37" s="285">
        <f t="shared" si="76"/>
        <v>1.003595800285231</v>
      </c>
      <c r="CI37" s="282"/>
      <c r="CJ37" s="282"/>
      <c r="CL37" s="95">
        <f t="shared" si="11"/>
        <v>1978</v>
      </c>
      <c r="CM37" s="98">
        <f t="shared" si="12"/>
        <v>7095</v>
      </c>
      <c r="CN37" s="99">
        <f t="shared" si="13"/>
        <v>7324</v>
      </c>
      <c r="CO37" s="96">
        <f t="shared" si="14"/>
        <v>7165.9875012399571</v>
      </c>
      <c r="CQ37" s="407">
        <f t="shared" si="15"/>
        <v>1.0599310935806574</v>
      </c>
      <c r="CR37" s="282"/>
      <c r="CS37">
        <f t="shared" si="77"/>
        <v>1978</v>
      </c>
      <c r="CT37" s="96">
        <f t="shared" si="78"/>
        <v>7165.9875012399571</v>
      </c>
      <c r="CU37" s="96">
        <f t="shared" si="79"/>
        <v>64493.887511159613</v>
      </c>
      <c r="CV37" s="96">
        <f t="shared" si="146"/>
        <v>9</v>
      </c>
      <c r="CW37" s="96">
        <f t="shared" si="80"/>
        <v>81</v>
      </c>
      <c r="CX37" s="80">
        <f t="shared" si="81"/>
        <v>0.64889373732832878</v>
      </c>
      <c r="CY37">
        <f t="shared" si="82"/>
        <v>1978</v>
      </c>
      <c r="CZ37" s="284">
        <f>'Regional_intensity (aggregate)'!V14</f>
        <v>92.082197492523463</v>
      </c>
      <c r="DA37" s="284">
        <f t="shared" si="83"/>
        <v>91.69692769159488</v>
      </c>
      <c r="DB37" s="284">
        <f t="shared" si="84"/>
        <v>91.258206888223512</v>
      </c>
      <c r="DC37" s="284">
        <f t="shared" si="46"/>
        <v>90.876384645071894</v>
      </c>
      <c r="DD37" s="285">
        <f t="shared" si="85"/>
        <v>1.0090292219450379</v>
      </c>
      <c r="DE37" s="282"/>
      <c r="DF37" s="212"/>
      <c r="DG37" s="89"/>
      <c r="DI37" s="95">
        <f t="shared" si="34"/>
        <v>1978</v>
      </c>
      <c r="DJ37" s="75">
        <f>HDD_by_Division11_update!F33</f>
        <v>3187</v>
      </c>
      <c r="DK37" s="75">
        <f>HDD_by_Division11_update!G33</f>
        <v>4062</v>
      </c>
      <c r="DL37" s="75">
        <f>HDD_by_Division11_update!H33</f>
        <v>2764</v>
      </c>
      <c r="DM37" s="75">
        <f t="shared" si="16"/>
        <v>3446.6039510818437</v>
      </c>
      <c r="DO37" s="75">
        <f>CDD_by_Division11_update!J33</f>
        <v>1972</v>
      </c>
      <c r="DP37" s="75">
        <f>CDD_by_Division11_update!L33</f>
        <v>1685</v>
      </c>
      <c r="DQ37" s="75">
        <f>CDD_by_Division11_update!N33</f>
        <v>2638</v>
      </c>
      <c r="DR37" s="75">
        <f t="shared" si="17"/>
        <v>1342.2500365871506</v>
      </c>
      <c r="DT37" s="430">
        <f t="shared" si="18"/>
        <v>1.0094991063173075</v>
      </c>
      <c r="DV37">
        <f t="shared" si="147"/>
        <v>1978</v>
      </c>
      <c r="DW37" s="96">
        <f t="shared" si="86"/>
        <v>3446.6039510818437</v>
      </c>
      <c r="DX37" s="96">
        <f t="shared" si="47"/>
        <v>1342.2500365871506</v>
      </c>
      <c r="DY37" s="96">
        <f t="shared" si="87"/>
        <v>12080.250329284356</v>
      </c>
      <c r="DZ37" s="96">
        <f t="shared" si="148"/>
        <v>9</v>
      </c>
      <c r="EA37" s="96">
        <f t="shared" si="88"/>
        <v>81</v>
      </c>
      <c r="EB37" s="96">
        <f t="shared" si="89"/>
        <v>729</v>
      </c>
      <c r="EC37" s="96">
        <f t="shared" si="90"/>
        <v>1978</v>
      </c>
      <c r="ED37" s="284">
        <f>'Regional_intensity (aggregate)'!AK14</f>
        <v>40.685136879317291</v>
      </c>
      <c r="EE37" s="284">
        <f t="shared" si="91"/>
        <v>40.303330481543256</v>
      </c>
      <c r="EF37" s="284">
        <f t="shared" si="92"/>
        <v>40.640073842890573</v>
      </c>
      <c r="EG37" s="284">
        <f t="shared" si="48"/>
        <v>40.258690335560821</v>
      </c>
      <c r="EH37" s="285">
        <f t="shared" si="93"/>
        <v>1.0011088325429951</v>
      </c>
      <c r="EI37" s="282"/>
      <c r="EK37" s="95">
        <f t="shared" si="19"/>
        <v>1978</v>
      </c>
      <c r="EL37" s="98">
        <f t="shared" si="20"/>
        <v>3187</v>
      </c>
      <c r="EM37" s="98">
        <f t="shared" si="21"/>
        <v>4062</v>
      </c>
      <c r="EN37" s="98">
        <f t="shared" si="22"/>
        <v>2764</v>
      </c>
      <c r="EO37" s="75">
        <f t="shared" si="23"/>
        <v>3223.6470363653721</v>
      </c>
      <c r="EQ37" s="407">
        <f t="shared" si="24"/>
        <v>1.068419646572754</v>
      </c>
      <c r="ER37" s="282"/>
      <c r="ES37">
        <f t="shared" si="149"/>
        <v>1978</v>
      </c>
      <c r="ET37" s="96">
        <f t="shared" si="94"/>
        <v>3223.6470363653721</v>
      </c>
      <c r="EU37" s="96">
        <f t="shared" si="95"/>
        <v>29012.823327288348</v>
      </c>
      <c r="EV37" s="96">
        <f t="shared" si="150"/>
        <v>9</v>
      </c>
      <c r="EW37" s="96">
        <f t="shared" si="96"/>
        <v>81</v>
      </c>
      <c r="EX37" s="80">
        <f t="shared" si="97"/>
        <v>0.64889373732832878</v>
      </c>
      <c r="EY37" s="96">
        <f t="shared" si="98"/>
        <v>1978</v>
      </c>
      <c r="EZ37" s="284">
        <f>'Regional_intensity (aggregate)'!AJ14</f>
        <v>68.984429213165029</v>
      </c>
      <c r="FA37" s="284">
        <f t="shared" si="99"/>
        <v>73.954348936618516</v>
      </c>
      <c r="FB37" s="284">
        <f t="shared" si="100"/>
        <v>62.69158482102285</v>
      </c>
      <c r="FC37" s="284">
        <f t="shared" si="49"/>
        <v>67.208142360895891</v>
      </c>
      <c r="FD37" s="285">
        <f t="shared" si="101"/>
        <v>1.1003778164183839</v>
      </c>
      <c r="FE37" s="282"/>
      <c r="FG37" s="89"/>
      <c r="FI37" s="95">
        <f t="shared" si="35"/>
        <v>1978</v>
      </c>
      <c r="FJ37" s="75">
        <f>HDD_by_Division11_update!I33</f>
        <v>5370</v>
      </c>
      <c r="FK37" s="75">
        <f>HDD_by_Division11_update!J33</f>
        <v>3168</v>
      </c>
      <c r="FL37" s="75">
        <f t="shared" si="25"/>
        <v>4015.2009844134536</v>
      </c>
      <c r="FN37" s="75">
        <f>CDD_by_Division11_update!P33</f>
        <v>1174</v>
      </c>
      <c r="FO37" s="75">
        <f>CDD_by_Division11_update!R33</f>
        <v>738</v>
      </c>
      <c r="FP37" s="96">
        <f t="shared" si="26"/>
        <v>911.70813261547187</v>
      </c>
      <c r="FR37" s="432">
        <f t="shared" si="27"/>
        <v>0.99947074299438154</v>
      </c>
      <c r="FS37" s="282"/>
      <c r="FT37">
        <f t="shared" si="151"/>
        <v>1978</v>
      </c>
      <c r="FU37" s="96">
        <f t="shared" si="102"/>
        <v>4015.2009844134536</v>
      </c>
      <c r="FV37" s="96">
        <f t="shared" si="103"/>
        <v>911.70813261547187</v>
      </c>
      <c r="FW37" s="96">
        <f t="shared" si="104"/>
        <v>8205.3731935392461</v>
      </c>
      <c r="FX37" s="96">
        <f t="shared" si="152"/>
        <v>9</v>
      </c>
      <c r="FY37" s="96">
        <f t="shared" si="105"/>
        <v>81</v>
      </c>
      <c r="FZ37" s="96">
        <f t="shared" si="106"/>
        <v>729</v>
      </c>
      <c r="GA37" s="96">
        <f t="shared" si="107"/>
        <v>1978</v>
      </c>
      <c r="GB37" s="284">
        <f>'Regional_intensity (aggregate)'!AX14</f>
        <v>47.132726983427894</v>
      </c>
      <c r="GC37" s="284">
        <f t="shared" si="108"/>
        <v>47.517106474526742</v>
      </c>
      <c r="GD37" s="284">
        <f t="shared" si="109"/>
        <v>47.082901284817879</v>
      </c>
      <c r="GE37" s="284">
        <f t="shared" si="50"/>
        <v>47.466874434550526</v>
      </c>
      <c r="GF37" s="285">
        <f t="shared" si="110"/>
        <v>1.0010582546370412</v>
      </c>
      <c r="GG37" s="284">
        <f t="shared" si="51"/>
        <v>2.0728197048480732</v>
      </c>
      <c r="GH37" s="282"/>
      <c r="GJ37" s="95">
        <f t="shared" si="28"/>
        <v>1978</v>
      </c>
      <c r="GK37" s="98">
        <f t="shared" si="29"/>
        <v>5370</v>
      </c>
      <c r="GL37" s="98">
        <f t="shared" si="30"/>
        <v>3168</v>
      </c>
      <c r="GM37" s="75">
        <f t="shared" si="31"/>
        <v>4053.1693465617518</v>
      </c>
      <c r="GO37" s="407">
        <f t="shared" si="32"/>
        <v>1.0035390794781482</v>
      </c>
      <c r="GP37" s="282"/>
      <c r="GQ37">
        <f t="shared" si="153"/>
        <v>1978</v>
      </c>
      <c r="GR37" s="96">
        <f t="shared" si="111"/>
        <v>4053.1693465617518</v>
      </c>
      <c r="GS37" s="96">
        <f t="shared" si="112"/>
        <v>36478.524119055764</v>
      </c>
      <c r="GT37" s="96">
        <f t="shared" si="154"/>
        <v>9</v>
      </c>
      <c r="GU37" s="96">
        <f t="shared" si="113"/>
        <v>81</v>
      </c>
      <c r="GV37" s="284">
        <f t="shared" si="114"/>
        <v>0.64889373732832878</v>
      </c>
      <c r="GW37">
        <f t="shared" si="115"/>
        <v>1978</v>
      </c>
      <c r="GX37" s="284">
        <f>'Regional_intensity (aggregate)'!AW14</f>
        <v>75.86418573731838</v>
      </c>
      <c r="GY37" s="284">
        <f t="array" ref="GY37">SUMPRODUCT(GR$11:GV$11,GR37:GV37)+GQ$11</f>
        <v>78.638569530882307</v>
      </c>
      <c r="GZ37" s="284">
        <f t="shared" si="116"/>
        <v>75.721851565307674</v>
      </c>
      <c r="HA37" s="284">
        <f t="shared" si="52"/>
        <v>78.491030140938278</v>
      </c>
      <c r="HB37" s="285">
        <f t="shared" si="117"/>
        <v>1.0018796974594308</v>
      </c>
      <c r="HC37" s="282"/>
      <c r="HD37" s="282"/>
      <c r="HE37" s="282"/>
      <c r="HG37" s="89"/>
      <c r="HO37">
        <f t="shared" si="36"/>
        <v>1978</v>
      </c>
      <c r="HP37" s="112">
        <f t="shared" si="37"/>
        <v>1.0050823600368601</v>
      </c>
      <c r="HQ37" s="112">
        <f t="shared" si="38"/>
        <v>1.0472086806740184</v>
      </c>
      <c r="HS37">
        <f t="shared" ref="HS37:HS66" si="158">HO37</f>
        <v>1978</v>
      </c>
      <c r="HT37" s="81">
        <f>Commercial_Total!D192</f>
        <v>1822.4834031279997</v>
      </c>
      <c r="HU37" s="81">
        <f t="shared" si="39"/>
        <v>1813.267723712873</v>
      </c>
      <c r="HV37" s="81">
        <f>Commercial_Total!D268</f>
        <v>4308.9409999999998</v>
      </c>
      <c r="HW37" s="81">
        <f t="shared" si="40"/>
        <v>4114.6918274461032</v>
      </c>
      <c r="HX37" s="96"/>
      <c r="HY37" s="75">
        <f>HDD_by_Division10!K33</f>
        <v>4958</v>
      </c>
      <c r="HZ37" s="75">
        <f>CDD_by_Division10!K33</f>
        <v>1226</v>
      </c>
      <c r="IB37">
        <f t="shared" si="118"/>
        <v>1978</v>
      </c>
      <c r="IC37" s="81">
        <f t="shared" si="118"/>
        <v>1822.4834031279997</v>
      </c>
      <c r="ID37" s="81">
        <f t="shared" si="118"/>
        <v>1813.267723712873</v>
      </c>
      <c r="IE37" s="81">
        <f t="shared" si="118"/>
        <v>4308.9409999999998</v>
      </c>
      <c r="IF37" s="81">
        <f t="shared" si="118"/>
        <v>4114.6918274461032</v>
      </c>
      <c r="IO37">
        <f t="shared" si="155"/>
        <v>1978</v>
      </c>
      <c r="IP37" s="78">
        <f>SEDS_CensusDiv!C26</f>
        <v>343.94200000000001</v>
      </c>
      <c r="IQ37" s="78">
        <f>SEDS_CensusDiv!D26</f>
        <v>425.86700000000002</v>
      </c>
      <c r="IR37" s="78">
        <f>SEDS_CensusDiv!E26</f>
        <v>649.16700000000003</v>
      </c>
      <c r="IS37" s="78">
        <f>SEDS_CensusDiv!F26</f>
        <v>394.29700000000003</v>
      </c>
      <c r="IT37" s="78">
        <f t="shared" si="119"/>
        <v>1813.2730000000001</v>
      </c>
      <c r="IV37" s="78">
        <f t="shared" si="120"/>
        <v>341.93384323297795</v>
      </c>
      <c r="IW37" s="78">
        <f t="shared" si="121"/>
        <v>424.34115395756419</v>
      </c>
      <c r="IX37" s="78">
        <f t="shared" si="122"/>
        <v>648.44797977758321</v>
      </c>
      <c r="IY37" s="78">
        <f t="shared" si="123"/>
        <v>393.88017447891912</v>
      </c>
      <c r="IZ37" s="78">
        <f t="shared" si="124"/>
        <v>1808.6031514470444</v>
      </c>
      <c r="JB37" s="294">
        <f t="shared" si="125"/>
        <v>1.002582019471336</v>
      </c>
      <c r="JD37">
        <f t="shared" si="126"/>
        <v>1978</v>
      </c>
      <c r="JE37" s="78">
        <f t="shared" si="127"/>
        <v>1813.2730000000001</v>
      </c>
      <c r="JF37" s="78">
        <f t="shared" si="128"/>
        <v>1808.6031514470444</v>
      </c>
      <c r="JI37">
        <f t="shared" si="156"/>
        <v>1978</v>
      </c>
      <c r="JJ37" s="78">
        <f>SEDS_CensusDiv!J26</f>
        <v>1147.7660000000001</v>
      </c>
      <c r="JK37" s="78">
        <f>SEDS_CensusDiv!K26</f>
        <v>1425.3009999999999</v>
      </c>
      <c r="JL37" s="78">
        <f>SEDS_CensusDiv!L26</f>
        <v>1100.7070000000001</v>
      </c>
      <c r="JM37" s="78">
        <f>SEDS_CensusDiv!M26</f>
        <v>634.65499999999997</v>
      </c>
      <c r="JN37" s="78">
        <f t="shared" si="129"/>
        <v>4308.4290000000001</v>
      </c>
      <c r="JP37" s="78">
        <f t="shared" si="130"/>
        <v>1068.2668207911995</v>
      </c>
      <c r="JQ37" s="78">
        <f t="shared" si="131"/>
        <v>1412.5468014222056</v>
      </c>
      <c r="JR37" s="78">
        <f t="shared" si="132"/>
        <v>1000.299155050842</v>
      </c>
      <c r="JS37" s="78">
        <f t="shared" si="133"/>
        <v>633.46427880449096</v>
      </c>
      <c r="JT37" s="78">
        <f t="shared" si="134"/>
        <v>4114.5770560687388</v>
      </c>
      <c r="JV37" s="294">
        <f t="shared" si="157"/>
        <v>1.047113455718454</v>
      </c>
      <c r="JX37">
        <f t="shared" si="136"/>
        <v>1978</v>
      </c>
      <c r="JY37" s="78">
        <f t="shared" si="137"/>
        <v>4308.4290000000001</v>
      </c>
      <c r="JZ37" s="78">
        <f t="shared" si="138"/>
        <v>4114.5770560687388</v>
      </c>
      <c r="KC37">
        <v>1978</v>
      </c>
      <c r="KD37" s="78">
        <v>4308.4290000000001</v>
      </c>
      <c r="KE37" s="78">
        <v>4007.6547650075577</v>
      </c>
    </row>
    <row r="38" spans="2:291" x14ac:dyDescent="0.2">
      <c r="B38" s="103" t="s">
        <v>169</v>
      </c>
      <c r="C38" s="104" t="s">
        <v>183</v>
      </c>
      <c r="D38" s="104"/>
      <c r="E38" s="104"/>
      <c r="F38" s="104"/>
      <c r="G38" s="104"/>
      <c r="I38" s="96">
        <f t="shared" si="139"/>
        <v>1979</v>
      </c>
      <c r="J38" s="76">
        <v>0.80715142589626931</v>
      </c>
      <c r="K38" s="79">
        <f t="shared" si="53"/>
        <v>0.73482397597561055</v>
      </c>
      <c r="L38" s="96">
        <f t="shared" si="54"/>
        <v>1000</v>
      </c>
      <c r="M38" s="79">
        <f t="shared" si="55"/>
        <v>0.73482397597561055</v>
      </c>
      <c r="O38" s="95">
        <v>1979</v>
      </c>
      <c r="P38" s="75">
        <f>HDD_by_Division11_update!B34</f>
        <v>6348</v>
      </c>
      <c r="Q38" s="75">
        <f>HDD_by_Division11_update!C34</f>
        <v>5851</v>
      </c>
      <c r="R38" s="96">
        <f t="shared" si="2"/>
        <v>5954.6362252663621</v>
      </c>
      <c r="T38">
        <f>CDD_by_Division11_update!B34</f>
        <v>434</v>
      </c>
      <c r="U38">
        <f>CDD_by_Division11_update!D34</f>
        <v>588</v>
      </c>
      <c r="V38" s="96">
        <f t="shared" si="3"/>
        <v>549.70325632470326</v>
      </c>
      <c r="X38" s="430">
        <f t="shared" si="4"/>
        <v>0.99077721360252957</v>
      </c>
      <c r="Y38" s="282"/>
      <c r="Z38">
        <f t="shared" si="140"/>
        <v>1979</v>
      </c>
      <c r="AA38" s="96">
        <f t="shared" si="56"/>
        <v>5954.6362252663621</v>
      </c>
      <c r="AB38" s="96">
        <f t="shared" si="57"/>
        <v>549.70325632470326</v>
      </c>
      <c r="AC38" s="96">
        <f t="shared" si="141"/>
        <v>10</v>
      </c>
      <c r="AD38" s="96">
        <f t="shared" si="58"/>
        <v>100</v>
      </c>
      <c r="AE38" s="96">
        <f t="shared" si="59"/>
        <v>1000</v>
      </c>
      <c r="AF38" s="284">
        <f>'Regional_intensity (aggregate)'!I15</f>
        <v>30.799794953213858</v>
      </c>
      <c r="AG38" s="284">
        <f t="shared" si="60"/>
        <v>30.584492471267037</v>
      </c>
      <c r="AH38" s="284">
        <f t="shared" si="61"/>
        <v>30.978975590880857</v>
      </c>
      <c r="AI38" s="284">
        <f t="shared" si="42"/>
        <v>30.762420566958834</v>
      </c>
      <c r="AJ38" s="285">
        <f t="shared" si="62"/>
        <v>0.99421605672074764</v>
      </c>
      <c r="AK38" s="282"/>
      <c r="AM38" s="95">
        <f t="shared" si="5"/>
        <v>1979</v>
      </c>
      <c r="AN38" s="98">
        <f t="shared" si="0"/>
        <v>6348</v>
      </c>
      <c r="AO38" s="99">
        <f t="shared" si="1"/>
        <v>5851</v>
      </c>
      <c r="AP38" s="96">
        <f t="shared" si="6"/>
        <v>5985.3972015990867</v>
      </c>
      <c r="AR38" s="407">
        <f t="shared" si="7"/>
        <v>0.9884215846008968</v>
      </c>
      <c r="AS38" s="282"/>
      <c r="AT38">
        <f t="shared" si="142"/>
        <v>1979</v>
      </c>
      <c r="AU38" s="96">
        <f t="shared" si="63"/>
        <v>5985.3972015990867</v>
      </c>
      <c r="AV38" s="96">
        <f t="shared" si="64"/>
        <v>59853.972015990868</v>
      </c>
      <c r="AW38" s="96">
        <f t="shared" si="143"/>
        <v>10</v>
      </c>
      <c r="AX38" s="96">
        <f t="shared" si="65"/>
        <v>100</v>
      </c>
      <c r="AY38" s="80">
        <f t="shared" si="66"/>
        <v>0.73482397597561055</v>
      </c>
      <c r="AZ38">
        <f t="shared" si="67"/>
        <v>1979</v>
      </c>
      <c r="BA38" s="80">
        <f>'Regional_intensity (aggregate)'!H15</f>
        <v>87.317052629116219</v>
      </c>
      <c r="BB38" s="284">
        <f t="shared" si="68"/>
        <v>92.289029238537566</v>
      </c>
      <c r="BC38" s="284">
        <f t="shared" si="69"/>
        <v>89.469180320021636</v>
      </c>
      <c r="BD38" s="284">
        <f t="shared" si="43"/>
        <v>94.563702620318736</v>
      </c>
      <c r="BE38" s="285">
        <f t="shared" si="70"/>
        <v>0.97594559731957431</v>
      </c>
      <c r="BF38" s="282">
        <v>0.96509601451921456</v>
      </c>
      <c r="BG38" s="282"/>
      <c r="BH38" s="282"/>
      <c r="BJ38" s="89"/>
      <c r="BL38" s="95">
        <f t="shared" si="33"/>
        <v>1979</v>
      </c>
      <c r="BM38" s="75">
        <f>HDD_by_Division11_update!D34</f>
        <v>6921</v>
      </c>
      <c r="BN38" s="75">
        <f>HDD_by_Division11_update!E34</f>
        <v>7369</v>
      </c>
      <c r="BO38" s="75">
        <f t="shared" si="8"/>
        <v>7170.5917843388961</v>
      </c>
      <c r="BQ38" s="75">
        <f>CDD_by_Division11_update!F34</f>
        <v>618</v>
      </c>
      <c r="BR38" s="75">
        <f>CDD_by_Division11_update!H34</f>
        <v>871</v>
      </c>
      <c r="BS38" s="96">
        <f t="shared" si="9"/>
        <v>700.912246777164</v>
      </c>
      <c r="BU38" s="430">
        <f t="shared" si="10"/>
        <v>0.99094134982935267</v>
      </c>
      <c r="BV38" s="282"/>
      <c r="BW38">
        <f t="shared" si="144"/>
        <v>1979</v>
      </c>
      <c r="BX38" s="96">
        <f t="shared" si="44"/>
        <v>7170.5917843388961</v>
      </c>
      <c r="BY38" s="96">
        <f t="shared" si="71"/>
        <v>700.912246777164</v>
      </c>
      <c r="BZ38" s="96">
        <f t="shared" si="145"/>
        <v>10</v>
      </c>
      <c r="CA38" s="96">
        <f t="shared" si="72"/>
        <v>100</v>
      </c>
      <c r="CB38" s="96">
        <f t="shared" si="73"/>
        <v>1000</v>
      </c>
      <c r="CC38" s="96">
        <f t="shared" si="74"/>
        <v>1979</v>
      </c>
      <c r="CD38" s="284">
        <f>'Regional_intensity (aggregate)'!W15</f>
        <v>27.59634673300015</v>
      </c>
      <c r="CE38" s="284">
        <f t="array" ref="CE38">SUMPRODUCT(BX$11:CB$11,BX38:CB38)+BW$11</f>
        <v>27.49885468839523</v>
      </c>
      <c r="CF38" s="284">
        <f t="shared" si="75"/>
        <v>27.51560956478701</v>
      </c>
      <c r="CG38" s="284">
        <f t="shared" si="45"/>
        <v>27.418402747487026</v>
      </c>
      <c r="CH38" s="285">
        <f t="shared" si="76"/>
        <v>1.0029342314958729</v>
      </c>
      <c r="CI38" s="282"/>
      <c r="CJ38" s="282"/>
      <c r="CL38" s="95">
        <f t="shared" si="11"/>
        <v>1979</v>
      </c>
      <c r="CM38" s="98">
        <f t="shared" si="12"/>
        <v>6921</v>
      </c>
      <c r="CN38" s="99">
        <f t="shared" si="13"/>
        <v>7369</v>
      </c>
      <c r="CO38" s="96">
        <f t="shared" si="14"/>
        <v>7059.8751115960722</v>
      </c>
      <c r="CQ38" s="407">
        <f t="shared" si="15"/>
        <v>1.049392749070694</v>
      </c>
      <c r="CR38" s="282"/>
      <c r="CS38">
        <f t="shared" si="77"/>
        <v>1979</v>
      </c>
      <c r="CT38" s="96">
        <f t="shared" si="78"/>
        <v>7059.8751115960722</v>
      </c>
      <c r="CU38" s="96">
        <f t="shared" si="79"/>
        <v>70598.751115960724</v>
      </c>
      <c r="CV38" s="96">
        <f t="shared" si="146"/>
        <v>10</v>
      </c>
      <c r="CW38" s="96">
        <f t="shared" si="80"/>
        <v>100</v>
      </c>
      <c r="CX38" s="80">
        <f t="shared" si="81"/>
        <v>0.73482397597561055</v>
      </c>
      <c r="CY38">
        <f t="shared" si="82"/>
        <v>1979</v>
      </c>
      <c r="CZ38" s="284">
        <f>'Regional_intensity (aggregate)'!V15</f>
        <v>86.084256343552624</v>
      </c>
      <c r="DA38" s="284">
        <f t="shared" si="83"/>
        <v>87.451242343828014</v>
      </c>
      <c r="DB38" s="284">
        <f t="shared" si="84"/>
        <v>85.783150667342781</v>
      </c>
      <c r="DC38" s="284">
        <f t="shared" si="46"/>
        <v>87.145355221376263</v>
      </c>
      <c r="DD38" s="285">
        <f t="shared" si="85"/>
        <v>1.0035100794721039</v>
      </c>
      <c r="DE38" s="282"/>
      <c r="DF38" s="212"/>
      <c r="DG38" s="89"/>
      <c r="DI38" s="95">
        <f t="shared" si="34"/>
        <v>1979</v>
      </c>
      <c r="DJ38" s="75">
        <f>HDD_by_Division11_update!F34</f>
        <v>2977</v>
      </c>
      <c r="DK38" s="75">
        <f>HDD_by_Division11_update!G34</f>
        <v>3900</v>
      </c>
      <c r="DL38" s="75">
        <f>HDD_by_Division11_update!H34</f>
        <v>2694</v>
      </c>
      <c r="DM38" s="75">
        <f t="shared" si="16"/>
        <v>3271.3671997491374</v>
      </c>
      <c r="DO38" s="75">
        <f>CDD_by_Division11_update!J34</f>
        <v>1833</v>
      </c>
      <c r="DP38" s="75">
        <f>CDD_by_Division11_update!L34</f>
        <v>1412</v>
      </c>
      <c r="DQ38" s="75">
        <f>CDD_by_Division11_update!N34</f>
        <v>2242</v>
      </c>
      <c r="DR38" s="75">
        <f t="shared" si="17"/>
        <v>1210.7914532416216</v>
      </c>
      <c r="DT38" s="430">
        <f t="shared" si="18"/>
        <v>0.98984409610966029</v>
      </c>
      <c r="DV38">
        <f t="shared" si="147"/>
        <v>1979</v>
      </c>
      <c r="DW38" s="96">
        <f t="shared" si="86"/>
        <v>3271.3671997491374</v>
      </c>
      <c r="DX38" s="96">
        <f t="shared" si="47"/>
        <v>1210.7914532416216</v>
      </c>
      <c r="DY38" s="96">
        <f t="shared" si="87"/>
        <v>12107.914532416216</v>
      </c>
      <c r="DZ38" s="96">
        <f t="shared" si="148"/>
        <v>10</v>
      </c>
      <c r="EA38" s="96">
        <f t="shared" si="88"/>
        <v>100</v>
      </c>
      <c r="EB38" s="96">
        <f t="shared" si="89"/>
        <v>1000</v>
      </c>
      <c r="EC38" s="96">
        <f t="shared" si="90"/>
        <v>1979</v>
      </c>
      <c r="ED38" s="284">
        <f>'Regional_intensity (aggregate)'!AK15</f>
        <v>40.186306771108462</v>
      </c>
      <c r="EE38" s="284">
        <f t="shared" si="91"/>
        <v>40.567227015954444</v>
      </c>
      <c r="EF38" s="284">
        <f t="shared" si="92"/>
        <v>40.396181254525054</v>
      </c>
      <c r="EG38" s="284">
        <f t="shared" si="48"/>
        <v>40.779090869533</v>
      </c>
      <c r="EH38" s="285">
        <f t="shared" si="93"/>
        <v>0.99480459595687443</v>
      </c>
      <c r="EI38" s="282"/>
      <c r="EK38" s="95">
        <f t="shared" si="19"/>
        <v>1979</v>
      </c>
      <c r="EL38" s="98">
        <f t="shared" si="20"/>
        <v>2977</v>
      </c>
      <c r="EM38" s="98">
        <f t="shared" si="21"/>
        <v>3900</v>
      </c>
      <c r="EN38" s="98">
        <f t="shared" si="22"/>
        <v>2694</v>
      </c>
      <c r="EO38" s="75">
        <f t="shared" si="23"/>
        <v>3069.9914097547007</v>
      </c>
      <c r="EQ38" s="407">
        <f t="shared" si="24"/>
        <v>1.0437052741207122</v>
      </c>
      <c r="ER38" s="282"/>
      <c r="ES38">
        <f t="shared" si="149"/>
        <v>1979</v>
      </c>
      <c r="ET38" s="96">
        <f t="shared" si="94"/>
        <v>3069.9914097547007</v>
      </c>
      <c r="EU38" s="96">
        <f t="shared" si="95"/>
        <v>30699.914097547007</v>
      </c>
      <c r="EV38" s="96">
        <f t="shared" si="150"/>
        <v>10</v>
      </c>
      <c r="EW38" s="96">
        <f t="shared" si="96"/>
        <v>100</v>
      </c>
      <c r="EX38" s="80">
        <f t="shared" si="97"/>
        <v>0.73482397597561055</v>
      </c>
      <c r="EY38" s="96">
        <f t="shared" si="98"/>
        <v>1979</v>
      </c>
      <c r="EZ38" s="284">
        <f>'Regional_intensity (aggregate)'!AJ15</f>
        <v>82.724527342251378</v>
      </c>
      <c r="FA38" s="284">
        <f t="shared" si="99"/>
        <v>69.404458744839232</v>
      </c>
      <c r="FB38" s="284">
        <f t="shared" si="100"/>
        <v>77.43581863959767</v>
      </c>
      <c r="FC38" s="284">
        <f t="shared" si="49"/>
        <v>64.967322906659277</v>
      </c>
      <c r="FD38" s="285">
        <f t="shared" si="101"/>
        <v>1.0682979633400462</v>
      </c>
      <c r="FE38" s="282"/>
      <c r="FG38" s="89"/>
      <c r="FI38" s="95">
        <f t="shared" si="35"/>
        <v>1979</v>
      </c>
      <c r="FJ38" s="75">
        <f>HDD_by_Division11_update!I34</f>
        <v>5564</v>
      </c>
      <c r="FK38" s="75">
        <f>HDD_by_Division11_update!J34</f>
        <v>3202</v>
      </c>
      <c r="FL38" s="75">
        <f t="shared" si="25"/>
        <v>4110.7596390484005</v>
      </c>
      <c r="FN38" s="75">
        <f>CDD_by_Division11_update!P34</f>
        <v>1164</v>
      </c>
      <c r="FO38" s="75">
        <f>CDD_by_Division11_update!R34</f>
        <v>770</v>
      </c>
      <c r="FP38" s="96">
        <f t="shared" si="26"/>
        <v>926.97478039104556</v>
      </c>
      <c r="FR38" s="432">
        <f t="shared" si="27"/>
        <v>1.0023872258420443</v>
      </c>
      <c r="FS38" s="282"/>
      <c r="FT38">
        <f t="shared" si="151"/>
        <v>1979</v>
      </c>
      <c r="FU38" s="96">
        <f t="shared" si="102"/>
        <v>4110.7596390484005</v>
      </c>
      <c r="FV38" s="96">
        <f t="shared" si="103"/>
        <v>926.97478039104556</v>
      </c>
      <c r="FW38" s="96">
        <f t="shared" si="104"/>
        <v>9269.7478039104553</v>
      </c>
      <c r="FX38" s="96">
        <f t="shared" si="152"/>
        <v>10</v>
      </c>
      <c r="FY38" s="96">
        <f t="shared" si="105"/>
        <v>100</v>
      </c>
      <c r="FZ38" s="96">
        <f t="shared" si="106"/>
        <v>1000</v>
      </c>
      <c r="GA38" s="96">
        <f t="shared" si="107"/>
        <v>1979</v>
      </c>
      <c r="GB38" s="284">
        <f>'Regional_intensity (aggregate)'!AX15</f>
        <v>47.706646199472793</v>
      </c>
      <c r="GC38" s="284">
        <f t="shared" si="108"/>
        <v>48.153007442305508</v>
      </c>
      <c r="GD38" s="284">
        <f t="shared" si="109"/>
        <v>47.58628358222537</v>
      </c>
      <c r="GE38" s="284">
        <f t="shared" si="50"/>
        <v>48.031518667348308</v>
      </c>
      <c r="GF38" s="285">
        <f t="shared" si="110"/>
        <v>1.0025293552718704</v>
      </c>
      <c r="GG38" s="284">
        <f t="shared" si="51"/>
        <v>2.3794093134981114</v>
      </c>
      <c r="GH38" s="282"/>
      <c r="GJ38" s="95">
        <f t="shared" si="28"/>
        <v>1979</v>
      </c>
      <c r="GK38" s="98">
        <f t="shared" si="29"/>
        <v>5564</v>
      </c>
      <c r="GL38" s="98">
        <f t="shared" si="30"/>
        <v>3202</v>
      </c>
      <c r="GM38" s="75">
        <f t="shared" si="31"/>
        <v>4151.4868286007522</v>
      </c>
      <c r="GO38" s="407">
        <f t="shared" si="32"/>
        <v>1.0149336630838215</v>
      </c>
      <c r="GP38" s="282"/>
      <c r="GQ38">
        <f t="shared" si="153"/>
        <v>1979</v>
      </c>
      <c r="GR38" s="96">
        <f t="shared" si="111"/>
        <v>4151.4868286007522</v>
      </c>
      <c r="GS38" s="96">
        <f t="shared" si="112"/>
        <v>41514.868286007521</v>
      </c>
      <c r="GT38" s="96">
        <f t="shared" si="154"/>
        <v>10</v>
      </c>
      <c r="GU38" s="96">
        <f t="shared" si="113"/>
        <v>100</v>
      </c>
      <c r="GV38" s="284">
        <f t="shared" si="114"/>
        <v>0.73482397597561055</v>
      </c>
      <c r="GW38">
        <f t="shared" si="115"/>
        <v>1979</v>
      </c>
      <c r="GX38" s="284">
        <f>'Regional_intensity (aggregate)'!AW15</f>
        <v>76.479379612434755</v>
      </c>
      <c r="GY38" s="284">
        <f t="array" ref="GY38">SUMPRODUCT(GR$11:GV$11,GR38:GV38)+GQ$11</f>
        <v>76.847806840457963</v>
      </c>
      <c r="GZ38" s="284">
        <f t="shared" si="116"/>
        <v>75.983430019466937</v>
      </c>
      <c r="HA38" s="284">
        <f t="shared" si="52"/>
        <v>76.349468089331396</v>
      </c>
      <c r="HB38" s="285">
        <f t="shared" si="117"/>
        <v>1.0065270756116269</v>
      </c>
      <c r="HC38" s="282"/>
      <c r="HD38" s="282"/>
      <c r="HE38" s="282"/>
      <c r="HG38" s="89"/>
      <c r="HO38">
        <f t="shared" si="36"/>
        <v>1979</v>
      </c>
      <c r="HP38" s="112">
        <f t="shared" si="37"/>
        <v>0.9930580240066651</v>
      </c>
      <c r="HQ38" s="112">
        <f t="shared" si="38"/>
        <v>1.0279695124506745</v>
      </c>
      <c r="HS38">
        <f t="shared" si="158"/>
        <v>1979</v>
      </c>
      <c r="HT38" s="81">
        <f>Commercial_Total!D193</f>
        <v>1863.3344031279998</v>
      </c>
      <c r="HU38" s="81">
        <f t="shared" si="39"/>
        <v>1876.3600495468065</v>
      </c>
      <c r="HV38" s="81">
        <f>Commercial_Total!D269</f>
        <v>4365.8440000000001</v>
      </c>
      <c r="HW38" s="81">
        <f t="shared" si="40"/>
        <v>4247.0559166602607</v>
      </c>
      <c r="HX38" s="96"/>
      <c r="HY38" s="75">
        <f>HDD_by_Division10!K34</f>
        <v>4781</v>
      </c>
      <c r="HZ38" s="75">
        <f>CDD_by_Division10!K34</f>
        <v>1113</v>
      </c>
      <c r="IB38">
        <f t="shared" si="118"/>
        <v>1979</v>
      </c>
      <c r="IC38" s="81">
        <f t="shared" si="118"/>
        <v>1863.3344031279998</v>
      </c>
      <c r="ID38" s="81">
        <f t="shared" si="118"/>
        <v>1876.3600495468065</v>
      </c>
      <c r="IE38" s="81">
        <f t="shared" si="118"/>
        <v>4365.8440000000001</v>
      </c>
      <c r="IF38" s="81">
        <f t="shared" si="118"/>
        <v>4247.0559166602607</v>
      </c>
      <c r="IO38">
        <f t="shared" si="155"/>
        <v>1979</v>
      </c>
      <c r="IP38" s="78">
        <f>SEDS_CensusDiv!C27</f>
        <v>349.59300000000002</v>
      </c>
      <c r="IQ38" s="78">
        <f>SEDS_CensusDiv!D27</f>
        <v>437.34199999999998</v>
      </c>
      <c r="IR38" s="78">
        <f>SEDS_CensusDiv!E27</f>
        <v>656.91300000000001</v>
      </c>
      <c r="IS38" s="78">
        <f>SEDS_CensusDiv!F27</f>
        <v>410.27300000000002</v>
      </c>
      <c r="IT38" s="78">
        <f t="shared" si="119"/>
        <v>1854.1210000000001</v>
      </c>
      <c r="IV38" s="78">
        <f t="shared" si="120"/>
        <v>351.62678940538638</v>
      </c>
      <c r="IW38" s="78">
        <f t="shared" si="121"/>
        <v>436.06249170267716</v>
      </c>
      <c r="IX38" s="78">
        <f t="shared" si="122"/>
        <v>660.34375260212175</v>
      </c>
      <c r="IY38" s="78">
        <f t="shared" si="123"/>
        <v>409.23789198047012</v>
      </c>
      <c r="IZ38" s="78">
        <f t="shared" si="124"/>
        <v>1857.2709256906555</v>
      </c>
      <c r="JB38" s="294">
        <f t="shared" si="125"/>
        <v>0.99830400312249323</v>
      </c>
      <c r="JD38">
        <f t="shared" si="126"/>
        <v>1979</v>
      </c>
      <c r="JE38" s="78">
        <f t="shared" si="127"/>
        <v>1854.1210000000001</v>
      </c>
      <c r="JF38" s="78">
        <f t="shared" si="128"/>
        <v>1857.2709256906555</v>
      </c>
      <c r="JI38">
        <f t="shared" si="156"/>
        <v>1979</v>
      </c>
      <c r="JJ38" s="78">
        <f>SEDS_CensusDiv!J27</f>
        <v>991.09199999999998</v>
      </c>
      <c r="JK38" s="78">
        <f>SEDS_CensusDiv!K27</f>
        <v>1364.248</v>
      </c>
      <c r="JL38" s="78">
        <f>SEDS_CensusDiv!L27</f>
        <v>1352.2719999999999</v>
      </c>
      <c r="JM38" s="78">
        <f>SEDS_CensusDiv!M27</f>
        <v>657.71600000000001</v>
      </c>
      <c r="JN38" s="78">
        <f t="shared" si="129"/>
        <v>4365.3280000000004</v>
      </c>
      <c r="JP38" s="78">
        <f t="shared" si="130"/>
        <v>1015.519720281566</v>
      </c>
      <c r="JQ38" s="78">
        <f t="shared" si="131"/>
        <v>1359.476130740672</v>
      </c>
      <c r="JR38" s="78">
        <f t="shared" si="132"/>
        <v>1265.8191313705265</v>
      </c>
      <c r="JS38" s="78">
        <f t="shared" si="133"/>
        <v>653.45087671917008</v>
      </c>
      <c r="JT38" s="78">
        <f t="shared" si="134"/>
        <v>4294.2658591119343</v>
      </c>
      <c r="JV38" s="294">
        <f t="shared" si="157"/>
        <v>1.0165481465795325</v>
      </c>
      <c r="JX38">
        <f t="shared" si="136"/>
        <v>1979</v>
      </c>
      <c r="JY38" s="78">
        <f t="shared" si="137"/>
        <v>4365.3280000000004</v>
      </c>
      <c r="JZ38" s="78">
        <f t="shared" si="138"/>
        <v>4294.2658591119343</v>
      </c>
      <c r="KC38">
        <v>1979</v>
      </c>
      <c r="KD38" s="78">
        <v>4365.3280000000004</v>
      </c>
      <c r="KE38" s="78">
        <v>4233.8897443994028</v>
      </c>
    </row>
    <row r="39" spans="2:291" ht="13.5" customHeight="1" x14ac:dyDescent="0.2">
      <c r="B39" s="103" t="s">
        <v>170</v>
      </c>
      <c r="C39" s="104" t="s">
        <v>292</v>
      </c>
      <c r="D39" s="104"/>
      <c r="E39" s="104"/>
      <c r="F39" s="104"/>
      <c r="G39" s="104"/>
      <c r="I39" s="96">
        <f t="shared" si="139"/>
        <v>1980</v>
      </c>
      <c r="J39" s="76">
        <v>0.9597382644113388</v>
      </c>
      <c r="K39" s="79">
        <f t="shared" si="53"/>
        <v>0.85964802321865563</v>
      </c>
      <c r="L39" s="96">
        <f t="shared" si="54"/>
        <v>1331</v>
      </c>
      <c r="M39" s="79">
        <f t="shared" si="55"/>
        <v>0.85964802321865563</v>
      </c>
      <c r="O39" s="95">
        <v>1980</v>
      </c>
      <c r="P39" s="75">
        <f>HDD_by_Division11_update!B35</f>
        <v>6900</v>
      </c>
      <c r="Q39" s="75">
        <f>HDD_by_Division11_update!C35</f>
        <v>6143</v>
      </c>
      <c r="R39" s="96">
        <f t="shared" si="2"/>
        <v>6300.852359208523</v>
      </c>
      <c r="T39">
        <f>CDD_by_Division11_update!B35</f>
        <v>487</v>
      </c>
      <c r="U39">
        <f>CDD_by_Division11_update!D35</f>
        <v>793</v>
      </c>
      <c r="V39" s="96">
        <f t="shared" si="3"/>
        <v>716.90387295687788</v>
      </c>
      <c r="X39" s="430">
        <f t="shared" si="4"/>
        <v>1.0188919464482968</v>
      </c>
      <c r="Y39" s="282"/>
      <c r="Z39">
        <f t="shared" si="140"/>
        <v>1980</v>
      </c>
      <c r="AA39" s="96">
        <f t="shared" si="56"/>
        <v>6300.852359208523</v>
      </c>
      <c r="AB39" s="96">
        <f t="shared" si="57"/>
        <v>716.90387295687788</v>
      </c>
      <c r="AC39" s="96">
        <f t="shared" si="141"/>
        <v>11</v>
      </c>
      <c r="AD39" s="96">
        <f t="shared" si="58"/>
        <v>121</v>
      </c>
      <c r="AE39" s="96">
        <f t="shared" si="59"/>
        <v>1331</v>
      </c>
      <c r="AF39" s="284">
        <f>'Regional_intensity (aggregate)'!I16</f>
        <v>31.230990542082488</v>
      </c>
      <c r="AG39" s="284">
        <f t="shared" si="60"/>
        <v>31.610174673086</v>
      </c>
      <c r="AH39" s="284">
        <f t="shared" si="61"/>
        <v>30.790299576540285</v>
      </c>
      <c r="AI39" s="284">
        <f t="shared" si="42"/>
        <v>31.164133156123242</v>
      </c>
      <c r="AJ39" s="285">
        <f t="shared" si="62"/>
        <v>1.0143126559859124</v>
      </c>
      <c r="AK39" s="282"/>
      <c r="AM39" s="95">
        <f t="shared" si="5"/>
        <v>1980</v>
      </c>
      <c r="AN39" s="98">
        <f t="shared" ref="AN39:AN67" si="159">P39</f>
        <v>6900</v>
      </c>
      <c r="AO39" s="99">
        <f t="shared" ref="AO39:AO67" si="160">Q39</f>
        <v>6143</v>
      </c>
      <c r="AP39" s="96">
        <f t="shared" si="6"/>
        <v>6347.7055968018276</v>
      </c>
      <c r="AR39" s="407">
        <f t="shared" si="7"/>
        <v>1.0245114140894385</v>
      </c>
      <c r="AS39" s="282"/>
      <c r="AT39">
        <f t="shared" si="142"/>
        <v>1980</v>
      </c>
      <c r="AU39" s="96">
        <f t="shared" si="63"/>
        <v>6347.7055968018276</v>
      </c>
      <c r="AV39" s="96">
        <f t="shared" si="64"/>
        <v>69824.761564820103</v>
      </c>
      <c r="AW39" s="96">
        <f t="shared" si="143"/>
        <v>11</v>
      </c>
      <c r="AX39" s="96">
        <f t="shared" si="65"/>
        <v>121</v>
      </c>
      <c r="AY39" s="80">
        <f t="shared" si="66"/>
        <v>0.85964802321865563</v>
      </c>
      <c r="AZ39">
        <f t="shared" si="67"/>
        <v>1980</v>
      </c>
      <c r="BA39" s="80">
        <f>'Regional_intensity (aggregate)'!H16</f>
        <v>90.925068472659163</v>
      </c>
      <c r="BB39" s="284">
        <f t="shared" si="68"/>
        <v>92.253161431958972</v>
      </c>
      <c r="BC39" s="284">
        <f t="shared" si="69"/>
        <v>85.440817915159585</v>
      </c>
      <c r="BD39" s="284">
        <f t="shared" si="43"/>
        <v>86.688805413173526</v>
      </c>
      <c r="BE39" s="285">
        <f t="shared" si="70"/>
        <v>1.0641877113459435</v>
      </c>
      <c r="BF39" s="282">
        <v>1.088316612810011</v>
      </c>
      <c r="BG39" s="282"/>
      <c r="BH39" s="282"/>
      <c r="BJ39" s="89"/>
      <c r="BL39" s="95">
        <f t="shared" si="33"/>
        <v>1980</v>
      </c>
      <c r="BM39" s="75">
        <f>HDD_by_Division11_update!D35</f>
        <v>6792</v>
      </c>
      <c r="BN39" s="75">
        <f>HDD_by_Division11_update!E35</f>
        <v>6652</v>
      </c>
      <c r="BO39" s="75">
        <f t="shared" si="8"/>
        <v>6714.0025673940945</v>
      </c>
      <c r="BQ39" s="75">
        <f>CDD_by_Division11_update!F35</f>
        <v>816</v>
      </c>
      <c r="BR39" s="75">
        <f>CDD_by_Division11_update!H35</f>
        <v>1217</v>
      </c>
      <c r="BS39" s="96">
        <f t="shared" si="9"/>
        <v>947.41427255985275</v>
      </c>
      <c r="BU39" s="430">
        <f t="shared" si="10"/>
        <v>1.0197990766936555</v>
      </c>
      <c r="BV39" s="282"/>
      <c r="BW39">
        <f t="shared" si="144"/>
        <v>1980</v>
      </c>
      <c r="BX39" s="96">
        <f t="shared" si="44"/>
        <v>6714.0025673940945</v>
      </c>
      <c r="BY39" s="96">
        <f t="shared" si="71"/>
        <v>947.41427255985275</v>
      </c>
      <c r="BZ39" s="96">
        <f t="shared" si="145"/>
        <v>11</v>
      </c>
      <c r="CA39" s="96">
        <f t="shared" si="72"/>
        <v>121</v>
      </c>
      <c r="CB39" s="96">
        <f t="shared" si="73"/>
        <v>1331</v>
      </c>
      <c r="CC39" s="96">
        <f t="shared" si="74"/>
        <v>1980</v>
      </c>
      <c r="CD39" s="284">
        <f>'Regional_intensity (aggregate)'!W16</f>
        <v>27.593685633284675</v>
      </c>
      <c r="CE39" s="284">
        <f t="array" ref="CE39">SUMPRODUCT(BX$11:CB$11,BX39:CB39)+BW$11</f>
        <v>28.020296711981452</v>
      </c>
      <c r="CF39" s="284">
        <f t="shared" si="75"/>
        <v>27.572139274205586</v>
      </c>
      <c r="CG39" s="284">
        <f t="shared" si="45"/>
        <v>27.998417236275213</v>
      </c>
      <c r="CH39" s="285">
        <f t="shared" si="76"/>
        <v>1.0007814540201183</v>
      </c>
      <c r="CI39" s="282"/>
      <c r="CJ39" s="282"/>
      <c r="CL39" s="95">
        <f t="shared" si="11"/>
        <v>1980</v>
      </c>
      <c r="CM39" s="98">
        <f t="shared" si="12"/>
        <v>6792</v>
      </c>
      <c r="CN39" s="99">
        <f t="shared" si="13"/>
        <v>6652</v>
      </c>
      <c r="CO39" s="96">
        <f t="shared" si="14"/>
        <v>6748.6015276262278</v>
      </c>
      <c r="CQ39" s="407">
        <f t="shared" si="15"/>
        <v>1.0178698999812663</v>
      </c>
      <c r="CR39" s="282"/>
      <c r="CS39">
        <f t="shared" si="77"/>
        <v>1980</v>
      </c>
      <c r="CT39" s="96">
        <f t="shared" si="78"/>
        <v>6748.6015276262278</v>
      </c>
      <c r="CU39" s="96">
        <f t="shared" si="79"/>
        <v>74234.616803888508</v>
      </c>
      <c r="CV39" s="96">
        <f t="shared" si="146"/>
        <v>11</v>
      </c>
      <c r="CW39" s="96">
        <f t="shared" si="80"/>
        <v>121</v>
      </c>
      <c r="CX39" s="80">
        <f t="shared" si="81"/>
        <v>0.85964802321865563</v>
      </c>
      <c r="CY39">
        <f t="shared" si="82"/>
        <v>1980</v>
      </c>
      <c r="CZ39" s="284">
        <f>'Regional_intensity (aggregate)'!V16</f>
        <v>78.792765757267105</v>
      </c>
      <c r="DA39" s="284">
        <f t="shared" si="83"/>
        <v>80.078747625010365</v>
      </c>
      <c r="DB39" s="284">
        <f t="shared" si="84"/>
        <v>78.814222368173859</v>
      </c>
      <c r="DC39" s="284">
        <f t="shared" si="46"/>
        <v>80.100554430662839</v>
      </c>
      <c r="DD39" s="285">
        <f t="shared" si="85"/>
        <v>0.99972775711969197</v>
      </c>
      <c r="DE39" s="282"/>
      <c r="DF39" s="212"/>
      <c r="DG39" s="89"/>
      <c r="DI39" s="95">
        <f t="shared" si="34"/>
        <v>1980</v>
      </c>
      <c r="DJ39" s="75">
        <f>HDD_by_Division11_update!F35</f>
        <v>3099</v>
      </c>
      <c r="DK39" s="75">
        <f>HDD_by_Division11_update!G35</f>
        <v>3855</v>
      </c>
      <c r="DL39" s="75">
        <f>HDD_by_Division11_update!H35</f>
        <v>2378</v>
      </c>
      <c r="DM39" s="75">
        <f t="shared" si="16"/>
        <v>3278.5920351207274</v>
      </c>
      <c r="DO39" s="75">
        <f>CDD_by_Division11_update!J35</f>
        <v>2075</v>
      </c>
      <c r="DP39" s="75">
        <f>CDD_by_Division11_update!L35</f>
        <v>1834</v>
      </c>
      <c r="DQ39" s="75">
        <f>CDD_by_Division11_update!N35</f>
        <v>2734</v>
      </c>
      <c r="DR39" s="75">
        <f t="shared" si="17"/>
        <v>1426.9288745792478</v>
      </c>
      <c r="DT39" s="430">
        <f t="shared" si="18"/>
        <v>1.0174777181759089</v>
      </c>
      <c r="DV39">
        <f t="shared" si="147"/>
        <v>1980</v>
      </c>
      <c r="DW39" s="96">
        <f t="shared" si="86"/>
        <v>3278.5920351207274</v>
      </c>
      <c r="DX39" s="96">
        <f t="shared" si="47"/>
        <v>1426.9288745792478</v>
      </c>
      <c r="DY39" s="96">
        <f t="shared" si="87"/>
        <v>15696.217620371726</v>
      </c>
      <c r="DZ39" s="96">
        <f t="shared" si="148"/>
        <v>11</v>
      </c>
      <c r="EA39" s="96">
        <f t="shared" si="88"/>
        <v>121</v>
      </c>
      <c r="EB39" s="96">
        <f t="shared" si="89"/>
        <v>1331</v>
      </c>
      <c r="EC39" s="96">
        <f t="shared" si="90"/>
        <v>1980</v>
      </c>
      <c r="ED39" s="284">
        <f>'Regional_intensity (aggregate)'!AK16</f>
        <v>40.734981218491782</v>
      </c>
      <c r="EE39" s="284">
        <f t="shared" si="91"/>
        <v>41.585538253762273</v>
      </c>
      <c r="EF39" s="284">
        <f t="shared" si="92"/>
        <v>40.521102115545247</v>
      </c>
      <c r="EG39" s="284">
        <f t="shared" si="48"/>
        <v>41.36719329934688</v>
      </c>
      <c r="EH39" s="285">
        <f t="shared" si="93"/>
        <v>1.0052782153441104</v>
      </c>
      <c r="EI39" s="282"/>
      <c r="EK39" s="95">
        <f t="shared" si="19"/>
        <v>1980</v>
      </c>
      <c r="EL39" s="98">
        <f t="shared" si="20"/>
        <v>3099</v>
      </c>
      <c r="EM39" s="98">
        <f t="shared" si="21"/>
        <v>3855</v>
      </c>
      <c r="EN39" s="98">
        <f t="shared" si="22"/>
        <v>2378</v>
      </c>
      <c r="EO39" s="75">
        <f t="shared" si="23"/>
        <v>3012.300754032643</v>
      </c>
      <c r="EQ39" s="407">
        <f t="shared" si="24"/>
        <v>1.03409415486835</v>
      </c>
      <c r="ER39" s="282"/>
      <c r="ES39">
        <f t="shared" si="149"/>
        <v>1980</v>
      </c>
      <c r="ET39" s="96">
        <f t="shared" si="94"/>
        <v>3012.300754032643</v>
      </c>
      <c r="EU39" s="96">
        <f t="shared" si="95"/>
        <v>33135.308294359071</v>
      </c>
      <c r="EV39" s="96">
        <f t="shared" si="150"/>
        <v>11</v>
      </c>
      <c r="EW39" s="96">
        <f t="shared" si="96"/>
        <v>121</v>
      </c>
      <c r="EX39" s="80">
        <f t="shared" si="97"/>
        <v>0.85964802321865563</v>
      </c>
      <c r="EY39" s="96">
        <f t="shared" si="98"/>
        <v>1980</v>
      </c>
      <c r="EZ39" s="284">
        <f>'Regional_intensity (aggregate)'!AJ16</f>
        <v>65.902220474515573</v>
      </c>
      <c r="FA39" s="284">
        <f t="shared" si="99"/>
        <v>65.678799990934806</v>
      </c>
      <c r="FB39" s="284">
        <f t="shared" si="100"/>
        <v>62.279718324311908</v>
      </c>
      <c r="FC39" s="284">
        <f t="shared" si="49"/>
        <v>62.068578780225188</v>
      </c>
      <c r="FD39" s="285">
        <f t="shared" si="101"/>
        <v>1.0581650374739984</v>
      </c>
      <c r="FE39" s="282"/>
      <c r="FG39" s="89"/>
      <c r="FI39" s="95">
        <f t="shared" si="35"/>
        <v>1980</v>
      </c>
      <c r="FJ39" s="75">
        <f>HDD_by_Division11_update!I35</f>
        <v>5052</v>
      </c>
      <c r="FK39" s="75">
        <f>HDD_by_Division11_update!J35</f>
        <v>2986</v>
      </c>
      <c r="FL39" s="75">
        <f t="shared" si="25"/>
        <v>3780.8761279737491</v>
      </c>
      <c r="FN39" s="75">
        <f>CDD_by_Division11_update!P35</f>
        <v>1202</v>
      </c>
      <c r="FO39" s="75">
        <f>CDD_by_Division11_update!R35</f>
        <v>658</v>
      </c>
      <c r="FP39" s="96">
        <f t="shared" si="26"/>
        <v>874.73675262113909</v>
      </c>
      <c r="FR39" s="432">
        <f t="shared" si="27"/>
        <v>0.99195500737401654</v>
      </c>
      <c r="FS39" s="282"/>
      <c r="FT39">
        <f t="shared" si="151"/>
        <v>1980</v>
      </c>
      <c r="FU39" s="96">
        <f t="shared" si="102"/>
        <v>3780.8761279737491</v>
      </c>
      <c r="FV39" s="96">
        <f t="shared" si="103"/>
        <v>874.73675262113909</v>
      </c>
      <c r="FW39" s="96">
        <f t="shared" si="104"/>
        <v>9622.1042788325303</v>
      </c>
      <c r="FX39" s="96">
        <f t="shared" si="152"/>
        <v>11</v>
      </c>
      <c r="FY39" s="96">
        <f t="shared" si="105"/>
        <v>121</v>
      </c>
      <c r="FZ39" s="96">
        <f t="shared" si="106"/>
        <v>1331</v>
      </c>
      <c r="GA39" s="96">
        <f t="shared" si="107"/>
        <v>1980</v>
      </c>
      <c r="GB39" s="284">
        <f>'Regional_intensity (aggregate)'!AX16</f>
        <v>47.102857368010788</v>
      </c>
      <c r="GC39" s="284">
        <f t="shared" si="108"/>
        <v>48.395837776995862</v>
      </c>
      <c r="GD39" s="284">
        <f t="shared" si="109"/>
        <v>47.247328762422939</v>
      </c>
      <c r="GE39" s="284">
        <f t="shared" si="50"/>
        <v>48.544274932575625</v>
      </c>
      <c r="GF39" s="285">
        <f t="shared" si="110"/>
        <v>0.99694223148278693</v>
      </c>
      <c r="GG39" s="284">
        <f t="shared" si="51"/>
        <v>2.6859989221481495</v>
      </c>
      <c r="GH39" s="282"/>
      <c r="GJ39" s="95">
        <f t="shared" si="28"/>
        <v>1980</v>
      </c>
      <c r="GK39" s="98">
        <f t="shared" si="29"/>
        <v>5052</v>
      </c>
      <c r="GL39" s="98">
        <f t="shared" si="30"/>
        <v>2986</v>
      </c>
      <c r="GM39" s="75">
        <f t="shared" si="31"/>
        <v>3816.4994868286008</v>
      </c>
      <c r="GO39" s="407">
        <f t="shared" si="32"/>
        <v>0.97487997513850622</v>
      </c>
      <c r="GP39" s="282"/>
      <c r="GQ39">
        <f t="shared" si="153"/>
        <v>1980</v>
      </c>
      <c r="GR39" s="96">
        <f t="shared" si="111"/>
        <v>3816.4994868286008</v>
      </c>
      <c r="GS39" s="96">
        <f t="shared" si="112"/>
        <v>41981.494355114606</v>
      </c>
      <c r="GT39" s="96">
        <f t="shared" si="154"/>
        <v>11</v>
      </c>
      <c r="GU39" s="96">
        <f t="shared" si="113"/>
        <v>121</v>
      </c>
      <c r="GV39" s="284">
        <f t="shared" si="114"/>
        <v>0.85964802321865563</v>
      </c>
      <c r="GW39">
        <f t="shared" si="115"/>
        <v>1980</v>
      </c>
      <c r="GX39" s="284">
        <f>'Regional_intensity (aggregate)'!AW16</f>
        <v>75.554852949340315</v>
      </c>
      <c r="GY39" s="284">
        <f t="array" ref="GY39">SUMPRODUCT(GR$11:GV$11,GR39:GV39)+GQ$11</f>
        <v>73.807092923096377</v>
      </c>
      <c r="GZ39" s="284">
        <f t="shared" si="116"/>
        <v>76.158315034431624</v>
      </c>
      <c r="HA39" s="284">
        <f t="shared" si="52"/>
        <v>74.396595522218149</v>
      </c>
      <c r="HB39" s="285">
        <f t="shared" si="117"/>
        <v>0.99207621538346169</v>
      </c>
      <c r="HC39" s="282"/>
      <c r="HD39" s="282"/>
      <c r="HE39" s="282"/>
      <c r="HG39" s="89"/>
      <c r="HO39">
        <f t="shared" si="36"/>
        <v>1980</v>
      </c>
      <c r="HP39" s="112">
        <f t="shared" si="37"/>
        <v>1.0124662497475934</v>
      </c>
      <c r="HQ39" s="112">
        <f t="shared" si="38"/>
        <v>1.0150422770697765</v>
      </c>
      <c r="HS39">
        <f t="shared" si="158"/>
        <v>1980</v>
      </c>
      <c r="HT39" s="81">
        <f>Commercial_Total!D194</f>
        <v>1915.3024031279997</v>
      </c>
      <c r="HU39" s="81">
        <f t="shared" si="39"/>
        <v>1891.7197522440697</v>
      </c>
      <c r="HV39" s="81">
        <f>Commercial_Total!D270</f>
        <v>4104.9840000000004</v>
      </c>
      <c r="HW39" s="81">
        <f t="shared" si="40"/>
        <v>4044.1507637004697</v>
      </c>
      <c r="HX39" s="96"/>
      <c r="HY39" s="75">
        <f>HDD_by_Division10!K35</f>
        <v>4707</v>
      </c>
      <c r="HZ39" s="75">
        <f>CDD_by_Division10!K35</f>
        <v>1313</v>
      </c>
      <c r="IB39">
        <f t="shared" si="118"/>
        <v>1980</v>
      </c>
      <c r="IC39" s="81">
        <f t="shared" si="118"/>
        <v>1915.3024031279997</v>
      </c>
      <c r="ID39" s="81">
        <f t="shared" si="118"/>
        <v>1891.7197522440697</v>
      </c>
      <c r="IE39" s="81">
        <f t="shared" si="118"/>
        <v>4104.9840000000004</v>
      </c>
      <c r="IF39" s="81">
        <f t="shared" si="118"/>
        <v>4044.1507637004697</v>
      </c>
      <c r="IO39">
        <f t="shared" si="155"/>
        <v>1980</v>
      </c>
      <c r="IP39" s="78">
        <f>SEDS_CensusDiv!C28</f>
        <v>357.65699999999998</v>
      </c>
      <c r="IQ39" s="78">
        <f>SEDS_CensusDiv!D28</f>
        <v>441.78500000000003</v>
      </c>
      <c r="IR39" s="78">
        <f>SEDS_CensusDiv!E28</f>
        <v>690.87599999999998</v>
      </c>
      <c r="IS39" s="78">
        <f>SEDS_CensusDiv!F28</f>
        <v>415.774</v>
      </c>
      <c r="IT39" s="78">
        <f t="shared" si="119"/>
        <v>1906.0920000000001</v>
      </c>
      <c r="IV39" s="78">
        <f t="shared" si="120"/>
        <v>352.61021134785824</v>
      </c>
      <c r="IW39" s="78">
        <f t="shared" si="121"/>
        <v>441.4400349100784</v>
      </c>
      <c r="IX39" s="78">
        <f t="shared" si="122"/>
        <v>687.24855413633986</v>
      </c>
      <c r="IY39" s="78">
        <f t="shared" si="123"/>
        <v>417.04924003631066</v>
      </c>
      <c r="IZ39" s="78">
        <f t="shared" si="124"/>
        <v>1898.3480404305872</v>
      </c>
      <c r="JB39" s="294">
        <f t="shared" si="125"/>
        <v>1.0040793149646343</v>
      </c>
      <c r="JD39">
        <f t="shared" si="126"/>
        <v>1980</v>
      </c>
      <c r="JE39" s="78">
        <f t="shared" si="127"/>
        <v>1906.0920000000001</v>
      </c>
      <c r="JF39" s="78">
        <f t="shared" si="128"/>
        <v>1898.3480404305872</v>
      </c>
      <c r="JI39">
        <f t="shared" si="156"/>
        <v>1980</v>
      </c>
      <c r="JJ39" s="78">
        <f>SEDS_CensusDiv!J28</f>
        <v>1041.2729999999999</v>
      </c>
      <c r="JK39" s="78">
        <f>SEDS_CensusDiv!K28</f>
        <v>1261.501</v>
      </c>
      <c r="JL39" s="78">
        <f>SEDS_CensusDiv!L28</f>
        <v>1117.7190000000001</v>
      </c>
      <c r="JM39" s="78">
        <f>SEDS_CensusDiv!M28</f>
        <v>666.91800000000001</v>
      </c>
      <c r="JN39" s="78">
        <f t="shared" si="129"/>
        <v>4087.4110000000001</v>
      </c>
      <c r="JP39" s="78">
        <f t="shared" si="130"/>
        <v>978.46741594397668</v>
      </c>
      <c r="JQ39" s="78">
        <f t="shared" si="131"/>
        <v>1261.8445281888551</v>
      </c>
      <c r="JR39" s="78">
        <f t="shared" si="132"/>
        <v>1056.280410349</v>
      </c>
      <c r="JS39" s="78">
        <f t="shared" si="133"/>
        <v>672.2447223898215</v>
      </c>
      <c r="JT39" s="78">
        <f t="shared" si="134"/>
        <v>3968.8370768716532</v>
      </c>
      <c r="JV39" s="294">
        <f t="shared" si="157"/>
        <v>1.0298762385131239</v>
      </c>
      <c r="JX39">
        <f t="shared" si="136"/>
        <v>1980</v>
      </c>
      <c r="JY39" s="78">
        <f t="shared" si="137"/>
        <v>4087.4110000000001</v>
      </c>
      <c r="JZ39" s="78">
        <f t="shared" si="138"/>
        <v>3968.8370768716532</v>
      </c>
      <c r="KC39">
        <v>1980</v>
      </c>
      <c r="KD39" s="78">
        <v>4087.4110000000001</v>
      </c>
      <c r="KE39" s="78">
        <v>3921.1163712043381</v>
      </c>
    </row>
    <row r="40" spans="2:291" x14ac:dyDescent="0.2">
      <c r="B40" s="103" t="s">
        <v>172</v>
      </c>
      <c r="C40" s="104" t="s">
        <v>184</v>
      </c>
      <c r="D40" s="104"/>
      <c r="E40" s="104"/>
      <c r="F40" s="104"/>
      <c r="G40" s="104"/>
      <c r="I40" s="96">
        <f t="shared" si="139"/>
        <v>1981</v>
      </c>
      <c r="J40" s="76">
        <v>1.0596872324098427</v>
      </c>
      <c r="K40" s="79">
        <f t="shared" si="53"/>
        <v>0.98451866785789754</v>
      </c>
      <c r="L40" s="96">
        <f t="shared" si="54"/>
        <v>1728</v>
      </c>
      <c r="M40" s="79">
        <f t="shared" si="55"/>
        <v>0.98451866785789754</v>
      </c>
      <c r="O40" s="95">
        <v>1981</v>
      </c>
      <c r="P40" s="75">
        <f>HDD_by_Division11_update!B36</f>
        <v>6612</v>
      </c>
      <c r="Q40" s="75">
        <f>HDD_by_Division11_update!C36</f>
        <v>5989</v>
      </c>
      <c r="R40" s="96">
        <f t="shared" ref="R40:R70" si="161">P$75*P40+Q$75*Q40</f>
        <v>6118.9101978691015</v>
      </c>
      <c r="T40">
        <f>CDD_by_Division11_update!B36</f>
        <v>436</v>
      </c>
      <c r="U40">
        <f>CDD_by_Division11_update!D36</f>
        <v>657</v>
      </c>
      <c r="V40" s="96">
        <f t="shared" ref="V40:V70" si="162">T$75*T40+U$75*U40</f>
        <v>602.04168602441189</v>
      </c>
      <c r="X40" s="430">
        <f t="shared" ref="X40:X72" si="163">1/($F$10+$G$10*R$72/R40+$H$10*V$72/V40)</f>
        <v>1.0013416229007457</v>
      </c>
      <c r="Y40" s="282"/>
      <c r="Z40">
        <f t="shared" si="140"/>
        <v>1981</v>
      </c>
      <c r="AA40" s="96">
        <f t="shared" si="56"/>
        <v>6118.9101978691015</v>
      </c>
      <c r="AB40" s="96">
        <f t="shared" si="57"/>
        <v>602.04168602441189</v>
      </c>
      <c r="AC40" s="96">
        <f t="shared" si="141"/>
        <v>12</v>
      </c>
      <c r="AD40" s="96">
        <f t="shared" si="58"/>
        <v>144</v>
      </c>
      <c r="AE40" s="96">
        <f t="shared" si="59"/>
        <v>1728</v>
      </c>
      <c r="AF40" s="284">
        <f>'Regional_intensity (aggregate)'!I17</f>
        <v>32.046956722076288</v>
      </c>
      <c r="AG40" s="284">
        <f t="shared" si="60"/>
        <v>31.671798812317615</v>
      </c>
      <c r="AH40" s="284">
        <f t="shared" si="61"/>
        <v>31.992805928038383</v>
      </c>
      <c r="AI40" s="284">
        <f t="shared" si="42"/>
        <v>31.618281934906463</v>
      </c>
      <c r="AJ40" s="285">
        <f t="shared" si="62"/>
        <v>1.0016925928335172</v>
      </c>
      <c r="AK40" s="282"/>
      <c r="AM40" s="95">
        <f t="shared" ref="AM40:AM67" si="164">O40</f>
        <v>1981</v>
      </c>
      <c r="AN40" s="98">
        <f t="shared" si="159"/>
        <v>6612</v>
      </c>
      <c r="AO40" s="99">
        <f t="shared" si="160"/>
        <v>5989</v>
      </c>
      <c r="AP40" s="96">
        <f t="shared" ref="AP40:AP71" si="165">AN$75*AN40+AO$75*AO40</f>
        <v>6157.4697315819531</v>
      </c>
      <c r="AR40" s="407">
        <f t="shared" ref="AR40:AR70" si="166">1/((1-$H$29)+$H$29*AP$72/AP40)</f>
        <v>1.0057681519122861</v>
      </c>
      <c r="AS40" s="282"/>
      <c r="AT40">
        <f t="shared" si="142"/>
        <v>1981</v>
      </c>
      <c r="AU40" s="96">
        <f t="shared" si="63"/>
        <v>6157.4697315819531</v>
      </c>
      <c r="AV40" s="96">
        <f t="shared" si="64"/>
        <v>73889.636778983433</v>
      </c>
      <c r="AW40" s="96">
        <f t="shared" si="143"/>
        <v>12</v>
      </c>
      <c r="AX40" s="96">
        <f t="shared" si="65"/>
        <v>144</v>
      </c>
      <c r="AY40" s="80">
        <f t="shared" si="66"/>
        <v>0.98451866785789754</v>
      </c>
      <c r="AZ40">
        <f t="shared" si="67"/>
        <v>1981</v>
      </c>
      <c r="BA40" s="80">
        <f>'Regional_intensity (aggregate)'!H17</f>
        <v>79.851585413042812</v>
      </c>
      <c r="BB40" s="284">
        <f t="shared" si="68"/>
        <v>80.748771303071223</v>
      </c>
      <c r="BC40" s="284">
        <f t="shared" si="69"/>
        <v>78.42555744065487</v>
      </c>
      <c r="BD40" s="284">
        <f t="shared" si="43"/>
        <v>79.306720954058008</v>
      </c>
      <c r="BE40" s="285">
        <f t="shared" si="70"/>
        <v>1.0181832047986019</v>
      </c>
      <c r="BF40" s="282">
        <v>1.023392615860901</v>
      </c>
      <c r="BG40" s="282"/>
      <c r="BH40" s="282"/>
      <c r="BJ40" s="89"/>
      <c r="BL40" s="95">
        <f t="shared" si="33"/>
        <v>1981</v>
      </c>
      <c r="BM40" s="75">
        <f>HDD_by_Division11_update!D36</f>
        <v>6446</v>
      </c>
      <c r="BN40" s="75">
        <f>HDD_by_Division11_update!E36</f>
        <v>6115</v>
      </c>
      <c r="BO40" s="75">
        <f t="shared" ref="BO40:BO71" si="167">BM$75*BM40+BN$75*BN40</f>
        <v>6261.5917843388961</v>
      </c>
      <c r="BQ40" s="75">
        <f>CDD_by_Division11_update!F36</f>
        <v>658</v>
      </c>
      <c r="BR40" s="75">
        <f>CDD_by_Division11_update!H36</f>
        <v>924</v>
      </c>
      <c r="BS40" s="96">
        <f t="shared" ref="BS40:BS71" si="168">BQ$75*BQ40+BR$75*BR40</f>
        <v>745.17255985267047</v>
      </c>
      <c r="BU40" s="430">
        <f t="shared" ref="BU40:BU72" si="169">1/($F$11+$G$11*BO$72/BO40+$H$11*BS$72/BS40)</f>
        <v>0.99248712467656119</v>
      </c>
      <c r="BV40" s="282"/>
      <c r="BW40">
        <f t="shared" si="144"/>
        <v>1981</v>
      </c>
      <c r="BX40" s="96">
        <f t="shared" si="44"/>
        <v>6261.5917843388961</v>
      </c>
      <c r="BY40" s="96">
        <f t="shared" si="71"/>
        <v>745.17255985267047</v>
      </c>
      <c r="BZ40" s="96">
        <f t="shared" si="145"/>
        <v>12</v>
      </c>
      <c r="CA40" s="96">
        <f t="shared" si="72"/>
        <v>144</v>
      </c>
      <c r="CB40" s="96">
        <f t="shared" si="73"/>
        <v>1728</v>
      </c>
      <c r="CC40" s="96">
        <f t="shared" si="74"/>
        <v>1981</v>
      </c>
      <c r="CD40" s="284">
        <f>'Regional_intensity (aggregate)'!W17</f>
        <v>28.777858551621406</v>
      </c>
      <c r="CE40" s="284">
        <f t="array" ref="CE40">SUMPRODUCT(BX$11:CB$11,BX40:CB40)+BW$11</f>
        <v>28.570032227315043</v>
      </c>
      <c r="CF40" s="284">
        <f t="shared" si="75"/>
        <v>28.840641391540025</v>
      </c>
      <c r="CG40" s="284">
        <f t="shared" si="45"/>
        <v>28.632361665642769</v>
      </c>
      <c r="CH40" s="285">
        <f t="shared" si="76"/>
        <v>0.99782311221632414</v>
      </c>
      <c r="CI40" s="282"/>
      <c r="CJ40" s="282"/>
      <c r="CL40" s="95">
        <f t="shared" ref="CL40:CL59" si="170">BL40</f>
        <v>1981</v>
      </c>
      <c r="CM40" s="98">
        <f t="shared" ref="CM40:CM59" si="171">BM40</f>
        <v>6446</v>
      </c>
      <c r="CN40" s="99">
        <f t="shared" ref="CN40:CN59" si="172">BN40</f>
        <v>6115</v>
      </c>
      <c r="CO40" s="96">
        <f t="shared" ref="CO40:CO71" si="173">CM$75*CM40+CN$75*CN40</f>
        <v>6343.3936117448666</v>
      </c>
      <c r="CQ40" s="407">
        <f t="shared" ref="CQ40:CQ70" si="174">1/((1-$H$30)+$H$30*CO$72/CO40)</f>
        <v>0.97541874470108125</v>
      </c>
      <c r="CR40" s="282"/>
      <c r="CS40">
        <f t="shared" si="77"/>
        <v>1981</v>
      </c>
      <c r="CT40" s="96">
        <f t="shared" si="78"/>
        <v>6343.3936117448666</v>
      </c>
      <c r="CU40" s="96">
        <f t="shared" si="79"/>
        <v>76120.723340938392</v>
      </c>
      <c r="CV40" s="96">
        <f t="shared" si="146"/>
        <v>12</v>
      </c>
      <c r="CW40" s="96">
        <f t="shared" si="80"/>
        <v>144</v>
      </c>
      <c r="CX40" s="80">
        <f t="shared" si="81"/>
        <v>0.98451866785789754</v>
      </c>
      <c r="CY40">
        <f t="shared" si="82"/>
        <v>1981</v>
      </c>
      <c r="CZ40" s="284">
        <f>'Regional_intensity (aggregate)'!V17</f>
        <v>72.389388979171812</v>
      </c>
      <c r="DA40" s="284">
        <f t="shared" si="83"/>
        <v>73.435212129037481</v>
      </c>
      <c r="DB40" s="284">
        <f t="shared" si="84"/>
        <v>72.186322709157821</v>
      </c>
      <c r="DC40" s="284">
        <f t="shared" si="46"/>
        <v>73.22921212233733</v>
      </c>
      <c r="DD40" s="285">
        <f t="shared" si="85"/>
        <v>1.002813085116306</v>
      </c>
      <c r="DE40" s="282"/>
      <c r="DF40" s="212"/>
      <c r="DG40" s="89"/>
      <c r="DI40" s="95">
        <f t="shared" si="34"/>
        <v>1981</v>
      </c>
      <c r="DJ40" s="75">
        <f>HDD_by_Division11_update!F36</f>
        <v>3177</v>
      </c>
      <c r="DK40" s="75">
        <f>HDD_by_Division11_update!G36</f>
        <v>3757</v>
      </c>
      <c r="DL40" s="75">
        <f>HDD_by_Division11_update!H36</f>
        <v>2162</v>
      </c>
      <c r="DM40" s="75">
        <f t="shared" ref="DM40:DM71" si="175">DJ$75*DJ40+DK$75*DK40+DL$75*DL40</f>
        <v>3256.7068046409536</v>
      </c>
      <c r="DO40" s="75">
        <f>CDD_by_Division11_update!J36</f>
        <v>1889</v>
      </c>
      <c r="DP40" s="75">
        <f>CDD_by_Division11_update!L36</f>
        <v>1576</v>
      </c>
      <c r="DQ40" s="75">
        <f>CDD_by_Division11_update!N36</f>
        <v>2498</v>
      </c>
      <c r="DR40" s="75">
        <f t="shared" ref="DR40:DR72" si="176">DO$75*DO40+DP$75*DP40</f>
        <v>1276.6579833162593</v>
      </c>
      <c r="DT40" s="430">
        <f t="shared" ref="DT40:DT72" si="177">1/($F$12+$G$12*DM$72/DM40+$H$12*DR$72/DR40)</f>
        <v>0.99888176616106272</v>
      </c>
      <c r="DV40">
        <f t="shared" si="147"/>
        <v>1981</v>
      </c>
      <c r="DW40" s="96">
        <f t="shared" si="86"/>
        <v>3256.7068046409536</v>
      </c>
      <c r="DX40" s="96">
        <f t="shared" si="47"/>
        <v>1276.6579833162593</v>
      </c>
      <c r="DY40" s="96">
        <f t="shared" si="87"/>
        <v>15319.895799795111</v>
      </c>
      <c r="DZ40" s="96">
        <f t="shared" si="148"/>
        <v>12</v>
      </c>
      <c r="EA40" s="96">
        <f t="shared" si="88"/>
        <v>144</v>
      </c>
      <c r="EB40" s="96">
        <f t="shared" si="89"/>
        <v>1728</v>
      </c>
      <c r="EC40" s="96">
        <f t="shared" si="90"/>
        <v>1981</v>
      </c>
      <c r="ED40" s="284">
        <f>'Regional_intensity (aggregate)'!AK17</f>
        <v>42.847525202160369</v>
      </c>
      <c r="EE40" s="284">
        <f t="shared" si="91"/>
        <v>41.986498516163579</v>
      </c>
      <c r="EF40" s="284">
        <f t="shared" si="92"/>
        <v>42.92040764831016</v>
      </c>
      <c r="EG40" s="284">
        <f t="shared" si="48"/>
        <v>42.057916379918481</v>
      </c>
      <c r="EH40" s="285">
        <f t="shared" si="93"/>
        <v>0.99830191626447284</v>
      </c>
      <c r="EI40" s="282"/>
      <c r="EK40" s="95">
        <f t="shared" ref="EK40:EK72" si="178">DI40</f>
        <v>1981</v>
      </c>
      <c r="EL40" s="98">
        <f t="shared" ref="EL40:EL72" si="179">DJ40</f>
        <v>3177</v>
      </c>
      <c r="EM40" s="98">
        <f t="shared" ref="EM40:EM72" si="180">DK40</f>
        <v>3757</v>
      </c>
      <c r="EN40" s="98">
        <f t="shared" ref="EN40:EN72" si="181">DL40</f>
        <v>2162</v>
      </c>
      <c r="EO40" s="75">
        <f t="shared" ref="EO40:EO71" si="182">EL$75*EL40+EM$75*EM40+EN$75*EN40</f>
        <v>2956.7251121504246</v>
      </c>
      <c r="EQ40" s="407">
        <f t="shared" ref="EQ40:EQ72" si="183">1/((1-$H$31)+$H$31*EO$72/EO40)</f>
        <v>1.0246561658412969</v>
      </c>
      <c r="ER40" s="282"/>
      <c r="ES40">
        <f t="shared" si="149"/>
        <v>1981</v>
      </c>
      <c r="ET40" s="96">
        <f t="shared" si="94"/>
        <v>2956.7251121504246</v>
      </c>
      <c r="EU40" s="96">
        <f t="shared" si="95"/>
        <v>35480.701345805093</v>
      </c>
      <c r="EV40" s="96">
        <f t="shared" si="150"/>
        <v>12</v>
      </c>
      <c r="EW40" s="96">
        <f t="shared" si="96"/>
        <v>144</v>
      </c>
      <c r="EX40" s="80">
        <f t="shared" si="97"/>
        <v>0.98451866785789754</v>
      </c>
      <c r="EY40" s="96">
        <f t="shared" si="98"/>
        <v>1981</v>
      </c>
      <c r="EZ40" s="284">
        <f>'Regional_intensity (aggregate)'!AJ17</f>
        <v>61.839567911159271</v>
      </c>
      <c r="FA40" s="284">
        <f t="shared" si="99"/>
        <v>62.045621952463037</v>
      </c>
      <c r="FB40" s="284">
        <f t="shared" si="100"/>
        <v>59.131707662216023</v>
      </c>
      <c r="FC40" s="284">
        <f t="shared" si="49"/>
        <v>59.328738911698508</v>
      </c>
      <c r="FD40" s="285">
        <f t="shared" si="101"/>
        <v>1.0457937096018202</v>
      </c>
      <c r="FE40" s="282"/>
      <c r="FG40" s="89"/>
      <c r="FI40" s="95">
        <f t="shared" si="35"/>
        <v>1981</v>
      </c>
      <c r="FJ40" s="75">
        <f>HDD_by_Division11_update!I36</f>
        <v>4671</v>
      </c>
      <c r="FK40" s="75">
        <f>HDD_by_Division11_update!J36</f>
        <v>2841</v>
      </c>
      <c r="FL40" s="75">
        <f t="shared" ref="FL40:FL71" si="184">FJ$75*FJ40+FK$75*FK40</f>
        <v>3545.0771123872028</v>
      </c>
      <c r="FN40" s="75">
        <f>CDD_by_Division11_update!P36</f>
        <v>1331</v>
      </c>
      <c r="FO40" s="75">
        <f>CDD_by_Division11_update!R36</f>
        <v>876</v>
      </c>
      <c r="FP40" s="96">
        <f t="shared" ref="FP40:FP71" si="185">FN$75*FN40+FO$75*FO40</f>
        <v>1057.2779824312836</v>
      </c>
      <c r="FR40" s="432">
        <f t="shared" ref="FR40:FR72" si="186">1/($F$13+$G$13*FL$72/FL40+$H$13*FP$72/FP40)</f>
        <v>1.008383214394224</v>
      </c>
      <c r="FS40" s="282"/>
      <c r="FT40">
        <f t="shared" si="151"/>
        <v>1981</v>
      </c>
      <c r="FU40" s="96">
        <f t="shared" si="102"/>
        <v>3545.0771123872028</v>
      </c>
      <c r="FV40" s="96">
        <f t="shared" si="103"/>
        <v>1057.2779824312836</v>
      </c>
      <c r="FW40" s="96">
        <f t="shared" si="104"/>
        <v>12687.335789175402</v>
      </c>
      <c r="FX40" s="96">
        <f t="shared" si="152"/>
        <v>12</v>
      </c>
      <c r="FY40" s="96">
        <f t="shared" si="105"/>
        <v>144</v>
      </c>
      <c r="FZ40" s="96">
        <f t="shared" si="106"/>
        <v>1728</v>
      </c>
      <c r="GA40" s="96">
        <f t="shared" si="107"/>
        <v>1981</v>
      </c>
      <c r="GB40" s="284">
        <f>'Regional_intensity (aggregate)'!AX17</f>
        <v>49.8272878982729</v>
      </c>
      <c r="GC40" s="284">
        <f t="shared" si="108"/>
        <v>48.242689379994189</v>
      </c>
      <c r="GD40" s="284">
        <f t="shared" si="109"/>
        <v>50.617619485195036</v>
      </c>
      <c r="GE40" s="284">
        <f t="shared" si="50"/>
        <v>49.007886982820253</v>
      </c>
      <c r="GF40" s="285">
        <f t="shared" si="110"/>
        <v>0.98438623556460814</v>
      </c>
      <c r="GG40" s="284">
        <f t="shared" si="51"/>
        <v>2.9925885307981877</v>
      </c>
      <c r="GH40" s="282"/>
      <c r="GJ40" s="95">
        <f t="shared" ref="GJ40:GJ72" si="187">FI40</f>
        <v>1981</v>
      </c>
      <c r="GK40" s="98">
        <f t="shared" ref="GK40:GK72" si="188">FJ40</f>
        <v>4671</v>
      </c>
      <c r="GL40" s="98">
        <f t="shared" ref="GL40:GL72" si="189">FK40</f>
        <v>2841</v>
      </c>
      <c r="GM40" s="75">
        <f t="shared" ref="GM40:GM71" si="190">GK$75*GK40+GL$75*GL40</f>
        <v>3576.6312008210743</v>
      </c>
      <c r="GO40" s="407">
        <f t="shared" ref="GO40:GO73" si="191">1/((1-$H$32)+$H$32*GM$72/GM40)</f>
        <v>0.94391907669798913</v>
      </c>
      <c r="GP40" s="282"/>
      <c r="GQ40">
        <f t="shared" si="153"/>
        <v>1981</v>
      </c>
      <c r="GR40" s="96">
        <f t="shared" si="111"/>
        <v>3576.6312008210743</v>
      </c>
      <c r="GS40" s="96">
        <f t="shared" si="112"/>
        <v>42919.574409852896</v>
      </c>
      <c r="GT40" s="96">
        <f t="shared" si="154"/>
        <v>12</v>
      </c>
      <c r="GU40" s="96">
        <f t="shared" si="113"/>
        <v>144</v>
      </c>
      <c r="GV40" s="284">
        <f t="shared" si="114"/>
        <v>0.98451866785789754</v>
      </c>
      <c r="GW40">
        <f t="shared" si="115"/>
        <v>1981</v>
      </c>
      <c r="GX40" s="284">
        <f>'Regional_intensity (aggregate)'!AW17</f>
        <v>71.35324812885888</v>
      </c>
      <c r="GY40" s="284">
        <f t="array" ref="GY40">SUMPRODUCT(GR$11:GV$11,GR40:GV40)+GQ$11</f>
        <v>71.655499871926153</v>
      </c>
      <c r="GZ40" s="284">
        <f t="shared" si="116"/>
        <v>72.163851368461053</v>
      </c>
      <c r="HA40" s="284">
        <f t="shared" si="52"/>
        <v>72.46953681985319</v>
      </c>
      <c r="HB40" s="285">
        <f t="shared" si="117"/>
        <v>0.98876718434187605</v>
      </c>
      <c r="HC40" s="282"/>
      <c r="HD40" s="282"/>
      <c r="HE40" s="282"/>
      <c r="HG40" s="89"/>
      <c r="HO40">
        <f t="shared" si="36"/>
        <v>1981</v>
      </c>
      <c r="HP40" s="112">
        <f t="shared" si="37"/>
        <v>1.000063375709765</v>
      </c>
      <c r="HQ40" s="112">
        <f t="shared" si="38"/>
        <v>0.98801268461081915</v>
      </c>
      <c r="HS40">
        <f t="shared" si="158"/>
        <v>1981</v>
      </c>
      <c r="HT40" s="81">
        <f>Commercial_Total!D195</f>
        <v>2042.4524031279996</v>
      </c>
      <c r="HU40" s="81">
        <f t="shared" si="39"/>
        <v>2042.3229694602408</v>
      </c>
      <c r="HV40" s="81">
        <f>Commercial_Total!D271</f>
        <v>3837.0250000000001</v>
      </c>
      <c r="HW40" s="81">
        <f t="shared" si="40"/>
        <v>3883.5786825058976</v>
      </c>
      <c r="HX40" s="96"/>
      <c r="HY40" s="75">
        <f>HDD_by_Division10!K36</f>
        <v>4512</v>
      </c>
      <c r="HZ40" s="75">
        <f>CDD_by_Division10!K36</f>
        <v>1209</v>
      </c>
      <c r="IB40">
        <f t="shared" si="118"/>
        <v>1981</v>
      </c>
      <c r="IC40" s="81">
        <f t="shared" si="118"/>
        <v>2042.4524031279996</v>
      </c>
      <c r="ID40" s="81">
        <f t="shared" si="118"/>
        <v>2042.3229694602408</v>
      </c>
      <c r="IE40" s="81">
        <f t="shared" si="118"/>
        <v>3837.0250000000001</v>
      </c>
      <c r="IF40" s="81">
        <f t="shared" si="118"/>
        <v>3883.5786825058976</v>
      </c>
      <c r="IO40">
        <f t="shared" si="155"/>
        <v>1981</v>
      </c>
      <c r="IP40" s="78">
        <f>SEDS_CensusDiv!C29</f>
        <v>371.702</v>
      </c>
      <c r="IQ40" s="78">
        <f>SEDS_CensusDiv!D29</f>
        <v>465.72700000000003</v>
      </c>
      <c r="IR40" s="78">
        <f>SEDS_CensusDiv!E29</f>
        <v>747.601</v>
      </c>
      <c r="IS40" s="78">
        <f>SEDS_CensusDiv!F29</f>
        <v>448.20800000000003</v>
      </c>
      <c r="IT40" s="78">
        <f t="shared" si="119"/>
        <v>2033.2380000000003</v>
      </c>
      <c r="IV40" s="78">
        <f t="shared" si="120"/>
        <v>371.07392293733113</v>
      </c>
      <c r="IW40" s="78">
        <f t="shared" si="121"/>
        <v>466.74304723764732</v>
      </c>
      <c r="IX40" s="78">
        <f t="shared" si="122"/>
        <v>748.87264846433845</v>
      </c>
      <c r="IY40" s="78">
        <f t="shared" si="123"/>
        <v>455.31721575010062</v>
      </c>
      <c r="IZ40" s="78">
        <f t="shared" si="124"/>
        <v>2042.0068343894175</v>
      </c>
      <c r="JB40" s="294">
        <f t="shared" si="125"/>
        <v>0.99570577617971634</v>
      </c>
      <c r="JD40">
        <f t="shared" si="126"/>
        <v>1981</v>
      </c>
      <c r="JE40" s="78">
        <f t="shared" si="127"/>
        <v>2033.2380000000003</v>
      </c>
      <c r="JF40" s="78">
        <f t="shared" si="128"/>
        <v>2042.0068343894175</v>
      </c>
      <c r="JI40">
        <f t="shared" si="156"/>
        <v>1981</v>
      </c>
      <c r="JJ40" s="78">
        <f>SEDS_CensusDiv!J29</f>
        <v>926.17200000000003</v>
      </c>
      <c r="JK40" s="78">
        <f>SEDS_CensusDiv!K29</f>
        <v>1171.5150000000001</v>
      </c>
      <c r="JL40" s="78">
        <f>SEDS_CensusDiv!L29</f>
        <v>1078.973</v>
      </c>
      <c r="JM40" s="78">
        <f>SEDS_CensusDiv!M29</f>
        <v>641.83900000000006</v>
      </c>
      <c r="JN40" s="78">
        <f t="shared" si="129"/>
        <v>3818.4989999999998</v>
      </c>
      <c r="JP40" s="78">
        <f t="shared" si="130"/>
        <v>909.63197549816016</v>
      </c>
      <c r="JQ40" s="78">
        <f t="shared" si="131"/>
        <v>1168.2286733066792</v>
      </c>
      <c r="JR40" s="78">
        <f t="shared" si="132"/>
        <v>1031.7264199368847</v>
      </c>
      <c r="JS40" s="78">
        <f t="shared" si="133"/>
        <v>649.13056396305103</v>
      </c>
      <c r="JT40" s="78">
        <f t="shared" si="134"/>
        <v>3758.717632704775</v>
      </c>
      <c r="JV40" s="294">
        <f t="shared" si="157"/>
        <v>1.0159047242003667</v>
      </c>
      <c r="JX40">
        <f t="shared" si="136"/>
        <v>1981</v>
      </c>
      <c r="JY40" s="78">
        <f t="shared" si="137"/>
        <v>3818.4989999999998</v>
      </c>
      <c r="JZ40" s="78">
        <f t="shared" si="138"/>
        <v>3758.717632704775</v>
      </c>
      <c r="KC40">
        <v>1981</v>
      </c>
      <c r="KD40" s="78">
        <v>3818.4989999999998</v>
      </c>
      <c r="KE40" s="78">
        <v>3817.1492178936373</v>
      </c>
    </row>
    <row r="41" spans="2:291" x14ac:dyDescent="0.2">
      <c r="B41" s="103" t="s">
        <v>174</v>
      </c>
      <c r="C41" s="104" t="s">
        <v>185</v>
      </c>
      <c r="D41" s="104"/>
      <c r="E41" s="104"/>
      <c r="F41" s="104"/>
      <c r="G41" s="104"/>
      <c r="I41" s="96">
        <f t="shared" si="139"/>
        <v>1982</v>
      </c>
      <c r="J41" s="76">
        <v>1.0624312124411139</v>
      </c>
      <c r="K41" s="79">
        <f t="shared" si="53"/>
        <v>1.0446856509394511</v>
      </c>
      <c r="L41" s="96">
        <f t="shared" si="54"/>
        <v>2197</v>
      </c>
      <c r="M41" s="79">
        <f t="shared" si="55"/>
        <v>1.0446856509394511</v>
      </c>
      <c r="O41" s="95">
        <v>1982</v>
      </c>
      <c r="P41" s="75">
        <f>HDD_by_Division11_update!B37</f>
        <v>6697</v>
      </c>
      <c r="Q41" s="75">
        <f>HDD_by_Division11_update!C37</f>
        <v>5866</v>
      </c>
      <c r="R41" s="96">
        <f t="shared" si="161"/>
        <v>6039.2831050228315</v>
      </c>
      <c r="T41">
        <f>CDD_by_Division11_update!B37</f>
        <v>321</v>
      </c>
      <c r="U41">
        <f>CDD_by_Division11_update!D37</f>
        <v>541</v>
      </c>
      <c r="V41" s="96">
        <f t="shared" si="162"/>
        <v>486.29036617814756</v>
      </c>
      <c r="X41" s="430">
        <f t="shared" si="163"/>
        <v>0.97751544495188891</v>
      </c>
      <c r="Y41" s="282"/>
      <c r="Z41">
        <f t="shared" si="140"/>
        <v>1982</v>
      </c>
      <c r="AA41" s="96">
        <f t="shared" si="56"/>
        <v>6039.2831050228315</v>
      </c>
      <c r="AB41" s="96">
        <f t="shared" si="57"/>
        <v>486.29036617814756</v>
      </c>
      <c r="AC41" s="96">
        <f t="shared" si="141"/>
        <v>13</v>
      </c>
      <c r="AD41" s="96">
        <f t="shared" si="58"/>
        <v>169</v>
      </c>
      <c r="AE41" s="96">
        <f t="shared" si="59"/>
        <v>2197</v>
      </c>
      <c r="AF41" s="284">
        <f>'Regional_intensity (aggregate)'!I18</f>
        <v>31.817320700122611</v>
      </c>
      <c r="AG41" s="284">
        <f t="shared" si="60"/>
        <v>31.888471130620555</v>
      </c>
      <c r="AH41" s="284">
        <f t="shared" si="61"/>
        <v>32.091720867235139</v>
      </c>
      <c r="AI41" s="284">
        <f t="shared" si="42"/>
        <v>32.163484916026178</v>
      </c>
      <c r="AJ41" s="285">
        <f t="shared" si="62"/>
        <v>0.99144950287185485</v>
      </c>
      <c r="AK41" s="282"/>
      <c r="AM41" s="95">
        <f t="shared" si="164"/>
        <v>1982</v>
      </c>
      <c r="AN41" s="98">
        <f t="shared" si="159"/>
        <v>6697</v>
      </c>
      <c r="AO41" s="99">
        <f t="shared" si="160"/>
        <v>5866</v>
      </c>
      <c r="AP41" s="96">
        <f t="shared" si="165"/>
        <v>6090.7164477441465</v>
      </c>
      <c r="AR41" s="407">
        <f t="shared" si="166"/>
        <v>0.99908380578739875</v>
      </c>
      <c r="AS41" s="282"/>
      <c r="AT41">
        <f t="shared" si="142"/>
        <v>1982</v>
      </c>
      <c r="AU41" s="96">
        <f t="shared" si="63"/>
        <v>6090.7164477441465</v>
      </c>
      <c r="AV41" s="96">
        <f t="shared" si="64"/>
        <v>79179.31382067391</v>
      </c>
      <c r="AW41" s="96">
        <f t="shared" si="143"/>
        <v>13</v>
      </c>
      <c r="AX41" s="96">
        <f t="shared" si="65"/>
        <v>169</v>
      </c>
      <c r="AY41" s="80">
        <f t="shared" si="66"/>
        <v>1.0446856509394511</v>
      </c>
      <c r="AZ41">
        <f t="shared" si="67"/>
        <v>1982</v>
      </c>
      <c r="BA41" s="80">
        <f>'Regional_intensity (aggregate)'!H18</f>
        <v>81.564723368708712</v>
      </c>
      <c r="BB41" s="284">
        <f t="shared" si="68"/>
        <v>77.892627611610408</v>
      </c>
      <c r="BC41" s="284">
        <f t="shared" si="69"/>
        <v>81.82810257273394</v>
      </c>
      <c r="BD41" s="284">
        <f t="shared" si="43"/>
        <v>78.144149316245404</v>
      </c>
      <c r="BE41" s="285">
        <f t="shared" si="70"/>
        <v>0.99678131111752077</v>
      </c>
      <c r="BF41" s="282">
        <v>0.99590710349843992</v>
      </c>
      <c r="BG41" s="282"/>
      <c r="BH41" s="282"/>
      <c r="BJ41" s="89"/>
      <c r="BL41" s="95">
        <f t="shared" si="33"/>
        <v>1982</v>
      </c>
      <c r="BM41" s="75">
        <f>HDD_by_Division11_update!D37</f>
        <v>6542</v>
      </c>
      <c r="BN41" s="75">
        <f>HDD_by_Division11_update!E37</f>
        <v>7000</v>
      </c>
      <c r="BO41" s="75">
        <f t="shared" si="167"/>
        <v>6797.1630295250325</v>
      </c>
      <c r="BQ41" s="75">
        <f>CDD_by_Division11_update!F37</f>
        <v>643</v>
      </c>
      <c r="BR41" s="75">
        <f>CDD_by_Division11_update!H37</f>
        <v>859</v>
      </c>
      <c r="BS41" s="96">
        <f t="shared" si="168"/>
        <v>713.78674033149173</v>
      </c>
      <c r="BU41" s="430">
        <f t="shared" si="169"/>
        <v>0.99100329201830117</v>
      </c>
      <c r="BV41" s="282"/>
      <c r="BW41">
        <f t="shared" si="144"/>
        <v>1982</v>
      </c>
      <c r="BX41" s="96">
        <f t="shared" si="44"/>
        <v>6797.1630295250325</v>
      </c>
      <c r="BY41" s="96">
        <f t="shared" si="71"/>
        <v>713.78674033149173</v>
      </c>
      <c r="BZ41" s="96">
        <f t="shared" si="145"/>
        <v>13</v>
      </c>
      <c r="CA41" s="96">
        <f t="shared" si="72"/>
        <v>169</v>
      </c>
      <c r="CB41" s="96">
        <f t="shared" si="73"/>
        <v>2197</v>
      </c>
      <c r="CC41" s="96">
        <f t="shared" si="74"/>
        <v>1982</v>
      </c>
      <c r="CD41" s="284">
        <f>'Regional_intensity (aggregate)'!W18</f>
        <v>29.06654831473465</v>
      </c>
      <c r="CE41" s="284">
        <f t="array" ref="CE41">SUMPRODUCT(BX$11:CB$11,BX41:CB41)+BW$11</f>
        <v>29.366404039250995</v>
      </c>
      <c r="CF41" s="284">
        <f t="shared" si="75"/>
        <v>29.04528331224429</v>
      </c>
      <c r="CG41" s="284">
        <f t="shared" si="45"/>
        <v>29.344919663181784</v>
      </c>
      <c r="CH41" s="285">
        <f t="shared" si="76"/>
        <v>1.0007321327274297</v>
      </c>
      <c r="CI41" s="282"/>
      <c r="CJ41" s="282"/>
      <c r="CL41" s="95">
        <f t="shared" si="170"/>
        <v>1982</v>
      </c>
      <c r="CM41" s="98">
        <f t="shared" si="171"/>
        <v>6542</v>
      </c>
      <c r="CN41" s="99">
        <f t="shared" si="172"/>
        <v>7000</v>
      </c>
      <c r="CO41" s="96">
        <f t="shared" si="173"/>
        <v>6683.9750024799123</v>
      </c>
      <c r="CQ41" s="407">
        <f t="shared" si="174"/>
        <v>1.011208601415357</v>
      </c>
      <c r="CR41" s="282"/>
      <c r="CS41">
        <f t="shared" si="77"/>
        <v>1982</v>
      </c>
      <c r="CT41" s="96">
        <f t="shared" si="78"/>
        <v>6683.9750024799123</v>
      </c>
      <c r="CU41" s="96">
        <f t="shared" si="79"/>
        <v>86891.675032238854</v>
      </c>
      <c r="CV41" s="96">
        <f t="shared" si="146"/>
        <v>13</v>
      </c>
      <c r="CW41" s="96">
        <f t="shared" si="80"/>
        <v>169</v>
      </c>
      <c r="CX41" s="80">
        <f t="shared" si="81"/>
        <v>1.0446856509394511</v>
      </c>
      <c r="CY41">
        <f t="shared" si="82"/>
        <v>1982</v>
      </c>
      <c r="CZ41" s="284">
        <f>'Regional_intensity (aggregate)'!V18</f>
        <v>73.437253761363749</v>
      </c>
      <c r="DA41" s="284">
        <f t="shared" si="83"/>
        <v>72.166509834204575</v>
      </c>
      <c r="DB41" s="284">
        <f t="shared" si="84"/>
        <v>73.617684599291451</v>
      </c>
      <c r="DC41" s="284">
        <f t="shared" si="46"/>
        <v>72.343818532076298</v>
      </c>
      <c r="DD41" s="285">
        <f t="shared" si="85"/>
        <v>0.99754908295595279</v>
      </c>
      <c r="DE41" s="282"/>
      <c r="DF41" s="212"/>
      <c r="DG41" s="89"/>
      <c r="DI41" s="95">
        <f t="shared" si="34"/>
        <v>1982</v>
      </c>
      <c r="DJ41" s="75">
        <f>HDD_by_Division11_update!F37</f>
        <v>2721</v>
      </c>
      <c r="DK41" s="75">
        <f>HDD_by_Division11_update!G37</f>
        <v>3357</v>
      </c>
      <c r="DL41" s="75">
        <f>HDD_by_Division11_update!H37</f>
        <v>2227</v>
      </c>
      <c r="DM41" s="75">
        <f t="shared" si="175"/>
        <v>2886.2386328002503</v>
      </c>
      <c r="DO41" s="75">
        <f>CDD_by_Division11_update!J37</f>
        <v>1958</v>
      </c>
      <c r="DP41" s="75">
        <f>CDD_by_Division11_update!L37</f>
        <v>1537</v>
      </c>
      <c r="DQ41" s="75">
        <f>CDD_by_Division11_update!N37</f>
        <v>2502</v>
      </c>
      <c r="DR41" s="75">
        <f t="shared" si="176"/>
        <v>1300.2195960778577</v>
      </c>
      <c r="DT41" s="430">
        <f t="shared" si="177"/>
        <v>0.99696036681483513</v>
      </c>
      <c r="DV41">
        <f t="shared" si="147"/>
        <v>1982</v>
      </c>
      <c r="DW41" s="96">
        <f t="shared" si="86"/>
        <v>2886.2386328002503</v>
      </c>
      <c r="DX41" s="96">
        <f t="shared" si="47"/>
        <v>1300.2195960778577</v>
      </c>
      <c r="DY41" s="96">
        <f t="shared" si="87"/>
        <v>16902.854749012149</v>
      </c>
      <c r="DZ41" s="96">
        <f t="shared" si="148"/>
        <v>13</v>
      </c>
      <c r="EA41" s="96">
        <f t="shared" si="88"/>
        <v>169</v>
      </c>
      <c r="EB41" s="96">
        <f t="shared" si="89"/>
        <v>2197</v>
      </c>
      <c r="EC41" s="96">
        <f t="shared" si="90"/>
        <v>1982</v>
      </c>
      <c r="ED41" s="284">
        <f>'Regional_intensity (aggregate)'!AK18</f>
        <v>43.609407542328505</v>
      </c>
      <c r="EE41" s="284">
        <f t="shared" si="91"/>
        <v>42.890592213543144</v>
      </c>
      <c r="EF41" s="284">
        <f t="shared" si="92"/>
        <v>43.604920230436591</v>
      </c>
      <c r="EG41" s="284">
        <f t="shared" si="48"/>
        <v>42.886178866163817</v>
      </c>
      <c r="EH41" s="285">
        <f t="shared" si="93"/>
        <v>1.0001029083843795</v>
      </c>
      <c r="EI41" s="282"/>
      <c r="EK41" s="95">
        <f t="shared" si="178"/>
        <v>1982</v>
      </c>
      <c r="EL41" s="98">
        <f t="shared" si="179"/>
        <v>2721</v>
      </c>
      <c r="EM41" s="98">
        <f t="shared" si="180"/>
        <v>3357</v>
      </c>
      <c r="EN41" s="98">
        <f t="shared" si="181"/>
        <v>2227</v>
      </c>
      <c r="EO41" s="75">
        <f t="shared" si="182"/>
        <v>2685.5345041519522</v>
      </c>
      <c r="EQ41" s="407">
        <f t="shared" si="183"/>
        <v>0.97590503493972891</v>
      </c>
      <c r="ER41" s="282"/>
      <c r="ES41">
        <f t="shared" si="149"/>
        <v>1982</v>
      </c>
      <c r="ET41" s="96">
        <f t="shared" si="94"/>
        <v>2685.5345041519522</v>
      </c>
      <c r="EU41" s="96">
        <f t="shared" si="95"/>
        <v>34911.94855397538</v>
      </c>
      <c r="EV41" s="96">
        <f t="shared" si="150"/>
        <v>13</v>
      </c>
      <c r="EW41" s="96">
        <f t="shared" si="96"/>
        <v>169</v>
      </c>
      <c r="EX41" s="80">
        <f t="shared" si="97"/>
        <v>1.0446856509394511</v>
      </c>
      <c r="EY41" s="96">
        <f t="shared" si="98"/>
        <v>1982</v>
      </c>
      <c r="EZ41" s="284">
        <f>'Regional_intensity (aggregate)'!AJ18</f>
        <v>57.248007210620024</v>
      </c>
      <c r="FA41" s="284">
        <f t="shared" si="99"/>
        <v>55.455573634080174</v>
      </c>
      <c r="FB41" s="284">
        <f t="shared" si="100"/>
        <v>59.987494890985246</v>
      </c>
      <c r="FC41" s="284">
        <f t="shared" si="49"/>
        <v>58.109288028351116</v>
      </c>
      <c r="FD41" s="285">
        <f t="shared" si="101"/>
        <v>0.95433235401238758</v>
      </c>
      <c r="FE41" s="282"/>
      <c r="FG41" s="89"/>
      <c r="FI41" s="95">
        <f t="shared" si="35"/>
        <v>1982</v>
      </c>
      <c r="FJ41" s="75">
        <f>HDD_by_Division11_update!I37</f>
        <v>5544</v>
      </c>
      <c r="FK41" s="75">
        <f>HDD_by_Division11_update!J37</f>
        <v>3449</v>
      </c>
      <c r="FL41" s="75">
        <f t="shared" si="184"/>
        <v>4255.0336341263337</v>
      </c>
      <c r="FN41" s="75">
        <f>CDD_by_Division11_update!P37</f>
        <v>1121</v>
      </c>
      <c r="FO41" s="75">
        <f>CDD_by_Division11_update!R37</f>
        <v>619</v>
      </c>
      <c r="FP41" s="96">
        <f t="shared" si="185"/>
        <v>819.003400396713</v>
      </c>
      <c r="FR41" s="432">
        <f t="shared" si="186"/>
        <v>0.98980991222044246</v>
      </c>
      <c r="FS41" s="282"/>
      <c r="FT41">
        <f t="shared" si="151"/>
        <v>1982</v>
      </c>
      <c r="FU41" s="96">
        <f t="shared" si="102"/>
        <v>4255.0336341263337</v>
      </c>
      <c r="FV41" s="96">
        <f t="shared" si="103"/>
        <v>819.003400396713</v>
      </c>
      <c r="FW41" s="96">
        <f t="shared" si="104"/>
        <v>10647.044205157268</v>
      </c>
      <c r="FX41" s="96">
        <f t="shared" si="152"/>
        <v>13</v>
      </c>
      <c r="FY41" s="96">
        <f t="shared" si="105"/>
        <v>169</v>
      </c>
      <c r="FZ41" s="96">
        <f t="shared" si="106"/>
        <v>2197</v>
      </c>
      <c r="GA41" s="96">
        <f t="shared" si="107"/>
        <v>1982</v>
      </c>
      <c r="GB41" s="284">
        <f>'Regional_intensity (aggregate)'!AX18</f>
        <v>49.001145689770013</v>
      </c>
      <c r="GC41" s="284">
        <f t="shared" si="108"/>
        <v>49.880504449866621</v>
      </c>
      <c r="GD41" s="284">
        <f t="shared" si="109"/>
        <v>48.553768300936234</v>
      </c>
      <c r="GE41" s="284">
        <f t="shared" si="50"/>
        <v>49.425098570669967</v>
      </c>
      <c r="GF41" s="285">
        <f t="shared" si="110"/>
        <v>1.0092140611221139</v>
      </c>
      <c r="GG41" s="284">
        <f t="shared" si="51"/>
        <v>3.2991781394482262</v>
      </c>
      <c r="GH41" s="282"/>
      <c r="GJ41" s="95">
        <f t="shared" si="187"/>
        <v>1982</v>
      </c>
      <c r="GK41" s="98">
        <f t="shared" si="188"/>
        <v>5544</v>
      </c>
      <c r="GL41" s="98">
        <f t="shared" si="189"/>
        <v>3449</v>
      </c>
      <c r="GM41" s="75">
        <f t="shared" si="190"/>
        <v>4291.1570304481702</v>
      </c>
      <c r="GO41" s="407">
        <f t="shared" si="191"/>
        <v>1.030635946472473</v>
      </c>
      <c r="GP41" s="282"/>
      <c r="GQ41">
        <f t="shared" si="153"/>
        <v>1982</v>
      </c>
      <c r="GR41" s="96">
        <f t="shared" si="111"/>
        <v>4291.1570304481702</v>
      </c>
      <c r="GS41" s="96">
        <f t="shared" si="112"/>
        <v>55785.041395826214</v>
      </c>
      <c r="GT41" s="96">
        <f t="shared" si="154"/>
        <v>13</v>
      </c>
      <c r="GU41" s="96">
        <f t="shared" si="113"/>
        <v>169</v>
      </c>
      <c r="GV41" s="284">
        <f t="shared" si="114"/>
        <v>1.0446856509394511</v>
      </c>
      <c r="GW41">
        <f t="shared" si="115"/>
        <v>1982</v>
      </c>
      <c r="GX41" s="284">
        <f>'Regional_intensity (aggregate)'!AW18</f>
        <v>72.819884209411669</v>
      </c>
      <c r="GY41" s="284">
        <f t="array" ref="GY41">SUMPRODUCT(GR$11:GV$11,GR41:GV41)+GQ$11</f>
        <v>70.509463015427812</v>
      </c>
      <c r="GZ41" s="284">
        <f t="shared" si="116"/>
        <v>72.600265188586349</v>
      </c>
      <c r="HA41" s="284">
        <f t="shared" si="52"/>
        <v>70.296812042489776</v>
      </c>
      <c r="HB41" s="285">
        <f t="shared" si="117"/>
        <v>1.0030250443335824</v>
      </c>
      <c r="HC41" s="282"/>
      <c r="HD41" s="282"/>
      <c r="HE41" s="282"/>
      <c r="HG41" s="89"/>
      <c r="HO41">
        <f t="shared" si="36"/>
        <v>1982</v>
      </c>
      <c r="HP41" s="112">
        <f t="shared" si="37"/>
        <v>0.99082564652510385</v>
      </c>
      <c r="HQ41" s="112">
        <f t="shared" si="38"/>
        <v>1.0037014519418892</v>
      </c>
      <c r="HS41">
        <f t="shared" si="158"/>
        <v>1982</v>
      </c>
      <c r="HT41" s="81">
        <f>Commercial_Total!D196</f>
        <v>2086.2614031279995</v>
      </c>
      <c r="HU41" s="81">
        <f t="shared" si="39"/>
        <v>2105.5787266353741</v>
      </c>
      <c r="HV41" s="81">
        <f>Commercial_Total!D272</f>
        <v>3864.0130000000004</v>
      </c>
      <c r="HW41" s="81">
        <f t="shared" si="40"/>
        <v>3849.7632862084502</v>
      </c>
      <c r="HX41" s="96"/>
      <c r="HY41" s="75">
        <f>HDD_by_Division10!K37</f>
        <v>4619</v>
      </c>
      <c r="HZ41" s="75">
        <f>CDD_by_Division10!K37</f>
        <v>1136</v>
      </c>
      <c r="IB41">
        <f t="shared" si="118"/>
        <v>1982</v>
      </c>
      <c r="IC41" s="81">
        <f t="shared" si="118"/>
        <v>2086.2614031279995</v>
      </c>
      <c r="ID41" s="81">
        <f t="shared" si="118"/>
        <v>2105.5787266353741</v>
      </c>
      <c r="IE41" s="81">
        <f t="shared" si="118"/>
        <v>3864.0130000000004</v>
      </c>
      <c r="IF41" s="81">
        <f t="shared" si="118"/>
        <v>3849.7632862084502</v>
      </c>
      <c r="IO41">
        <f t="shared" si="155"/>
        <v>1982</v>
      </c>
      <c r="IP41" s="78">
        <f>SEDS_CensusDiv!C30</f>
        <v>376.71500000000003</v>
      </c>
      <c r="IQ41" s="78">
        <f>SEDS_CensusDiv!D30</f>
        <v>473.50600000000003</v>
      </c>
      <c r="IR41" s="78">
        <f>SEDS_CensusDiv!E30</f>
        <v>775.75800000000004</v>
      </c>
      <c r="IS41" s="78">
        <f>SEDS_CensusDiv!F30</f>
        <v>451.07100000000003</v>
      </c>
      <c r="IT41" s="78">
        <f t="shared" si="119"/>
        <v>2077.0500000000002</v>
      </c>
      <c r="IV41" s="78">
        <f t="shared" si="120"/>
        <v>379.96388006529725</v>
      </c>
      <c r="IW41" s="78">
        <f t="shared" si="121"/>
        <v>473.15958438297622</v>
      </c>
      <c r="IX41" s="78">
        <f t="shared" si="122"/>
        <v>775.67817621208758</v>
      </c>
      <c r="IY41" s="78">
        <f t="shared" si="123"/>
        <v>446.95275004241233</v>
      </c>
      <c r="IZ41" s="78">
        <f t="shared" si="124"/>
        <v>2075.7543907027734</v>
      </c>
      <c r="JB41" s="294">
        <f t="shared" si="125"/>
        <v>1.0006241631009092</v>
      </c>
      <c r="JD41">
        <f t="shared" si="126"/>
        <v>1982</v>
      </c>
      <c r="JE41" s="78">
        <f t="shared" si="127"/>
        <v>2077.0500000000002</v>
      </c>
      <c r="JF41" s="78">
        <f t="shared" si="128"/>
        <v>2075.7543907027734</v>
      </c>
      <c r="JI41">
        <f t="shared" si="156"/>
        <v>1982</v>
      </c>
      <c r="JJ41" s="78">
        <f>SEDS_CensusDiv!J30</f>
        <v>965.721</v>
      </c>
      <c r="JK41" s="78">
        <f>SEDS_CensusDiv!K30</f>
        <v>1196.3230000000001</v>
      </c>
      <c r="JL41" s="78">
        <f>SEDS_CensusDiv!L30</f>
        <v>1018.3720000000001</v>
      </c>
      <c r="JM41" s="78">
        <f>SEDS_CensusDiv!M30</f>
        <v>670.33</v>
      </c>
      <c r="JN41" s="78">
        <f t="shared" si="129"/>
        <v>3850.7460000000001</v>
      </c>
      <c r="JP41" s="78">
        <f t="shared" si="130"/>
        <v>968.83939258181101</v>
      </c>
      <c r="JQ41" s="78">
        <f t="shared" si="131"/>
        <v>1199.2622923927086</v>
      </c>
      <c r="JR41" s="78">
        <f t="shared" si="132"/>
        <v>1067.1041338149803</v>
      </c>
      <c r="JS41" s="78">
        <f t="shared" si="133"/>
        <v>668.30833765010573</v>
      </c>
      <c r="JT41" s="78">
        <f t="shared" si="134"/>
        <v>3903.5141564396058</v>
      </c>
      <c r="JV41" s="294">
        <f t="shared" si="157"/>
        <v>0.98648188418823735</v>
      </c>
      <c r="JX41">
        <f t="shared" si="136"/>
        <v>1982</v>
      </c>
      <c r="JY41" s="78">
        <f t="shared" si="137"/>
        <v>3850.7460000000001</v>
      </c>
      <c r="JZ41" s="78">
        <f t="shared" si="138"/>
        <v>3903.5141564396058</v>
      </c>
      <c r="KC41">
        <v>1982</v>
      </c>
      <c r="KD41" s="78">
        <v>3850.7460000000001</v>
      </c>
      <c r="KE41" s="78">
        <v>3869.2859472657401</v>
      </c>
    </row>
    <row r="42" spans="2:291" x14ac:dyDescent="0.2">
      <c r="I42" s="96">
        <f t="shared" si="139"/>
        <v>1983</v>
      </c>
      <c r="J42" s="76">
        <v>1.0898020999086107</v>
      </c>
      <c r="K42" s="79">
        <f t="shared" si="53"/>
        <v>1.0759771408733723</v>
      </c>
      <c r="L42" s="96">
        <f t="shared" si="54"/>
        <v>2744</v>
      </c>
      <c r="M42" s="79">
        <f t="shared" si="55"/>
        <v>1.0759771408733723</v>
      </c>
      <c r="O42" s="95">
        <v>1983</v>
      </c>
      <c r="P42" s="75">
        <f>HDD_by_Division11_update!B38</f>
        <v>6305</v>
      </c>
      <c r="Q42" s="75">
        <f>HDD_by_Division11_update!C38</f>
        <v>5733</v>
      </c>
      <c r="R42" s="96">
        <f t="shared" si="161"/>
        <v>5852.2754946727546</v>
      </c>
      <c r="T42">
        <f>CDD_by_Division11_update!B38</f>
        <v>538</v>
      </c>
      <c r="U42">
        <f>CDD_by_Division11_update!D38</f>
        <v>799</v>
      </c>
      <c r="V42" s="96">
        <f t="shared" si="162"/>
        <v>734.09447987498424</v>
      </c>
      <c r="X42" s="430">
        <f t="shared" si="163"/>
        <v>1.0177770298957927</v>
      </c>
      <c r="Y42" s="282"/>
      <c r="Z42">
        <f t="shared" si="140"/>
        <v>1983</v>
      </c>
      <c r="AA42" s="96">
        <f t="shared" si="56"/>
        <v>5852.2754946727546</v>
      </c>
      <c r="AB42" s="96">
        <f t="shared" si="57"/>
        <v>734.09447987498424</v>
      </c>
      <c r="AC42" s="96">
        <f t="shared" si="141"/>
        <v>14</v>
      </c>
      <c r="AD42" s="96">
        <f t="shared" si="58"/>
        <v>196</v>
      </c>
      <c r="AE42" s="96">
        <f t="shared" si="59"/>
        <v>2744</v>
      </c>
      <c r="AF42" s="284">
        <f>'Regional_intensity (aggregate)'!I19</f>
        <v>32.38877176379669</v>
      </c>
      <c r="AG42" s="284">
        <f t="shared" si="60"/>
        <v>33.035652442403475</v>
      </c>
      <c r="AH42" s="284">
        <f t="shared" si="61"/>
        <v>32.195342671852877</v>
      </c>
      <c r="AI42" s="284">
        <f t="shared" si="42"/>
        <v>32.838360112200078</v>
      </c>
      <c r="AJ42" s="285">
        <f t="shared" si="62"/>
        <v>1.0060079836364941</v>
      </c>
      <c r="AK42" s="282"/>
      <c r="AM42" s="95">
        <f t="shared" si="164"/>
        <v>1983</v>
      </c>
      <c r="AN42" s="98">
        <f t="shared" si="159"/>
        <v>6305</v>
      </c>
      <c r="AO42" s="99">
        <f t="shared" si="160"/>
        <v>5733</v>
      </c>
      <c r="AP42" s="96">
        <f t="shared" si="165"/>
        <v>5887.6784694460312</v>
      </c>
      <c r="AR42" s="407">
        <f t="shared" si="166"/>
        <v>0.97839953873810559</v>
      </c>
      <c r="AS42" s="282"/>
      <c r="AT42">
        <f t="shared" si="142"/>
        <v>1983</v>
      </c>
      <c r="AU42" s="96">
        <f t="shared" si="63"/>
        <v>5887.6784694460312</v>
      </c>
      <c r="AV42" s="96">
        <f t="shared" si="64"/>
        <v>82427.49857224444</v>
      </c>
      <c r="AW42" s="96">
        <f t="shared" si="143"/>
        <v>14</v>
      </c>
      <c r="AX42" s="96">
        <f t="shared" si="65"/>
        <v>196</v>
      </c>
      <c r="AY42" s="80">
        <f t="shared" si="66"/>
        <v>1.0759771408733723</v>
      </c>
      <c r="AZ42">
        <f t="shared" si="67"/>
        <v>1983</v>
      </c>
      <c r="BA42" s="80">
        <f>'Regional_intensity (aggregate)'!H19</f>
        <v>72.932779149215676</v>
      </c>
      <c r="BB42" s="284">
        <f t="shared" si="68"/>
        <v>73.633423667903941</v>
      </c>
      <c r="BC42" s="284">
        <f t="shared" si="69"/>
        <v>79.270811520652899</v>
      </c>
      <c r="BD42" s="284">
        <f t="shared" si="43"/>
        <v>80.03234371827125</v>
      </c>
      <c r="BE42" s="285">
        <f t="shared" si="70"/>
        <v>0.92004582456197082</v>
      </c>
      <c r="BF42" s="282">
        <v>0.89806302119301795</v>
      </c>
      <c r="BG42" s="282"/>
      <c r="BH42" s="282"/>
      <c r="BJ42" s="89"/>
      <c r="BL42" s="95">
        <f t="shared" si="33"/>
        <v>1983</v>
      </c>
      <c r="BM42" s="75">
        <f>HDD_by_Division11_update!D38</f>
        <v>6423</v>
      </c>
      <c r="BN42" s="75">
        <f>HDD_by_Division11_update!E38</f>
        <v>6901</v>
      </c>
      <c r="BO42" s="75">
        <f t="shared" si="167"/>
        <v>6689.3055198973052</v>
      </c>
      <c r="BQ42" s="75">
        <f>CDD_by_Division11_update!F38</f>
        <v>934</v>
      </c>
      <c r="BR42" s="75">
        <f>CDD_by_Division11_update!H38</f>
        <v>1178</v>
      </c>
      <c r="BS42" s="96">
        <f t="shared" si="168"/>
        <v>1013.9627992633518</v>
      </c>
      <c r="BU42" s="430">
        <f t="shared" si="169"/>
        <v>1.0257227385277015</v>
      </c>
      <c r="BV42" s="282"/>
      <c r="BW42">
        <f t="shared" si="144"/>
        <v>1983</v>
      </c>
      <c r="BX42" s="96">
        <f t="shared" si="44"/>
        <v>6689.3055198973052</v>
      </c>
      <c r="BY42" s="96">
        <f t="shared" si="71"/>
        <v>1013.9627992633518</v>
      </c>
      <c r="BZ42" s="96">
        <f t="shared" si="145"/>
        <v>14</v>
      </c>
      <c r="CA42" s="96">
        <f t="shared" si="72"/>
        <v>196</v>
      </c>
      <c r="CB42" s="96">
        <f t="shared" si="73"/>
        <v>2744</v>
      </c>
      <c r="CC42" s="96">
        <f t="shared" si="74"/>
        <v>1983</v>
      </c>
      <c r="CD42" s="284">
        <f>'Regional_intensity (aggregate)'!W19</f>
        <v>29.644936255109471</v>
      </c>
      <c r="CE42" s="284">
        <f t="array" ref="CE42">SUMPRODUCT(BX$11:CB$11,BX42:CB42)+BW$11</f>
        <v>30.182605524962458</v>
      </c>
      <c r="CF42" s="284">
        <f t="shared" si="75"/>
        <v>29.623494475508824</v>
      </c>
      <c r="CG42" s="284">
        <f t="shared" si="45"/>
        <v>30.160774856484363</v>
      </c>
      <c r="CH42" s="285">
        <f t="shared" si="76"/>
        <v>1.0007238099346576</v>
      </c>
      <c r="CI42" s="282"/>
      <c r="CJ42" s="282"/>
      <c r="CL42" s="95">
        <f t="shared" si="170"/>
        <v>1983</v>
      </c>
      <c r="CM42" s="98">
        <f t="shared" si="171"/>
        <v>6423</v>
      </c>
      <c r="CN42" s="99">
        <f t="shared" si="172"/>
        <v>6901</v>
      </c>
      <c r="CO42" s="96">
        <f t="shared" si="173"/>
        <v>6571.1747842475943</v>
      </c>
      <c r="CQ42" s="407">
        <f t="shared" si="174"/>
        <v>0.99948361873563862</v>
      </c>
      <c r="CR42" s="282"/>
      <c r="CS42">
        <f t="shared" si="77"/>
        <v>1983</v>
      </c>
      <c r="CT42" s="96">
        <f t="shared" si="78"/>
        <v>6571.1747842475943</v>
      </c>
      <c r="CU42" s="96">
        <f t="shared" si="79"/>
        <v>91996.446979466316</v>
      </c>
      <c r="CV42" s="96">
        <f t="shared" si="146"/>
        <v>14</v>
      </c>
      <c r="CW42" s="96">
        <f t="shared" si="80"/>
        <v>196</v>
      </c>
      <c r="CX42" s="80">
        <f t="shared" si="81"/>
        <v>1.0759771408733723</v>
      </c>
      <c r="CY42">
        <f t="shared" si="82"/>
        <v>1983</v>
      </c>
      <c r="CZ42" s="284">
        <f>'Regional_intensity (aggregate)'!V19</f>
        <v>74.708558018087487</v>
      </c>
      <c r="DA42" s="284">
        <f t="shared" si="83"/>
        <v>74.240031769609814</v>
      </c>
      <c r="DB42" s="284">
        <f t="shared" si="84"/>
        <v>74.696608035765252</v>
      </c>
      <c r="DC42" s="284">
        <f t="shared" si="46"/>
        <v>74.228156730246397</v>
      </c>
      <c r="DD42" s="285">
        <f t="shared" si="85"/>
        <v>1.0001599802539429</v>
      </c>
      <c r="DE42" s="282"/>
      <c r="DF42" s="212"/>
      <c r="DG42" s="89"/>
      <c r="DI42" s="95">
        <f t="shared" si="34"/>
        <v>1983</v>
      </c>
      <c r="DJ42" s="75">
        <f>HDD_by_Division11_update!F38</f>
        <v>3057</v>
      </c>
      <c r="DK42" s="75">
        <f>HDD_by_Division11_update!G38</f>
        <v>3892</v>
      </c>
      <c r="DL42" s="75">
        <f>HDD_by_Division11_update!H38</f>
        <v>2672</v>
      </c>
      <c r="DM42" s="75">
        <f t="shared" si="175"/>
        <v>3307.0830981498902</v>
      </c>
      <c r="DO42" s="75">
        <f>CDD_by_Division11_update!J38</f>
        <v>1925</v>
      </c>
      <c r="DP42" s="75">
        <f>CDD_by_Division11_update!L38</f>
        <v>1579</v>
      </c>
      <c r="DQ42" s="75">
        <f>CDD_by_Division11_update!N38</f>
        <v>2288</v>
      </c>
      <c r="DR42" s="75">
        <f t="shared" si="176"/>
        <v>1294.5291233718717</v>
      </c>
      <c r="DT42" s="430">
        <f t="shared" si="177"/>
        <v>1.0018454191649275</v>
      </c>
      <c r="DU42" s="282"/>
      <c r="DV42">
        <f t="shared" si="147"/>
        <v>1983</v>
      </c>
      <c r="DW42" s="96">
        <f t="shared" si="86"/>
        <v>3307.0830981498902</v>
      </c>
      <c r="DX42" s="96">
        <f t="shared" si="47"/>
        <v>1294.5291233718717</v>
      </c>
      <c r="DY42" s="96">
        <f t="shared" si="87"/>
        <v>18123.407727206206</v>
      </c>
      <c r="DZ42" s="96">
        <f t="shared" si="148"/>
        <v>14</v>
      </c>
      <c r="EA42" s="96">
        <f t="shared" si="88"/>
        <v>196</v>
      </c>
      <c r="EB42" s="96">
        <f t="shared" si="89"/>
        <v>2744</v>
      </c>
      <c r="EC42" s="96">
        <f t="shared" si="90"/>
        <v>1983</v>
      </c>
      <c r="ED42" s="284">
        <f>'Regional_intensity (aggregate)'!AK19</f>
        <v>44.131835600186278</v>
      </c>
      <c r="EE42" s="284">
        <f t="shared" si="91"/>
        <v>43.846532511263227</v>
      </c>
      <c r="EF42" s="284">
        <f t="shared" si="92"/>
        <v>44.172465264203922</v>
      </c>
      <c r="EG42" s="284">
        <f t="shared" si="48"/>
        <v>43.886899512998902</v>
      </c>
      <c r="EH42" s="285">
        <f t="shared" si="93"/>
        <v>0.99908020383796492</v>
      </c>
      <c r="EI42" s="282"/>
      <c r="EK42" s="95">
        <f t="shared" si="178"/>
        <v>1983</v>
      </c>
      <c r="EL42" s="98">
        <f t="shared" si="179"/>
        <v>3057</v>
      </c>
      <c r="EM42" s="98">
        <f t="shared" si="180"/>
        <v>3892</v>
      </c>
      <c r="EN42" s="98">
        <f t="shared" si="181"/>
        <v>2672</v>
      </c>
      <c r="EO42" s="75">
        <f t="shared" si="182"/>
        <v>3098.1849766154437</v>
      </c>
      <c r="EQ42" s="407">
        <f t="shared" si="183"/>
        <v>1.0483349381674814</v>
      </c>
      <c r="ER42" s="282"/>
      <c r="ES42">
        <f t="shared" si="149"/>
        <v>1983</v>
      </c>
      <c r="ET42" s="96">
        <f t="shared" si="94"/>
        <v>3098.1849766154437</v>
      </c>
      <c r="EU42" s="96">
        <f t="shared" si="95"/>
        <v>43374.58967261621</v>
      </c>
      <c r="EV42" s="96">
        <f t="shared" si="150"/>
        <v>14</v>
      </c>
      <c r="EW42" s="96">
        <f t="shared" si="96"/>
        <v>196</v>
      </c>
      <c r="EX42" s="80">
        <f t="shared" si="97"/>
        <v>1.0759771408733723</v>
      </c>
      <c r="EY42" s="96">
        <f t="shared" si="98"/>
        <v>1983</v>
      </c>
      <c r="EZ42" s="284">
        <f>'Regional_intensity (aggregate)'!AJ19</f>
        <v>60.454446974953754</v>
      </c>
      <c r="FA42" s="284">
        <f t="shared" si="99"/>
        <v>63.636180342301756</v>
      </c>
      <c r="FB42" s="284">
        <f t="shared" si="100"/>
        <v>54.7741023836614</v>
      </c>
      <c r="FC42" s="284">
        <f t="shared" si="49"/>
        <v>57.656877728423609</v>
      </c>
      <c r="FD42" s="285">
        <f t="shared" si="101"/>
        <v>1.1037049325154573</v>
      </c>
      <c r="FE42" s="282"/>
      <c r="FG42" s="89"/>
      <c r="FI42" s="95">
        <f t="shared" si="35"/>
        <v>1983</v>
      </c>
      <c r="FJ42" s="75">
        <f>HDD_by_Division11_update!I38</f>
        <v>5359</v>
      </c>
      <c r="FK42" s="75">
        <f>HDD_by_Division11_update!J38</f>
        <v>3073</v>
      </c>
      <c r="FL42" s="75">
        <f t="shared" si="184"/>
        <v>3952.5192780968009</v>
      </c>
      <c r="FN42" s="75">
        <f>CDD_by_Division11_update!P38</f>
        <v>1174</v>
      </c>
      <c r="FO42" s="75">
        <f>CDD_by_Division11_update!R38</f>
        <v>776</v>
      </c>
      <c r="FP42" s="96">
        <f t="shared" si="185"/>
        <v>934.56843298384808</v>
      </c>
      <c r="FR42" s="432">
        <f t="shared" si="186"/>
        <v>1.0014084494170734</v>
      </c>
      <c r="FS42" s="282"/>
      <c r="FT42">
        <f t="shared" si="151"/>
        <v>1983</v>
      </c>
      <c r="FU42" s="96">
        <f t="shared" si="102"/>
        <v>3952.5192780968009</v>
      </c>
      <c r="FV42" s="96">
        <f t="shared" si="103"/>
        <v>934.56843298384808</v>
      </c>
      <c r="FW42" s="96">
        <f t="shared" si="104"/>
        <v>13083.958061773874</v>
      </c>
      <c r="FX42" s="96">
        <f t="shared" si="152"/>
        <v>14</v>
      </c>
      <c r="FY42" s="96">
        <f t="shared" si="105"/>
        <v>196</v>
      </c>
      <c r="FZ42" s="96">
        <f t="shared" si="106"/>
        <v>2744</v>
      </c>
      <c r="GA42" s="96">
        <f t="shared" si="107"/>
        <v>1983</v>
      </c>
      <c r="GB42" s="284">
        <f>'Regional_intensity (aggregate)'!AX19</f>
        <v>46.753004497950457</v>
      </c>
      <c r="GC42" s="284">
        <f t="shared" si="108"/>
        <v>49.738424137983266</v>
      </c>
      <c r="GD42" s="284">
        <f t="shared" si="109"/>
        <v>46.809618700837603</v>
      </c>
      <c r="GE42" s="284">
        <f t="shared" si="50"/>
        <v>49.79865344871255</v>
      </c>
      <c r="GF42" s="285">
        <f t="shared" si="110"/>
        <v>0.99879054338705531</v>
      </c>
      <c r="GG42" s="284">
        <f t="shared" si="51"/>
        <v>3.6057677480982635</v>
      </c>
      <c r="GH42" s="282"/>
      <c r="GJ42" s="95">
        <f t="shared" si="187"/>
        <v>1983</v>
      </c>
      <c r="GK42" s="98">
        <f t="shared" si="188"/>
        <v>5359</v>
      </c>
      <c r="GL42" s="98">
        <f t="shared" si="189"/>
        <v>3073</v>
      </c>
      <c r="GM42" s="75">
        <f t="shared" si="190"/>
        <v>3991.9360246322271</v>
      </c>
      <c r="GO42" s="407">
        <f t="shared" si="191"/>
        <v>0.99629429268082614</v>
      </c>
      <c r="GP42" s="282"/>
      <c r="GQ42">
        <f t="shared" si="153"/>
        <v>1983</v>
      </c>
      <c r="GR42" s="96">
        <f t="shared" si="111"/>
        <v>3991.9360246322271</v>
      </c>
      <c r="GS42" s="96">
        <f t="shared" si="112"/>
        <v>55887.104344851177</v>
      </c>
      <c r="GT42" s="96">
        <f t="shared" si="154"/>
        <v>14</v>
      </c>
      <c r="GU42" s="96">
        <f t="shared" si="113"/>
        <v>196</v>
      </c>
      <c r="GV42" s="284">
        <f t="shared" si="114"/>
        <v>1.0759771408733723</v>
      </c>
      <c r="GW42">
        <f t="shared" si="115"/>
        <v>1983</v>
      </c>
      <c r="GX42" s="284">
        <f>'Regional_intensity (aggregate)'!AW19</f>
        <v>67.209746844539325</v>
      </c>
      <c r="GY42" s="284">
        <f t="array" ref="GY42">SUMPRODUCT(GR$11:GV$11,GR42:GV42)+GQ$11</f>
        <v>68.036011706396579</v>
      </c>
      <c r="GZ42" s="284">
        <f t="shared" si="116"/>
        <v>67.202463476471891</v>
      </c>
      <c r="HA42" s="284">
        <f t="shared" si="52"/>
        <v>68.028638797877164</v>
      </c>
      <c r="HB42" s="285">
        <f t="shared" si="117"/>
        <v>1.0001083794803145</v>
      </c>
      <c r="HC42" s="282"/>
      <c r="HD42" s="282"/>
      <c r="HE42" s="282"/>
      <c r="HG42" s="89"/>
      <c r="HO42">
        <f t="shared" si="36"/>
        <v>1983</v>
      </c>
      <c r="HP42" s="112">
        <f t="shared" si="37"/>
        <v>1.0095192018493964</v>
      </c>
      <c r="HQ42" s="112">
        <f t="shared" si="38"/>
        <v>1.0060461436898578</v>
      </c>
      <c r="HS42">
        <f t="shared" si="158"/>
        <v>1983</v>
      </c>
      <c r="HT42" s="81">
        <f>Commercial_Total!D197</f>
        <v>2125.6504031279997</v>
      </c>
      <c r="HU42" s="81">
        <f t="shared" si="39"/>
        <v>2105.6067078604333</v>
      </c>
      <c r="HV42" s="81">
        <f>Commercial_Total!D273</f>
        <v>3840.2929999999997</v>
      </c>
      <c r="HW42" s="81">
        <f t="shared" si="40"/>
        <v>3817.2135782112582</v>
      </c>
      <c r="HX42" s="96"/>
      <c r="HY42" s="75">
        <f>HDD_by_Division10!K38</f>
        <v>4627</v>
      </c>
      <c r="HZ42" s="75">
        <f>CDD_by_Division10!K38</f>
        <v>1260</v>
      </c>
      <c r="IB42">
        <f t="shared" si="118"/>
        <v>1983</v>
      </c>
      <c r="IC42" s="81">
        <f t="shared" si="118"/>
        <v>2125.6504031279997</v>
      </c>
      <c r="ID42" s="81">
        <f t="shared" si="118"/>
        <v>2105.6067078604333</v>
      </c>
      <c r="IE42" s="81">
        <f t="shared" si="118"/>
        <v>3840.2929999999997</v>
      </c>
      <c r="IF42" s="81">
        <f t="shared" si="118"/>
        <v>3817.2135782112582</v>
      </c>
      <c r="IO42">
        <f t="shared" si="155"/>
        <v>1983</v>
      </c>
      <c r="IP42" s="78">
        <f>SEDS_CensusDiv!C31</f>
        <v>389.63499999999999</v>
      </c>
      <c r="IQ42" s="78">
        <f>SEDS_CensusDiv!D31</f>
        <v>483.44400000000002</v>
      </c>
      <c r="IR42" s="78">
        <f>SEDS_CensusDiv!E31</f>
        <v>800.524</v>
      </c>
      <c r="IS42" s="78">
        <f>SEDS_CensusDiv!F31</f>
        <v>442.83699999999999</v>
      </c>
      <c r="IT42" s="78">
        <f t="shared" si="119"/>
        <v>2116.44</v>
      </c>
      <c r="IV42" s="78">
        <f t="shared" si="120"/>
        <v>387.30805951614468</v>
      </c>
      <c r="IW42" s="78">
        <f t="shared" si="121"/>
        <v>483.09433152346656</v>
      </c>
      <c r="IX42" s="78">
        <f t="shared" si="122"/>
        <v>801.26099678963556</v>
      </c>
      <c r="IY42" s="78">
        <f t="shared" si="123"/>
        <v>443.37324069796489</v>
      </c>
      <c r="IZ42" s="78">
        <f t="shared" si="124"/>
        <v>2115.0366285272116</v>
      </c>
      <c r="JB42" s="294">
        <f t="shared" si="125"/>
        <v>1.0006635211200885</v>
      </c>
      <c r="JD42">
        <f t="shared" si="126"/>
        <v>1983</v>
      </c>
      <c r="JE42" s="78">
        <f t="shared" si="127"/>
        <v>2116.44</v>
      </c>
      <c r="JF42" s="78">
        <f t="shared" si="128"/>
        <v>2115.0366285272116</v>
      </c>
      <c r="JI42">
        <f t="shared" si="156"/>
        <v>1983</v>
      </c>
      <c r="JJ42" s="78">
        <f>SEDS_CensusDiv!J31</f>
        <v>877.37700000000007</v>
      </c>
      <c r="JK42" s="78">
        <f>SEDS_CensusDiv!K31</f>
        <v>1218.3330000000001</v>
      </c>
      <c r="JL42" s="78">
        <f>SEDS_CensusDiv!L31</f>
        <v>1096.606</v>
      </c>
      <c r="JM42" s="78">
        <f>SEDS_CensusDiv!M31</f>
        <v>636.6</v>
      </c>
      <c r="JN42" s="78">
        <f t="shared" si="129"/>
        <v>3828.9159999999997</v>
      </c>
      <c r="JP42" s="78">
        <f t="shared" si="130"/>
        <v>953.62315286601608</v>
      </c>
      <c r="JQ42" s="78">
        <f t="shared" si="131"/>
        <v>1218.1381219539123</v>
      </c>
      <c r="JR42" s="78">
        <f t="shared" si="132"/>
        <v>993.56808843892895</v>
      </c>
      <c r="JS42" s="78">
        <f t="shared" si="133"/>
        <v>636.53101309959618</v>
      </c>
      <c r="JT42" s="78">
        <f t="shared" si="134"/>
        <v>3801.8603763584538</v>
      </c>
      <c r="JV42" s="294">
        <f t="shared" si="157"/>
        <v>1.0071164169546543</v>
      </c>
      <c r="JX42">
        <f t="shared" si="136"/>
        <v>1983</v>
      </c>
      <c r="JY42" s="78">
        <f t="shared" si="137"/>
        <v>3828.9159999999997</v>
      </c>
      <c r="JZ42" s="78">
        <f t="shared" si="138"/>
        <v>3801.8603763584538</v>
      </c>
      <c r="KC42">
        <v>1983</v>
      </c>
      <c r="KD42" s="78">
        <v>3828.9159999999997</v>
      </c>
      <c r="KE42" s="78">
        <v>3840.3818395394183</v>
      </c>
    </row>
    <row r="43" spans="2:291" x14ac:dyDescent="0.2">
      <c r="B43" s="89"/>
      <c r="C43" s="89"/>
      <c r="D43" s="89"/>
      <c r="E43" s="89"/>
      <c r="F43" s="89"/>
      <c r="G43" s="89"/>
      <c r="H43" s="89"/>
      <c r="I43" s="96">
        <f t="shared" si="139"/>
        <v>1984</v>
      </c>
      <c r="J43" s="302">
        <v>1.0441391444551706</v>
      </c>
      <c r="K43" s="79">
        <f t="shared" si="53"/>
        <v>1.0627266246047913</v>
      </c>
      <c r="L43" s="96">
        <f t="shared" si="54"/>
        <v>3375</v>
      </c>
      <c r="M43" s="79">
        <f t="shared" si="55"/>
        <v>1.0627266246047913</v>
      </c>
      <c r="O43" s="95">
        <v>1984</v>
      </c>
      <c r="P43" s="75">
        <f>HDD_by_Division11_update!B39</f>
        <v>6442</v>
      </c>
      <c r="Q43" s="75">
        <f>HDD_by_Division11_update!C39</f>
        <v>5777</v>
      </c>
      <c r="R43" s="96">
        <f t="shared" si="161"/>
        <v>5915.6681887366813</v>
      </c>
      <c r="T43">
        <f>CDD_by_Division11_update!B39</f>
        <v>468</v>
      </c>
      <c r="U43">
        <f>CDD_by_Division11_update!D39</f>
        <v>649</v>
      </c>
      <c r="V43" s="96">
        <f t="shared" si="162"/>
        <v>603.98889217383953</v>
      </c>
      <c r="X43" s="430">
        <f t="shared" si="163"/>
        <v>1.0002583853190625</v>
      </c>
      <c r="Y43" s="282"/>
      <c r="Z43">
        <f t="shared" si="140"/>
        <v>1984</v>
      </c>
      <c r="AA43" s="96">
        <f t="shared" si="56"/>
        <v>5915.6681887366813</v>
      </c>
      <c r="AB43" s="96">
        <f t="shared" si="57"/>
        <v>603.98889217383953</v>
      </c>
      <c r="AC43" s="96">
        <f t="shared" si="141"/>
        <v>15</v>
      </c>
      <c r="AD43" s="96">
        <f t="shared" si="58"/>
        <v>225</v>
      </c>
      <c r="AE43" s="96">
        <f t="shared" si="59"/>
        <v>3375</v>
      </c>
      <c r="AF43" s="284">
        <f>'Regional_intensity (aggregate)'!I20</f>
        <v>34.021240140001083</v>
      </c>
      <c r="AG43" s="284">
        <f t="shared" si="60"/>
        <v>33.608355941213091</v>
      </c>
      <c r="AH43" s="284">
        <f t="shared" si="61"/>
        <v>34.095308635482013</v>
      </c>
      <c r="AI43" s="284">
        <f t="shared" si="42"/>
        <v>33.681525536145827</v>
      </c>
      <c r="AJ43" s="285">
        <f t="shared" si="62"/>
        <v>0.99782760448738539</v>
      </c>
      <c r="AK43" s="282"/>
      <c r="AM43" s="95">
        <f t="shared" si="164"/>
        <v>1984</v>
      </c>
      <c r="AN43" s="98">
        <f t="shared" si="159"/>
        <v>6442</v>
      </c>
      <c r="AO43" s="99">
        <f t="shared" si="160"/>
        <v>5777</v>
      </c>
      <c r="AP43" s="96">
        <f t="shared" si="165"/>
        <v>5956.8272415762422</v>
      </c>
      <c r="AR43" s="407">
        <f t="shared" si="166"/>
        <v>0.98550442886006495</v>
      </c>
      <c r="AS43" s="282"/>
      <c r="AT43">
        <f t="shared" si="142"/>
        <v>1984</v>
      </c>
      <c r="AU43" s="96">
        <f t="shared" si="63"/>
        <v>5956.8272415762422</v>
      </c>
      <c r="AV43" s="96">
        <f t="shared" si="64"/>
        <v>89352.408623643627</v>
      </c>
      <c r="AW43" s="96">
        <f t="shared" si="143"/>
        <v>15</v>
      </c>
      <c r="AX43" s="96">
        <f t="shared" si="65"/>
        <v>225</v>
      </c>
      <c r="AY43" s="80">
        <f t="shared" si="66"/>
        <v>1.0627266246047913</v>
      </c>
      <c r="AZ43">
        <f t="shared" si="67"/>
        <v>1984</v>
      </c>
      <c r="BA43" s="288">
        <f>'Regional_intensity (aggregate)'!H20</f>
        <v>82.13357257676634</v>
      </c>
      <c r="BB43" s="289">
        <f t="shared" si="68"/>
        <v>81.675938974207142</v>
      </c>
      <c r="BC43" s="289">
        <f t="shared" si="69"/>
        <v>86.840757055439823</v>
      </c>
      <c r="BD43" s="284">
        <f t="shared" si="43"/>
        <v>86.35689586136958</v>
      </c>
      <c r="BE43" s="285">
        <f t="shared" si="70"/>
        <v>0.94579521599899941</v>
      </c>
      <c r="BF43" s="282">
        <v>0.92901353013500054</v>
      </c>
      <c r="BG43" s="282"/>
      <c r="BH43" s="282"/>
      <c r="BJ43" s="89"/>
      <c r="BL43" s="95">
        <f t="shared" si="33"/>
        <v>1984</v>
      </c>
      <c r="BM43" s="75">
        <f>HDD_by_Division11_update!D39</f>
        <v>6418</v>
      </c>
      <c r="BN43" s="75">
        <f>HDD_by_Division11_update!E39</f>
        <v>6582</v>
      </c>
      <c r="BO43" s="75">
        <f t="shared" si="167"/>
        <v>6509.3684210526317</v>
      </c>
      <c r="BQ43" s="75">
        <f>CDD_by_Division11_update!F39</f>
        <v>724</v>
      </c>
      <c r="BR43" s="75">
        <f>CDD_by_Division11_update!H39</f>
        <v>955</v>
      </c>
      <c r="BS43" s="96">
        <f t="shared" si="168"/>
        <v>799.70248618784535</v>
      </c>
      <c r="BU43" s="430">
        <f t="shared" si="169"/>
        <v>1.0017758380588651</v>
      </c>
      <c r="BV43" s="282"/>
      <c r="BW43">
        <f t="shared" si="144"/>
        <v>1984</v>
      </c>
      <c r="BX43" s="96">
        <f t="shared" si="44"/>
        <v>6509.3684210526317</v>
      </c>
      <c r="BY43" s="96">
        <f t="shared" si="71"/>
        <v>799.70248618784535</v>
      </c>
      <c r="BZ43" s="96">
        <f t="shared" si="145"/>
        <v>15</v>
      </c>
      <c r="CA43" s="96">
        <f t="shared" si="72"/>
        <v>225</v>
      </c>
      <c r="CB43" s="96">
        <f t="shared" si="73"/>
        <v>3375</v>
      </c>
      <c r="CC43" s="96">
        <f t="shared" si="74"/>
        <v>1984</v>
      </c>
      <c r="CD43" s="284">
        <f>'Regional_intensity (aggregate)'!W20</f>
        <v>31.587697646349259</v>
      </c>
      <c r="CE43" s="284">
        <f t="array" ref="CE43">SUMPRODUCT(BX$11:CB$11,BX43:CB43)+BW$11</f>
        <v>31.085104676476703</v>
      </c>
      <c r="CF43" s="284">
        <f t="shared" si="75"/>
        <v>31.607519224848833</v>
      </c>
      <c r="CG43" s="284">
        <f t="shared" si="45"/>
        <v>31.10461087314259</v>
      </c>
      <c r="CH43" s="285">
        <f t="shared" si="76"/>
        <v>0.99937288407993785</v>
      </c>
      <c r="CI43" s="282"/>
      <c r="CJ43" s="282"/>
      <c r="CL43" s="95">
        <f t="shared" si="170"/>
        <v>1984</v>
      </c>
      <c r="CM43" s="98">
        <f t="shared" si="171"/>
        <v>6418</v>
      </c>
      <c r="CN43" s="99">
        <f t="shared" si="172"/>
        <v>6582</v>
      </c>
      <c r="CO43" s="96">
        <f t="shared" si="173"/>
        <v>6468.8382104949906</v>
      </c>
      <c r="CQ43" s="407">
        <f t="shared" si="174"/>
        <v>0.98873675863086041</v>
      </c>
      <c r="CR43" s="282"/>
      <c r="CS43">
        <f t="shared" si="77"/>
        <v>1984</v>
      </c>
      <c r="CT43" s="96">
        <f t="shared" si="78"/>
        <v>6468.8382104949906</v>
      </c>
      <c r="CU43" s="96">
        <f t="shared" si="79"/>
        <v>97032.573157424864</v>
      </c>
      <c r="CV43" s="96">
        <f t="shared" si="146"/>
        <v>15</v>
      </c>
      <c r="CW43" s="96">
        <f t="shared" si="80"/>
        <v>225</v>
      </c>
      <c r="CX43" s="80">
        <f t="shared" si="81"/>
        <v>1.0627266246047913</v>
      </c>
      <c r="CY43">
        <f t="shared" si="82"/>
        <v>1984</v>
      </c>
      <c r="CZ43" s="284">
        <f>'Regional_intensity (aggregate)'!V20</f>
        <v>80.881404393108767</v>
      </c>
      <c r="DA43" s="284">
        <f t="shared" si="83"/>
        <v>80.627727235782814</v>
      </c>
      <c r="DB43" s="284">
        <f t="shared" si="84"/>
        <v>80.541185689184474</v>
      </c>
      <c r="DC43" s="284">
        <f t="shared" si="46"/>
        <v>80.288575596832587</v>
      </c>
      <c r="DD43" s="285">
        <f t="shared" si="85"/>
        <v>1.0042241581249776</v>
      </c>
      <c r="DE43" s="282"/>
      <c r="DF43" s="212"/>
      <c r="DG43" s="89"/>
      <c r="DI43" s="95">
        <f t="shared" si="34"/>
        <v>1984</v>
      </c>
      <c r="DJ43" s="75">
        <f>HDD_by_Division11_update!F39</f>
        <v>2791</v>
      </c>
      <c r="DK43" s="75">
        <f>HDD_by_Division11_update!G39</f>
        <v>3451</v>
      </c>
      <c r="DL43" s="75">
        <f>HDD_by_Division11_update!H39</f>
        <v>2194</v>
      </c>
      <c r="DM43" s="75">
        <f t="shared" si="175"/>
        <v>2951.8664158043275</v>
      </c>
      <c r="DO43" s="75">
        <f>CDD_by_Division11_update!J39</f>
        <v>1865</v>
      </c>
      <c r="DP43" s="75">
        <f>CDD_by_Division11_update!L39</f>
        <v>1508</v>
      </c>
      <c r="DQ43" s="75">
        <f>CDD_by_Division11_update!N39</f>
        <v>2469</v>
      </c>
      <c r="DR43" s="75">
        <f t="shared" si="176"/>
        <v>1248.9755597834042</v>
      </c>
      <c r="DT43" s="430">
        <f t="shared" si="177"/>
        <v>0.99111520215531412</v>
      </c>
      <c r="DU43" s="282"/>
      <c r="DV43">
        <f t="shared" si="147"/>
        <v>1984</v>
      </c>
      <c r="DW43" s="96">
        <f t="shared" si="86"/>
        <v>2951.8664158043275</v>
      </c>
      <c r="DX43" s="96">
        <f t="shared" si="47"/>
        <v>1248.9755597834042</v>
      </c>
      <c r="DY43" s="96">
        <f t="shared" si="87"/>
        <v>18734.633396751062</v>
      </c>
      <c r="DZ43" s="96">
        <f t="shared" si="148"/>
        <v>15</v>
      </c>
      <c r="EA43" s="96">
        <f t="shared" si="88"/>
        <v>225</v>
      </c>
      <c r="EB43" s="96">
        <f t="shared" si="89"/>
        <v>3375</v>
      </c>
      <c r="EC43" s="96">
        <f t="shared" si="90"/>
        <v>1984</v>
      </c>
      <c r="ED43" s="284">
        <f>'Regional_intensity (aggregate)'!AK20</f>
        <v>44.320644253813192</v>
      </c>
      <c r="EE43" s="284">
        <f t="shared" si="91"/>
        <v>45.011640035911739</v>
      </c>
      <c r="EF43" s="284">
        <f t="shared" si="92"/>
        <v>44.402721638409538</v>
      </c>
      <c r="EG43" s="284">
        <f t="shared" si="48"/>
        <v>45.094997075339748</v>
      </c>
      <c r="EH43" s="285">
        <f t="shared" si="93"/>
        <v>0.99815152356504766</v>
      </c>
      <c r="EI43" s="282"/>
      <c r="EK43" s="95">
        <f t="shared" si="178"/>
        <v>1984</v>
      </c>
      <c r="EL43" s="98">
        <f t="shared" si="179"/>
        <v>2791</v>
      </c>
      <c r="EM43" s="98">
        <f t="shared" si="180"/>
        <v>3451</v>
      </c>
      <c r="EN43" s="98">
        <f t="shared" si="181"/>
        <v>2194</v>
      </c>
      <c r="EO43" s="75">
        <f t="shared" si="182"/>
        <v>2726.1115777417199</v>
      </c>
      <c r="EQ43" s="407">
        <f t="shared" si="183"/>
        <v>0.98349874035525697</v>
      </c>
      <c r="ER43" s="282"/>
      <c r="ES43">
        <f t="shared" si="149"/>
        <v>1984</v>
      </c>
      <c r="ET43" s="96">
        <f t="shared" si="94"/>
        <v>2726.1115777417199</v>
      </c>
      <c r="EU43" s="96">
        <f t="shared" si="95"/>
        <v>40891.673666125796</v>
      </c>
      <c r="EV43" s="96">
        <f t="shared" si="150"/>
        <v>15</v>
      </c>
      <c r="EW43" s="96">
        <f t="shared" si="96"/>
        <v>225</v>
      </c>
      <c r="EX43" s="80">
        <f t="shared" si="97"/>
        <v>1.0627266246047913</v>
      </c>
      <c r="EY43" s="96">
        <f t="shared" si="98"/>
        <v>1984</v>
      </c>
      <c r="EZ43" s="284">
        <f>'Regional_intensity (aggregate)'!AJ20</f>
        <v>55.24630622735711</v>
      </c>
      <c r="FA43" s="284">
        <f t="shared" si="99"/>
        <v>56.302395275043779</v>
      </c>
      <c r="FB43" s="284">
        <f t="shared" si="100"/>
        <v>57.207346868680965</v>
      </c>
      <c r="FC43" s="284">
        <f t="shared" si="49"/>
        <v>58.300923192618242</v>
      </c>
      <c r="FD43" s="285">
        <f t="shared" si="101"/>
        <v>0.96572047562657626</v>
      </c>
      <c r="FE43" s="282"/>
      <c r="FG43" s="89"/>
      <c r="FI43" s="95">
        <f t="shared" si="35"/>
        <v>1984</v>
      </c>
      <c r="FJ43" s="75">
        <f>HDD_by_Division11_update!I39</f>
        <v>5592</v>
      </c>
      <c r="FK43" s="75">
        <f>HDD_by_Division11_update!J39</f>
        <v>3149</v>
      </c>
      <c r="FL43" s="75">
        <f t="shared" si="184"/>
        <v>4088.9237079573422</v>
      </c>
      <c r="FN43" s="75">
        <f>CDD_by_Division11_update!P39</f>
        <v>1190</v>
      </c>
      <c r="FO43" s="75">
        <f>CDD_by_Division11_update!R39</f>
        <v>956</v>
      </c>
      <c r="FP43" s="96">
        <f t="shared" si="185"/>
        <v>1049.2286766789457</v>
      </c>
      <c r="FR43" s="432">
        <f t="shared" si="186"/>
        <v>1.0149454682717942</v>
      </c>
      <c r="FS43" s="282"/>
      <c r="FT43">
        <f t="shared" si="151"/>
        <v>1984</v>
      </c>
      <c r="FU43" s="96">
        <f t="shared" si="102"/>
        <v>4088.9237079573422</v>
      </c>
      <c r="FV43" s="96">
        <f t="shared" si="103"/>
        <v>1049.2286766789457</v>
      </c>
      <c r="FW43" s="96">
        <f t="shared" si="104"/>
        <v>15738.430150184186</v>
      </c>
      <c r="FX43" s="96">
        <f t="shared" si="152"/>
        <v>15</v>
      </c>
      <c r="FY43" s="96">
        <f t="shared" si="105"/>
        <v>225</v>
      </c>
      <c r="FZ43" s="96">
        <f t="shared" si="106"/>
        <v>3375</v>
      </c>
      <c r="GA43" s="96">
        <f t="shared" si="107"/>
        <v>1984</v>
      </c>
      <c r="GB43" s="284">
        <f>'Regional_intensity (aggregate)'!AX20</f>
        <v>51.708681722924808</v>
      </c>
      <c r="GC43" s="284">
        <f t="shared" si="108"/>
        <v>50.144037526272712</v>
      </c>
      <c r="GD43" s="284">
        <f t="shared" si="109"/>
        <v>51.695541972723625</v>
      </c>
      <c r="GE43" s="284">
        <f t="shared" si="50"/>
        <v>50.131295369535771</v>
      </c>
      <c r="GF43" s="285">
        <f t="shared" si="110"/>
        <v>1.0002541756929082</v>
      </c>
      <c r="GG43" s="284">
        <f t="shared" si="51"/>
        <v>3.9123573567483021</v>
      </c>
      <c r="GH43" s="282"/>
      <c r="GJ43" s="95">
        <f t="shared" si="187"/>
        <v>1984</v>
      </c>
      <c r="GK43" s="98">
        <f t="shared" si="188"/>
        <v>5592</v>
      </c>
      <c r="GL43" s="98">
        <f t="shared" si="189"/>
        <v>3149</v>
      </c>
      <c r="GM43" s="75">
        <f t="shared" si="190"/>
        <v>4131.0475538829969</v>
      </c>
      <c r="GO43" s="407">
        <f t="shared" si="191"/>
        <v>1.0125885355558779</v>
      </c>
      <c r="GP43" s="282"/>
      <c r="GQ43">
        <f t="shared" si="153"/>
        <v>1984</v>
      </c>
      <c r="GR43" s="96">
        <f t="shared" si="111"/>
        <v>4131.0475538829969</v>
      </c>
      <c r="GS43" s="96">
        <f t="shared" si="112"/>
        <v>61965.713308244951</v>
      </c>
      <c r="GT43" s="96">
        <f t="shared" si="154"/>
        <v>15</v>
      </c>
      <c r="GU43" s="96">
        <f t="shared" si="113"/>
        <v>225</v>
      </c>
      <c r="GV43" s="284">
        <f t="shared" si="114"/>
        <v>1.0627266246047913</v>
      </c>
      <c r="GW43">
        <f t="shared" si="115"/>
        <v>1984</v>
      </c>
      <c r="GX43" s="284">
        <f>'Regional_intensity (aggregate)'!AW20</f>
        <v>65.059023379388023</v>
      </c>
      <c r="GY43" s="284">
        <f t="array" ref="GY43">SUMPRODUCT(GR$11:GV$11,GR43:GV43)+GQ$11</f>
        <v>65.462708889780743</v>
      </c>
      <c r="GZ43" s="284">
        <f t="shared" si="116"/>
        <v>65.194803711382065</v>
      </c>
      <c r="HA43" s="284">
        <f t="shared" si="52"/>
        <v>65.599331726776782</v>
      </c>
      <c r="HB43" s="285">
        <f t="shared" si="117"/>
        <v>0.99791731358537195</v>
      </c>
      <c r="HC43" s="282"/>
      <c r="HD43" s="282"/>
      <c r="HE43" s="282"/>
      <c r="HG43" s="89"/>
      <c r="HO43">
        <f t="shared" si="36"/>
        <v>1984</v>
      </c>
      <c r="HP43" s="112">
        <f t="shared" si="37"/>
        <v>1.0002882960602029</v>
      </c>
      <c r="HQ43" s="112">
        <f t="shared" si="38"/>
        <v>0.99131654075477571</v>
      </c>
      <c r="HS43">
        <f t="shared" si="158"/>
        <v>1984</v>
      </c>
      <c r="HT43" s="81">
        <f>Commercial_Total!D198</f>
        <v>2273.6884031279997</v>
      </c>
      <c r="HU43" s="81">
        <f t="shared" si="39"/>
        <v>2273.0330966415272</v>
      </c>
      <c r="HV43" s="81">
        <f>Commercial_Total!D274</f>
        <v>4000.7790000000005</v>
      </c>
      <c r="HW43" s="81">
        <f t="shared" si="40"/>
        <v>4035.8239124647903</v>
      </c>
      <c r="HX43" s="96"/>
      <c r="HY43" s="75">
        <f>HDD_by_Division10!K39</f>
        <v>4514</v>
      </c>
      <c r="HZ43" s="75">
        <f>CDD_by_Division10!K39</f>
        <v>1214</v>
      </c>
      <c r="IB43">
        <f t="shared" si="118"/>
        <v>1984</v>
      </c>
      <c r="IC43" s="81">
        <f t="shared" si="118"/>
        <v>2273.6884031279997</v>
      </c>
      <c r="ID43" s="81">
        <f t="shared" si="118"/>
        <v>2273.0330966415272</v>
      </c>
      <c r="IE43" s="81">
        <f t="shared" si="118"/>
        <v>4000.7790000000005</v>
      </c>
      <c r="IF43" s="81">
        <f t="shared" si="118"/>
        <v>4035.8239124647903</v>
      </c>
      <c r="IO43">
        <f t="shared" si="155"/>
        <v>1984</v>
      </c>
      <c r="IP43" s="78">
        <f>SEDS_CensusDiv!C32</f>
        <v>413.221</v>
      </c>
      <c r="IQ43" s="78">
        <f>SEDS_CensusDiv!D32</f>
        <v>512.77800000000002</v>
      </c>
      <c r="IR43" s="78">
        <f>SEDS_CensusDiv!E32</f>
        <v>831.77</v>
      </c>
      <c r="IS43" s="78">
        <f>SEDS_CensusDiv!F32</f>
        <v>506.70499999999998</v>
      </c>
      <c r="IT43" s="78">
        <f t="shared" si="119"/>
        <v>2264.4740000000002</v>
      </c>
      <c r="IV43" s="78">
        <f t="shared" si="120"/>
        <v>414.12063380656252</v>
      </c>
      <c r="IW43" s="78">
        <f t="shared" si="121"/>
        <v>513.09977303625135</v>
      </c>
      <c r="IX43" s="78">
        <f t="shared" si="122"/>
        <v>833.31035455339372</v>
      </c>
      <c r="IY43" s="78">
        <f t="shared" si="123"/>
        <v>506.57624063302626</v>
      </c>
      <c r="IZ43" s="78">
        <f t="shared" si="124"/>
        <v>2267.1070020292341</v>
      </c>
      <c r="JB43" s="294">
        <f t="shared" si="125"/>
        <v>0.99883860707638539</v>
      </c>
      <c r="JD43">
        <f t="shared" si="126"/>
        <v>1984</v>
      </c>
      <c r="JE43" s="78">
        <f t="shared" si="127"/>
        <v>2264.4740000000002</v>
      </c>
      <c r="JF43" s="78">
        <f t="shared" si="128"/>
        <v>2267.1070020292341</v>
      </c>
      <c r="JI43">
        <f t="shared" si="156"/>
        <v>1984</v>
      </c>
      <c r="JJ43" s="78">
        <f>SEDS_CensusDiv!J32</f>
        <v>997.59199999999998</v>
      </c>
      <c r="JK43" s="78">
        <f>SEDS_CensusDiv!K32</f>
        <v>1312.9860000000001</v>
      </c>
      <c r="JL43" s="78">
        <f>SEDS_CensusDiv!L32</f>
        <v>1036.8130000000001</v>
      </c>
      <c r="JM43" s="78">
        <f>SEDS_CensusDiv!M32</f>
        <v>637.52800000000002</v>
      </c>
      <c r="JN43" s="78">
        <f t="shared" si="129"/>
        <v>3984.9189999999999</v>
      </c>
      <c r="JP43" s="78">
        <f t="shared" si="130"/>
        <v>1054.7653267058345</v>
      </c>
      <c r="JQ43" s="78">
        <f t="shared" si="131"/>
        <v>1307.4630692529074</v>
      </c>
      <c r="JR43" s="78">
        <f t="shared" si="132"/>
        <v>1073.6160474668384</v>
      </c>
      <c r="JS43" s="78">
        <f t="shared" si="133"/>
        <v>638.85854200630558</v>
      </c>
      <c r="JT43" s="78">
        <f t="shared" si="134"/>
        <v>4074.7029854318862</v>
      </c>
      <c r="JV43" s="294">
        <f t="shared" si="157"/>
        <v>0.97796551411160837</v>
      </c>
      <c r="JX43">
        <f t="shared" si="136"/>
        <v>1984</v>
      </c>
      <c r="JY43" s="78">
        <f t="shared" si="137"/>
        <v>3984.9189999999999</v>
      </c>
      <c r="JZ43" s="78">
        <f t="shared" si="138"/>
        <v>4074.7029854318862</v>
      </c>
      <c r="KC43">
        <v>1984</v>
      </c>
      <c r="KD43" s="78">
        <v>3984.9189999999999</v>
      </c>
      <c r="KE43" s="78">
        <v>4128.5994465520234</v>
      </c>
    </row>
    <row r="44" spans="2:291" x14ac:dyDescent="0.2">
      <c r="I44" s="96">
        <f t="shared" si="139"/>
        <v>1985</v>
      </c>
      <c r="J44" s="76">
        <v>1</v>
      </c>
      <c r="K44" s="79">
        <f t="shared" si="53"/>
        <v>1.0300085275316464</v>
      </c>
      <c r="L44" s="96">
        <f t="shared" si="54"/>
        <v>4096</v>
      </c>
      <c r="M44" s="79">
        <f t="shared" si="55"/>
        <v>1.0300085275316464</v>
      </c>
      <c r="O44" s="95">
        <v>1985</v>
      </c>
      <c r="P44" s="75">
        <f>HDD_by_Division11_update!B40</f>
        <v>6571</v>
      </c>
      <c r="Q44" s="75">
        <f>HDD_by_Division11_update!C40</f>
        <v>5660</v>
      </c>
      <c r="R44" s="96">
        <f t="shared" si="161"/>
        <v>5849.9649923896495</v>
      </c>
      <c r="T44">
        <f>CDD_by_Division11_update!B40</f>
        <v>372</v>
      </c>
      <c r="U44">
        <f>CDD_by_Division11_update!D40</f>
        <v>627</v>
      </c>
      <c r="V44" s="96">
        <f t="shared" si="162"/>
        <v>563.58656079739831</v>
      </c>
      <c r="X44" s="430">
        <f t="shared" si="163"/>
        <v>0.9926917716147442</v>
      </c>
      <c r="Y44" s="282"/>
      <c r="Z44">
        <f>1985</f>
        <v>1985</v>
      </c>
      <c r="AA44" s="96">
        <f>R44</f>
        <v>5849.9649923896495</v>
      </c>
      <c r="AB44" s="96">
        <f>V44</f>
        <v>563.58656079739831</v>
      </c>
      <c r="AC44" s="96">
        <f t="shared" si="141"/>
        <v>16</v>
      </c>
      <c r="AD44" s="96">
        <f t="shared" si="58"/>
        <v>256</v>
      </c>
      <c r="AE44" s="96">
        <f t="shared" si="59"/>
        <v>4096</v>
      </c>
      <c r="AF44" s="284">
        <f>'Regional_intensity (aggregate)'!I21</f>
        <v>34.783086842502748</v>
      </c>
      <c r="AG44" s="284">
        <f t="shared" ref="AG44:AG69" si="192">SUMPRODUCT(AA$23:AE$23,AA44:AE44)+Z$23</f>
        <v>35.774823025568203</v>
      </c>
      <c r="AH44" s="284">
        <f>AF44/AJ44</f>
        <v>35.015384879573659</v>
      </c>
      <c r="AI44" s="284">
        <f t="shared" ref="AI44:AI71" si="193">AA$23*R$72+AB$23*V$72+AC$23*AC44+AD$23*AD44+AE$23*AE44+Z$23</f>
        <v>36.013744349688409</v>
      </c>
      <c r="AJ44" s="285">
        <f>AG44/AI44</f>
        <v>0.99336582939556872</v>
      </c>
      <c r="AK44" s="282"/>
      <c r="AM44" s="95">
        <f t="shared" si="164"/>
        <v>1985</v>
      </c>
      <c r="AN44" s="98">
        <f t="shared" si="159"/>
        <v>6571</v>
      </c>
      <c r="AO44" s="99">
        <f t="shared" si="160"/>
        <v>5660</v>
      </c>
      <c r="AP44" s="96">
        <f t="shared" si="165"/>
        <v>5906.3498001142207</v>
      </c>
      <c r="AR44" s="407">
        <f t="shared" si="166"/>
        <v>0.98032420373998719</v>
      </c>
      <c r="AS44" s="282"/>
      <c r="AT44">
        <f>1985</f>
        <v>1985</v>
      </c>
      <c r="AU44" s="96">
        <f>AP44</f>
        <v>5906.3498001142207</v>
      </c>
      <c r="AV44" s="96">
        <f>AU44*AW44</f>
        <v>94501.596801827531</v>
      </c>
      <c r="AW44" s="96">
        <f t="shared" si="143"/>
        <v>16</v>
      </c>
      <c r="AX44" s="96">
        <f t="shared" si="65"/>
        <v>256</v>
      </c>
      <c r="AY44" s="80">
        <f t="shared" si="66"/>
        <v>1.0300085275316464</v>
      </c>
      <c r="AZ44">
        <f>AT44</f>
        <v>1985</v>
      </c>
      <c r="BA44" s="80">
        <f>'Regional_intensity (aggregate)'!H21</f>
        <v>75.875529498709582</v>
      </c>
      <c r="BB44" s="284">
        <f t="shared" ref="BB44:BB69" si="194">SUMPRODUCT(AU$23:AY$23,AU44:AY44)+AT$23</f>
        <v>75.833740627181669</v>
      </c>
      <c r="BC44" s="284">
        <f>BA44/BE44</f>
        <v>76.107537157123602</v>
      </c>
      <c r="BD44" s="284">
        <f t="shared" ref="BD44:BD71" si="195">AU$23*AP$72+AV$23*AW44*AP$72+AW$23*AW44+AX$23*AX44+AY$23*AY44+AT$23</f>
        <v>76.065620506082382</v>
      </c>
      <c r="BE44" s="285">
        <f t="shared" si="70"/>
        <v>0.99695158105122972</v>
      </c>
      <c r="BF44" s="282">
        <v>0.99587903823658719</v>
      </c>
      <c r="BG44" s="282"/>
      <c r="BH44" s="282"/>
      <c r="BJ44" s="89"/>
      <c r="BL44" s="95">
        <f t="shared" si="33"/>
        <v>1985</v>
      </c>
      <c r="BM44" s="75">
        <f>HDD_by_Division11_update!D40</f>
        <v>6546</v>
      </c>
      <c r="BN44" s="75">
        <f>HDD_by_Division11_update!E40</f>
        <v>7119</v>
      </c>
      <c r="BO44" s="75">
        <f t="shared" si="167"/>
        <v>6865.232349165597</v>
      </c>
      <c r="BQ44" s="75">
        <f>CDD_by_Division11_update!F40</f>
        <v>643</v>
      </c>
      <c r="BR44" s="75">
        <f>CDD_by_Division11_update!H40</f>
        <v>830</v>
      </c>
      <c r="BS44" s="96">
        <f t="shared" si="168"/>
        <v>704.28296500920806</v>
      </c>
      <c r="BU44" s="430">
        <f t="shared" si="169"/>
        <v>0.98983857748378834</v>
      </c>
      <c r="BV44" s="282"/>
      <c r="BW44">
        <f>1985</f>
        <v>1985</v>
      </c>
      <c r="BX44" s="96">
        <f t="shared" si="44"/>
        <v>6865.232349165597</v>
      </c>
      <c r="BY44" s="96">
        <f>BS44</f>
        <v>704.28296500920806</v>
      </c>
      <c r="BZ44" s="96">
        <f t="shared" si="145"/>
        <v>16</v>
      </c>
      <c r="CA44" s="96">
        <f t="shared" si="72"/>
        <v>256</v>
      </c>
      <c r="CB44" s="96">
        <f t="shared" si="73"/>
        <v>4096</v>
      </c>
      <c r="CC44" s="96">
        <f>BW44</f>
        <v>1985</v>
      </c>
      <c r="CD44" s="284">
        <f>'Regional_intensity (aggregate)'!W21</f>
        <v>31.869417114000726</v>
      </c>
      <c r="CE44" s="284">
        <f t="shared" ref="CE44:CE69" si="196">SUMPRODUCT(BX$23:CB$23,BX44:CB44)+BW$23</f>
        <v>32.301864924958764</v>
      </c>
      <c r="CF44" s="284">
        <f>CD44/CH44</f>
        <v>32.125188448099003</v>
      </c>
      <c r="CG44" s="284">
        <f t="shared" ref="CG44:CG71" si="197">BX$23*BO$72+BY$23*BS$72+BZ$23*BZ44+CA$23*CA44+CB$23*CB44+BW$23</f>
        <v>32.561106914109843</v>
      </c>
      <c r="CH44" s="285">
        <f>CE44/CG44</f>
        <v>0.99203829311347091</v>
      </c>
      <c r="CI44" s="282"/>
      <c r="CJ44" s="282"/>
      <c r="CL44" s="95">
        <f t="shared" si="170"/>
        <v>1985</v>
      </c>
      <c r="CM44" s="98">
        <f t="shared" si="171"/>
        <v>6546</v>
      </c>
      <c r="CN44" s="99">
        <f t="shared" si="172"/>
        <v>7119</v>
      </c>
      <c r="CO44" s="96">
        <f t="shared" si="173"/>
        <v>6723.6237476440829</v>
      </c>
      <c r="CQ44" s="407">
        <f t="shared" si="174"/>
        <v>1.0153001726149327</v>
      </c>
      <c r="CR44" s="282"/>
      <c r="CS44">
        <f t="shared" si="77"/>
        <v>1985</v>
      </c>
      <c r="CT44" s="96">
        <f>CO44</f>
        <v>6723.6237476440829</v>
      </c>
      <c r="CU44" s="96">
        <f>CT44*CV44</f>
        <v>107577.97996230533</v>
      </c>
      <c r="CV44" s="96">
        <f t="shared" si="146"/>
        <v>16</v>
      </c>
      <c r="CW44" s="96">
        <f t="shared" si="80"/>
        <v>256</v>
      </c>
      <c r="CX44" s="80">
        <f t="shared" si="81"/>
        <v>1.0300085275316464</v>
      </c>
      <c r="CY44">
        <f t="shared" si="82"/>
        <v>1985</v>
      </c>
      <c r="CZ44" s="284">
        <f>'Regional_intensity (aggregate)'!V21</f>
        <v>73.858475357559627</v>
      </c>
      <c r="DA44" s="284">
        <f t="shared" ref="DA44:DA69" si="198">SUMPRODUCT(CT$23:CX$23,CT44:CX44)+CS$23</f>
        <v>72.110468190922177</v>
      </c>
      <c r="DB44" s="284">
        <f>CZ44/DD44</f>
        <v>73.247775884442675</v>
      </c>
      <c r="DC44" s="284">
        <f t="shared" ref="DC44:DC71" si="199">CT$23*CO$72+CU$23*CV44*$CO$72+CV$23*CV44+CW$23*CW44+CX$23*CX44+CS$23</f>
        <v>71.514222130910525</v>
      </c>
      <c r="DD44" s="285">
        <f>DA44/DC44</f>
        <v>1.0083374473250957</v>
      </c>
      <c r="DE44" s="282"/>
      <c r="DF44" s="212"/>
      <c r="DG44" s="89"/>
      <c r="DI44" s="95">
        <f t="shared" si="34"/>
        <v>1985</v>
      </c>
      <c r="DJ44" s="75">
        <f>HDD_by_Division11_update!F40</f>
        <v>2736</v>
      </c>
      <c r="DK44" s="75">
        <f>HDD_by_Division11_update!G40</f>
        <v>3602</v>
      </c>
      <c r="DL44" s="75">
        <f>HDD_by_Division11_update!H40</f>
        <v>2466</v>
      </c>
      <c r="DM44" s="75">
        <f t="shared" si="175"/>
        <v>3011.6255879586074</v>
      </c>
      <c r="DO44" s="75">
        <f>CDD_by_Division11_update!J40</f>
        <v>2004</v>
      </c>
      <c r="DP44" s="75">
        <f>CDD_by_Division11_update!L40</f>
        <v>1596</v>
      </c>
      <c r="DQ44" s="75">
        <f>CDD_by_Division11_update!N40</f>
        <v>2599</v>
      </c>
      <c r="DR44" s="75">
        <f t="shared" si="176"/>
        <v>1336.2350358554077</v>
      </c>
      <c r="DT44" s="430">
        <f t="shared" si="177"/>
        <v>1.0033364410246983</v>
      </c>
      <c r="DU44" s="282"/>
      <c r="DV44">
        <f>1985</f>
        <v>1985</v>
      </c>
      <c r="DW44" s="96">
        <f>DM44</f>
        <v>3011.6255879586074</v>
      </c>
      <c r="DX44" s="96">
        <f t="shared" si="47"/>
        <v>1336.2350358554077</v>
      </c>
      <c r="DY44" s="96">
        <f>DZ44*DX44</f>
        <v>21379.760573686523</v>
      </c>
      <c r="DZ44" s="96">
        <f t="shared" si="148"/>
        <v>16</v>
      </c>
      <c r="EA44" s="96">
        <f t="shared" si="88"/>
        <v>256</v>
      </c>
      <c r="EB44" s="96">
        <f t="shared" si="89"/>
        <v>4096</v>
      </c>
      <c r="EC44" s="96">
        <f>DV44</f>
        <v>1985</v>
      </c>
      <c r="ED44" s="284">
        <f>'Regional_intensity (aggregate)'!AK21</f>
        <v>45.121284717119764</v>
      </c>
      <c r="EE44" s="284">
        <f t="shared" ref="EE44:EE69" si="200">SUMPRODUCT(DW$23:EB$23,DW44:EB44)+DV$23</f>
        <v>44.312332530180647</v>
      </c>
      <c r="EF44" s="284">
        <f>ED44/EH44</f>
        <v>47.395108504634429</v>
      </c>
      <c r="EG44" s="284">
        <f t="shared" si="48"/>
        <v>46.54539030810237</v>
      </c>
      <c r="EH44" s="285">
        <f>EE44/EG44</f>
        <v>0.95202408309093067</v>
      </c>
      <c r="EI44" s="282"/>
      <c r="EK44" s="95">
        <f t="shared" si="178"/>
        <v>1985</v>
      </c>
      <c r="EL44" s="98">
        <f t="shared" si="179"/>
        <v>2736</v>
      </c>
      <c r="EM44" s="98">
        <f t="shared" si="180"/>
        <v>3602</v>
      </c>
      <c r="EN44" s="98">
        <f t="shared" si="181"/>
        <v>2466</v>
      </c>
      <c r="EO44" s="75">
        <f t="shared" si="182"/>
        <v>2821.7583277655817</v>
      </c>
      <c r="EQ44" s="407">
        <f t="shared" si="183"/>
        <v>1.0009717789601413</v>
      </c>
      <c r="ER44" s="282"/>
      <c r="ES44">
        <f>1985</f>
        <v>1985</v>
      </c>
      <c r="ET44" s="96">
        <f>EO44</f>
        <v>2821.7583277655817</v>
      </c>
      <c r="EU44" s="96">
        <f>ET44*EV44</f>
        <v>45148.133244249308</v>
      </c>
      <c r="EV44" s="96">
        <f t="shared" si="150"/>
        <v>16</v>
      </c>
      <c r="EW44" s="96">
        <f t="shared" si="96"/>
        <v>256</v>
      </c>
      <c r="EX44" s="80">
        <f t="shared" si="97"/>
        <v>1.0300085275316464</v>
      </c>
      <c r="EY44">
        <f>ES44</f>
        <v>1985</v>
      </c>
      <c r="EZ44" s="284">
        <f>'Regional_intensity (aggregate)'!AJ21</f>
        <v>50.28173231779077</v>
      </c>
      <c r="FA44" s="284">
        <f t="shared" ref="FA44:FA69" si="201">SUMPRODUCT(ET$23:EX$23,ET44:EX44)+ES$23</f>
        <v>47.39355871579675</v>
      </c>
      <c r="FB44" s="284">
        <f>EZ44/FD44</f>
        <v>50.251283634182109</v>
      </c>
      <c r="FC44" s="284">
        <f t="shared" ref="FC44:FC71" si="202">ET$23*EO$72+EU$23*EV44*EO$72+EV$23*EV44+EW$23*EW44+EX$23*EX44+ES$23</f>
        <v>47.364858999062541</v>
      </c>
      <c r="FD44" s="285">
        <f>FA44/FC44</f>
        <v>1.0006059284739932</v>
      </c>
      <c r="FE44" s="282"/>
      <c r="FG44" s="89"/>
      <c r="FI44" s="95">
        <f t="shared" si="35"/>
        <v>1985</v>
      </c>
      <c r="FJ44" s="75">
        <f>HDD_by_Division11_update!I40</f>
        <v>5676</v>
      </c>
      <c r="FK44" s="75">
        <f>HDD_by_Division11_update!J40</f>
        <v>3441</v>
      </c>
      <c r="FL44" s="75">
        <f t="shared" si="184"/>
        <v>4300.8974569319116</v>
      </c>
      <c r="FN44" s="75">
        <f>CDD_by_Division11_update!P40</f>
        <v>1210</v>
      </c>
      <c r="FO44" s="75">
        <f>CDD_by_Division11_update!R40</f>
        <v>737</v>
      </c>
      <c r="FP44" s="96">
        <f t="shared" si="185"/>
        <v>925.44941909889485</v>
      </c>
      <c r="FR44" s="432">
        <f t="shared" si="186"/>
        <v>1.0042678474117086</v>
      </c>
      <c r="FS44" s="282"/>
      <c r="FT44">
        <f>1985</f>
        <v>1985</v>
      </c>
      <c r="FU44" s="96">
        <f>FL44</f>
        <v>4300.8974569319116</v>
      </c>
      <c r="FV44" s="96">
        <f>FP44</f>
        <v>925.44941909889485</v>
      </c>
      <c r="FW44" s="96">
        <f>FX44*FV44</f>
        <v>14807.190705582318</v>
      </c>
      <c r="FX44" s="96">
        <f t="shared" si="152"/>
        <v>16</v>
      </c>
      <c r="FY44" s="96">
        <f t="shared" si="105"/>
        <v>256</v>
      </c>
      <c r="FZ44" s="96">
        <f t="shared" si="106"/>
        <v>4096</v>
      </c>
      <c r="GA44" s="96">
        <f>FT44</f>
        <v>1985</v>
      </c>
      <c r="GB44" s="284">
        <f>'Regional_intensity (aggregate)'!AX21</f>
        <v>51.846037025564641</v>
      </c>
      <c r="GC44" s="284">
        <f t="shared" ref="GC44:GC69" si="203">SUMPRODUCT(FU$23:FZ$23,FU44:FZ44)+FT$23</f>
        <v>52.53215829830647</v>
      </c>
      <c r="GD44" s="284">
        <f>GB44/GF44</f>
        <v>51.208289064445189</v>
      </c>
      <c r="GE44" s="284">
        <f t="shared" ref="GE44:GE71" si="204">FU$23*FL$72+FV$23*FP$72+FW$23*FX44*FP$72+FX$23*FX44+FY$23*FY44+FZ$23*FZ44+FT$23</f>
        <v>51.885970493606379</v>
      </c>
      <c r="GF44" s="285">
        <f>GC44/GE44</f>
        <v>1.0124539986156704</v>
      </c>
      <c r="GG44" s="284">
        <f t="shared" si="51"/>
        <v>4.2189469653983407</v>
      </c>
      <c r="GH44" s="282"/>
      <c r="GJ44" s="95">
        <f t="shared" si="187"/>
        <v>1985</v>
      </c>
      <c r="GK44" s="98">
        <f t="shared" si="188"/>
        <v>5676</v>
      </c>
      <c r="GL44" s="98">
        <f t="shared" si="189"/>
        <v>3441</v>
      </c>
      <c r="GM44" s="75">
        <f t="shared" si="190"/>
        <v>4339.434827232295</v>
      </c>
      <c r="GO44" s="407">
        <f t="shared" si="191"/>
        <v>1.0359359018595602</v>
      </c>
      <c r="GP44" s="282"/>
      <c r="GQ44">
        <f>1985</f>
        <v>1985</v>
      </c>
      <c r="GR44" s="96">
        <f>GM44</f>
        <v>4339.434827232295</v>
      </c>
      <c r="GS44" s="96">
        <f>GR44*GT44</f>
        <v>69430.95723571672</v>
      </c>
      <c r="GT44" s="96">
        <f t="shared" si="154"/>
        <v>16</v>
      </c>
      <c r="GU44" s="96">
        <f t="shared" si="113"/>
        <v>256</v>
      </c>
      <c r="GV44" s="284">
        <f t="shared" si="114"/>
        <v>1.0300085275316464</v>
      </c>
      <c r="GW44">
        <f>GQ44</f>
        <v>1985</v>
      </c>
      <c r="GX44" s="284">
        <f>'Regional_intensity (aggregate)'!AW21</f>
        <v>59.496668309591421</v>
      </c>
      <c r="GY44" s="284">
        <f t="shared" ref="GY44:GY69" si="205">SUMPRODUCT(GR$23:GV$23,GR44:GV44)+GQ$23</f>
        <v>60.877118153524876</v>
      </c>
      <c r="GZ44" s="284">
        <f>GX44/HB44</f>
        <v>59.074203929771372</v>
      </c>
      <c r="HA44" s="284">
        <f t="shared" ref="HA44:HA71" si="206">GR$23*GM$73+GS$23*GT44*GM$73+GT$23*GT44+GU$23*GU44+GV$23*GV44+GQ$23</f>
        <v>60.444851697323756</v>
      </c>
      <c r="HB44" s="285">
        <f>GY44/HA44</f>
        <v>1.0071514189225856</v>
      </c>
      <c r="HC44" s="282"/>
      <c r="HD44" s="282"/>
      <c r="HE44" s="282"/>
      <c r="HG44" s="89"/>
      <c r="HO44">
        <f t="shared" si="36"/>
        <v>1985</v>
      </c>
      <c r="HP44" s="112">
        <f t="shared" si="37"/>
        <v>0.99887856212539128</v>
      </c>
      <c r="HQ44" s="112">
        <f t="shared" si="38"/>
        <v>1.0080583094943252</v>
      </c>
      <c r="HS44">
        <f t="shared" si="158"/>
        <v>1985</v>
      </c>
      <c r="HT44" s="81">
        <f>Commercial_Total!D199</f>
        <v>2360.4954031279999</v>
      </c>
      <c r="HU44" s="81">
        <f t="shared" si="39"/>
        <v>2363.1455240218502</v>
      </c>
      <c r="HV44" s="81">
        <f>Commercial_Total!D275</f>
        <v>3732.1559999999999</v>
      </c>
      <c r="HW44" s="81">
        <f t="shared" si="40"/>
        <v>3702.3215471257517</v>
      </c>
      <c r="HX44" s="96"/>
      <c r="HY44" s="75">
        <f>HDD_by_Division10!K40</f>
        <v>4642</v>
      </c>
      <c r="HZ44" s="75">
        <f>CDD_by_Division10!K40</f>
        <v>1194</v>
      </c>
      <c r="IB44">
        <f t="shared" si="118"/>
        <v>1985</v>
      </c>
      <c r="IC44" s="81">
        <f t="shared" si="118"/>
        <v>2360.4954031279999</v>
      </c>
      <c r="ID44" s="81">
        <f t="shared" si="118"/>
        <v>2363.1455240218502</v>
      </c>
      <c r="IE44" s="81">
        <f t="shared" si="118"/>
        <v>3732.1559999999999</v>
      </c>
      <c r="IF44" s="81">
        <f t="shared" si="118"/>
        <v>3702.3215471257517</v>
      </c>
      <c r="IO44">
        <f t="shared" si="155"/>
        <v>1985</v>
      </c>
      <c r="IP44" s="78">
        <f>SEDS_CensusDiv!C33</f>
        <v>428.66399999999999</v>
      </c>
      <c r="IQ44" s="78">
        <f>SEDS_CensusDiv!D33</f>
        <v>516.15800000000002</v>
      </c>
      <c r="IR44" s="78">
        <f>SEDS_CensusDiv!E33</f>
        <v>878.04</v>
      </c>
      <c r="IS44" s="78">
        <f>SEDS_CensusDiv!F33</f>
        <v>528.41999999999996</v>
      </c>
      <c r="IT44" s="78">
        <f t="shared" si="119"/>
        <v>2351.2820000000002</v>
      </c>
      <c r="IV44" s="78">
        <f t="shared" si="120"/>
        <v>431.52682256125951</v>
      </c>
      <c r="IW44" s="78">
        <f t="shared" si="121"/>
        <v>520.30047991399567</v>
      </c>
      <c r="IX44" s="78">
        <f t="shared" si="122"/>
        <v>922.28759292440691</v>
      </c>
      <c r="IY44" s="78">
        <f t="shared" si="123"/>
        <v>521.92000893127909</v>
      </c>
      <c r="IZ44" s="78">
        <f t="shared" si="124"/>
        <v>2396.0349043309411</v>
      </c>
      <c r="JB44" s="294">
        <f t="shared" si="125"/>
        <v>0.98132209833419037</v>
      </c>
      <c r="JD44">
        <f t="shared" si="126"/>
        <v>1985</v>
      </c>
      <c r="JE44" s="78">
        <f t="shared" si="127"/>
        <v>2351.2820000000002</v>
      </c>
      <c r="JF44" s="78">
        <f t="shared" si="128"/>
        <v>2396.0349043309411</v>
      </c>
      <c r="JI44">
        <f t="shared" si="156"/>
        <v>1985</v>
      </c>
      <c r="JJ44" s="78">
        <f>SEDS_CensusDiv!J33</f>
        <v>935.08400000000006</v>
      </c>
      <c r="JK44" s="78">
        <f>SEDS_CensusDiv!K33</f>
        <v>1196.2139999999999</v>
      </c>
      <c r="JL44" s="78">
        <f>SEDS_CensusDiv!L33</f>
        <v>978.46</v>
      </c>
      <c r="JM44" s="78">
        <f>SEDS_CensusDiv!M33</f>
        <v>606.39599999999996</v>
      </c>
      <c r="JN44" s="78">
        <f t="shared" si="129"/>
        <v>3716.1539999999995</v>
      </c>
      <c r="JP44" s="78">
        <f t="shared" si="130"/>
        <v>937.94324395775197</v>
      </c>
      <c r="JQ44" s="78">
        <f t="shared" si="131"/>
        <v>1186.3230936957671</v>
      </c>
      <c r="JR44" s="78">
        <f t="shared" si="132"/>
        <v>977.86748224871349</v>
      </c>
      <c r="JS44" s="78">
        <f t="shared" si="133"/>
        <v>602.09020074528678</v>
      </c>
      <c r="JT44" s="78">
        <f t="shared" si="134"/>
        <v>3704.2240206475199</v>
      </c>
      <c r="JV44" s="294">
        <f t="shared" si="157"/>
        <v>1.0032206419714309</v>
      </c>
      <c r="JX44">
        <f t="shared" si="136"/>
        <v>1985</v>
      </c>
      <c r="JY44" s="78">
        <f t="shared" si="137"/>
        <v>3716.1539999999995</v>
      </c>
      <c r="JZ44" s="78">
        <f t="shared" si="138"/>
        <v>3704.2240206475199</v>
      </c>
      <c r="KC44">
        <v>1985</v>
      </c>
      <c r="KD44" s="78">
        <v>3716.1539999999995</v>
      </c>
      <c r="KE44" s="78">
        <v>3699.3546919198188</v>
      </c>
    </row>
    <row r="45" spans="2:291" ht="11.25" customHeight="1" x14ac:dyDescent="0.2">
      <c r="B45" s="64" t="s">
        <v>295</v>
      </c>
      <c r="I45" s="96">
        <f t="shared" si="139"/>
        <v>1986</v>
      </c>
      <c r="J45" s="76">
        <v>0.81382838187893758</v>
      </c>
      <c r="K45" s="79">
        <f t="shared" si="53"/>
        <v>0.91458542806348231</v>
      </c>
      <c r="L45" s="96">
        <f t="shared" si="54"/>
        <v>4913</v>
      </c>
      <c r="M45" s="79">
        <f t="shared" si="55"/>
        <v>0.91458542806348231</v>
      </c>
      <c r="O45" s="95">
        <v>1986</v>
      </c>
      <c r="P45" s="75">
        <f>HDD_by_Division11_update!B41</f>
        <v>6517</v>
      </c>
      <c r="Q45" s="75">
        <f>HDD_by_Division11_update!C41</f>
        <v>5665</v>
      </c>
      <c r="R45" s="96">
        <f t="shared" si="161"/>
        <v>5842.6621004566205</v>
      </c>
      <c r="T45">
        <f>CDD_by_Division11_update!B41</f>
        <v>301</v>
      </c>
      <c r="U45">
        <f>CDD_by_Division11_update!D41</f>
        <v>626</v>
      </c>
      <c r="V45" s="96">
        <f t="shared" si="162"/>
        <v>545.17895003589979</v>
      </c>
      <c r="X45" s="430">
        <f t="shared" si="163"/>
        <v>0.98909791111118683</v>
      </c>
      <c r="Y45" s="282"/>
      <c r="Z45">
        <f>Z44+1</f>
        <v>1986</v>
      </c>
      <c r="AA45" s="96">
        <f>R45</f>
        <v>5842.6621004566205</v>
      </c>
      <c r="AB45" s="96">
        <f>V45</f>
        <v>545.17895003589979</v>
      </c>
      <c r="AC45" s="96">
        <f t="shared" si="141"/>
        <v>17</v>
      </c>
      <c r="AD45" s="96">
        <f t="shared" si="58"/>
        <v>289</v>
      </c>
      <c r="AE45" s="96">
        <f t="shared" si="59"/>
        <v>4913</v>
      </c>
      <c r="AF45" s="284">
        <f>'Regional_intensity (aggregate)'!I22</f>
        <v>35.86306496432794</v>
      </c>
      <c r="AG45" s="284">
        <f t="shared" si="192"/>
        <v>36.176314984598477</v>
      </c>
      <c r="AH45" s="284">
        <f t="shared" ref="AH45:AH69" si="207">AF45/AJ45</f>
        <v>36.160866250401078</v>
      </c>
      <c r="AI45" s="284">
        <f t="shared" si="193"/>
        <v>36.476717449879018</v>
      </c>
      <c r="AJ45" s="285">
        <f t="shared" ref="AJ45:AJ70" si="208">AG45/AI45</f>
        <v>0.99176454225374555</v>
      </c>
      <c r="AK45" s="282"/>
      <c r="AM45" s="95">
        <f t="shared" si="164"/>
        <v>1986</v>
      </c>
      <c r="AN45" s="98">
        <f t="shared" si="159"/>
        <v>6517</v>
      </c>
      <c r="AO45" s="99">
        <f t="shared" si="160"/>
        <v>5665</v>
      </c>
      <c r="AP45" s="96">
        <f t="shared" si="165"/>
        <v>5895.3952027412906</v>
      </c>
      <c r="AR45" s="407">
        <f t="shared" si="166"/>
        <v>0.97919555018991566</v>
      </c>
      <c r="AS45" s="282"/>
      <c r="AT45">
        <f>AT44+1</f>
        <v>1986</v>
      </c>
      <c r="AU45" s="96">
        <f t="shared" ref="AU45:AU69" si="209">AP45</f>
        <v>5895.3952027412906</v>
      </c>
      <c r="AV45" s="96">
        <f t="shared" ref="AV45:AV69" si="210">AU45*AW45</f>
        <v>100221.71844660194</v>
      </c>
      <c r="AW45" s="96">
        <f t="shared" si="143"/>
        <v>17</v>
      </c>
      <c r="AX45" s="96">
        <f t="shared" si="65"/>
        <v>289</v>
      </c>
      <c r="AY45" s="80">
        <f t="shared" si="66"/>
        <v>0.91458542806348231</v>
      </c>
      <c r="AZ45">
        <f t="shared" ref="AZ45:AZ69" si="211">AT45</f>
        <v>1986</v>
      </c>
      <c r="BA45" s="80">
        <f>'Regional_intensity (aggregate)'!H22</f>
        <v>82.953612997686747</v>
      </c>
      <c r="BB45" s="284">
        <f t="shared" si="194"/>
        <v>78.844167164432804</v>
      </c>
      <c r="BC45" s="284">
        <f t="shared" ref="BC45:BC69" si="212">BA45/BE45</f>
        <v>83.288302995653694</v>
      </c>
      <c r="BD45" s="284">
        <f t="shared" si="195"/>
        <v>79.162276927158942</v>
      </c>
      <c r="BE45" s="285">
        <f t="shared" si="70"/>
        <v>0.99598154859771348</v>
      </c>
      <c r="BF45" s="282">
        <v>0.99490245426461932</v>
      </c>
      <c r="BG45" s="282"/>
      <c r="BH45" s="282"/>
      <c r="BJ45" s="89"/>
      <c r="BL45" s="95">
        <f t="shared" si="33"/>
        <v>1986</v>
      </c>
      <c r="BM45" s="75">
        <f>HDD_by_Division11_update!D41</f>
        <v>6150</v>
      </c>
      <c r="BN45" s="75">
        <f>HDD_by_Division11_update!E41</f>
        <v>6231</v>
      </c>
      <c r="BO45" s="75">
        <f t="shared" si="167"/>
        <v>6195.127086007702</v>
      </c>
      <c r="BQ45" s="75">
        <f>CDD_by_Division11_update!F41</f>
        <v>738</v>
      </c>
      <c r="BR45" s="75">
        <f>CDD_by_Division11_update!H41</f>
        <v>1021</v>
      </c>
      <c r="BS45" s="96">
        <f t="shared" si="168"/>
        <v>830.74373848987113</v>
      </c>
      <c r="BU45" s="430">
        <f t="shared" si="169"/>
        <v>1.0035742467851114</v>
      </c>
      <c r="BV45" s="282"/>
      <c r="BW45">
        <f>BW44+1</f>
        <v>1986</v>
      </c>
      <c r="BX45" s="96">
        <f t="shared" si="44"/>
        <v>6195.127086007702</v>
      </c>
      <c r="BY45" s="96">
        <f>BS45</f>
        <v>830.74373848987113</v>
      </c>
      <c r="BZ45" s="96">
        <f t="shared" si="145"/>
        <v>17</v>
      </c>
      <c r="CA45" s="96">
        <f t="shared" si="72"/>
        <v>289</v>
      </c>
      <c r="CB45" s="96">
        <f t="shared" si="73"/>
        <v>4913</v>
      </c>
      <c r="CC45" s="96">
        <f t="shared" ref="CC45:CC69" si="213">BW45</f>
        <v>1986</v>
      </c>
      <c r="CD45" s="284">
        <f>'Regional_intensity (aggregate)'!W22</f>
        <v>33.02655764738104</v>
      </c>
      <c r="CE45" s="284">
        <f t="shared" si="196"/>
        <v>33.228331222659783</v>
      </c>
      <c r="CF45" s="284">
        <f t="shared" ref="CF45:CF69" si="214">CD45/CH45</f>
        <v>32.977934453651621</v>
      </c>
      <c r="CG45" s="284">
        <f t="shared" si="197"/>
        <v>33.179410968735809</v>
      </c>
      <c r="CH45" s="285">
        <f t="shared" ref="CH45:CH70" si="215">CE45/CG45</f>
        <v>1.0014744159855662</v>
      </c>
      <c r="CI45" s="282"/>
      <c r="CJ45" s="282"/>
      <c r="CL45" s="95">
        <f t="shared" si="170"/>
        <v>1986</v>
      </c>
      <c r="CM45" s="98">
        <f t="shared" si="171"/>
        <v>6150</v>
      </c>
      <c r="CN45" s="99">
        <f t="shared" si="172"/>
        <v>6231</v>
      </c>
      <c r="CO45" s="96">
        <f t="shared" si="173"/>
        <v>6175.1091161591112</v>
      </c>
      <c r="CQ45" s="407">
        <f t="shared" si="174"/>
        <v>0.95729784905640514</v>
      </c>
      <c r="CR45" s="282"/>
      <c r="CS45">
        <f t="shared" si="77"/>
        <v>1986</v>
      </c>
      <c r="CT45" s="96">
        <f t="shared" ref="CT45:CT69" si="216">CO45</f>
        <v>6175.1091161591112</v>
      </c>
      <c r="CU45" s="96">
        <f t="shared" ref="CU45:CU69" si="217">CT45*CV45</f>
        <v>104976.8549747049</v>
      </c>
      <c r="CV45" s="96">
        <f t="shared" si="146"/>
        <v>17</v>
      </c>
      <c r="CW45" s="96">
        <f t="shared" si="80"/>
        <v>289</v>
      </c>
      <c r="CX45" s="80">
        <f t="shared" si="81"/>
        <v>0.91458542806348231</v>
      </c>
      <c r="CY45">
        <f t="shared" si="82"/>
        <v>1986</v>
      </c>
      <c r="CZ45" s="284">
        <f>'Regional_intensity (aggregate)'!V22</f>
        <v>68.130359585010311</v>
      </c>
      <c r="DA45" s="284">
        <f t="shared" si="198"/>
        <v>70.051527012519088</v>
      </c>
      <c r="DB45" s="284">
        <f t="shared" ref="DB45:DB69" si="218">CZ45/DD45</f>
        <v>69.786718490274495</v>
      </c>
      <c r="DC45" s="284">
        <f t="shared" si="199"/>
        <v>71.754592595928528</v>
      </c>
      <c r="DD45" s="285">
        <f t="shared" ref="DD45:DD70" si="219">DA45/DC45</f>
        <v>0.97626541351854768</v>
      </c>
      <c r="DE45" s="282"/>
      <c r="DF45" s="212"/>
      <c r="DG45" s="89"/>
      <c r="DI45" s="95">
        <f t="shared" si="34"/>
        <v>1986</v>
      </c>
      <c r="DJ45" s="75">
        <f>HDD_by_Division11_update!F41</f>
        <v>2686</v>
      </c>
      <c r="DK45" s="75">
        <f>HDD_by_Division11_update!G41</f>
        <v>3294</v>
      </c>
      <c r="DL45" s="75">
        <f>HDD_by_Division11_update!H41</f>
        <v>2058</v>
      </c>
      <c r="DM45" s="75">
        <f t="shared" si="175"/>
        <v>2824.3794292881776</v>
      </c>
      <c r="DO45" s="75">
        <f>CDD_by_Division11_update!J41</f>
        <v>2149</v>
      </c>
      <c r="DP45" s="75">
        <f>CDD_by_Division11_update!L41</f>
        <v>1792</v>
      </c>
      <c r="DQ45" s="75">
        <f>CDD_by_Division11_update!N41</f>
        <v>2618</v>
      </c>
      <c r="DR45" s="75">
        <f t="shared" si="176"/>
        <v>1452.1563003073322</v>
      </c>
      <c r="DT45" s="430">
        <f t="shared" si="177"/>
        <v>1.0137626305666863</v>
      </c>
      <c r="DU45" s="282"/>
      <c r="DV45">
        <f>DV44+1</f>
        <v>1986</v>
      </c>
      <c r="DW45" s="96">
        <f t="shared" ref="DW45:DW69" si="220">DM45</f>
        <v>2824.3794292881776</v>
      </c>
      <c r="DX45" s="96">
        <f t="shared" si="47"/>
        <v>1452.1563003073322</v>
      </c>
      <c r="DY45" s="96">
        <f t="shared" ref="DY45:DY69" si="221">DZ45*DX45</f>
        <v>24686.657105224647</v>
      </c>
      <c r="DZ45" s="96">
        <f t="shared" si="148"/>
        <v>17</v>
      </c>
      <c r="EA45" s="96">
        <f t="shared" si="88"/>
        <v>289</v>
      </c>
      <c r="EB45" s="96">
        <f t="shared" si="89"/>
        <v>4913</v>
      </c>
      <c r="EC45" s="96">
        <f t="shared" ref="EC45:EC69" si="222">DV45</f>
        <v>1986</v>
      </c>
      <c r="ED45" s="284">
        <f>'Regional_intensity (aggregate)'!AK22</f>
        <v>45.53267331269042</v>
      </c>
      <c r="EE45" s="284">
        <f t="shared" si="200"/>
        <v>45.338982477897645</v>
      </c>
      <c r="EF45" s="284">
        <f t="shared" ref="EF45:EF69" si="223">ED45/EH45</f>
        <v>45.135556632140734</v>
      </c>
      <c r="EG45" s="284">
        <f t="shared" ref="EG45:EG71" si="224">DW$23*DM$72+DX$23*DR$72+DY$23*DZ45*DR$72+DZ$23*DZ45+EA$23*EA45+EB$23*EB45+DV$23</f>
        <v>44.943555086725667</v>
      </c>
      <c r="EH45" s="285">
        <f t="shared" ref="EH45:EH70" si="225">EE45/EG45</f>
        <v>1.0087983113576338</v>
      </c>
      <c r="EI45" s="282"/>
      <c r="EK45" s="95">
        <f t="shared" si="178"/>
        <v>1986</v>
      </c>
      <c r="EL45" s="98">
        <f t="shared" si="179"/>
        <v>2686</v>
      </c>
      <c r="EM45" s="98">
        <f t="shared" si="180"/>
        <v>3294</v>
      </c>
      <c r="EN45" s="98">
        <f t="shared" si="181"/>
        <v>2058</v>
      </c>
      <c r="EO45" s="75">
        <f t="shared" si="182"/>
        <v>2600.2441538608382</v>
      </c>
      <c r="EQ45" s="407">
        <f t="shared" si="183"/>
        <v>0.95957794189741241</v>
      </c>
      <c r="ER45" s="282"/>
      <c r="ES45">
        <f>ES44+1</f>
        <v>1986</v>
      </c>
      <c r="ET45" s="96">
        <f t="shared" ref="ET45:ET69" si="226">EO45</f>
        <v>2600.2441538608382</v>
      </c>
      <c r="EU45" s="96">
        <f t="shared" ref="EU45:EU69" si="227">ET45*EV45</f>
        <v>44204.150615634251</v>
      </c>
      <c r="EV45" s="96">
        <f t="shared" si="150"/>
        <v>17</v>
      </c>
      <c r="EW45" s="96">
        <f t="shared" si="96"/>
        <v>289</v>
      </c>
      <c r="EX45" s="80">
        <f t="shared" si="97"/>
        <v>0.91458542806348231</v>
      </c>
      <c r="EY45">
        <f t="shared" ref="EY45:EY69" si="228">ES45</f>
        <v>1986</v>
      </c>
      <c r="EZ45" s="284">
        <f>'Regional_intensity (aggregate)'!AJ22</f>
        <v>46.614437197885522</v>
      </c>
      <c r="FA45" s="284">
        <f t="shared" si="201"/>
        <v>46.137992473684847</v>
      </c>
      <c r="FB45" s="284">
        <f t="shared" ref="FB45:FB69" si="229">EZ45/FD45</f>
        <v>47.764671307261231</v>
      </c>
      <c r="FC45" s="284">
        <f t="shared" si="202"/>
        <v>47.276470075721825</v>
      </c>
      <c r="FD45" s="285">
        <f t="shared" ref="FD45:FD69" si="230">FA45/FC45</f>
        <v>0.97591872658399625</v>
      </c>
      <c r="FE45" s="282"/>
      <c r="FG45" s="89"/>
      <c r="FI45" s="95">
        <f t="shared" si="35"/>
        <v>1986</v>
      </c>
      <c r="FJ45" s="75">
        <f>HDD_by_Division11_update!I41</f>
        <v>4870</v>
      </c>
      <c r="FK45" s="75">
        <f>HDD_by_Division11_update!J41</f>
        <v>2807</v>
      </c>
      <c r="FL45" s="75">
        <f t="shared" si="184"/>
        <v>3600.7219031993441</v>
      </c>
      <c r="FN45" s="75">
        <f>CDD_by_Division11_update!P41</f>
        <v>1188</v>
      </c>
      <c r="FO45" s="75">
        <f>CDD_by_Division11_update!R41</f>
        <v>664</v>
      </c>
      <c r="FP45" s="96">
        <f t="shared" si="185"/>
        <v>872.76848965712657</v>
      </c>
      <c r="FR45" s="432">
        <f t="shared" si="186"/>
        <v>0.9892308365471234</v>
      </c>
      <c r="FS45" s="282"/>
      <c r="FT45">
        <f>FT44+1</f>
        <v>1986</v>
      </c>
      <c r="FU45" s="96">
        <f t="shared" ref="FU45:FU69" si="231">FL45</f>
        <v>3600.7219031993441</v>
      </c>
      <c r="FV45" s="96">
        <f t="shared" ref="FV45:FV69" si="232">FP45</f>
        <v>872.76848965712657</v>
      </c>
      <c r="FW45" s="96">
        <f t="shared" ref="FW45:FW69" si="233">FX45*FV45</f>
        <v>14837.064324171151</v>
      </c>
      <c r="FX45" s="96">
        <f t="shared" si="152"/>
        <v>17</v>
      </c>
      <c r="FY45" s="96">
        <f t="shared" si="105"/>
        <v>289</v>
      </c>
      <c r="FZ45" s="96">
        <f t="shared" si="106"/>
        <v>4913</v>
      </c>
      <c r="GA45" s="96">
        <f t="shared" ref="GA45:GA69" si="234">FT45</f>
        <v>1986</v>
      </c>
      <c r="GB45" s="284">
        <f>'Regional_intensity (aggregate)'!AX22</f>
        <v>50.542333108558864</v>
      </c>
      <c r="GC45" s="284">
        <f t="shared" si="203"/>
        <v>50.516963597507491</v>
      </c>
      <c r="GD45" s="284">
        <f t="shared" ref="GD45:GD69" si="235">GB45/GF45</f>
        <v>51.526571276091815</v>
      </c>
      <c r="GE45" s="284">
        <f t="shared" si="204"/>
        <v>51.500707730841135</v>
      </c>
      <c r="GF45" s="285">
        <f t="shared" ref="GF45:GF71" si="236">GC45/GE45</f>
        <v>0.98089843466860693</v>
      </c>
      <c r="GG45" s="284">
        <f t="shared" si="51"/>
        <v>4.5255365740483784</v>
      </c>
      <c r="GH45" s="282"/>
      <c r="GJ45" s="95">
        <f t="shared" si="187"/>
        <v>1986</v>
      </c>
      <c r="GK45" s="98">
        <f t="shared" si="188"/>
        <v>4870</v>
      </c>
      <c r="GL45" s="98">
        <f t="shared" si="189"/>
        <v>2807</v>
      </c>
      <c r="GM45" s="75">
        <f t="shared" si="190"/>
        <v>3636.2935340403692</v>
      </c>
      <c r="GO45" s="407">
        <f t="shared" si="191"/>
        <v>0.95181033936286263</v>
      </c>
      <c r="GP45" s="282"/>
      <c r="GQ45">
        <f>GQ44+1</f>
        <v>1986</v>
      </c>
      <c r="GR45" s="96">
        <f t="shared" ref="GR45:GR69" si="237">GM45</f>
        <v>3636.2935340403692</v>
      </c>
      <c r="GS45" s="96">
        <f t="shared" ref="GS45:GS69" si="238">GR45*GT45</f>
        <v>61816.990078686278</v>
      </c>
      <c r="GT45" s="96">
        <f t="shared" si="154"/>
        <v>17</v>
      </c>
      <c r="GU45" s="96">
        <f t="shared" si="113"/>
        <v>289</v>
      </c>
      <c r="GV45" s="284">
        <f t="shared" si="114"/>
        <v>0.91458542806348231</v>
      </c>
      <c r="GW45">
        <f t="shared" ref="GW45:GW69" si="239">GQ45</f>
        <v>1986</v>
      </c>
      <c r="GX45" s="284">
        <f>'Regional_intensity (aggregate)'!AW22</f>
        <v>56.229434096848578</v>
      </c>
      <c r="GY45" s="284">
        <f t="shared" si="205"/>
        <v>59.753252627495158</v>
      </c>
      <c r="GZ45" s="284">
        <f t="shared" ref="GZ45:GZ69" si="240">GX45/HB45</f>
        <v>56.514302109632361</v>
      </c>
      <c r="HA45" s="284">
        <f t="shared" si="206"/>
        <v>60.05597291281839</v>
      </c>
      <c r="HB45" s="285">
        <f t="shared" ref="HB45:HB70" si="241">GY45/HA45</f>
        <v>0.9949593642290554</v>
      </c>
      <c r="HC45" s="282"/>
      <c r="HD45" s="282"/>
      <c r="HE45" s="282"/>
      <c r="HG45" s="89"/>
      <c r="HO45">
        <f t="shared" si="36"/>
        <v>1986</v>
      </c>
      <c r="HP45" s="112">
        <f t="shared" si="37"/>
        <v>1.0019378226977445</v>
      </c>
      <c r="HQ45" s="112">
        <f t="shared" si="38"/>
        <v>0.96163341517452083</v>
      </c>
      <c r="HS45">
        <f t="shared" si="158"/>
        <v>1986</v>
      </c>
      <c r="HT45" s="81">
        <f>Commercial_Total!D200</f>
        <v>2447.8424031279992</v>
      </c>
      <c r="HU45" s="81">
        <f t="shared" si="39"/>
        <v>2443.1080928127035</v>
      </c>
      <c r="HV45" s="81">
        <f>Commercial_Total!D276</f>
        <v>3692.7360000000003</v>
      </c>
      <c r="HW45" s="81">
        <f t="shared" si="40"/>
        <v>3840.0662266190375</v>
      </c>
      <c r="HX45" s="96"/>
      <c r="HY45" s="75">
        <f>HDD_by_Division10!K41</f>
        <v>4295</v>
      </c>
      <c r="HZ45" s="75">
        <f>CDD_by_Division10!K41</f>
        <v>1249</v>
      </c>
      <c r="IB45">
        <f t="shared" si="118"/>
        <v>1986</v>
      </c>
      <c r="IC45" s="81">
        <f t="shared" si="118"/>
        <v>2447.8424031279992</v>
      </c>
      <c r="ID45" s="81">
        <f t="shared" si="118"/>
        <v>2443.1080928127035</v>
      </c>
      <c r="IE45" s="81">
        <f t="shared" si="118"/>
        <v>3692.7360000000003</v>
      </c>
      <c r="IF45" s="81">
        <f t="shared" si="118"/>
        <v>3840.0662266190375</v>
      </c>
      <c r="IO45">
        <f t="shared" si="155"/>
        <v>1986</v>
      </c>
      <c r="IP45" s="78">
        <f>SEDS_CensusDiv!C34</f>
        <v>449.60900000000004</v>
      </c>
      <c r="IQ45" s="78">
        <f>SEDS_CensusDiv!D34</f>
        <v>534.00700000000006</v>
      </c>
      <c r="IR45" s="78">
        <f>SEDS_CensusDiv!E34</f>
        <v>918.13400000000001</v>
      </c>
      <c r="IS45" s="78">
        <f>SEDS_CensusDiv!F34</f>
        <v>536.875</v>
      </c>
      <c r="IT45" s="78">
        <f t="shared" si="119"/>
        <v>2438.625</v>
      </c>
      <c r="IV45" s="78">
        <f t="shared" si="120"/>
        <v>453.34248286219372</v>
      </c>
      <c r="IW45" s="78">
        <f t="shared" si="121"/>
        <v>533.22081071284845</v>
      </c>
      <c r="IX45" s="78">
        <f t="shared" si="122"/>
        <v>910.12642434381326</v>
      </c>
      <c r="IY45" s="78">
        <f t="shared" si="123"/>
        <v>547.32985702172243</v>
      </c>
      <c r="IZ45" s="78">
        <f t="shared" si="124"/>
        <v>2444.019574940578</v>
      </c>
      <c r="JB45" s="294">
        <f t="shared" si="125"/>
        <v>0.9977927447898165</v>
      </c>
      <c r="JD45">
        <f t="shared" si="126"/>
        <v>1986</v>
      </c>
      <c r="JE45" s="78">
        <f t="shared" si="127"/>
        <v>2438.625</v>
      </c>
      <c r="JF45" s="78">
        <f t="shared" si="128"/>
        <v>2444.019574940578</v>
      </c>
      <c r="JI45">
        <f t="shared" si="156"/>
        <v>1986</v>
      </c>
      <c r="JJ45" s="78">
        <f>SEDS_CensusDiv!J34</f>
        <v>1039.9749999999999</v>
      </c>
      <c r="JK45" s="78">
        <f>SEDS_CensusDiv!K34</f>
        <v>1101.6010000000001</v>
      </c>
      <c r="JL45" s="78">
        <f>SEDS_CensusDiv!L34</f>
        <v>939.947</v>
      </c>
      <c r="JM45" s="78">
        <f>SEDS_CensusDiv!M34</f>
        <v>597.28499999999997</v>
      </c>
      <c r="JN45" s="78">
        <f t="shared" si="129"/>
        <v>3678.808</v>
      </c>
      <c r="JP45" s="78">
        <f t="shared" si="130"/>
        <v>1044.1709502191347</v>
      </c>
      <c r="JQ45" s="78">
        <f t="shared" si="131"/>
        <v>1128.3826966989764</v>
      </c>
      <c r="JR45" s="78">
        <f t="shared" si="132"/>
        <v>963.14065341290461</v>
      </c>
      <c r="JS45" s="78">
        <f t="shared" si="133"/>
        <v>600.31094884242475</v>
      </c>
      <c r="JT45" s="78">
        <f t="shared" si="134"/>
        <v>3736.0052491734405</v>
      </c>
      <c r="JV45" s="294">
        <f t="shared" si="157"/>
        <v>0.98469026530781911</v>
      </c>
      <c r="JX45">
        <f t="shared" si="136"/>
        <v>1986</v>
      </c>
      <c r="JY45" s="78">
        <f t="shared" si="137"/>
        <v>3678.808</v>
      </c>
      <c r="JZ45" s="78">
        <f t="shared" si="138"/>
        <v>3736.0052491734405</v>
      </c>
      <c r="KC45">
        <v>1986</v>
      </c>
      <c r="KD45" s="78">
        <v>3678.808</v>
      </c>
      <c r="KE45" s="78">
        <v>3732.1106377489718</v>
      </c>
    </row>
    <row r="46" spans="2:291" x14ac:dyDescent="0.2">
      <c r="B46" s="65" t="s">
        <v>525</v>
      </c>
      <c r="I46" s="96">
        <f t="shared" si="139"/>
        <v>1987</v>
      </c>
      <c r="J46" s="76">
        <v>0.78032441375506123</v>
      </c>
      <c r="K46" s="79">
        <f t="shared" si="53"/>
        <v>0.82841120655778056</v>
      </c>
      <c r="L46" s="96">
        <f t="shared" si="54"/>
        <v>5832</v>
      </c>
      <c r="M46" s="79">
        <f t="shared" si="55"/>
        <v>0.82841120655778056</v>
      </c>
      <c r="O46" s="95">
        <v>1987</v>
      </c>
      <c r="P46" s="75">
        <f>HDD_by_Division11_update!B42</f>
        <v>6546</v>
      </c>
      <c r="Q46" s="75">
        <f>HDD_by_Division11_update!C42</f>
        <v>5699</v>
      </c>
      <c r="R46" s="96">
        <f t="shared" si="161"/>
        <v>5875.6194824961949</v>
      </c>
      <c r="T46">
        <f>CDD_by_Division11_update!B42</f>
        <v>406</v>
      </c>
      <c r="U46">
        <f>CDD_by_Division11_update!D42</f>
        <v>729</v>
      </c>
      <c r="V46" s="96">
        <f t="shared" si="162"/>
        <v>648.67631034337114</v>
      </c>
      <c r="X46" s="430">
        <f t="shared" si="163"/>
        <v>1.0068840642718124</v>
      </c>
      <c r="Y46" s="282"/>
      <c r="Z46">
        <f t="shared" ref="Z46:Z71" si="242">Z45+1</f>
        <v>1987</v>
      </c>
      <c r="AA46" s="96">
        <f t="shared" ref="AA46:AA69" si="243">R46</f>
        <v>5875.6194824961949</v>
      </c>
      <c r="AB46" s="96">
        <f t="shared" ref="AB46:AB69" si="244">V46</f>
        <v>648.67631034337114</v>
      </c>
      <c r="AC46" s="96">
        <f t="shared" si="141"/>
        <v>18</v>
      </c>
      <c r="AD46" s="96">
        <f t="shared" si="58"/>
        <v>324</v>
      </c>
      <c r="AE46" s="96">
        <f t="shared" si="59"/>
        <v>5832</v>
      </c>
      <c r="AF46" s="284">
        <f>'Regional_intensity (aggregate)'!I23</f>
        <v>37.179424863924986</v>
      </c>
      <c r="AG46" s="284">
        <f t="shared" si="192"/>
        <v>37.068464496838921</v>
      </c>
      <c r="AH46" s="284">
        <f t="shared" si="207"/>
        <v>37.139425648155864</v>
      </c>
      <c r="AI46" s="284">
        <f t="shared" si="193"/>
        <v>37.02858465697949</v>
      </c>
      <c r="AJ46" s="285">
        <f t="shared" si="208"/>
        <v>1.0010770014632984</v>
      </c>
      <c r="AK46" s="282"/>
      <c r="AM46" s="95">
        <f t="shared" si="164"/>
        <v>1987</v>
      </c>
      <c r="AN46" s="98">
        <f t="shared" si="159"/>
        <v>6546</v>
      </c>
      <c r="AO46" s="99">
        <f t="shared" si="160"/>
        <v>5699</v>
      </c>
      <c r="AP46" s="96">
        <f t="shared" si="165"/>
        <v>5928.043118218161</v>
      </c>
      <c r="AR46" s="407">
        <f t="shared" si="166"/>
        <v>0.98255458466191492</v>
      </c>
      <c r="AS46" s="282"/>
      <c r="AT46">
        <f t="shared" ref="AT46:AT71" si="245">AT45+1</f>
        <v>1987</v>
      </c>
      <c r="AU46" s="96">
        <f t="shared" si="209"/>
        <v>5928.043118218161</v>
      </c>
      <c r="AV46" s="96">
        <f t="shared" si="210"/>
        <v>106704.7761279269</v>
      </c>
      <c r="AW46" s="96">
        <f t="shared" si="143"/>
        <v>18</v>
      </c>
      <c r="AX46" s="96">
        <f t="shared" si="65"/>
        <v>324</v>
      </c>
      <c r="AY46" s="80">
        <f t="shared" si="66"/>
        <v>0.82841120655778056</v>
      </c>
      <c r="AZ46">
        <f t="shared" si="211"/>
        <v>1987</v>
      </c>
      <c r="BA46" s="80">
        <f>'Regional_intensity (aggregate)'!H23</f>
        <v>80.262001203035041</v>
      </c>
      <c r="BB46" s="284">
        <f t="shared" si="194"/>
        <v>81.334172521241442</v>
      </c>
      <c r="BC46" s="284">
        <f t="shared" si="212"/>
        <v>80.586403815288591</v>
      </c>
      <c r="BD46" s="284">
        <f t="shared" si="195"/>
        <v>81.662908630930843</v>
      </c>
      <c r="BE46" s="285">
        <f t="shared" si="70"/>
        <v>0.99597447463970334</v>
      </c>
      <c r="BF46" s="282">
        <v>0.99511064259684168</v>
      </c>
      <c r="BG46" s="282"/>
      <c r="BH46" s="282"/>
      <c r="BJ46" s="89"/>
      <c r="BL46" s="95">
        <f t="shared" si="33"/>
        <v>1987</v>
      </c>
      <c r="BM46" s="75">
        <f>HDD_by_Division11_update!D42</f>
        <v>5810</v>
      </c>
      <c r="BN46" s="75">
        <f>HDD_by_Division11_update!E42</f>
        <v>5712</v>
      </c>
      <c r="BO46" s="75">
        <f t="shared" si="167"/>
        <v>5755.4017971758667</v>
      </c>
      <c r="BQ46" s="75">
        <f>CDD_by_Division11_update!F42</f>
        <v>918</v>
      </c>
      <c r="BR46" s="75">
        <f>CDD_by_Division11_update!H42</f>
        <v>1115</v>
      </c>
      <c r="BS46" s="96">
        <f t="shared" si="168"/>
        <v>982.56012891344392</v>
      </c>
      <c r="BU46" s="430">
        <f t="shared" si="169"/>
        <v>1.0160485904924141</v>
      </c>
      <c r="BV46" s="282"/>
      <c r="BW46">
        <f t="shared" ref="BW46:BW71" si="246">BW45+1</f>
        <v>1987</v>
      </c>
      <c r="BX46" s="96">
        <f t="shared" si="44"/>
        <v>5755.4017971758667</v>
      </c>
      <c r="BY46" s="96">
        <f t="shared" ref="BY46:BY69" si="247">BS46</f>
        <v>982.56012891344392</v>
      </c>
      <c r="BZ46" s="96">
        <f t="shared" si="145"/>
        <v>18</v>
      </c>
      <c r="CA46" s="96">
        <f t="shared" si="72"/>
        <v>324</v>
      </c>
      <c r="CB46" s="96">
        <f t="shared" si="73"/>
        <v>5832</v>
      </c>
      <c r="CC46" s="96">
        <f t="shared" si="213"/>
        <v>1987</v>
      </c>
      <c r="CD46" s="284">
        <f>'Regional_intensity (aggregate)'!W23</f>
        <v>34.541399268762049</v>
      </c>
      <c r="CE46" s="284">
        <f t="shared" si="196"/>
        <v>34.479586605539886</v>
      </c>
      <c r="CF46" s="284">
        <f t="shared" si="214"/>
        <v>33.969490106245026</v>
      </c>
      <c r="CG46" s="284">
        <f t="shared" si="197"/>
        <v>33.908700888198929</v>
      </c>
      <c r="CH46" s="285">
        <f t="shared" si="215"/>
        <v>1.0168359654716126</v>
      </c>
      <c r="CI46" s="282"/>
      <c r="CJ46" s="282"/>
      <c r="CL46" s="95">
        <f t="shared" si="170"/>
        <v>1987</v>
      </c>
      <c r="CM46" s="98">
        <f t="shared" si="171"/>
        <v>5810</v>
      </c>
      <c r="CN46" s="99">
        <f t="shared" si="172"/>
        <v>5712</v>
      </c>
      <c r="CO46" s="96">
        <f t="shared" si="173"/>
        <v>5779.6210693383591</v>
      </c>
      <c r="CQ46" s="407">
        <f t="shared" si="174"/>
        <v>0.91352348644935832</v>
      </c>
      <c r="CR46" s="282"/>
      <c r="CS46">
        <f t="shared" si="77"/>
        <v>1987</v>
      </c>
      <c r="CT46" s="96">
        <f t="shared" si="216"/>
        <v>5779.6210693383591</v>
      </c>
      <c r="CU46" s="96">
        <f t="shared" si="217"/>
        <v>104033.17924809047</v>
      </c>
      <c r="CV46" s="96">
        <f t="shared" si="146"/>
        <v>18</v>
      </c>
      <c r="CW46" s="96">
        <f t="shared" si="80"/>
        <v>324</v>
      </c>
      <c r="CX46" s="80">
        <f t="shared" si="81"/>
        <v>0.82841120655778056</v>
      </c>
      <c r="CY46">
        <f t="shared" si="82"/>
        <v>1987</v>
      </c>
      <c r="CZ46" s="284">
        <f>'Regional_intensity (aggregate)'!V23</f>
        <v>69.508801248758289</v>
      </c>
      <c r="DA46" s="284">
        <f t="shared" si="198"/>
        <v>68.35569092038277</v>
      </c>
      <c r="DB46" s="284">
        <f t="shared" si="218"/>
        <v>73.114420041712364</v>
      </c>
      <c r="DC46" s="284">
        <f t="shared" si="199"/>
        <v>71.901494607973987</v>
      </c>
      <c r="DD46" s="285">
        <f t="shared" si="219"/>
        <v>0.9506852575607242</v>
      </c>
      <c r="DE46" s="282"/>
      <c r="DF46" s="212"/>
      <c r="DG46" s="89"/>
      <c r="DI46" s="95">
        <f t="shared" si="34"/>
        <v>1987</v>
      </c>
      <c r="DJ46" s="75">
        <f>HDD_by_Division11_update!F42</f>
        <v>2937</v>
      </c>
      <c r="DK46" s="75">
        <f>HDD_by_Division11_update!G42</f>
        <v>3466</v>
      </c>
      <c r="DL46" s="75">
        <f>HDD_by_Division11_update!H42</f>
        <v>2292</v>
      </c>
      <c r="DM46" s="75">
        <f t="shared" si="175"/>
        <v>3045.000940733772</v>
      </c>
      <c r="DO46" s="75">
        <f>CDD_by_Division11_update!J42</f>
        <v>2067</v>
      </c>
      <c r="DP46" s="75">
        <f>CDD_by_Division11_update!L42</f>
        <v>1718</v>
      </c>
      <c r="DQ46" s="75">
        <f>CDD_by_Division11_update!N42</f>
        <v>2368</v>
      </c>
      <c r="DR46" s="75">
        <f t="shared" si="176"/>
        <v>1395.4027513537246</v>
      </c>
      <c r="DT46" s="430">
        <f t="shared" si="177"/>
        <v>1.0108442978652938</v>
      </c>
      <c r="DU46" s="282"/>
      <c r="DV46">
        <f t="shared" ref="DV46:DV71" si="248">DV45+1</f>
        <v>1987</v>
      </c>
      <c r="DW46" s="96">
        <f t="shared" si="220"/>
        <v>3045.000940733772</v>
      </c>
      <c r="DX46" s="96">
        <f t="shared" si="47"/>
        <v>1395.4027513537246</v>
      </c>
      <c r="DY46" s="96">
        <f t="shared" si="221"/>
        <v>25117.249524367042</v>
      </c>
      <c r="DZ46" s="96">
        <f t="shared" si="148"/>
        <v>18</v>
      </c>
      <c r="EA46" s="96">
        <f t="shared" si="88"/>
        <v>324</v>
      </c>
      <c r="EB46" s="96">
        <f t="shared" si="89"/>
        <v>5832</v>
      </c>
      <c r="EC46" s="96">
        <f t="shared" si="222"/>
        <v>1987</v>
      </c>
      <c r="ED46" s="284">
        <f>'Regional_intensity (aggregate)'!AK23</f>
        <v>45.720170569147989</v>
      </c>
      <c r="EE46" s="284">
        <f t="shared" si="200"/>
        <v>45.8349555599981</v>
      </c>
      <c r="EF46" s="284">
        <f t="shared" si="223"/>
        <v>45.613297741437151</v>
      </c>
      <c r="EG46" s="284">
        <f t="shared" si="224"/>
        <v>45.727814417528194</v>
      </c>
      <c r="EH46" s="285">
        <f t="shared" si="225"/>
        <v>1.0023430190975591</v>
      </c>
      <c r="EI46" s="282"/>
      <c r="EK46" s="95">
        <f t="shared" si="178"/>
        <v>1987</v>
      </c>
      <c r="EL46" s="98">
        <f t="shared" si="179"/>
        <v>2937</v>
      </c>
      <c r="EM46" s="98">
        <f t="shared" si="180"/>
        <v>3466</v>
      </c>
      <c r="EN46" s="98">
        <f t="shared" si="181"/>
        <v>2292</v>
      </c>
      <c r="EO46" s="75">
        <f t="shared" si="182"/>
        <v>2829.5613248067193</v>
      </c>
      <c r="EQ46" s="407">
        <f t="shared" si="183"/>
        <v>1.0023714922174281</v>
      </c>
      <c r="ER46" s="282"/>
      <c r="ES46">
        <f t="shared" ref="ES46:ES71" si="249">ES45+1</f>
        <v>1987</v>
      </c>
      <c r="ET46" s="96">
        <f t="shared" si="226"/>
        <v>2829.5613248067193</v>
      </c>
      <c r="EU46" s="96">
        <f t="shared" si="227"/>
        <v>50932.103846520949</v>
      </c>
      <c r="EV46" s="96">
        <f t="shared" si="150"/>
        <v>18</v>
      </c>
      <c r="EW46" s="96">
        <f t="shared" si="96"/>
        <v>324</v>
      </c>
      <c r="EX46" s="80">
        <f t="shared" si="97"/>
        <v>0.82841120655778056</v>
      </c>
      <c r="EY46">
        <f t="shared" si="228"/>
        <v>1987</v>
      </c>
      <c r="EZ46" s="284">
        <f>'Regional_intensity (aggregate)'!AJ23</f>
        <v>46.538675290764921</v>
      </c>
      <c r="FA46" s="284">
        <f t="shared" si="201"/>
        <v>47.114034501488781</v>
      </c>
      <c r="FB46" s="284">
        <f t="shared" si="229"/>
        <v>46.470491581846026</v>
      </c>
      <c r="FC46" s="284">
        <f t="shared" si="202"/>
        <v>47.045007835079097</v>
      </c>
      <c r="FD46" s="285">
        <f t="shared" si="230"/>
        <v>1.0014672474208457</v>
      </c>
      <c r="FE46" s="282"/>
      <c r="FG46" s="89"/>
      <c r="FI46" s="95">
        <f t="shared" si="35"/>
        <v>1987</v>
      </c>
      <c r="FJ46" s="75">
        <f>HDD_by_Division11_update!I42</f>
        <v>5153</v>
      </c>
      <c r="FK46" s="75">
        <f>HDD_by_Division11_update!J42</f>
        <v>3013</v>
      </c>
      <c r="FL46" s="75">
        <f t="shared" si="184"/>
        <v>3836.347005742412</v>
      </c>
      <c r="FN46" s="75">
        <f>CDD_by_Division11_update!P42</f>
        <v>1196</v>
      </c>
      <c r="FO46" s="75">
        <f>CDD_by_Division11_update!R42</f>
        <v>706</v>
      </c>
      <c r="FP46" s="96">
        <f t="shared" si="185"/>
        <v>901.22244261830542</v>
      </c>
      <c r="FR46" s="432">
        <f t="shared" si="186"/>
        <v>0.99599891516258643</v>
      </c>
      <c r="FS46" s="282"/>
      <c r="FT46">
        <f t="shared" ref="FT46:FT71" si="250">FT45+1</f>
        <v>1987</v>
      </c>
      <c r="FU46" s="96">
        <f t="shared" si="231"/>
        <v>3836.347005742412</v>
      </c>
      <c r="FV46" s="96">
        <f t="shared" si="232"/>
        <v>901.22244261830542</v>
      </c>
      <c r="FW46" s="96">
        <f t="shared" si="233"/>
        <v>16222.003967129498</v>
      </c>
      <c r="FX46" s="96">
        <f t="shared" si="152"/>
        <v>18</v>
      </c>
      <c r="FY46" s="96">
        <f t="shared" si="105"/>
        <v>324</v>
      </c>
      <c r="FZ46" s="96">
        <f t="shared" si="106"/>
        <v>5832</v>
      </c>
      <c r="GA46" s="96">
        <f t="shared" si="234"/>
        <v>1987</v>
      </c>
      <c r="GB46" s="284">
        <f>'Regional_intensity (aggregate)'!AX23</f>
        <v>50.205343274242232</v>
      </c>
      <c r="GC46" s="284">
        <f t="shared" si="203"/>
        <v>50.836692521788351</v>
      </c>
      <c r="GD46" s="284">
        <f t="shared" si="235"/>
        <v>50.581535433824911</v>
      </c>
      <c r="GE46" s="284">
        <f t="shared" si="204"/>
        <v>51.217615425578629</v>
      </c>
      <c r="GF46" s="285">
        <f t="shared" si="236"/>
        <v>0.99256265836226254</v>
      </c>
      <c r="GG46" s="284">
        <f t="shared" si="51"/>
        <v>4.832126182698417</v>
      </c>
      <c r="GH46" s="282"/>
      <c r="GJ46" s="95">
        <f t="shared" si="187"/>
        <v>1987</v>
      </c>
      <c r="GK46" s="98">
        <f t="shared" si="188"/>
        <v>5153</v>
      </c>
      <c r="GL46" s="98">
        <f t="shared" si="189"/>
        <v>3013</v>
      </c>
      <c r="GM46" s="75">
        <f t="shared" si="190"/>
        <v>3873.2463222716387</v>
      </c>
      <c r="GO46" s="407">
        <f t="shared" si="191"/>
        <v>0.98191589592862971</v>
      </c>
      <c r="GP46" s="282"/>
      <c r="GQ46">
        <f t="shared" ref="GQ46:GQ71" si="251">GQ45+1</f>
        <v>1987</v>
      </c>
      <c r="GR46" s="96">
        <f t="shared" si="237"/>
        <v>3873.2463222716387</v>
      </c>
      <c r="GS46" s="96">
        <f t="shared" si="238"/>
        <v>69718.433800889499</v>
      </c>
      <c r="GT46" s="96">
        <f t="shared" si="154"/>
        <v>18</v>
      </c>
      <c r="GU46" s="96">
        <f t="shared" si="113"/>
        <v>324</v>
      </c>
      <c r="GV46" s="284">
        <f t="shared" si="114"/>
        <v>0.82841120655778056</v>
      </c>
      <c r="GW46">
        <f t="shared" si="239"/>
        <v>1987</v>
      </c>
      <c r="GX46" s="284">
        <f>'Regional_intensity (aggregate)'!AW23</f>
        <v>58.645445719640421</v>
      </c>
      <c r="GY46" s="284">
        <f t="shared" si="205"/>
        <v>59.573328159304566</v>
      </c>
      <c r="GZ46" s="284">
        <f t="shared" si="240"/>
        <v>58.578615843068683</v>
      </c>
      <c r="HA46" s="284">
        <f t="shared" si="206"/>
        <v>59.505440907038007</v>
      </c>
      <c r="HB46" s="285">
        <f t="shared" si="241"/>
        <v>1.0011408578985679</v>
      </c>
      <c r="HC46" s="282"/>
      <c r="HD46" s="282"/>
      <c r="HE46" s="282"/>
      <c r="HG46" s="89"/>
      <c r="HO46">
        <f t="shared" si="36"/>
        <v>1987</v>
      </c>
      <c r="HP46" s="112">
        <f t="shared" si="37"/>
        <v>1.0079543798410171</v>
      </c>
      <c r="HQ46" s="112">
        <f t="shared" si="38"/>
        <v>0.96334604655941181</v>
      </c>
      <c r="HS46">
        <f t="shared" si="158"/>
        <v>1987</v>
      </c>
      <c r="HT46" s="81">
        <f>Commercial_Total!D201</f>
        <v>2547.9694031279996</v>
      </c>
      <c r="HU46" s="81">
        <f t="shared" si="39"/>
        <v>2527.8618299469927</v>
      </c>
      <c r="HV46" s="81">
        <f>Commercial_Total!D277</f>
        <v>3774.1129999999998</v>
      </c>
      <c r="HW46" s="81">
        <f t="shared" si="40"/>
        <v>3917.7126573355813</v>
      </c>
      <c r="HX46" s="96"/>
      <c r="HY46" s="75">
        <f>HDD_by_Division10!K42</f>
        <v>4334</v>
      </c>
      <c r="HZ46" s="75">
        <f>CDD_by_Division10!K42</f>
        <v>1269</v>
      </c>
      <c r="IB46">
        <f t="shared" si="118"/>
        <v>1987</v>
      </c>
      <c r="IC46" s="81">
        <f t="shared" si="118"/>
        <v>2547.9694031279996</v>
      </c>
      <c r="ID46" s="81">
        <f t="shared" si="118"/>
        <v>2527.8618299469927</v>
      </c>
      <c r="IE46" s="81">
        <f t="shared" si="118"/>
        <v>3774.1129999999998</v>
      </c>
      <c r="IF46" s="81">
        <f t="shared" si="118"/>
        <v>3917.7126573355813</v>
      </c>
      <c r="IO46">
        <f t="shared" si="155"/>
        <v>1987</v>
      </c>
      <c r="IP46" s="78">
        <f>SEDS_CensusDiv!C35</f>
        <v>473.41300000000001</v>
      </c>
      <c r="IQ46" s="78">
        <f>SEDS_CensusDiv!D35</f>
        <v>556.71299999999997</v>
      </c>
      <c r="IR46" s="78">
        <f>SEDS_CensusDiv!E35</f>
        <v>953.83400000000006</v>
      </c>
      <c r="IS46" s="78">
        <f>SEDS_CensusDiv!F35</f>
        <v>554.798</v>
      </c>
      <c r="IT46" s="78">
        <f t="shared" si="119"/>
        <v>2538.7579999999998</v>
      </c>
      <c r="IV46" s="78">
        <f t="shared" si="120"/>
        <v>472.90368204244112</v>
      </c>
      <c r="IW46" s="78">
        <f t="shared" si="121"/>
        <v>547.49538657574351</v>
      </c>
      <c r="IX46" s="78">
        <f t="shared" si="122"/>
        <v>951.60437278125289</v>
      </c>
      <c r="IY46" s="78">
        <f t="shared" si="123"/>
        <v>558.95514033886968</v>
      </c>
      <c r="IZ46" s="78">
        <f t="shared" si="124"/>
        <v>2530.9585817383072</v>
      </c>
      <c r="JB46" s="294">
        <f t="shared" si="125"/>
        <v>1.0030816064387493</v>
      </c>
      <c r="JD46">
        <f t="shared" si="126"/>
        <v>1987</v>
      </c>
      <c r="JE46" s="78">
        <f t="shared" si="127"/>
        <v>2538.7579999999998</v>
      </c>
      <c r="JF46" s="78">
        <f t="shared" si="128"/>
        <v>2530.9585817383072</v>
      </c>
      <c r="JI46">
        <f t="shared" si="156"/>
        <v>1987</v>
      </c>
      <c r="JJ46" s="78">
        <f>SEDS_CensusDiv!J35</f>
        <v>1021.9920000000001</v>
      </c>
      <c r="JK46" s="78">
        <f>SEDS_CensusDiv!K35</f>
        <v>1120.2919999999999</v>
      </c>
      <c r="JL46" s="78">
        <f>SEDS_CensusDiv!L35</f>
        <v>970.91</v>
      </c>
      <c r="JM46" s="78">
        <f>SEDS_CensusDiv!M35</f>
        <v>648.06600000000003</v>
      </c>
      <c r="JN46" s="78">
        <f t="shared" si="129"/>
        <v>3761.26</v>
      </c>
      <c r="JP46" s="78">
        <f t="shared" si="130"/>
        <v>1026.12268288272</v>
      </c>
      <c r="JQ46" s="78">
        <f t="shared" si="131"/>
        <v>1178.4047255286719</v>
      </c>
      <c r="JR46" s="78">
        <f t="shared" si="132"/>
        <v>969.48752193390033</v>
      </c>
      <c r="JS46" s="78">
        <f t="shared" si="133"/>
        <v>647.32749131856906</v>
      </c>
      <c r="JT46" s="78">
        <f t="shared" si="134"/>
        <v>3821.3424216638609</v>
      </c>
      <c r="JV46" s="294">
        <f t="shared" si="157"/>
        <v>0.98427714268073885</v>
      </c>
      <c r="JX46">
        <f t="shared" si="136"/>
        <v>1987</v>
      </c>
      <c r="JY46" s="78">
        <f t="shared" si="137"/>
        <v>3761.26</v>
      </c>
      <c r="JZ46" s="78">
        <f t="shared" si="138"/>
        <v>3821.3424216638609</v>
      </c>
      <c r="KC46">
        <v>1987</v>
      </c>
      <c r="KD46" s="78">
        <v>3761.26</v>
      </c>
      <c r="KE46" s="78">
        <v>3824.4452037872697</v>
      </c>
    </row>
    <row r="47" spans="2:291" x14ac:dyDescent="0.2">
      <c r="C47" t="s">
        <v>134</v>
      </c>
      <c r="D47" t="s">
        <v>99</v>
      </c>
      <c r="E47" t="s">
        <v>100</v>
      </c>
      <c r="F47" t="s">
        <v>101</v>
      </c>
      <c r="I47" s="96">
        <f t="shared" si="139"/>
        <v>1988</v>
      </c>
      <c r="J47" s="76">
        <v>0.73388012217954368</v>
      </c>
      <c r="K47" s="79">
        <f t="shared" si="53"/>
        <v>0.76293152796811636</v>
      </c>
      <c r="L47" s="96">
        <f t="shared" si="54"/>
        <v>6859</v>
      </c>
      <c r="M47" s="79">
        <f t="shared" si="55"/>
        <v>0.76293152796811636</v>
      </c>
      <c r="O47" s="95">
        <v>1988</v>
      </c>
      <c r="P47" s="75">
        <f>HDD_by_Division11_update!B43</f>
        <v>6715</v>
      </c>
      <c r="Q47" s="75">
        <f>HDD_by_Division11_update!C43</f>
        <v>6088</v>
      </c>
      <c r="R47" s="96">
        <f t="shared" si="161"/>
        <v>6218.744292237443</v>
      </c>
      <c r="T47">
        <f>CDD_by_Division11_update!B43</f>
        <v>545</v>
      </c>
      <c r="U47">
        <f>CDD_by_Division11_update!D43</f>
        <v>782</v>
      </c>
      <c r="V47" s="96">
        <f t="shared" si="162"/>
        <v>723.06280356464083</v>
      </c>
      <c r="X47" s="430">
        <f t="shared" si="163"/>
        <v>1.0190906492944034</v>
      </c>
      <c r="Y47" s="282"/>
      <c r="Z47">
        <f t="shared" si="242"/>
        <v>1988</v>
      </c>
      <c r="AA47" s="96">
        <f t="shared" si="243"/>
        <v>6218.744292237443</v>
      </c>
      <c r="AB47" s="96">
        <f t="shared" si="244"/>
        <v>723.06280356464083</v>
      </c>
      <c r="AC47" s="96">
        <f t="shared" si="141"/>
        <v>19</v>
      </c>
      <c r="AD47" s="96">
        <f t="shared" si="58"/>
        <v>361</v>
      </c>
      <c r="AE47" s="96">
        <f t="shared" si="59"/>
        <v>6859</v>
      </c>
      <c r="AF47" s="284">
        <f>'Regional_intensity (aggregate)'!I24</f>
        <v>38.813295379697635</v>
      </c>
      <c r="AG47" s="284">
        <f t="shared" si="192"/>
        <v>38.154730477578362</v>
      </c>
      <c r="AH47" s="284">
        <f t="shared" si="207"/>
        <v>38.307498742325023</v>
      </c>
      <c r="AI47" s="284">
        <f t="shared" si="193"/>
        <v>37.657515948726164</v>
      </c>
      <c r="AJ47" s="285">
        <f t="shared" si="208"/>
        <v>1.0132035933949863</v>
      </c>
      <c r="AK47" s="282"/>
      <c r="AM47" s="95">
        <f t="shared" si="164"/>
        <v>1988</v>
      </c>
      <c r="AN47" s="98">
        <f t="shared" si="159"/>
        <v>6715</v>
      </c>
      <c r="AO47" s="99">
        <f t="shared" si="160"/>
        <v>6088</v>
      </c>
      <c r="AP47" s="96">
        <f t="shared" si="165"/>
        <v>6257.5513992004571</v>
      </c>
      <c r="AR47" s="407">
        <f t="shared" si="166"/>
        <v>1.015684728889712</v>
      </c>
      <c r="AS47" s="282"/>
      <c r="AT47">
        <f t="shared" si="245"/>
        <v>1988</v>
      </c>
      <c r="AU47" s="96">
        <f t="shared" si="209"/>
        <v>6257.5513992004571</v>
      </c>
      <c r="AV47" s="96">
        <f t="shared" si="210"/>
        <v>118893.47658480868</v>
      </c>
      <c r="AW47" s="96">
        <f t="shared" si="143"/>
        <v>19</v>
      </c>
      <c r="AX47" s="96">
        <f t="shared" si="65"/>
        <v>361</v>
      </c>
      <c r="AY47" s="80">
        <f t="shared" si="66"/>
        <v>0.76293152796811636</v>
      </c>
      <c r="AZ47">
        <f t="shared" si="211"/>
        <v>1988</v>
      </c>
      <c r="BA47" s="80">
        <f>'Regional_intensity (aggregate)'!H24</f>
        <v>82.856595330708871</v>
      </c>
      <c r="BB47" s="284">
        <f t="shared" si="194"/>
        <v>84.074825894174225</v>
      </c>
      <c r="BC47" s="284">
        <f t="shared" si="212"/>
        <v>82.503579486950471</v>
      </c>
      <c r="BD47" s="284">
        <f t="shared" si="195"/>
        <v>83.716619700890391</v>
      </c>
      <c r="BE47" s="285">
        <f t="shared" si="70"/>
        <v>1.0042787942772136</v>
      </c>
      <c r="BF47" s="282">
        <v>1.0050330431512664</v>
      </c>
      <c r="BG47" s="282"/>
      <c r="BH47" s="282"/>
      <c r="BJ47" s="89"/>
      <c r="BL47" s="95">
        <f t="shared" si="33"/>
        <v>1988</v>
      </c>
      <c r="BM47" s="75">
        <f>HDD_by_Division11_update!D43</f>
        <v>6590</v>
      </c>
      <c r="BN47" s="75">
        <f>HDD_by_Division11_update!E43</f>
        <v>6634</v>
      </c>
      <c r="BO47" s="75">
        <f t="shared" si="167"/>
        <v>6614.5134788189989</v>
      </c>
      <c r="BQ47" s="75">
        <f>CDD_by_Division11_update!F43</f>
        <v>975</v>
      </c>
      <c r="BR47" s="75">
        <f>CDD_by_Division11_update!H43</f>
        <v>1230</v>
      </c>
      <c r="BS47" s="96">
        <f t="shared" si="168"/>
        <v>1058.5676795580112</v>
      </c>
      <c r="BU47" s="430">
        <f t="shared" si="169"/>
        <v>1.0289151191928692</v>
      </c>
      <c r="BV47" s="282"/>
      <c r="BW47">
        <f t="shared" si="246"/>
        <v>1988</v>
      </c>
      <c r="BX47" s="96">
        <f t="shared" si="44"/>
        <v>6614.5134788189989</v>
      </c>
      <c r="BY47" s="96">
        <f t="shared" si="247"/>
        <v>1058.5676795580112</v>
      </c>
      <c r="BZ47" s="96">
        <f t="shared" si="145"/>
        <v>19</v>
      </c>
      <c r="CA47" s="96">
        <f t="shared" si="72"/>
        <v>361</v>
      </c>
      <c r="CB47" s="96">
        <f t="shared" si="73"/>
        <v>6859</v>
      </c>
      <c r="CC47" s="96">
        <f t="shared" si="213"/>
        <v>1988</v>
      </c>
      <c r="CD47" s="284">
        <f>'Regional_intensity (aggregate)'!W24</f>
        <v>36.186956953331105</v>
      </c>
      <c r="CE47" s="284">
        <f t="shared" si="196"/>
        <v>36.017431603180135</v>
      </c>
      <c r="CF47" s="284">
        <f t="shared" si="214"/>
        <v>34.898895160107905</v>
      </c>
      <c r="CG47" s="284">
        <f t="shared" si="197"/>
        <v>34.735404004177632</v>
      </c>
      <c r="CH47" s="285">
        <f t="shared" si="215"/>
        <v>1.036908383125422</v>
      </c>
      <c r="CI47" s="282"/>
      <c r="CJ47" s="282"/>
      <c r="CL47" s="95">
        <f t="shared" si="170"/>
        <v>1988</v>
      </c>
      <c r="CM47" s="98">
        <f t="shared" si="171"/>
        <v>6590</v>
      </c>
      <c r="CN47" s="99">
        <f t="shared" si="172"/>
        <v>6634</v>
      </c>
      <c r="CO47" s="96">
        <f t="shared" si="173"/>
        <v>6603.6395198889004</v>
      </c>
      <c r="CQ47" s="407">
        <f t="shared" si="174"/>
        <v>1.0028710456787664</v>
      </c>
      <c r="CR47" s="282"/>
      <c r="CS47">
        <f t="shared" si="77"/>
        <v>1988</v>
      </c>
      <c r="CT47" s="96">
        <f t="shared" si="216"/>
        <v>6603.6395198889004</v>
      </c>
      <c r="CU47" s="96">
        <f t="shared" si="217"/>
        <v>125469.1508778891</v>
      </c>
      <c r="CV47" s="96">
        <f t="shared" si="146"/>
        <v>19</v>
      </c>
      <c r="CW47" s="96">
        <f t="shared" si="80"/>
        <v>361</v>
      </c>
      <c r="CX47" s="80">
        <f t="shared" si="81"/>
        <v>0.76293152796811636</v>
      </c>
      <c r="CY47">
        <f t="shared" si="82"/>
        <v>1988</v>
      </c>
      <c r="CZ47" s="284">
        <f>'Regional_intensity (aggregate)'!V24</f>
        <v>73.729295361240929</v>
      </c>
      <c r="DA47" s="284">
        <f t="shared" si="198"/>
        <v>72.103825814456044</v>
      </c>
      <c r="DB47" s="284">
        <f t="shared" si="218"/>
        <v>73.598247552335195</v>
      </c>
      <c r="DC47" s="284">
        <f t="shared" si="199"/>
        <v>71.97566714509118</v>
      </c>
      <c r="DD47" s="285">
        <f t="shared" si="219"/>
        <v>1.0017805832783253</v>
      </c>
      <c r="DE47" s="282"/>
      <c r="DF47" s="212"/>
      <c r="DG47" s="89"/>
      <c r="DI47" s="95">
        <f t="shared" si="34"/>
        <v>1988</v>
      </c>
      <c r="DJ47" s="75">
        <f>HDD_by_Division11_update!F43</f>
        <v>3122</v>
      </c>
      <c r="DK47" s="75">
        <f>HDD_by_Division11_update!G43</f>
        <v>3800</v>
      </c>
      <c r="DL47" s="75">
        <f>HDD_by_Division11_update!H43</f>
        <v>2346</v>
      </c>
      <c r="DM47" s="75">
        <f t="shared" si="175"/>
        <v>3266.7927249921604</v>
      </c>
      <c r="DO47" s="75">
        <f>CDD_by_Division11_update!J43</f>
        <v>1923</v>
      </c>
      <c r="DP47" s="75">
        <f>CDD_by_Division11_update!L43</f>
        <v>1582</v>
      </c>
      <c r="DQ47" s="75">
        <f>CDD_by_Division11_update!N43</f>
        <v>2422</v>
      </c>
      <c r="DR47" s="75">
        <f t="shared" si="176"/>
        <v>1294.292843553344</v>
      </c>
      <c r="DT47" s="430">
        <f t="shared" si="177"/>
        <v>1.0013367542155871</v>
      </c>
      <c r="DU47" s="282"/>
      <c r="DV47">
        <f t="shared" si="248"/>
        <v>1988</v>
      </c>
      <c r="DW47" s="96">
        <f t="shared" si="220"/>
        <v>3266.7927249921604</v>
      </c>
      <c r="DX47" s="96">
        <f t="shared" si="47"/>
        <v>1294.292843553344</v>
      </c>
      <c r="DY47" s="96">
        <f t="shared" si="221"/>
        <v>24591.564027513537</v>
      </c>
      <c r="DZ47" s="96">
        <f t="shared" si="148"/>
        <v>19</v>
      </c>
      <c r="EA47" s="96">
        <f t="shared" si="88"/>
        <v>361</v>
      </c>
      <c r="EB47" s="96">
        <f t="shared" si="89"/>
        <v>6859</v>
      </c>
      <c r="EC47" s="96">
        <f t="shared" si="222"/>
        <v>1988</v>
      </c>
      <c r="ED47" s="284">
        <f>'Regional_intensity (aggregate)'!AK24</f>
        <v>46.753905344761279</v>
      </c>
      <c r="EE47" s="284">
        <f t="shared" si="200"/>
        <v>46.298751129227995</v>
      </c>
      <c r="EF47" s="284">
        <f t="shared" si="223"/>
        <v>47.048960533996237</v>
      </c>
      <c r="EG47" s="284">
        <f t="shared" si="224"/>
        <v>46.590933924976142</v>
      </c>
      <c r="EH47" s="285">
        <f t="shared" si="225"/>
        <v>0.99372876284861256</v>
      </c>
      <c r="EI47" s="282"/>
      <c r="EK47" s="95">
        <f t="shared" si="178"/>
        <v>1988</v>
      </c>
      <c r="EL47" s="98">
        <f t="shared" si="179"/>
        <v>3122</v>
      </c>
      <c r="EM47" s="98">
        <f t="shared" si="180"/>
        <v>3800</v>
      </c>
      <c r="EN47" s="98">
        <f t="shared" si="181"/>
        <v>2346</v>
      </c>
      <c r="EO47" s="75">
        <f t="shared" si="182"/>
        <v>3001.1698005154149</v>
      </c>
      <c r="EQ47" s="407">
        <f t="shared" si="183"/>
        <v>1.0322181193666204</v>
      </c>
      <c r="ER47" s="282"/>
      <c r="ES47">
        <f t="shared" si="249"/>
        <v>1988</v>
      </c>
      <c r="ET47" s="96">
        <f t="shared" si="226"/>
        <v>3001.1698005154149</v>
      </c>
      <c r="EU47" s="96">
        <f t="shared" si="227"/>
        <v>57022.226209792883</v>
      </c>
      <c r="EV47" s="96">
        <f t="shared" si="150"/>
        <v>19</v>
      </c>
      <c r="EW47" s="96">
        <f t="shared" si="96"/>
        <v>361</v>
      </c>
      <c r="EX47" s="80">
        <f t="shared" si="97"/>
        <v>0.76293152796811636</v>
      </c>
      <c r="EY47">
        <f t="shared" si="228"/>
        <v>1988</v>
      </c>
      <c r="EZ47" s="284">
        <f>'Regional_intensity (aggregate)'!AJ24</f>
        <v>47.200311903163154</v>
      </c>
      <c r="FA47" s="284">
        <f t="shared" si="201"/>
        <v>47.672144735650257</v>
      </c>
      <c r="FB47" s="284">
        <f t="shared" si="229"/>
        <v>46.251655518009834</v>
      </c>
      <c r="FC47" s="284">
        <f t="shared" si="202"/>
        <v>46.714005209152823</v>
      </c>
      <c r="FD47" s="285">
        <f t="shared" si="230"/>
        <v>1.0205107552265653</v>
      </c>
      <c r="FE47" s="282"/>
      <c r="FG47" s="89"/>
      <c r="FI47" s="95">
        <f t="shared" si="35"/>
        <v>1988</v>
      </c>
      <c r="FJ47" s="75">
        <f>HDD_by_Division11_update!I43</f>
        <v>5148</v>
      </c>
      <c r="FK47" s="75">
        <f>HDD_by_Division11_update!J43</f>
        <v>2975</v>
      </c>
      <c r="FL47" s="75">
        <f t="shared" si="184"/>
        <v>3811.04347826087</v>
      </c>
      <c r="FN47" s="75">
        <f>CDD_by_Division11_update!P43</f>
        <v>1320</v>
      </c>
      <c r="FO47" s="75">
        <f>CDD_by_Division11_update!R43</f>
        <v>729</v>
      </c>
      <c r="FP47" s="96">
        <f t="shared" si="185"/>
        <v>964.46217058656839</v>
      </c>
      <c r="FR47" s="432">
        <f t="shared" si="186"/>
        <v>1.0029502357066324</v>
      </c>
      <c r="FS47" s="282"/>
      <c r="FT47">
        <f t="shared" si="250"/>
        <v>1988</v>
      </c>
      <c r="FU47" s="96">
        <f t="shared" si="231"/>
        <v>3811.04347826087</v>
      </c>
      <c r="FV47" s="96">
        <f t="shared" si="232"/>
        <v>964.46217058656839</v>
      </c>
      <c r="FW47" s="96">
        <f t="shared" si="233"/>
        <v>18324.781241144799</v>
      </c>
      <c r="FX47" s="96">
        <f t="shared" si="152"/>
        <v>19</v>
      </c>
      <c r="FY47" s="96">
        <f t="shared" si="105"/>
        <v>361</v>
      </c>
      <c r="FZ47" s="96">
        <f t="shared" si="106"/>
        <v>6859</v>
      </c>
      <c r="GA47" s="96">
        <f t="shared" si="234"/>
        <v>1988</v>
      </c>
      <c r="GB47" s="284">
        <f>'Regional_intensity (aggregate)'!AX24</f>
        <v>51.367293456534981</v>
      </c>
      <c r="GC47" s="284">
        <f t="shared" si="203"/>
        <v>50.882636530160539</v>
      </c>
      <c r="GD47" s="284">
        <f t="shared" si="235"/>
        <v>51.514372088838279</v>
      </c>
      <c r="GE47" s="284">
        <f t="shared" si="204"/>
        <v>51.028327456920664</v>
      </c>
      <c r="GF47" s="285">
        <f t="shared" si="236"/>
        <v>0.99714490099870268</v>
      </c>
      <c r="GG47" s="284">
        <f t="shared" si="51"/>
        <v>5.1387157913484547</v>
      </c>
      <c r="GH47" s="282"/>
      <c r="GJ47" s="95">
        <f t="shared" si="187"/>
        <v>1988</v>
      </c>
      <c r="GK47" s="98">
        <f t="shared" si="188"/>
        <v>5148</v>
      </c>
      <c r="GL47" s="98">
        <f t="shared" si="189"/>
        <v>2975</v>
      </c>
      <c r="GM47" s="75">
        <f t="shared" si="190"/>
        <v>3848.5118029421828</v>
      </c>
      <c r="GO47" s="407">
        <f t="shared" si="191"/>
        <v>0.97886220159276827</v>
      </c>
      <c r="GP47" s="282"/>
      <c r="GQ47">
        <f t="shared" si="251"/>
        <v>1988</v>
      </c>
      <c r="GR47" s="96">
        <f t="shared" si="237"/>
        <v>3848.5118029421828</v>
      </c>
      <c r="GS47" s="96">
        <f t="shared" si="238"/>
        <v>73121.72425590147</v>
      </c>
      <c r="GT47" s="96">
        <f t="shared" si="154"/>
        <v>19</v>
      </c>
      <c r="GU47" s="96">
        <f t="shared" si="113"/>
        <v>361</v>
      </c>
      <c r="GV47" s="284">
        <f t="shared" si="114"/>
        <v>0.76293152796811636</v>
      </c>
      <c r="GW47">
        <f t="shared" si="239"/>
        <v>1988</v>
      </c>
      <c r="GX47" s="284">
        <f>'Regional_intensity (aggregate)'!AW24</f>
        <v>61.292814403557145</v>
      </c>
      <c r="GY47" s="284">
        <f t="shared" si="205"/>
        <v>58.872212564148626</v>
      </c>
      <c r="GZ47" s="284">
        <f t="shared" si="240"/>
        <v>61.271129368539853</v>
      </c>
      <c r="HA47" s="284">
        <f t="shared" si="206"/>
        <v>58.851383923737473</v>
      </c>
      <c r="HB47" s="285">
        <f t="shared" si="241"/>
        <v>1.0003539192967517</v>
      </c>
      <c r="HC47" s="282"/>
      <c r="HD47" s="282"/>
      <c r="HE47" s="282"/>
      <c r="HG47" s="89"/>
      <c r="HO47">
        <f t="shared" si="36"/>
        <v>1988</v>
      </c>
      <c r="HP47" s="112">
        <f t="shared" si="37"/>
        <v>1.0105685561891036</v>
      </c>
      <c r="HQ47" s="112">
        <f t="shared" si="38"/>
        <v>1.0082121781679496</v>
      </c>
      <c r="HS47">
        <f t="shared" si="158"/>
        <v>1988</v>
      </c>
      <c r="HT47" s="81">
        <f>Commercial_Total!D202</f>
        <v>2684.3214031279999</v>
      </c>
      <c r="HU47" s="81">
        <f t="shared" si="39"/>
        <v>2656.2486895997326</v>
      </c>
      <c r="HV47" s="81">
        <f>Commercial_Total!D278</f>
        <v>3993.8980000000006</v>
      </c>
      <c r="HW47" s="81">
        <f t="shared" si="40"/>
        <v>3961.3665520857166</v>
      </c>
      <c r="HX47" s="96"/>
      <c r="HY47" s="75">
        <f>HDD_by_Division10!K43</f>
        <v>4653</v>
      </c>
      <c r="HZ47" s="75">
        <f>CDD_by_Division10!K43</f>
        <v>1283</v>
      </c>
      <c r="IB47">
        <f t="shared" si="118"/>
        <v>1988</v>
      </c>
      <c r="IC47" s="81">
        <f t="shared" si="118"/>
        <v>2684.3214031279999</v>
      </c>
      <c r="ID47" s="81">
        <f t="shared" si="118"/>
        <v>2656.2486895997326</v>
      </c>
      <c r="IE47" s="81">
        <f t="shared" si="118"/>
        <v>3993.8980000000006</v>
      </c>
      <c r="IF47" s="81">
        <f t="shared" si="118"/>
        <v>3961.3665520857166</v>
      </c>
      <c r="IO47">
        <f t="shared" si="155"/>
        <v>1988</v>
      </c>
      <c r="IP47" s="78">
        <f>SEDS_CensusDiv!C36</f>
        <v>501.78199999999998</v>
      </c>
      <c r="IQ47" s="78">
        <f>SEDS_CensusDiv!D36</f>
        <v>592.68500000000006</v>
      </c>
      <c r="IR47" s="78">
        <f>SEDS_CensusDiv!E36</f>
        <v>1000.942</v>
      </c>
      <c r="IS47" s="78">
        <f>SEDS_CensusDiv!F36</f>
        <v>579.69799999999998</v>
      </c>
      <c r="IT47" s="78">
        <f t="shared" si="119"/>
        <v>2675.107</v>
      </c>
      <c r="IV47" s="78">
        <f t="shared" si="120"/>
        <v>495.24301262953156</v>
      </c>
      <c r="IW47" s="78">
        <f t="shared" si="121"/>
        <v>571.58858935400303</v>
      </c>
      <c r="IX47" s="78">
        <f t="shared" si="122"/>
        <v>1007.2587585476646</v>
      </c>
      <c r="IY47" s="78">
        <f t="shared" si="123"/>
        <v>581.35783417174014</v>
      </c>
      <c r="IZ47" s="78">
        <f t="shared" si="124"/>
        <v>2655.4481947029394</v>
      </c>
      <c r="JB47" s="294">
        <f t="shared" si="125"/>
        <v>1.0074031966943569</v>
      </c>
      <c r="JD47">
        <f t="shared" si="126"/>
        <v>1988</v>
      </c>
      <c r="JE47" s="78">
        <f t="shared" si="127"/>
        <v>2675.107</v>
      </c>
      <c r="JF47" s="78">
        <f t="shared" si="128"/>
        <v>2655.4481947029394</v>
      </c>
      <c r="JI47">
        <f t="shared" si="156"/>
        <v>1988</v>
      </c>
      <c r="JJ47" s="78">
        <f>SEDS_CensusDiv!J36</f>
        <v>1071.1780000000001</v>
      </c>
      <c r="JK47" s="78">
        <f>SEDS_CensusDiv!K36</f>
        <v>1207.569</v>
      </c>
      <c r="JL47" s="78">
        <f>SEDS_CensusDiv!L36</f>
        <v>1010.499</v>
      </c>
      <c r="JM47" s="78">
        <f>SEDS_CensusDiv!M36</f>
        <v>691.71100000000001</v>
      </c>
      <c r="JN47" s="78">
        <f t="shared" si="129"/>
        <v>3980.9570000000003</v>
      </c>
      <c r="JP47" s="78">
        <f t="shared" si="130"/>
        <v>1066.614177361909</v>
      </c>
      <c r="JQ47" s="78">
        <f t="shared" si="131"/>
        <v>1205.4226445957181</v>
      </c>
      <c r="JR47" s="78">
        <f t="shared" si="132"/>
        <v>990.18946623022839</v>
      </c>
      <c r="JS47" s="78">
        <f t="shared" si="133"/>
        <v>691.46627674160811</v>
      </c>
      <c r="JT47" s="78">
        <f t="shared" si="134"/>
        <v>3953.6925649294635</v>
      </c>
      <c r="JV47" s="294">
        <f t="shared" si="157"/>
        <v>1.0068959421155761</v>
      </c>
      <c r="JX47">
        <f t="shared" si="136"/>
        <v>1988</v>
      </c>
      <c r="JY47" s="78">
        <f t="shared" si="137"/>
        <v>3980.9570000000003</v>
      </c>
      <c r="JZ47" s="78">
        <f t="shared" si="138"/>
        <v>3953.6925649294635</v>
      </c>
      <c r="KC47">
        <v>1988</v>
      </c>
      <c r="KD47" s="78">
        <v>3980.9570000000003</v>
      </c>
      <c r="KE47" s="78">
        <v>3969.6678164860696</v>
      </c>
    </row>
    <row r="48" spans="2:291" ht="21" customHeight="1" x14ac:dyDescent="0.2">
      <c r="C48" s="621" t="s">
        <v>186</v>
      </c>
      <c r="D48" s="621"/>
      <c r="E48" s="621" t="s">
        <v>187</v>
      </c>
      <c r="F48" s="621"/>
      <c r="I48" s="96">
        <f t="shared" si="139"/>
        <v>1989</v>
      </c>
      <c r="J48" s="76">
        <v>0.74632867427795468</v>
      </c>
      <c r="K48" s="79">
        <f t="shared" si="53"/>
        <v>0.74808075895851456</v>
      </c>
      <c r="L48" s="96">
        <f t="shared" si="54"/>
        <v>8000</v>
      </c>
      <c r="M48" s="79">
        <f t="shared" si="55"/>
        <v>0.74808075895851456</v>
      </c>
      <c r="O48" s="95">
        <v>1989</v>
      </c>
      <c r="P48" s="75">
        <f>HDD_by_Division11_update!B44</f>
        <v>6887</v>
      </c>
      <c r="Q48" s="75">
        <f>HDD_by_Division11_update!C44</f>
        <v>6134</v>
      </c>
      <c r="R48" s="96">
        <f t="shared" si="161"/>
        <v>6291.0182648401824</v>
      </c>
      <c r="T48">
        <f>CDD_by_Division11_update!B44</f>
        <v>426</v>
      </c>
      <c r="U48">
        <f>CDD_by_Division11_update!D44</f>
        <v>658</v>
      </c>
      <c r="V48" s="96">
        <f t="shared" si="162"/>
        <v>600.30620433331922</v>
      </c>
      <c r="X48" s="430">
        <f t="shared" si="163"/>
        <v>1.0021733474442018</v>
      </c>
      <c r="Y48" s="282"/>
      <c r="Z48">
        <f t="shared" si="242"/>
        <v>1989</v>
      </c>
      <c r="AA48" s="96">
        <f t="shared" si="243"/>
        <v>6291.0182648401824</v>
      </c>
      <c r="AB48" s="96">
        <f t="shared" si="244"/>
        <v>600.30620433331922</v>
      </c>
      <c r="AC48" s="96">
        <f t="shared" si="141"/>
        <v>20</v>
      </c>
      <c r="AD48" s="96">
        <f t="shared" si="58"/>
        <v>400</v>
      </c>
      <c r="AE48" s="96">
        <f t="shared" si="59"/>
        <v>8000</v>
      </c>
      <c r="AF48" s="284">
        <f>'Regional_intensity (aggregate)'!I25</f>
        <v>39.409535997707813</v>
      </c>
      <c r="AG48" s="284">
        <f t="shared" si="192"/>
        <v>38.519467438204977</v>
      </c>
      <c r="AH48" s="284">
        <f t="shared" si="207"/>
        <v>39.237872831502692</v>
      </c>
      <c r="AI48" s="284">
        <f t="shared" si="193"/>
        <v>38.351681302855347</v>
      </c>
      <c r="AJ48" s="285">
        <f t="shared" si="208"/>
        <v>1.0043749355869083</v>
      </c>
      <c r="AK48" s="282"/>
      <c r="AM48" s="95">
        <f t="shared" si="164"/>
        <v>1989</v>
      </c>
      <c r="AN48" s="98">
        <f t="shared" si="159"/>
        <v>6887</v>
      </c>
      <c r="AO48" s="99">
        <f t="shared" si="160"/>
        <v>6134</v>
      </c>
      <c r="AP48" s="96">
        <f t="shared" si="165"/>
        <v>6337.6239291833235</v>
      </c>
      <c r="AR48" s="407">
        <f t="shared" si="166"/>
        <v>1.0235292967543399</v>
      </c>
      <c r="AS48" s="282"/>
      <c r="AT48">
        <f t="shared" si="245"/>
        <v>1989</v>
      </c>
      <c r="AU48" s="96">
        <f t="shared" si="209"/>
        <v>6337.6239291833235</v>
      </c>
      <c r="AV48" s="96">
        <f t="shared" si="210"/>
        <v>126752.47858366647</v>
      </c>
      <c r="AW48" s="96">
        <f t="shared" si="143"/>
        <v>20</v>
      </c>
      <c r="AX48" s="96">
        <f t="shared" si="65"/>
        <v>400</v>
      </c>
      <c r="AY48" s="80">
        <f t="shared" si="66"/>
        <v>0.74808075895851456</v>
      </c>
      <c r="AZ48">
        <f t="shared" si="211"/>
        <v>1989</v>
      </c>
      <c r="BA48" s="80">
        <f>'Regional_intensity (aggregate)'!H25</f>
        <v>85.87194317403673</v>
      </c>
      <c r="BB48" s="284">
        <f t="shared" si="194"/>
        <v>85.42673938393699</v>
      </c>
      <c r="BC48" s="284">
        <f t="shared" si="212"/>
        <v>85.243593149008873</v>
      </c>
      <c r="BD48" s="284">
        <f t="shared" si="195"/>
        <v>84.801647044741216</v>
      </c>
      <c r="BE48" s="285">
        <f t="shared" si="70"/>
        <v>1.0073712287553327</v>
      </c>
      <c r="BF48" s="282">
        <v>1.0083971961372769</v>
      </c>
      <c r="BG48" s="282"/>
      <c r="BH48" s="282"/>
      <c r="BJ48" s="89"/>
      <c r="BL48" s="95">
        <f t="shared" si="33"/>
        <v>1989</v>
      </c>
      <c r="BM48" s="75">
        <f>HDD_by_Division11_update!D44</f>
        <v>6834</v>
      </c>
      <c r="BN48" s="75">
        <f>HDD_by_Division11_update!E44</f>
        <v>6996</v>
      </c>
      <c r="BO48" s="75">
        <f t="shared" si="167"/>
        <v>6924.2541720154049</v>
      </c>
      <c r="BQ48" s="75">
        <f>CDD_by_Division11_update!F44</f>
        <v>652</v>
      </c>
      <c r="BR48" s="75">
        <f>CDD_by_Division11_update!H44</f>
        <v>864</v>
      </c>
      <c r="BS48" s="96">
        <f t="shared" si="168"/>
        <v>721.47587476979743</v>
      </c>
      <c r="BU48" s="430">
        <f t="shared" si="169"/>
        <v>0.99296333989180285</v>
      </c>
      <c r="BV48" s="282"/>
      <c r="BW48">
        <f t="shared" si="246"/>
        <v>1989</v>
      </c>
      <c r="BX48" s="96">
        <f t="shared" si="44"/>
        <v>6924.2541720154049</v>
      </c>
      <c r="BY48" s="96">
        <f t="shared" si="247"/>
        <v>721.47587476979743</v>
      </c>
      <c r="BZ48" s="96">
        <f t="shared" si="145"/>
        <v>20</v>
      </c>
      <c r="CA48" s="96">
        <f t="shared" si="72"/>
        <v>400</v>
      </c>
      <c r="CB48" s="96">
        <f t="shared" si="73"/>
        <v>8000</v>
      </c>
      <c r="CC48" s="96">
        <f t="shared" si="213"/>
        <v>1989</v>
      </c>
      <c r="CD48" s="284">
        <f>'Regional_intensity (aggregate)'!W25</f>
        <v>36.298761105585847</v>
      </c>
      <c r="CE48" s="284">
        <f t="shared" si="196"/>
        <v>35.491171438662015</v>
      </c>
      <c r="CF48" s="284">
        <f t="shared" si="214"/>
        <v>36.457059195859202</v>
      </c>
      <c r="CG48" s="284">
        <f t="shared" si="197"/>
        <v>35.645947648350337</v>
      </c>
      <c r="CH48" s="285">
        <f t="shared" si="215"/>
        <v>0.99565795777923483</v>
      </c>
      <c r="CI48" s="282"/>
      <c r="CJ48" s="282"/>
      <c r="CL48" s="95">
        <f t="shared" si="170"/>
        <v>1989</v>
      </c>
      <c r="CM48" s="98">
        <f t="shared" si="171"/>
        <v>6834</v>
      </c>
      <c r="CN48" s="99">
        <f t="shared" si="172"/>
        <v>6996</v>
      </c>
      <c r="CO48" s="96">
        <f t="shared" si="173"/>
        <v>6884.2182323182224</v>
      </c>
      <c r="CQ48" s="407">
        <f t="shared" si="174"/>
        <v>1.0317170798862358</v>
      </c>
      <c r="CR48" s="282"/>
      <c r="CS48">
        <f t="shared" si="77"/>
        <v>1989</v>
      </c>
      <c r="CT48" s="96">
        <f t="shared" si="216"/>
        <v>6884.2182323182224</v>
      </c>
      <c r="CU48" s="96">
        <f t="shared" si="217"/>
        <v>137684.36464636444</v>
      </c>
      <c r="CV48" s="96">
        <f t="shared" si="146"/>
        <v>20</v>
      </c>
      <c r="CW48" s="96">
        <f t="shared" si="80"/>
        <v>400</v>
      </c>
      <c r="CX48" s="80">
        <f t="shared" si="81"/>
        <v>0.74808075895851456</v>
      </c>
      <c r="CY48">
        <f t="shared" si="82"/>
        <v>1989</v>
      </c>
      <c r="CZ48" s="284">
        <f>'Regional_intensity (aggregate)'!V25</f>
        <v>72.746705255226573</v>
      </c>
      <c r="DA48" s="284">
        <f t="shared" si="198"/>
        <v>73.402320392249436</v>
      </c>
      <c r="DB48" s="284">
        <f t="shared" si="218"/>
        <v>71.262300623035742</v>
      </c>
      <c r="DC48" s="284">
        <f t="shared" si="199"/>
        <v>71.904537860084758</v>
      </c>
      <c r="DD48" s="285">
        <f t="shared" si="219"/>
        <v>1.0208301530993653</v>
      </c>
      <c r="DE48" s="282"/>
      <c r="DF48" s="212"/>
      <c r="DG48" s="89"/>
      <c r="DI48" s="95">
        <f t="shared" si="34"/>
        <v>1989</v>
      </c>
      <c r="DJ48" s="75">
        <f>HDD_by_Division11_update!F44</f>
        <v>2944</v>
      </c>
      <c r="DK48" s="75">
        <f>HDD_by_Division11_update!G44</f>
        <v>3713</v>
      </c>
      <c r="DL48" s="75">
        <f>HDD_by_Division11_update!H44</f>
        <v>2439</v>
      </c>
      <c r="DM48" s="75">
        <f t="shared" si="175"/>
        <v>3155.4001254311697</v>
      </c>
      <c r="DO48" s="75">
        <f>CDD_by_Division11_update!J44</f>
        <v>1977</v>
      </c>
      <c r="DP48" s="75">
        <f>CDD_by_Division11_update!L44</f>
        <v>1417</v>
      </c>
      <c r="DQ48" s="75">
        <f>CDD_by_Division11_update!N44</f>
        <v>2295</v>
      </c>
      <c r="DR48" s="75">
        <f t="shared" si="176"/>
        <v>1280.6036148104786</v>
      </c>
      <c r="DT48" s="430">
        <f t="shared" si="177"/>
        <v>0.99815273369720303</v>
      </c>
      <c r="DU48" s="282"/>
      <c r="DV48">
        <f t="shared" si="248"/>
        <v>1989</v>
      </c>
      <c r="DW48" s="96">
        <f t="shared" si="220"/>
        <v>3155.4001254311697</v>
      </c>
      <c r="DX48" s="96">
        <f t="shared" si="47"/>
        <v>1280.6036148104786</v>
      </c>
      <c r="DY48" s="96">
        <f t="shared" si="221"/>
        <v>25612.072296209572</v>
      </c>
      <c r="DZ48" s="96">
        <f t="shared" si="148"/>
        <v>20</v>
      </c>
      <c r="EA48" s="96">
        <f t="shared" si="88"/>
        <v>400</v>
      </c>
      <c r="EB48" s="96">
        <f t="shared" si="89"/>
        <v>8000</v>
      </c>
      <c r="EC48" s="96">
        <f t="shared" si="222"/>
        <v>1989</v>
      </c>
      <c r="ED48" s="284">
        <f>'Regional_intensity (aggregate)'!AK25</f>
        <v>47.727113019823925</v>
      </c>
      <c r="EE48" s="284">
        <f t="shared" si="200"/>
        <v>47.337727339381956</v>
      </c>
      <c r="EF48" s="284">
        <f t="shared" si="223"/>
        <v>47.909362623157193</v>
      </c>
      <c r="EG48" s="284">
        <f t="shared" si="224"/>
        <v>47.518490043941881</v>
      </c>
      <c r="EH48" s="285">
        <f t="shared" si="225"/>
        <v>0.99619595015765927</v>
      </c>
      <c r="EI48" s="282"/>
      <c r="EK48" s="95">
        <f t="shared" si="178"/>
        <v>1989</v>
      </c>
      <c r="EL48" s="98">
        <f t="shared" si="179"/>
        <v>2944</v>
      </c>
      <c r="EM48" s="98">
        <f t="shared" si="180"/>
        <v>3713</v>
      </c>
      <c r="EN48" s="98">
        <f t="shared" si="181"/>
        <v>2439</v>
      </c>
      <c r="EO48" s="75">
        <f t="shared" si="182"/>
        <v>2931.8481435525437</v>
      </c>
      <c r="EQ48" s="407">
        <f t="shared" si="183"/>
        <v>1.0203731641890867</v>
      </c>
      <c r="ER48" s="282"/>
      <c r="ES48">
        <f t="shared" si="249"/>
        <v>1989</v>
      </c>
      <c r="ET48" s="96">
        <f t="shared" si="226"/>
        <v>2931.8481435525437</v>
      </c>
      <c r="EU48" s="96">
        <f t="shared" si="227"/>
        <v>58636.96287105087</v>
      </c>
      <c r="EV48" s="96">
        <f t="shared" si="150"/>
        <v>20</v>
      </c>
      <c r="EW48" s="96">
        <f t="shared" si="96"/>
        <v>400</v>
      </c>
      <c r="EX48" s="80">
        <f t="shared" si="97"/>
        <v>0.74808075895851456</v>
      </c>
      <c r="EY48">
        <f t="shared" si="228"/>
        <v>1989</v>
      </c>
      <c r="EZ48" s="284">
        <f>'Regional_intensity (aggregate)'!AJ25</f>
        <v>45.54519640205524</v>
      </c>
      <c r="FA48" s="284">
        <f t="shared" si="201"/>
        <v>46.725044827059037</v>
      </c>
      <c r="FB48" s="284">
        <f t="shared" si="229"/>
        <v>44.966275017441824</v>
      </c>
      <c r="FC48" s="284">
        <f t="shared" si="202"/>
        <v>46.13112648255094</v>
      </c>
      <c r="FD48" s="285">
        <f t="shared" si="230"/>
        <v>1.0128745684268678</v>
      </c>
      <c r="FE48" s="282"/>
      <c r="FG48" s="89"/>
      <c r="FI48" s="95">
        <f t="shared" si="35"/>
        <v>1989</v>
      </c>
      <c r="FJ48" s="75">
        <f>HDD_by_Division11_update!I44</f>
        <v>5173</v>
      </c>
      <c r="FK48" s="75">
        <f>HDD_by_Division11_update!J44</f>
        <v>3061</v>
      </c>
      <c r="FL48" s="75">
        <f t="shared" si="184"/>
        <v>3873.5742411812962</v>
      </c>
      <c r="FN48" s="75">
        <f>CDD_by_Division11_update!P44</f>
        <v>1330</v>
      </c>
      <c r="FO48" s="75">
        <f>CDD_by_Division11_update!R44</f>
        <v>685</v>
      </c>
      <c r="FP48" s="96">
        <f t="shared" si="185"/>
        <v>941.97648058940217</v>
      </c>
      <c r="FR48" s="432">
        <f t="shared" si="186"/>
        <v>1.0012698971427576</v>
      </c>
      <c r="FS48" s="282"/>
      <c r="FT48">
        <f t="shared" si="250"/>
        <v>1989</v>
      </c>
      <c r="FU48" s="96">
        <f t="shared" si="231"/>
        <v>3873.5742411812962</v>
      </c>
      <c r="FV48" s="96">
        <f t="shared" si="232"/>
        <v>941.97648058940217</v>
      </c>
      <c r="FW48" s="96">
        <f t="shared" si="233"/>
        <v>18839.529611788043</v>
      </c>
      <c r="FX48" s="96">
        <f t="shared" si="152"/>
        <v>20</v>
      </c>
      <c r="FY48" s="96">
        <f t="shared" si="105"/>
        <v>400</v>
      </c>
      <c r="FZ48" s="96">
        <f t="shared" si="106"/>
        <v>8000</v>
      </c>
      <c r="GA48" s="96">
        <f t="shared" si="234"/>
        <v>1989</v>
      </c>
      <c r="GB48" s="284">
        <f>'Regional_intensity (aggregate)'!AX25</f>
        <v>52.080597519353567</v>
      </c>
      <c r="GC48" s="284">
        <f t="shared" si="203"/>
        <v>50.797281728134642</v>
      </c>
      <c r="GD48" s="284">
        <f t="shared" si="235"/>
        <v>52.211006907378909</v>
      </c>
      <c r="GE48" s="284">
        <f t="shared" si="204"/>
        <v>50.924477703969117</v>
      </c>
      <c r="GF48" s="285">
        <f t="shared" si="236"/>
        <v>0.99750226253524121</v>
      </c>
      <c r="GG48" s="282"/>
      <c r="GH48" s="282"/>
      <c r="GJ48" s="95">
        <f t="shared" si="187"/>
        <v>1989</v>
      </c>
      <c r="GK48" s="98">
        <f t="shared" si="188"/>
        <v>5173</v>
      </c>
      <c r="GL48" s="98">
        <f t="shared" si="189"/>
        <v>3061</v>
      </c>
      <c r="GM48" s="75">
        <f t="shared" si="190"/>
        <v>3909.9907629148138</v>
      </c>
      <c r="GO48" s="407">
        <f t="shared" si="191"/>
        <v>0.98641544638333034</v>
      </c>
      <c r="GP48" s="282"/>
      <c r="GQ48">
        <f t="shared" si="251"/>
        <v>1989</v>
      </c>
      <c r="GR48" s="96">
        <f t="shared" si="237"/>
        <v>3909.9907629148138</v>
      </c>
      <c r="GS48" s="96">
        <f t="shared" si="238"/>
        <v>78199.815258296279</v>
      </c>
      <c r="GT48" s="96">
        <f t="shared" si="154"/>
        <v>20</v>
      </c>
      <c r="GU48" s="96">
        <f t="shared" si="113"/>
        <v>400</v>
      </c>
      <c r="GV48" s="284">
        <f t="shared" si="114"/>
        <v>0.74808075895851456</v>
      </c>
      <c r="GW48">
        <f t="shared" si="239"/>
        <v>1989</v>
      </c>
      <c r="GX48" s="284">
        <f>'Regional_intensity (aggregate)'!AW25</f>
        <v>60.479127215863862</v>
      </c>
      <c r="GY48" s="284">
        <f t="shared" si="205"/>
        <v>58.120034468133227</v>
      </c>
      <c r="GZ48" s="284">
        <f t="shared" si="240"/>
        <v>60.240164143193965</v>
      </c>
      <c r="HA48" s="284">
        <f t="shared" si="206"/>
        <v>57.890392562577716</v>
      </c>
      <c r="HB48" s="285">
        <f t="shared" si="241"/>
        <v>1.0039668396670014</v>
      </c>
      <c r="HC48" s="282"/>
      <c r="HD48" s="282"/>
      <c r="HE48" s="282"/>
      <c r="HG48" s="89"/>
      <c r="HO48">
        <f t="shared" si="36"/>
        <v>1989</v>
      </c>
      <c r="HP48" s="112">
        <f t="shared" si="37"/>
        <v>0.99841618492144335</v>
      </c>
      <c r="HQ48" s="112">
        <f t="shared" si="38"/>
        <v>1.0185008004105391</v>
      </c>
      <c r="HS48">
        <f t="shared" si="158"/>
        <v>1989</v>
      </c>
      <c r="HT48" s="81">
        <f>Commercial_Total!D203</f>
        <v>2775.8534031279996</v>
      </c>
      <c r="HU48" s="81">
        <f t="shared" si="39"/>
        <v>2780.2568157951159</v>
      </c>
      <c r="HV48" s="81">
        <f>Commercial_Total!D279</f>
        <v>4042.9720000000002</v>
      </c>
      <c r="HW48" s="81">
        <f t="shared" si="40"/>
        <v>3969.5324720121494</v>
      </c>
      <c r="HX48" s="96"/>
      <c r="HY48" s="75">
        <f>HDD_by_Division10!K44</f>
        <v>4726</v>
      </c>
      <c r="HZ48" s="75">
        <f>CDD_by_Division10!K44</f>
        <v>1156</v>
      </c>
      <c r="IB48">
        <f t="shared" si="118"/>
        <v>1989</v>
      </c>
      <c r="IC48" s="81">
        <f t="shared" si="118"/>
        <v>2775.8534031279996</v>
      </c>
      <c r="ID48" s="81">
        <f t="shared" si="118"/>
        <v>2780.2568157951159</v>
      </c>
      <c r="IE48" s="81">
        <f t="shared" si="118"/>
        <v>4042.9720000000002</v>
      </c>
      <c r="IF48" s="81">
        <f t="shared" si="118"/>
        <v>3969.5324720121494</v>
      </c>
      <c r="IO48">
        <f t="shared" si="155"/>
        <v>1989</v>
      </c>
      <c r="IP48" s="78">
        <f>SEDS_CensusDiv!C37</f>
        <v>516.58000000000004</v>
      </c>
      <c r="IQ48" s="78">
        <f>SEDS_CensusDiv!D37</f>
        <v>603.42600000000004</v>
      </c>
      <c r="IR48" s="78">
        <f>SEDS_CensusDiv!E37</f>
        <v>1047.193</v>
      </c>
      <c r="IS48" s="78">
        <f>SEDS_CensusDiv!F37</f>
        <v>599.44100000000003</v>
      </c>
      <c r="IT48" s="78">
        <f t="shared" si="119"/>
        <v>2766.6400000000003</v>
      </c>
      <c r="IV48" s="78">
        <f t="shared" si="120"/>
        <v>514.32984007922857</v>
      </c>
      <c r="IW48" s="78">
        <f t="shared" si="121"/>
        <v>606.05752737206205</v>
      </c>
      <c r="IX48" s="78">
        <f t="shared" si="122"/>
        <v>1051.1917859476039</v>
      </c>
      <c r="IY48" s="78">
        <f t="shared" si="123"/>
        <v>600.94199533589745</v>
      </c>
      <c r="IZ48" s="78">
        <f t="shared" si="124"/>
        <v>2772.521148734792</v>
      </c>
      <c r="JB48" s="294">
        <f t="shared" si="125"/>
        <v>0.99787877227285515</v>
      </c>
      <c r="JD48">
        <f t="shared" si="126"/>
        <v>1989</v>
      </c>
      <c r="JE48" s="78">
        <f t="shared" si="127"/>
        <v>2766.6400000000003</v>
      </c>
      <c r="JF48" s="78">
        <f t="shared" si="128"/>
        <v>2772.521148734792</v>
      </c>
      <c r="JI48">
        <f t="shared" si="156"/>
        <v>1989</v>
      </c>
      <c r="JJ48" s="78">
        <f>SEDS_CensusDiv!J37</f>
        <v>1125.6089999999999</v>
      </c>
      <c r="JK48" s="78">
        <f>SEDS_CensusDiv!K37</f>
        <v>1209.3320000000001</v>
      </c>
      <c r="JL48" s="78">
        <f>SEDS_CensusDiv!L37</f>
        <v>999.31900000000007</v>
      </c>
      <c r="JM48" s="78">
        <f>SEDS_CensusDiv!M37</f>
        <v>696.10699999999997</v>
      </c>
      <c r="JN48" s="78">
        <f t="shared" si="129"/>
        <v>4030.3669999999997</v>
      </c>
      <c r="JP48" s="78">
        <f t="shared" si="130"/>
        <v>1117.3725910266039</v>
      </c>
      <c r="JQ48" s="78">
        <f t="shared" si="131"/>
        <v>1184.6554456961524</v>
      </c>
      <c r="JR48" s="78">
        <f t="shared" si="132"/>
        <v>986.61673532990233</v>
      </c>
      <c r="JS48" s="78">
        <f t="shared" si="133"/>
        <v>693.35656567191677</v>
      </c>
      <c r="JT48" s="78">
        <f t="shared" si="134"/>
        <v>3982.001337724575</v>
      </c>
      <c r="JV48" s="294">
        <f t="shared" si="157"/>
        <v>1.0121460688165067</v>
      </c>
      <c r="JX48">
        <f t="shared" si="136"/>
        <v>1989</v>
      </c>
      <c r="JY48" s="78">
        <f t="shared" si="137"/>
        <v>4030.3669999999997</v>
      </c>
      <c r="JZ48" s="78">
        <f t="shared" si="138"/>
        <v>3982.001337724575</v>
      </c>
      <c r="KC48">
        <v>1989</v>
      </c>
      <c r="KD48" s="78">
        <v>4030.3669999999997</v>
      </c>
      <c r="KE48" s="78">
        <v>3994.0844915163243</v>
      </c>
    </row>
    <row r="49" spans="2:291" ht="39.75" customHeight="1" thickBot="1" x14ac:dyDescent="0.25">
      <c r="C49" s="90" t="s">
        <v>299</v>
      </c>
      <c r="D49" s="90" t="s">
        <v>188</v>
      </c>
      <c r="E49" s="90" t="s">
        <v>294</v>
      </c>
      <c r="F49" s="90" t="s">
        <v>188</v>
      </c>
      <c r="I49" s="96">
        <f t="shared" si="139"/>
        <v>1990</v>
      </c>
      <c r="J49" s="76">
        <v>0.76734544566882157</v>
      </c>
      <c r="K49" s="79">
        <f t="shared" si="53"/>
        <v>0.75498205037523691</v>
      </c>
      <c r="L49" s="96">
        <f t="shared" si="54"/>
        <v>9261</v>
      </c>
      <c r="M49" s="79">
        <f t="shared" si="55"/>
        <v>0.75498205037523691</v>
      </c>
      <c r="O49" s="95">
        <v>1990</v>
      </c>
      <c r="P49" s="75">
        <f>HDD_by_Division11_update!B45</f>
        <v>5848</v>
      </c>
      <c r="Q49" s="75">
        <f>HDD_by_Division11_update!C45</f>
        <v>4998</v>
      </c>
      <c r="R49" s="96">
        <f t="shared" si="161"/>
        <v>5175.2450532724506</v>
      </c>
      <c r="T49">
        <f>CDD_by_Division11_update!B45</f>
        <v>477</v>
      </c>
      <c r="U49">
        <f>CDD_by_Division11_update!D45</f>
        <v>656</v>
      </c>
      <c r="V49" s="96">
        <f t="shared" si="162"/>
        <v>611.486252481311</v>
      </c>
      <c r="X49" s="430">
        <f t="shared" si="163"/>
        <v>0.99545414158307155</v>
      </c>
      <c r="Y49" s="282"/>
      <c r="Z49">
        <f t="shared" si="242"/>
        <v>1990</v>
      </c>
      <c r="AA49" s="96">
        <f t="shared" si="243"/>
        <v>5175.2450532724506</v>
      </c>
      <c r="AB49" s="96">
        <f t="shared" si="244"/>
        <v>611.486252481311</v>
      </c>
      <c r="AC49" s="96">
        <f t="shared" si="141"/>
        <v>21</v>
      </c>
      <c r="AD49" s="96">
        <f t="shared" si="58"/>
        <v>441</v>
      </c>
      <c r="AE49" s="96">
        <f t="shared" si="59"/>
        <v>9261</v>
      </c>
      <c r="AF49" s="284">
        <f>'Regional_intensity (aggregate)'!I26</f>
        <v>39.496160498127558</v>
      </c>
      <c r="AG49" s="284">
        <f t="shared" si="192"/>
        <v>38.558253038989143</v>
      </c>
      <c r="AH49" s="284">
        <f t="shared" si="207"/>
        <v>40.050317614955041</v>
      </c>
      <c r="AI49" s="284">
        <f t="shared" si="193"/>
        <v>39.099250697103372</v>
      </c>
      <c r="AJ49" s="285">
        <f t="shared" si="208"/>
        <v>0.98616347759947465</v>
      </c>
      <c r="AK49" s="282"/>
      <c r="AM49" s="95">
        <f t="shared" si="164"/>
        <v>1990</v>
      </c>
      <c r="AN49" s="98">
        <f t="shared" si="159"/>
        <v>5848</v>
      </c>
      <c r="AO49" s="99">
        <f t="shared" si="160"/>
        <v>4998</v>
      </c>
      <c r="AP49" s="96">
        <f t="shared" si="165"/>
        <v>5227.8543689320395</v>
      </c>
      <c r="AR49" s="407">
        <f t="shared" si="166"/>
        <v>0.90728206257812793</v>
      </c>
      <c r="AS49" s="282"/>
      <c r="AT49">
        <f t="shared" si="245"/>
        <v>1990</v>
      </c>
      <c r="AU49" s="96">
        <f t="shared" si="209"/>
        <v>5227.8543689320395</v>
      </c>
      <c r="AV49" s="96">
        <f t="shared" si="210"/>
        <v>109784.94174757283</v>
      </c>
      <c r="AW49" s="96">
        <f t="shared" si="143"/>
        <v>21</v>
      </c>
      <c r="AX49" s="96">
        <f t="shared" si="65"/>
        <v>441</v>
      </c>
      <c r="AY49" s="80">
        <f t="shared" si="66"/>
        <v>0.75498205037523691</v>
      </c>
      <c r="AZ49">
        <f t="shared" si="211"/>
        <v>1990</v>
      </c>
      <c r="BA49" s="80">
        <f>'Regional_intensity (aggregate)'!H26</f>
        <v>82.180358681283636</v>
      </c>
      <c r="BB49" s="284">
        <f t="shared" si="194"/>
        <v>82.817317368835276</v>
      </c>
      <c r="BC49" s="284">
        <f t="shared" si="212"/>
        <v>84.764334558697612</v>
      </c>
      <c r="BD49" s="284">
        <f t="shared" si="195"/>
        <v>85.421320974406612</v>
      </c>
      <c r="BE49" s="285">
        <f t="shared" si="70"/>
        <v>0.96951576519928173</v>
      </c>
      <c r="BF49" s="282">
        <v>0.96626139581458947</v>
      </c>
      <c r="BG49" s="282"/>
      <c r="BH49" s="282"/>
      <c r="BJ49" s="89"/>
      <c r="BL49" s="95">
        <f t="shared" si="33"/>
        <v>1990</v>
      </c>
      <c r="BM49" s="75">
        <f>HDD_by_Division11_update!D45</f>
        <v>5681</v>
      </c>
      <c r="BN49" s="75">
        <f>HDD_by_Division11_update!E45</f>
        <v>6011</v>
      </c>
      <c r="BO49" s="75">
        <f t="shared" si="167"/>
        <v>5864.851091142491</v>
      </c>
      <c r="BQ49" s="75">
        <f>CDD_by_Division11_update!F45</f>
        <v>647</v>
      </c>
      <c r="BR49" s="75">
        <f>CDD_by_Division11_update!H45</f>
        <v>983</v>
      </c>
      <c r="BS49" s="96">
        <f t="shared" si="168"/>
        <v>757.11270718232049</v>
      </c>
      <c r="BU49" s="430">
        <f t="shared" si="169"/>
        <v>0.99132606079859198</v>
      </c>
      <c r="BV49" s="282"/>
      <c r="BW49">
        <f t="shared" si="246"/>
        <v>1990</v>
      </c>
      <c r="BX49" s="96">
        <f t="shared" si="44"/>
        <v>5864.851091142491</v>
      </c>
      <c r="BY49" s="96">
        <f t="shared" si="247"/>
        <v>757.11270718232049</v>
      </c>
      <c r="BZ49" s="96">
        <f t="shared" si="145"/>
        <v>21</v>
      </c>
      <c r="CA49" s="96">
        <f t="shared" si="72"/>
        <v>441</v>
      </c>
      <c r="CB49" s="96">
        <f t="shared" si="73"/>
        <v>9261</v>
      </c>
      <c r="CC49" s="96">
        <f t="shared" si="213"/>
        <v>1990</v>
      </c>
      <c r="CD49" s="284">
        <f>'Regional_intensity (aggregate)'!W26</f>
        <v>36.837212055789145</v>
      </c>
      <c r="CE49" s="284">
        <f t="shared" si="196"/>
        <v>36.195986667829295</v>
      </c>
      <c r="CF49" s="284">
        <f t="shared" si="214"/>
        <v>37.275615835395662</v>
      </c>
      <c r="CG49" s="284">
        <f t="shared" si="197"/>
        <v>36.626759152395472</v>
      </c>
      <c r="CH49" s="285">
        <f t="shared" si="215"/>
        <v>0.98823885884159635</v>
      </c>
      <c r="CI49" s="282"/>
      <c r="CJ49" s="282"/>
      <c r="CL49" s="95">
        <f t="shared" si="170"/>
        <v>1990</v>
      </c>
      <c r="CM49" s="98">
        <f t="shared" si="171"/>
        <v>5681</v>
      </c>
      <c r="CN49" s="99">
        <f t="shared" si="172"/>
        <v>6011</v>
      </c>
      <c r="CO49" s="96">
        <f t="shared" si="173"/>
        <v>5783.2963991667493</v>
      </c>
      <c r="CQ49" s="407">
        <f t="shared" si="174"/>
        <v>0.91393817467881133</v>
      </c>
      <c r="CR49" s="282"/>
      <c r="CS49">
        <f t="shared" si="77"/>
        <v>1990</v>
      </c>
      <c r="CT49" s="96">
        <f t="shared" si="216"/>
        <v>5783.2963991667493</v>
      </c>
      <c r="CU49" s="96">
        <f t="shared" si="217"/>
        <v>121449.22438250174</v>
      </c>
      <c r="CV49" s="96">
        <f t="shared" si="146"/>
        <v>21</v>
      </c>
      <c r="CW49" s="96">
        <f t="shared" si="80"/>
        <v>441</v>
      </c>
      <c r="CX49" s="80">
        <f t="shared" si="81"/>
        <v>0.75498205037523691</v>
      </c>
      <c r="CY49">
        <f t="shared" si="82"/>
        <v>1990</v>
      </c>
      <c r="CZ49" s="284">
        <f>'Regional_intensity (aggregate)'!V26</f>
        <v>68.073110947166029</v>
      </c>
      <c r="DA49" s="284">
        <f t="shared" si="198"/>
        <v>67.741582943830323</v>
      </c>
      <c r="DB49" s="284">
        <f t="shared" si="218"/>
        <v>72.109300227317817</v>
      </c>
      <c r="DC49" s="284">
        <f t="shared" si="199"/>
        <v>71.758115273469414</v>
      </c>
      <c r="DD49" s="285">
        <f t="shared" si="219"/>
        <v>0.94402678617836977</v>
      </c>
      <c r="DE49" s="282"/>
      <c r="DF49" s="212"/>
      <c r="DG49" s="89"/>
      <c r="DI49" s="95">
        <f t="shared" si="34"/>
        <v>1990</v>
      </c>
      <c r="DJ49" s="75">
        <f>HDD_by_Division11_update!F45</f>
        <v>2230</v>
      </c>
      <c r="DK49" s="75">
        <f>HDD_by_Division11_update!G45</f>
        <v>2929</v>
      </c>
      <c r="DL49" s="75">
        <f>HDD_by_Division11_update!H45</f>
        <v>1944</v>
      </c>
      <c r="DM49" s="75">
        <f t="shared" si="175"/>
        <v>2443.9147068046409</v>
      </c>
      <c r="DO49" s="75">
        <f>CDD_by_Division11_update!J45</f>
        <v>2143</v>
      </c>
      <c r="DP49" s="75">
        <f>CDD_by_Division11_update!L45</f>
        <v>1622</v>
      </c>
      <c r="DQ49" s="75">
        <f>CDD_by_Division11_update!N45</f>
        <v>2579</v>
      </c>
      <c r="DR49" s="75">
        <f t="shared" si="176"/>
        <v>1408.681838138446</v>
      </c>
      <c r="DT49" s="430">
        <f t="shared" si="177"/>
        <v>1.0018943685297355</v>
      </c>
      <c r="DU49" s="282"/>
      <c r="DV49">
        <f t="shared" si="248"/>
        <v>1990</v>
      </c>
      <c r="DW49" s="96">
        <f t="shared" si="220"/>
        <v>2443.9147068046409</v>
      </c>
      <c r="DX49" s="96">
        <f t="shared" si="47"/>
        <v>1408.681838138446</v>
      </c>
      <c r="DY49" s="96">
        <f t="shared" si="221"/>
        <v>29582.318600907365</v>
      </c>
      <c r="DZ49" s="96">
        <f t="shared" si="148"/>
        <v>21</v>
      </c>
      <c r="EA49" s="96">
        <f t="shared" si="88"/>
        <v>441</v>
      </c>
      <c r="EB49" s="96">
        <f t="shared" si="89"/>
        <v>9261</v>
      </c>
      <c r="EC49" s="96">
        <f t="shared" si="222"/>
        <v>1990</v>
      </c>
      <c r="ED49" s="284">
        <f>'Regional_intensity (aggregate)'!AK26</f>
        <v>49.222740578532573</v>
      </c>
      <c r="EE49" s="284">
        <f t="shared" si="200"/>
        <v>49.498182452188558</v>
      </c>
      <c r="EF49" s="284">
        <f t="shared" si="223"/>
        <v>48.226193837444114</v>
      </c>
      <c r="EG49" s="284">
        <f t="shared" si="224"/>
        <v>48.496059209297783</v>
      </c>
      <c r="EH49" s="285">
        <f t="shared" si="225"/>
        <v>1.0206640139266954</v>
      </c>
      <c r="EI49" s="282"/>
      <c r="EK49" s="95">
        <f t="shared" si="178"/>
        <v>1990</v>
      </c>
      <c r="EL49" s="98">
        <f t="shared" si="179"/>
        <v>2230</v>
      </c>
      <c r="EM49" s="98">
        <f t="shared" si="180"/>
        <v>2929</v>
      </c>
      <c r="EN49" s="98">
        <f t="shared" si="181"/>
        <v>1944</v>
      </c>
      <c r="EO49" s="75">
        <f t="shared" si="182"/>
        <v>2276.5597976519994</v>
      </c>
      <c r="EQ49" s="407">
        <f t="shared" si="183"/>
        <v>0.89271469254842106</v>
      </c>
      <c r="ER49" s="282"/>
      <c r="ES49">
        <f t="shared" si="249"/>
        <v>1990</v>
      </c>
      <c r="ET49" s="96">
        <f t="shared" si="226"/>
        <v>2276.5597976519994</v>
      </c>
      <c r="EU49" s="96">
        <f t="shared" si="227"/>
        <v>47807.755750691984</v>
      </c>
      <c r="EV49" s="96">
        <f t="shared" si="150"/>
        <v>21</v>
      </c>
      <c r="EW49" s="96">
        <f t="shared" si="96"/>
        <v>441</v>
      </c>
      <c r="EX49" s="80">
        <f t="shared" si="97"/>
        <v>0.75498205037523691</v>
      </c>
      <c r="EY49">
        <f t="shared" si="228"/>
        <v>1990</v>
      </c>
      <c r="EZ49" s="284">
        <f>'Regional_intensity (aggregate)'!AJ26</f>
        <v>42.516036434331532</v>
      </c>
      <c r="FA49" s="284">
        <f t="shared" si="201"/>
        <v>42.690111819692191</v>
      </c>
      <c r="FB49" s="284">
        <f t="shared" si="229"/>
        <v>45.258023642710363</v>
      </c>
      <c r="FC49" s="284">
        <f t="shared" si="202"/>
        <v>45.443325673825967</v>
      </c>
      <c r="FD49" s="285">
        <f t="shared" si="230"/>
        <v>0.93941434053715067</v>
      </c>
      <c r="FE49" s="282"/>
      <c r="FG49" s="89"/>
      <c r="FI49" s="95">
        <f t="shared" si="35"/>
        <v>1990</v>
      </c>
      <c r="FJ49" s="75">
        <f>HDD_by_Division11_update!I45</f>
        <v>5146</v>
      </c>
      <c r="FK49" s="75">
        <f>HDD_by_Division11_update!J45</f>
        <v>3148</v>
      </c>
      <c r="FL49" s="75">
        <f t="shared" si="184"/>
        <v>3916.7136997538964</v>
      </c>
      <c r="FN49" s="75">
        <f>CDD_by_Division11_update!P45</f>
        <v>1294</v>
      </c>
      <c r="FO49" s="75">
        <f>CDD_by_Division11_update!R45</f>
        <v>827</v>
      </c>
      <c r="FP49" s="96">
        <f t="shared" si="185"/>
        <v>1013.0589402096911</v>
      </c>
      <c r="FR49" s="432">
        <f t="shared" si="186"/>
        <v>1.0093575347494179</v>
      </c>
      <c r="FS49" s="282"/>
      <c r="FT49">
        <f t="shared" si="250"/>
        <v>1990</v>
      </c>
      <c r="FU49" s="96">
        <f t="shared" si="231"/>
        <v>3916.7136997538964</v>
      </c>
      <c r="FV49" s="96">
        <f t="shared" si="232"/>
        <v>1013.0589402096911</v>
      </c>
      <c r="FW49" s="96">
        <f t="shared" si="233"/>
        <v>21274.237744403512</v>
      </c>
      <c r="FX49" s="96">
        <f t="shared" si="152"/>
        <v>21</v>
      </c>
      <c r="FY49" s="96">
        <f t="shared" si="105"/>
        <v>441</v>
      </c>
      <c r="FZ49" s="96">
        <f t="shared" si="106"/>
        <v>9261</v>
      </c>
      <c r="GA49" s="96">
        <f t="shared" si="234"/>
        <v>1990</v>
      </c>
      <c r="GB49" s="284">
        <f>'Regional_intensity (aggregate)'!AX26</f>
        <v>52.34309805391328</v>
      </c>
      <c r="GC49" s="284">
        <f t="shared" si="203"/>
        <v>51.142672084596882</v>
      </c>
      <c r="GD49" s="284">
        <f t="shared" si="235"/>
        <v>52.092376006683288</v>
      </c>
      <c r="GE49" s="284">
        <f t="shared" si="204"/>
        <v>50.897700045825786</v>
      </c>
      <c r="GF49" s="285">
        <f t="shared" si="236"/>
        <v>1.0048130276721843</v>
      </c>
      <c r="GG49" s="282"/>
      <c r="GH49" s="282"/>
      <c r="GJ49" s="95">
        <f t="shared" si="187"/>
        <v>1990</v>
      </c>
      <c r="GK49" s="98">
        <f t="shared" si="188"/>
        <v>5146</v>
      </c>
      <c r="GL49" s="98">
        <f t="shared" si="189"/>
        <v>3148</v>
      </c>
      <c r="GM49" s="75">
        <f t="shared" si="190"/>
        <v>3951.164556962025</v>
      </c>
      <c r="GO49" s="407">
        <f t="shared" si="191"/>
        <v>0.99140573321137626</v>
      </c>
      <c r="GP49" s="282"/>
      <c r="GQ49">
        <f t="shared" si="251"/>
        <v>1990</v>
      </c>
      <c r="GR49" s="96">
        <f t="shared" si="237"/>
        <v>3951.164556962025</v>
      </c>
      <c r="GS49" s="96">
        <f t="shared" si="238"/>
        <v>82974.455696202524</v>
      </c>
      <c r="GT49" s="96">
        <f t="shared" si="154"/>
        <v>21</v>
      </c>
      <c r="GU49" s="96">
        <f t="shared" si="113"/>
        <v>441</v>
      </c>
      <c r="GV49" s="284">
        <f t="shared" si="114"/>
        <v>0.75498205037523691</v>
      </c>
      <c r="GW49">
        <f t="shared" si="239"/>
        <v>1990</v>
      </c>
      <c r="GX49" s="284">
        <f>'Regional_intensity (aggregate)'!AW26</f>
        <v>59.213219630500987</v>
      </c>
      <c r="GY49" s="284">
        <f t="shared" si="205"/>
        <v>57.252684488855152</v>
      </c>
      <c r="GZ49" s="284">
        <f t="shared" si="240"/>
        <v>58.764363839158349</v>
      </c>
      <c r="HA49" s="284">
        <f t="shared" si="206"/>
        <v>56.818690202391821</v>
      </c>
      <c r="HB49" s="285">
        <f t="shared" si="241"/>
        <v>1.0076382310982075</v>
      </c>
      <c r="HC49" s="282"/>
      <c r="HD49" s="282"/>
      <c r="HE49" s="282"/>
      <c r="HG49" s="89"/>
      <c r="HO49">
        <f t="shared" si="36"/>
        <v>1990</v>
      </c>
      <c r="HP49" s="112">
        <f t="shared" si="37"/>
        <v>1.0002363255497622</v>
      </c>
      <c r="HQ49" s="112">
        <f t="shared" si="38"/>
        <v>0.92214555270770804</v>
      </c>
      <c r="HS49">
        <f t="shared" si="158"/>
        <v>1990</v>
      </c>
      <c r="HT49" s="81">
        <f>Commercial_Total!D204</f>
        <v>2869.3674031279998</v>
      </c>
      <c r="HU49" s="81">
        <f t="shared" si="39"/>
        <v>2868.6894585146192</v>
      </c>
      <c r="HV49" s="81">
        <f>Commercial_Total!D280</f>
        <v>3895.8530000000001</v>
      </c>
      <c r="HW49" s="81">
        <f t="shared" si="40"/>
        <v>4224.7701445401499</v>
      </c>
      <c r="HX49" s="96"/>
      <c r="HY49" s="75">
        <f>HDD_by_Division10!K45</f>
        <v>4016</v>
      </c>
      <c r="HZ49" s="75">
        <f>CDD_by_Division10!K45</f>
        <v>1260</v>
      </c>
      <c r="IB49">
        <f t="shared" si="118"/>
        <v>1990</v>
      </c>
      <c r="IC49" s="81">
        <f t="shared" si="118"/>
        <v>2869.3674031279998</v>
      </c>
      <c r="ID49" s="81">
        <f t="shared" si="118"/>
        <v>2868.6894585146192</v>
      </c>
      <c r="IE49" s="81">
        <f t="shared" si="118"/>
        <v>3895.8530000000001</v>
      </c>
      <c r="IF49" s="81">
        <f t="shared" si="118"/>
        <v>4224.7701445401499</v>
      </c>
      <c r="IO49">
        <f t="shared" si="155"/>
        <v>1990</v>
      </c>
      <c r="IP49" s="78">
        <f>SEDS_CensusDiv!C38</f>
        <v>521.47199999999998</v>
      </c>
      <c r="IQ49" s="78">
        <f>SEDS_CensusDiv!D38</f>
        <v>618.06899999999996</v>
      </c>
      <c r="IR49" s="78">
        <f>SEDS_CensusDiv!E38</f>
        <v>1095.1020000000001</v>
      </c>
      <c r="IS49" s="78">
        <f>SEDS_CensusDiv!F38</f>
        <v>625.50800000000004</v>
      </c>
      <c r="IT49" s="78">
        <f t="shared" si="119"/>
        <v>2860.1509999999998</v>
      </c>
      <c r="IV49" s="78">
        <f t="shared" si="120"/>
        <v>528.78859524322525</v>
      </c>
      <c r="IW49" s="78">
        <f t="shared" si="121"/>
        <v>625.42470827801105</v>
      </c>
      <c r="IX49" s="78">
        <f t="shared" si="122"/>
        <v>1072.9309401111607</v>
      </c>
      <c r="IY49" s="78">
        <f t="shared" si="123"/>
        <v>622.5118333199689</v>
      </c>
      <c r="IZ49" s="78">
        <f t="shared" si="124"/>
        <v>2849.6560769523658</v>
      </c>
      <c r="JB49" s="294">
        <f t="shared" si="125"/>
        <v>1.003682873569381</v>
      </c>
      <c r="JD49">
        <f t="shared" si="126"/>
        <v>1990</v>
      </c>
      <c r="JE49" s="78">
        <f t="shared" si="127"/>
        <v>2860.1509999999998</v>
      </c>
      <c r="JF49" s="78">
        <f t="shared" si="128"/>
        <v>2849.6560769523658</v>
      </c>
      <c r="JI49">
        <f t="shared" si="156"/>
        <v>1990</v>
      </c>
      <c r="JJ49" s="78">
        <f>SEDS_CensusDiv!J38</f>
        <v>1085.0360000000001</v>
      </c>
      <c r="JK49" s="78">
        <f>SEDS_CensusDiv!K38</f>
        <v>1142.1569999999999</v>
      </c>
      <c r="JL49" s="78">
        <f>SEDS_CensusDiv!L38</f>
        <v>945.89200000000005</v>
      </c>
      <c r="JM49" s="78">
        <f>SEDS_CensusDiv!M38</f>
        <v>707.60699999999997</v>
      </c>
      <c r="JN49" s="78">
        <f t="shared" si="129"/>
        <v>3880.692</v>
      </c>
      <c r="JP49" s="78">
        <f t="shared" si="130"/>
        <v>1119.1525078263926</v>
      </c>
      <c r="JQ49" s="78">
        <f t="shared" si="131"/>
        <v>1209.8777457615427</v>
      </c>
      <c r="JR49" s="78">
        <f t="shared" si="132"/>
        <v>1006.8954232262896</v>
      </c>
      <c r="JS49" s="78">
        <f t="shared" si="133"/>
        <v>702.24310487782043</v>
      </c>
      <c r="JT49" s="78">
        <f t="shared" si="134"/>
        <v>4038.1687816920453</v>
      </c>
      <c r="JV49" s="294">
        <f t="shared" si="157"/>
        <v>0.9610029223132025</v>
      </c>
      <c r="JX49">
        <f t="shared" si="136"/>
        <v>1990</v>
      </c>
      <c r="JY49" s="78">
        <f t="shared" si="137"/>
        <v>3880.692</v>
      </c>
      <c r="JZ49" s="78">
        <f t="shared" si="138"/>
        <v>4038.1687816920453</v>
      </c>
      <c r="KC49">
        <v>1990</v>
      </c>
      <c r="KD49" s="78">
        <v>3880.692</v>
      </c>
      <c r="KE49" s="78">
        <v>4037.3378084014221</v>
      </c>
    </row>
    <row r="50" spans="2:291" x14ac:dyDescent="0.2">
      <c r="B50" t="s">
        <v>48</v>
      </c>
      <c r="C50">
        <f>C51+C52</f>
        <v>657</v>
      </c>
      <c r="E50" s="96">
        <f>E51+E52</f>
        <v>5919.25</v>
      </c>
      <c r="I50" s="96">
        <f t="shared" si="139"/>
        <v>1991</v>
      </c>
      <c r="J50" s="76">
        <v>0.72172443846346934</v>
      </c>
      <c r="K50" s="79">
        <f t="shared" si="53"/>
        <v>0.74125534487757139</v>
      </c>
      <c r="L50" s="96">
        <f t="shared" si="54"/>
        <v>10648</v>
      </c>
      <c r="M50" s="79">
        <f t="shared" si="55"/>
        <v>0.74125534487757139</v>
      </c>
      <c r="O50" s="95">
        <v>1991</v>
      </c>
      <c r="P50" s="75">
        <f>HDD_by_Division11_update!B46</f>
        <v>5960</v>
      </c>
      <c r="Q50" s="75">
        <f>HDD_by_Division11_update!C46</f>
        <v>5177</v>
      </c>
      <c r="R50" s="96">
        <f t="shared" si="161"/>
        <v>5340.2739726027394</v>
      </c>
      <c r="T50">
        <f>CDD_by_Division11_update!B46</f>
        <v>511</v>
      </c>
      <c r="U50">
        <f>CDD_by_Division11_update!D46</f>
        <v>854</v>
      </c>
      <c r="V50" s="96">
        <f t="shared" si="162"/>
        <v>768.70270726865738</v>
      </c>
      <c r="X50" s="430">
        <f t="shared" si="163"/>
        <v>1.0173587696322555</v>
      </c>
      <c r="Y50" s="282"/>
      <c r="Z50">
        <f t="shared" si="242"/>
        <v>1991</v>
      </c>
      <c r="AA50" s="96">
        <f t="shared" si="243"/>
        <v>5340.2739726027394</v>
      </c>
      <c r="AB50" s="96">
        <f t="shared" si="244"/>
        <v>768.70270726865738</v>
      </c>
      <c r="AC50" s="96">
        <f t="shared" si="141"/>
        <v>22</v>
      </c>
      <c r="AD50" s="96">
        <f t="shared" si="58"/>
        <v>484</v>
      </c>
      <c r="AE50" s="96">
        <f t="shared" si="59"/>
        <v>10648</v>
      </c>
      <c r="AF50" s="284">
        <f>'Regional_intensity (aggregate)'!I27</f>
        <v>40.056087728715312</v>
      </c>
      <c r="AG50" s="284">
        <f t="shared" si="192"/>
        <v>39.940872032043245</v>
      </c>
      <c r="AH50" s="284">
        <f t="shared" si="207"/>
        <v>40.003458425096696</v>
      </c>
      <c r="AI50" s="284">
        <f t="shared" si="193"/>
        <v>39.888394109206573</v>
      </c>
      <c r="AJ50" s="285">
        <f t="shared" si="208"/>
        <v>1.0013156188412349</v>
      </c>
      <c r="AK50" s="282"/>
      <c r="AM50" s="95">
        <f t="shared" si="164"/>
        <v>1991</v>
      </c>
      <c r="AN50" s="98">
        <f t="shared" si="159"/>
        <v>5960</v>
      </c>
      <c r="AO50" s="99">
        <f t="shared" si="160"/>
        <v>5177</v>
      </c>
      <c r="AP50" s="96">
        <f t="shared" si="165"/>
        <v>5388.7364363221022</v>
      </c>
      <c r="AR50" s="407">
        <f t="shared" si="166"/>
        <v>0.92519765720233271</v>
      </c>
      <c r="AS50" s="282"/>
      <c r="AT50">
        <f t="shared" si="245"/>
        <v>1991</v>
      </c>
      <c r="AU50" s="96">
        <f t="shared" si="209"/>
        <v>5388.7364363221022</v>
      </c>
      <c r="AV50" s="96">
        <f t="shared" si="210"/>
        <v>118552.20159908626</v>
      </c>
      <c r="AW50" s="96">
        <f t="shared" si="143"/>
        <v>22</v>
      </c>
      <c r="AX50" s="96">
        <f t="shared" si="65"/>
        <v>484</v>
      </c>
      <c r="AY50" s="80">
        <f t="shared" si="66"/>
        <v>0.74125534487757139</v>
      </c>
      <c r="AZ50">
        <f t="shared" si="211"/>
        <v>1991</v>
      </c>
      <c r="BA50" s="80">
        <f>'Regional_intensity (aggregate)'!H27</f>
        <v>82.461254451334582</v>
      </c>
      <c r="BB50" s="284">
        <f t="shared" si="194"/>
        <v>83.93650831270314</v>
      </c>
      <c r="BC50" s="284">
        <f t="shared" si="212"/>
        <v>84.797289758072282</v>
      </c>
      <c r="BD50" s="284">
        <f t="shared" si="195"/>
        <v>86.314335914858702</v>
      </c>
      <c r="BE50" s="285">
        <f t="shared" si="70"/>
        <v>0.97245153337562518</v>
      </c>
      <c r="BF50" s="282">
        <v>0.97008356551413333</v>
      </c>
      <c r="BG50" s="282"/>
      <c r="BH50" s="282"/>
      <c r="BJ50" s="89"/>
      <c r="BL50" s="95">
        <f t="shared" si="33"/>
        <v>1991</v>
      </c>
      <c r="BM50" s="75">
        <f>HDD_by_Division11_update!D46</f>
        <v>5906</v>
      </c>
      <c r="BN50" s="75">
        <f>HDD_by_Division11_update!E46</f>
        <v>6319</v>
      </c>
      <c r="BO50" s="75">
        <f t="shared" si="167"/>
        <v>6136.0924261874206</v>
      </c>
      <c r="BQ50" s="75">
        <f>CDD_by_Division11_update!F46</f>
        <v>959</v>
      </c>
      <c r="BR50" s="75">
        <f>CDD_by_Division11_update!H46</f>
        <v>1125</v>
      </c>
      <c r="BS50" s="96">
        <f t="shared" si="168"/>
        <v>1013.4009208103132</v>
      </c>
      <c r="BU50" s="430">
        <f t="shared" si="169"/>
        <v>1.0218094066177907</v>
      </c>
      <c r="BV50" s="282"/>
      <c r="BW50">
        <f t="shared" si="246"/>
        <v>1991</v>
      </c>
      <c r="BX50" s="96">
        <f t="shared" si="44"/>
        <v>6136.0924261874206</v>
      </c>
      <c r="BY50" s="96">
        <f t="shared" si="247"/>
        <v>1013.4009208103132</v>
      </c>
      <c r="BZ50" s="96">
        <f t="shared" si="145"/>
        <v>22</v>
      </c>
      <c r="CA50" s="96">
        <f t="shared" si="72"/>
        <v>484</v>
      </c>
      <c r="CB50" s="96">
        <f t="shared" si="73"/>
        <v>10648</v>
      </c>
      <c r="CC50" s="96">
        <f t="shared" si="213"/>
        <v>1991</v>
      </c>
      <c r="CD50" s="284">
        <f>'Regional_intensity (aggregate)'!W27</f>
        <v>38.321081788840523</v>
      </c>
      <c r="CE50" s="284">
        <f t="shared" si="196"/>
        <v>38.537082012202291</v>
      </c>
      <c r="CF50" s="284">
        <f t="shared" si="214"/>
        <v>37.45315775648244</v>
      </c>
      <c r="CG50" s="284">
        <f t="shared" si="197"/>
        <v>37.664265847991473</v>
      </c>
      <c r="CH50" s="285">
        <f t="shared" si="215"/>
        <v>1.0231735876051162</v>
      </c>
      <c r="CI50" s="282"/>
      <c r="CJ50" s="282"/>
      <c r="CL50" s="95">
        <f t="shared" si="170"/>
        <v>1991</v>
      </c>
      <c r="CM50" s="98">
        <f t="shared" si="171"/>
        <v>5906</v>
      </c>
      <c r="CN50" s="99">
        <f t="shared" si="172"/>
        <v>6319</v>
      </c>
      <c r="CO50" s="96">
        <f t="shared" si="173"/>
        <v>6034.0254935026287</v>
      </c>
      <c r="CQ50" s="407">
        <f t="shared" si="174"/>
        <v>0.94187624938866366</v>
      </c>
      <c r="CR50" s="282"/>
      <c r="CS50">
        <f t="shared" si="77"/>
        <v>1991</v>
      </c>
      <c r="CT50" s="96">
        <f t="shared" si="216"/>
        <v>6034.0254935026287</v>
      </c>
      <c r="CU50" s="96">
        <f t="shared" si="217"/>
        <v>132748.56085705783</v>
      </c>
      <c r="CV50" s="96">
        <f t="shared" si="146"/>
        <v>22</v>
      </c>
      <c r="CW50" s="96">
        <f t="shared" si="80"/>
        <v>484</v>
      </c>
      <c r="CX50" s="80">
        <f t="shared" si="81"/>
        <v>0.74125534487757139</v>
      </c>
      <c r="CY50">
        <f t="shared" si="82"/>
        <v>1991</v>
      </c>
      <c r="CZ50" s="284">
        <f>'Regional_intensity (aggregate)'!V27</f>
        <v>68.859046806056682</v>
      </c>
      <c r="DA50" s="284">
        <f t="shared" si="198"/>
        <v>68.781822231528238</v>
      </c>
      <c r="DB50" s="284">
        <f t="shared" si="218"/>
        <v>71.71957746850461</v>
      </c>
      <c r="DC50" s="284">
        <f t="shared" si="199"/>
        <v>71.639144844001919</v>
      </c>
      <c r="DD50" s="285">
        <f t="shared" si="219"/>
        <v>0.96011506532223889</v>
      </c>
      <c r="DE50" s="282"/>
      <c r="DF50" s="212"/>
      <c r="DG50" s="89"/>
      <c r="DI50" s="95">
        <f t="shared" si="34"/>
        <v>1991</v>
      </c>
      <c r="DJ50" s="75">
        <f>HDD_by_Division11_update!F46</f>
        <v>2503</v>
      </c>
      <c r="DK50" s="75">
        <f>HDD_by_Division11_update!G46</f>
        <v>3211</v>
      </c>
      <c r="DL50" s="75">
        <f>HDD_by_Division11_update!H46</f>
        <v>2178</v>
      </c>
      <c r="DM50" s="75">
        <f t="shared" si="175"/>
        <v>2715.2279711508309</v>
      </c>
      <c r="DO50" s="75">
        <f>CDD_by_Division11_update!J46</f>
        <v>2197</v>
      </c>
      <c r="DP50" s="75">
        <f>CDD_by_Division11_update!L46</f>
        <v>1758</v>
      </c>
      <c r="DQ50" s="75">
        <f>CDD_by_Division11_update!N46</f>
        <v>2499</v>
      </c>
      <c r="DR50" s="75">
        <f t="shared" si="176"/>
        <v>1466.9057515000734</v>
      </c>
      <c r="DT50" s="430">
        <f t="shared" si="177"/>
        <v>1.0134506803706198</v>
      </c>
      <c r="DU50" s="282"/>
      <c r="DV50">
        <f t="shared" si="248"/>
        <v>1991</v>
      </c>
      <c r="DW50" s="96">
        <f t="shared" si="220"/>
        <v>2715.2279711508309</v>
      </c>
      <c r="DX50" s="96">
        <f t="shared" si="47"/>
        <v>1466.9057515000734</v>
      </c>
      <c r="DY50" s="96">
        <f t="shared" si="221"/>
        <v>32271.926533001613</v>
      </c>
      <c r="DZ50" s="96">
        <f t="shared" si="148"/>
        <v>22</v>
      </c>
      <c r="EA50" s="96">
        <f t="shared" si="88"/>
        <v>484</v>
      </c>
      <c r="EB50" s="96">
        <f t="shared" si="89"/>
        <v>10648</v>
      </c>
      <c r="EC50" s="96">
        <f t="shared" si="222"/>
        <v>1991</v>
      </c>
      <c r="ED50" s="284">
        <f>'Regional_intensity (aggregate)'!AK27</f>
        <v>49.747177480213573</v>
      </c>
      <c r="EE50" s="284">
        <f t="shared" si="200"/>
        <v>50.3595430893009</v>
      </c>
      <c r="EF50" s="284">
        <f t="shared" si="223"/>
        <v>48.907192093013443</v>
      </c>
      <c r="EG50" s="284">
        <f t="shared" si="224"/>
        <v>49.50921785591629</v>
      </c>
      <c r="EH50" s="285">
        <f t="shared" si="225"/>
        <v>1.0171750892098368</v>
      </c>
      <c r="EI50" s="282"/>
      <c r="EK50" s="95">
        <f t="shared" si="178"/>
        <v>1991</v>
      </c>
      <c r="EL50" s="98">
        <f t="shared" si="179"/>
        <v>2503</v>
      </c>
      <c r="EM50" s="98">
        <f t="shared" si="180"/>
        <v>3211</v>
      </c>
      <c r="EN50" s="98">
        <f t="shared" si="181"/>
        <v>2178</v>
      </c>
      <c r="EO50" s="75">
        <f t="shared" si="182"/>
        <v>2538.4013553498139</v>
      </c>
      <c r="EQ50" s="407">
        <f t="shared" si="183"/>
        <v>0.94741879827881248</v>
      </c>
      <c r="ER50" s="282"/>
      <c r="ES50">
        <f t="shared" si="249"/>
        <v>1991</v>
      </c>
      <c r="ET50" s="96">
        <f t="shared" si="226"/>
        <v>2538.4013553498139</v>
      </c>
      <c r="EU50" s="96">
        <f t="shared" si="227"/>
        <v>55844.829817695907</v>
      </c>
      <c r="EV50" s="96">
        <f t="shared" si="150"/>
        <v>22</v>
      </c>
      <c r="EW50" s="96">
        <f t="shared" si="96"/>
        <v>484</v>
      </c>
      <c r="EX50" s="80">
        <f t="shared" si="97"/>
        <v>0.74125534487757139</v>
      </c>
      <c r="EY50">
        <f t="shared" si="228"/>
        <v>1991</v>
      </c>
      <c r="EZ50" s="284">
        <f>'Regional_intensity (aggregate)'!AJ27</f>
        <v>42.252709914915606</v>
      </c>
      <c r="FA50" s="284">
        <f t="shared" si="201"/>
        <v>43.460225929014726</v>
      </c>
      <c r="FB50" s="284">
        <f t="shared" si="229"/>
        <v>43.619692282425873</v>
      </c>
      <c r="FC50" s="284">
        <f t="shared" si="202"/>
        <v>44.86627450323892</v>
      </c>
      <c r="FD50" s="285">
        <f t="shared" si="230"/>
        <v>0.96866134775414237</v>
      </c>
      <c r="FE50" s="282"/>
      <c r="FG50" s="89"/>
      <c r="FI50" s="95">
        <f t="shared" si="35"/>
        <v>1991</v>
      </c>
      <c r="FJ50" s="75">
        <f>HDD_by_Division11_update!I46</f>
        <v>5259</v>
      </c>
      <c r="FK50" s="75">
        <f>HDD_by_Division11_update!J46</f>
        <v>3109</v>
      </c>
      <c r="FL50" s="75">
        <f t="shared" si="184"/>
        <v>3936.1944216570964</v>
      </c>
      <c r="FN50" s="75">
        <f>CDD_by_Division11_update!P46</f>
        <v>1182</v>
      </c>
      <c r="FO50" s="75">
        <f>CDD_by_Division11_update!R46</f>
        <v>672</v>
      </c>
      <c r="FP50" s="96">
        <f t="shared" si="185"/>
        <v>875.19070558231783</v>
      </c>
      <c r="FR50" s="432">
        <f t="shared" si="186"/>
        <v>0.99397150209954521</v>
      </c>
      <c r="FS50" s="282"/>
      <c r="FT50">
        <f t="shared" si="250"/>
        <v>1991</v>
      </c>
      <c r="FU50" s="96">
        <f t="shared" si="231"/>
        <v>3936.1944216570964</v>
      </c>
      <c r="FV50" s="96">
        <f t="shared" si="232"/>
        <v>875.19070558231783</v>
      </c>
      <c r="FW50" s="96">
        <f t="shared" si="233"/>
        <v>19254.195522810991</v>
      </c>
      <c r="FX50" s="96">
        <f t="shared" si="152"/>
        <v>22</v>
      </c>
      <c r="FY50" s="96">
        <f t="shared" si="105"/>
        <v>484</v>
      </c>
      <c r="FZ50" s="96">
        <f t="shared" si="106"/>
        <v>10648</v>
      </c>
      <c r="GA50" s="96">
        <f t="shared" si="234"/>
        <v>1991</v>
      </c>
      <c r="GB50" s="284">
        <f>'Regional_intensity (aggregate)'!AX27</f>
        <v>50.382353076601156</v>
      </c>
      <c r="GC50" s="284">
        <f t="shared" si="203"/>
        <v>50.665104238368471</v>
      </c>
      <c r="GD50" s="284">
        <f t="shared" si="235"/>
        <v>50.655345139130937</v>
      </c>
      <c r="GE50" s="284">
        <f t="shared" si="204"/>
        <v>50.939628361592519</v>
      </c>
      <c r="GF50" s="285">
        <f t="shared" si="236"/>
        <v>0.99461079454142554</v>
      </c>
      <c r="GG50" s="282"/>
      <c r="GH50" s="282"/>
      <c r="GJ50" s="95">
        <f t="shared" si="187"/>
        <v>1991</v>
      </c>
      <c r="GK50" s="98">
        <f t="shared" si="188"/>
        <v>5259</v>
      </c>
      <c r="GL50" s="98">
        <f t="shared" si="189"/>
        <v>3109</v>
      </c>
      <c r="GM50" s="75">
        <f t="shared" si="190"/>
        <v>3973.2661648990761</v>
      </c>
      <c r="GO50" s="407">
        <f t="shared" si="191"/>
        <v>0.99406223599179977</v>
      </c>
      <c r="GP50" s="282"/>
      <c r="GQ50">
        <f t="shared" si="251"/>
        <v>1991</v>
      </c>
      <c r="GR50" s="96">
        <f t="shared" si="237"/>
        <v>3973.2661648990761</v>
      </c>
      <c r="GS50" s="96">
        <f t="shared" si="238"/>
        <v>87411.855627779674</v>
      </c>
      <c r="GT50" s="96">
        <f t="shared" si="154"/>
        <v>22</v>
      </c>
      <c r="GU50" s="96">
        <f t="shared" si="113"/>
        <v>484</v>
      </c>
      <c r="GV50" s="284">
        <f t="shared" si="114"/>
        <v>0.74125534487757139</v>
      </c>
      <c r="GW50">
        <f t="shared" si="239"/>
        <v>1991</v>
      </c>
      <c r="GX50" s="284">
        <f>'Regional_intensity (aggregate)'!AW27</f>
        <v>58.712888065538586</v>
      </c>
      <c r="GY50" s="284">
        <f t="shared" si="205"/>
        <v>56.526394450640083</v>
      </c>
      <c r="GZ50" s="284">
        <f t="shared" si="240"/>
        <v>58.087459323171018</v>
      </c>
      <c r="HA50" s="284">
        <f t="shared" si="206"/>
        <v>55.924256948012484</v>
      </c>
      <c r="HB50" s="285">
        <f t="shared" si="241"/>
        <v>1.0107670183832276</v>
      </c>
      <c r="HC50" s="282"/>
      <c r="HD50" s="282"/>
      <c r="HE50" s="282"/>
      <c r="HG50" s="89"/>
      <c r="HO50">
        <f t="shared" si="36"/>
        <v>1991</v>
      </c>
      <c r="HP50" s="112">
        <f t="shared" si="37"/>
        <v>1.0115081261217216</v>
      </c>
      <c r="HQ50" s="112">
        <f t="shared" si="38"/>
        <v>0.94951645018020492</v>
      </c>
      <c r="HS50">
        <f t="shared" si="158"/>
        <v>1991</v>
      </c>
      <c r="HT50" s="81">
        <f>Commercial_Total!D205</f>
        <v>2927.3054065400001</v>
      </c>
      <c r="HU50" s="81">
        <f t="shared" si="39"/>
        <v>2894.0008794232244</v>
      </c>
      <c r="HV50" s="81">
        <f>Commercial_Total!D281</f>
        <v>3945.3230000000003</v>
      </c>
      <c r="HW50" s="81">
        <f t="shared" si="40"/>
        <v>4155.086517196446</v>
      </c>
      <c r="HX50" s="96"/>
      <c r="HY50" s="75">
        <f>HDD_by_Division10!K46</f>
        <v>4200</v>
      </c>
      <c r="HZ50" s="75">
        <f>CDD_by_Division10!K46</f>
        <v>1331</v>
      </c>
      <c r="IB50">
        <f t="shared" si="118"/>
        <v>1991</v>
      </c>
      <c r="IC50" s="81">
        <f t="shared" si="118"/>
        <v>2927.3054065400001</v>
      </c>
      <c r="ID50" s="81">
        <f t="shared" si="118"/>
        <v>2894.0008794232244</v>
      </c>
      <c r="IE50" s="81">
        <f t="shared" si="118"/>
        <v>3945.3230000000003</v>
      </c>
      <c r="IF50" s="81">
        <f t="shared" si="118"/>
        <v>4155.086517196446</v>
      </c>
      <c r="IO50">
        <f t="shared" si="155"/>
        <v>1991</v>
      </c>
      <c r="IP50" s="78">
        <f>SEDS_CensusDiv!C39</f>
        <v>530.70400000000006</v>
      </c>
      <c r="IQ50" s="78">
        <f>SEDS_CensusDiv!D39</f>
        <v>646.52499999999998</v>
      </c>
      <c r="IR50" s="78">
        <f>SEDS_CensusDiv!E39</f>
        <v>1118.319</v>
      </c>
      <c r="IS50" s="78">
        <f>SEDS_CensusDiv!F39</f>
        <v>622.548</v>
      </c>
      <c r="IT50" s="78">
        <f t="shared" si="119"/>
        <v>2918.0959999999995</v>
      </c>
      <c r="IV50" s="78">
        <f t="shared" si="120"/>
        <v>530.00671318215666</v>
      </c>
      <c r="IW50" s="78">
        <f t="shared" si="121"/>
        <v>631.88202650274036</v>
      </c>
      <c r="IX50" s="78">
        <f t="shared" si="122"/>
        <v>1099.4360871231461</v>
      </c>
      <c r="IY50" s="78">
        <f t="shared" si="123"/>
        <v>625.92121804492524</v>
      </c>
      <c r="IZ50" s="78">
        <f t="shared" si="124"/>
        <v>2887.2460448529687</v>
      </c>
      <c r="JB50" s="294">
        <f t="shared" si="125"/>
        <v>1.0106849068862789</v>
      </c>
      <c r="JD50">
        <f t="shared" si="126"/>
        <v>1991</v>
      </c>
      <c r="JE50" s="78">
        <f t="shared" si="127"/>
        <v>2918.0959999999995</v>
      </c>
      <c r="JF50" s="78">
        <f t="shared" si="128"/>
        <v>2887.2460448529687</v>
      </c>
      <c r="JI50">
        <f t="shared" si="156"/>
        <v>1991</v>
      </c>
      <c r="JJ50" s="78">
        <f>SEDS_CensusDiv!J39</f>
        <v>1092.5309999999999</v>
      </c>
      <c r="JK50" s="78">
        <f>SEDS_CensusDiv!K39</f>
        <v>1161.739</v>
      </c>
      <c r="JL50" s="78">
        <f>SEDS_CensusDiv!L39</f>
        <v>949.84300000000007</v>
      </c>
      <c r="JM50" s="78">
        <f>SEDS_CensusDiv!M39</f>
        <v>725.48400000000004</v>
      </c>
      <c r="JN50" s="78">
        <f t="shared" si="129"/>
        <v>3929.5970000000002</v>
      </c>
      <c r="JP50" s="78">
        <f t="shared" si="130"/>
        <v>1123.4811838977193</v>
      </c>
      <c r="JQ50" s="78">
        <f t="shared" si="131"/>
        <v>1209.9997614453546</v>
      </c>
      <c r="JR50" s="78">
        <f t="shared" si="132"/>
        <v>980.57283095090668</v>
      </c>
      <c r="JS50" s="78">
        <f t="shared" si="133"/>
        <v>717.75590893383912</v>
      </c>
      <c r="JT50" s="78">
        <f t="shared" si="134"/>
        <v>4031.80968522782</v>
      </c>
      <c r="JV50" s="294">
        <f t="shared" si="157"/>
        <v>0.97464843501856802</v>
      </c>
      <c r="JX50">
        <f t="shared" si="136"/>
        <v>1991</v>
      </c>
      <c r="JY50" s="78">
        <f t="shared" si="137"/>
        <v>3929.5970000000002</v>
      </c>
      <c r="JZ50" s="78">
        <f t="shared" si="138"/>
        <v>4031.80968522782</v>
      </c>
      <c r="KC50">
        <v>1991</v>
      </c>
      <c r="KD50" s="78">
        <v>3929.5970000000002</v>
      </c>
      <c r="KE50" s="78">
        <v>4042.0954735353598</v>
      </c>
    </row>
    <row r="51" spans="2:291" x14ac:dyDescent="0.2">
      <c r="B51" t="s">
        <v>189</v>
      </c>
      <c r="C51">
        <v>137</v>
      </c>
      <c r="D51" s="106">
        <f>C51/C$50</f>
        <v>0.20852359208523591</v>
      </c>
      <c r="E51">
        <f>(0.25*1025+0.75*837+588)</f>
        <v>1472</v>
      </c>
      <c r="F51" s="106">
        <f>E51/E$50</f>
        <v>0.24868015373569285</v>
      </c>
      <c r="I51" s="96">
        <f t="shared" si="139"/>
        <v>1992</v>
      </c>
      <c r="J51" s="76">
        <v>0.69731054970802908</v>
      </c>
      <c r="K51" s="79">
        <f t="shared" si="53"/>
        <v>0.717352719620582</v>
      </c>
      <c r="L51" s="96">
        <f t="shared" si="54"/>
        <v>12167</v>
      </c>
      <c r="M51" s="79">
        <f t="shared" si="55"/>
        <v>0.717352719620582</v>
      </c>
      <c r="O51" s="95">
        <v>1992</v>
      </c>
      <c r="P51" s="75">
        <f>HDD_by_Division11_update!B47</f>
        <v>6844</v>
      </c>
      <c r="Q51" s="75">
        <f>HDD_by_Division11_update!C47</f>
        <v>5964</v>
      </c>
      <c r="R51" s="96">
        <f t="shared" si="161"/>
        <v>6147.5007610350076</v>
      </c>
      <c r="T51">
        <f>CDD_by_Division11_update!B47</f>
        <v>276</v>
      </c>
      <c r="U51">
        <f>CDD_by_Division11_update!D47</f>
        <v>460</v>
      </c>
      <c r="V51" s="96">
        <f t="shared" si="162"/>
        <v>414.2428517126325</v>
      </c>
      <c r="X51" s="430">
        <f t="shared" si="163"/>
        <v>0.95803303897683179</v>
      </c>
      <c r="Y51" s="282"/>
      <c r="Z51">
        <f t="shared" si="242"/>
        <v>1992</v>
      </c>
      <c r="AA51" s="96">
        <f t="shared" si="243"/>
        <v>6147.5007610350076</v>
      </c>
      <c r="AB51" s="96">
        <f t="shared" si="244"/>
        <v>414.2428517126325</v>
      </c>
      <c r="AC51" s="96">
        <f t="shared" si="141"/>
        <v>23</v>
      </c>
      <c r="AD51" s="96">
        <f t="shared" si="58"/>
        <v>529</v>
      </c>
      <c r="AE51" s="96">
        <f t="shared" si="59"/>
        <v>12167</v>
      </c>
      <c r="AF51" s="284">
        <f>'Regional_intensity (aggregate)'!I28</f>
        <v>40.184846070457873</v>
      </c>
      <c r="AG51" s="284">
        <f t="shared" si="192"/>
        <v>40.207194446156251</v>
      </c>
      <c r="AH51" s="284">
        <f t="shared" si="207"/>
        <v>40.684655177671907</v>
      </c>
      <c r="AI51" s="284">
        <f t="shared" si="193"/>
        <v>40.707281516901261</v>
      </c>
      <c r="AJ51" s="285">
        <f t="shared" si="208"/>
        <v>0.98771504624946815</v>
      </c>
      <c r="AK51" s="282"/>
      <c r="AM51" s="95">
        <f t="shared" si="164"/>
        <v>1992</v>
      </c>
      <c r="AN51" s="98">
        <f t="shared" si="159"/>
        <v>6844</v>
      </c>
      <c r="AO51" s="99">
        <f t="shared" si="160"/>
        <v>5964</v>
      </c>
      <c r="AP51" s="96">
        <f t="shared" si="165"/>
        <v>6201.9668760708173</v>
      </c>
      <c r="AR51" s="407">
        <f t="shared" si="166"/>
        <v>1.0101926054799599</v>
      </c>
      <c r="AS51" s="282"/>
      <c r="AT51">
        <f t="shared" si="245"/>
        <v>1992</v>
      </c>
      <c r="AU51" s="96">
        <f t="shared" si="209"/>
        <v>6201.9668760708173</v>
      </c>
      <c r="AV51" s="96">
        <f t="shared" si="210"/>
        <v>142645.2381496288</v>
      </c>
      <c r="AW51" s="96">
        <f t="shared" si="143"/>
        <v>23</v>
      </c>
      <c r="AX51" s="96">
        <f t="shared" si="65"/>
        <v>529</v>
      </c>
      <c r="AY51" s="80">
        <f t="shared" si="66"/>
        <v>0.717352719620582</v>
      </c>
      <c r="AZ51">
        <f t="shared" si="211"/>
        <v>1992</v>
      </c>
      <c r="BA51" s="80">
        <f>'Regional_intensity (aggregate)'!H28</f>
        <v>86.592619695072855</v>
      </c>
      <c r="BB51" s="284">
        <f t="shared" si="194"/>
        <v>87.676555693402662</v>
      </c>
      <c r="BC51" s="284">
        <f t="shared" si="212"/>
        <v>86.219247433217234</v>
      </c>
      <c r="BD51" s="284">
        <f t="shared" si="195"/>
        <v>87.298509688717374</v>
      </c>
      <c r="BE51" s="285">
        <f t="shared" si="70"/>
        <v>1.0043304978061287</v>
      </c>
      <c r="BF51" s="282">
        <v>1.0046442076281061</v>
      </c>
      <c r="BG51" s="282"/>
      <c r="BH51" s="282"/>
      <c r="BJ51" s="89"/>
      <c r="BL51" s="95">
        <f t="shared" si="33"/>
        <v>1992</v>
      </c>
      <c r="BM51" s="75">
        <f>HDD_by_Division11_update!D47</f>
        <v>6297</v>
      </c>
      <c r="BN51" s="75">
        <f>HDD_by_Division11_update!E47</f>
        <v>6262</v>
      </c>
      <c r="BO51" s="75">
        <f t="shared" si="167"/>
        <v>6277.5006418485245</v>
      </c>
      <c r="BQ51" s="75">
        <f>CDD_by_Division11_update!F47</f>
        <v>449</v>
      </c>
      <c r="BR51" s="75">
        <f>CDD_by_Division11_update!H47</f>
        <v>637</v>
      </c>
      <c r="BS51" s="96">
        <f t="shared" si="168"/>
        <v>510.61068139963174</v>
      </c>
      <c r="BU51" s="430">
        <f t="shared" si="169"/>
        <v>0.94411580657927408</v>
      </c>
      <c r="BV51" s="282"/>
      <c r="BW51">
        <f t="shared" si="246"/>
        <v>1992</v>
      </c>
      <c r="BX51" s="96">
        <f t="shared" si="44"/>
        <v>6277.5006418485245</v>
      </c>
      <c r="BY51" s="96">
        <f t="shared" si="247"/>
        <v>510.61068139963174</v>
      </c>
      <c r="BZ51" s="96">
        <f t="shared" si="145"/>
        <v>23</v>
      </c>
      <c r="CA51" s="96">
        <f t="shared" si="72"/>
        <v>529</v>
      </c>
      <c r="CB51" s="96">
        <f t="shared" si="73"/>
        <v>12167</v>
      </c>
      <c r="CC51" s="96">
        <f t="shared" si="213"/>
        <v>1992</v>
      </c>
      <c r="CD51" s="284">
        <f>'Regional_intensity (aggregate)'!W28</f>
        <v>37.029141927631009</v>
      </c>
      <c r="CE51" s="284">
        <f t="shared" si="196"/>
        <v>37.341027628900697</v>
      </c>
      <c r="CF51" s="284">
        <f t="shared" si="214"/>
        <v>38.421283759473305</v>
      </c>
      <c r="CG51" s="284">
        <f t="shared" si="197"/>
        <v>38.744895066816703</v>
      </c>
      <c r="CH51" s="285">
        <f t="shared" si="215"/>
        <v>0.96376638946898696</v>
      </c>
      <c r="CI51" s="282"/>
      <c r="CJ51" s="282"/>
      <c r="CL51" s="95">
        <f t="shared" si="170"/>
        <v>1992</v>
      </c>
      <c r="CM51" s="98">
        <f t="shared" si="171"/>
        <v>6297</v>
      </c>
      <c r="CN51" s="99">
        <f t="shared" si="172"/>
        <v>6262</v>
      </c>
      <c r="CO51" s="96">
        <f t="shared" si="173"/>
        <v>6286.1503819065565</v>
      </c>
      <c r="CQ51" s="407">
        <f t="shared" si="174"/>
        <v>0.96928783060613322</v>
      </c>
      <c r="CR51" s="282"/>
      <c r="CS51">
        <f t="shared" si="77"/>
        <v>1992</v>
      </c>
      <c r="CT51" s="96">
        <f t="shared" si="216"/>
        <v>6286.1503819065565</v>
      </c>
      <c r="CU51" s="96">
        <f t="shared" si="217"/>
        <v>144581.4587838508</v>
      </c>
      <c r="CV51" s="96">
        <f t="shared" si="146"/>
        <v>23</v>
      </c>
      <c r="CW51" s="96">
        <f t="shared" si="80"/>
        <v>529</v>
      </c>
      <c r="CX51" s="80">
        <f t="shared" si="81"/>
        <v>0.717352719620582</v>
      </c>
      <c r="CY51">
        <f t="shared" si="82"/>
        <v>1992</v>
      </c>
      <c r="CZ51" s="284">
        <f>'Regional_intensity (aggregate)'!V28</f>
        <v>67.947668606204545</v>
      </c>
      <c r="DA51" s="284">
        <f t="shared" si="198"/>
        <v>69.934511480198552</v>
      </c>
      <c r="DB51" s="284">
        <f t="shared" si="218"/>
        <v>69.490335094934679</v>
      </c>
      <c r="DC51" s="284">
        <f t="shared" si="199"/>
        <v>71.522286741355401</v>
      </c>
      <c r="DD51" s="285">
        <f t="shared" si="219"/>
        <v>0.97780027270522418</v>
      </c>
      <c r="DE51" s="282"/>
      <c r="DF51" s="212"/>
      <c r="DG51" s="89"/>
      <c r="DI51" s="95">
        <f t="shared" si="34"/>
        <v>1992</v>
      </c>
      <c r="DJ51" s="75">
        <f>HDD_by_Division11_update!F47</f>
        <v>2852</v>
      </c>
      <c r="DK51" s="75">
        <f>HDD_by_Division11_update!G47</f>
        <v>3498</v>
      </c>
      <c r="DL51" s="75">
        <f>HDD_by_Division11_update!H47</f>
        <v>2145</v>
      </c>
      <c r="DM51" s="75">
        <f t="shared" si="175"/>
        <v>2994.029789902791</v>
      </c>
      <c r="DO51" s="75">
        <f>CDD_by_Division11_update!J47</f>
        <v>1777</v>
      </c>
      <c r="DP51" s="75">
        <f>CDD_by_Division11_update!L47</f>
        <v>1293</v>
      </c>
      <c r="DQ51" s="75">
        <f>CDD_by_Division11_update!N47</f>
        <v>2201</v>
      </c>
      <c r="DR51" s="75">
        <f t="shared" si="176"/>
        <v>1155.6760573686522</v>
      </c>
      <c r="DT51" s="430">
        <f t="shared" si="177"/>
        <v>0.97800699606149888</v>
      </c>
      <c r="DU51" s="282"/>
      <c r="DV51">
        <f t="shared" si="248"/>
        <v>1992</v>
      </c>
      <c r="DW51" s="96">
        <f t="shared" si="220"/>
        <v>2994.029789902791</v>
      </c>
      <c r="DX51" s="96">
        <f t="shared" si="47"/>
        <v>1155.6760573686522</v>
      </c>
      <c r="DY51" s="96">
        <f t="shared" si="221"/>
        <v>26580.549319479</v>
      </c>
      <c r="DZ51" s="96">
        <f t="shared" si="148"/>
        <v>23</v>
      </c>
      <c r="EA51" s="96">
        <f t="shared" si="88"/>
        <v>529</v>
      </c>
      <c r="EB51" s="96">
        <f t="shared" si="89"/>
        <v>12167</v>
      </c>
      <c r="EC51" s="96">
        <f t="shared" si="222"/>
        <v>1992</v>
      </c>
      <c r="ED51" s="284">
        <f>'Regional_intensity (aggregate)'!AK28</f>
        <v>48.164389397106639</v>
      </c>
      <c r="EE51" s="284">
        <f t="shared" si="200"/>
        <v>50.162724934460947</v>
      </c>
      <c r="EF51" s="284">
        <f t="shared" si="223"/>
        <v>48.530036231935178</v>
      </c>
      <c r="EG51" s="284">
        <f t="shared" si="224"/>
        <v>50.543542418669766</v>
      </c>
      <c r="EH51" s="285">
        <f t="shared" si="225"/>
        <v>0.99246555611289811</v>
      </c>
      <c r="EI51" s="282"/>
      <c r="EK51" s="95">
        <f t="shared" si="178"/>
        <v>1992</v>
      </c>
      <c r="EL51" s="98">
        <f t="shared" si="179"/>
        <v>2852</v>
      </c>
      <c r="EM51" s="98">
        <f t="shared" si="180"/>
        <v>3498</v>
      </c>
      <c r="EN51" s="98">
        <f t="shared" si="181"/>
        <v>2145</v>
      </c>
      <c r="EO51" s="75">
        <f t="shared" si="182"/>
        <v>2747.6508542521715</v>
      </c>
      <c r="EQ51" s="407">
        <f t="shared" si="183"/>
        <v>0.98748528285454895</v>
      </c>
      <c r="ER51" s="282"/>
      <c r="ES51">
        <f t="shared" si="249"/>
        <v>1992</v>
      </c>
      <c r="ET51" s="96">
        <f t="shared" si="226"/>
        <v>2747.6508542521715</v>
      </c>
      <c r="EU51" s="96">
        <f t="shared" si="227"/>
        <v>63195.969647799946</v>
      </c>
      <c r="EV51" s="96">
        <f t="shared" si="150"/>
        <v>23</v>
      </c>
      <c r="EW51" s="96">
        <f t="shared" si="96"/>
        <v>529</v>
      </c>
      <c r="EX51" s="80">
        <f t="shared" si="97"/>
        <v>0.717352719620582</v>
      </c>
      <c r="EY51">
        <f t="shared" si="228"/>
        <v>1992</v>
      </c>
      <c r="EZ51" s="284">
        <f>'Regional_intensity (aggregate)'!AJ28</f>
        <v>43.217212003832159</v>
      </c>
      <c r="FA51" s="284">
        <f t="shared" si="201"/>
        <v>44.002121642960809</v>
      </c>
      <c r="FB51" s="284">
        <f t="shared" si="229"/>
        <v>43.555724749786911</v>
      </c>
      <c r="FC51" s="284">
        <f t="shared" si="202"/>
        <v>44.346782446713561</v>
      </c>
      <c r="FD51" s="285">
        <f t="shared" si="230"/>
        <v>0.99222805388041646</v>
      </c>
      <c r="FE51" s="282"/>
      <c r="FG51" s="89"/>
      <c r="FI51" s="95">
        <f t="shared" si="35"/>
        <v>1992</v>
      </c>
      <c r="FJ51" s="75">
        <f>HDD_by_Division11_update!I47</f>
        <v>5054</v>
      </c>
      <c r="FK51" s="75">
        <f>HDD_by_Division11_update!J47</f>
        <v>2763</v>
      </c>
      <c r="FL51" s="75">
        <f t="shared" si="184"/>
        <v>3644.4429860541431</v>
      </c>
      <c r="FN51" s="75">
        <f>CDD_by_Division11_update!P47</f>
        <v>1206</v>
      </c>
      <c r="FO51" s="75">
        <f>CDD_by_Division11_update!R47</f>
        <v>905</v>
      </c>
      <c r="FP51" s="96">
        <f t="shared" si="185"/>
        <v>1024.9223576083878</v>
      </c>
      <c r="FR51" s="432">
        <f t="shared" si="186"/>
        <v>1.006832337131685</v>
      </c>
      <c r="FS51" s="282"/>
      <c r="FT51">
        <f t="shared" si="250"/>
        <v>1992</v>
      </c>
      <c r="FU51" s="96">
        <f t="shared" si="231"/>
        <v>3644.4429860541431</v>
      </c>
      <c r="FV51" s="96">
        <f t="shared" si="232"/>
        <v>1024.9223576083878</v>
      </c>
      <c r="FW51" s="96">
        <f t="shared" si="233"/>
        <v>23573.214224992917</v>
      </c>
      <c r="FX51" s="96">
        <f t="shared" si="152"/>
        <v>23</v>
      </c>
      <c r="FY51" s="96">
        <f t="shared" si="105"/>
        <v>529</v>
      </c>
      <c r="FZ51" s="96">
        <f t="shared" si="106"/>
        <v>12167</v>
      </c>
      <c r="GA51" s="96">
        <f t="shared" si="234"/>
        <v>1992</v>
      </c>
      <c r="GB51" s="284">
        <f>'Regional_intensity (aggregate)'!AX28</f>
        <v>51.146264764551418</v>
      </c>
      <c r="GC51" s="284">
        <f t="shared" si="203"/>
        <v>50.763063202645327</v>
      </c>
      <c r="GD51" s="284">
        <f t="shared" si="235"/>
        <v>51.427202956719114</v>
      </c>
      <c r="GE51" s="284">
        <f t="shared" si="204"/>
        <v>51.041896530371147</v>
      </c>
      <c r="GF51" s="285">
        <f t="shared" si="236"/>
        <v>0.99453716756860888</v>
      </c>
      <c r="GG51" s="282"/>
      <c r="GH51" s="282"/>
      <c r="GJ51" s="95">
        <f t="shared" si="187"/>
        <v>1992</v>
      </c>
      <c r="GK51" s="98">
        <f t="shared" si="188"/>
        <v>5054</v>
      </c>
      <c r="GL51" s="98">
        <f t="shared" si="189"/>
        <v>2763</v>
      </c>
      <c r="GM51" s="75">
        <f t="shared" si="190"/>
        <v>3683.9459459459458</v>
      </c>
      <c r="GO51" s="407">
        <f t="shared" si="191"/>
        <v>0.95802092128381555</v>
      </c>
      <c r="GP51" s="282"/>
      <c r="GQ51">
        <f t="shared" si="251"/>
        <v>1992</v>
      </c>
      <c r="GR51" s="96">
        <f t="shared" si="237"/>
        <v>3683.9459459459458</v>
      </c>
      <c r="GS51" s="96">
        <f t="shared" si="238"/>
        <v>84730.75675675676</v>
      </c>
      <c r="GT51" s="96">
        <f t="shared" si="154"/>
        <v>23</v>
      </c>
      <c r="GU51" s="96">
        <f t="shared" si="113"/>
        <v>529</v>
      </c>
      <c r="GV51" s="284">
        <f t="shared" si="114"/>
        <v>0.717352719620582</v>
      </c>
      <c r="GW51">
        <f t="shared" si="239"/>
        <v>1992</v>
      </c>
      <c r="GX51" s="284">
        <f>'Regional_intensity (aggregate)'!AW28</f>
        <v>55.03106503740009</v>
      </c>
      <c r="GY51" s="284">
        <f t="shared" si="205"/>
        <v>54.326720640958669</v>
      </c>
      <c r="GZ51" s="284">
        <f t="shared" si="240"/>
        <v>55.850906632817612</v>
      </c>
      <c r="HA51" s="284">
        <f t="shared" si="206"/>
        <v>55.136069057054485</v>
      </c>
      <c r="HB51" s="285">
        <f t="shared" si="241"/>
        <v>0.98532089011898349</v>
      </c>
      <c r="HC51" s="282"/>
      <c r="HD51" s="282"/>
      <c r="HE51" s="282"/>
      <c r="HG51" s="89"/>
      <c r="HO51">
        <f t="shared" si="36"/>
        <v>1992</v>
      </c>
      <c r="HP51" s="112">
        <f t="shared" si="37"/>
        <v>0.97390444475329441</v>
      </c>
      <c r="HQ51" s="112">
        <f t="shared" si="38"/>
        <v>0.98056644532181059</v>
      </c>
      <c r="HS51">
        <f t="shared" si="158"/>
        <v>1992</v>
      </c>
      <c r="HT51" s="81">
        <f>Commercial_Total!D206</f>
        <v>2930.0031853599999</v>
      </c>
      <c r="HU51" s="81">
        <f t="shared" si="39"/>
        <v>3008.5119758357982</v>
      </c>
      <c r="HV51" s="81">
        <f>Commercial_Total!D282</f>
        <v>3990.5990000000006</v>
      </c>
      <c r="HW51" s="81">
        <f t="shared" si="40"/>
        <v>4069.6874944464698</v>
      </c>
      <c r="HX51" s="96"/>
      <c r="HY51" s="75">
        <f>HDD_by_Division10!K47</f>
        <v>4441</v>
      </c>
      <c r="HZ51" s="75">
        <f>CDD_by_Division10!K47</f>
        <v>1040</v>
      </c>
      <c r="IB51">
        <f t="shared" si="118"/>
        <v>1992</v>
      </c>
      <c r="IC51" s="81">
        <f t="shared" si="118"/>
        <v>2930.0031853599999</v>
      </c>
      <c r="ID51" s="81">
        <f t="shared" si="118"/>
        <v>3008.5119758357982</v>
      </c>
      <c r="IE51" s="81">
        <f t="shared" si="118"/>
        <v>3990.5990000000006</v>
      </c>
      <c r="IF51" s="81">
        <f t="shared" si="118"/>
        <v>4069.6874944464698</v>
      </c>
      <c r="IO51">
        <f t="shared" si="155"/>
        <v>1992</v>
      </c>
      <c r="IP51" s="78">
        <f>SEDS_CensusDiv!C40</f>
        <v>530.255</v>
      </c>
      <c r="IQ51" s="78">
        <f>SEDS_CensusDiv!D40</f>
        <v>631.05000000000007</v>
      </c>
      <c r="IR51" s="78">
        <f>SEDS_CensusDiv!E40</f>
        <v>1100.566</v>
      </c>
      <c r="IS51" s="78">
        <f>SEDS_CensusDiv!F40</f>
        <v>638.35400000000004</v>
      </c>
      <c r="IT51" s="78">
        <f t="shared" si="119"/>
        <v>2900.2250000000004</v>
      </c>
      <c r="IV51" s="78">
        <f t="shared" si="120"/>
        <v>536.85017962769086</v>
      </c>
      <c r="IW51" s="78">
        <f t="shared" si="121"/>
        <v>654.77485715982903</v>
      </c>
      <c r="IX51" s="78">
        <f t="shared" si="122"/>
        <v>1108.9211038320457</v>
      </c>
      <c r="IY51" s="78">
        <f t="shared" si="123"/>
        <v>641.86037567667142</v>
      </c>
      <c r="IZ51" s="78">
        <f t="shared" si="124"/>
        <v>2942.406516296237</v>
      </c>
      <c r="JB51" s="294">
        <f t="shared" si="125"/>
        <v>0.98566427988022109</v>
      </c>
      <c r="JD51">
        <f t="shared" si="126"/>
        <v>1992</v>
      </c>
      <c r="JE51" s="78">
        <f t="shared" si="127"/>
        <v>2900.2250000000004</v>
      </c>
      <c r="JF51" s="78">
        <f t="shared" si="128"/>
        <v>2942.406516296237</v>
      </c>
      <c r="JI51">
        <f t="shared" si="156"/>
        <v>1992</v>
      </c>
      <c r="JJ51" s="78">
        <f>SEDS_CensusDiv!J40</f>
        <v>1142.624</v>
      </c>
      <c r="JK51" s="78">
        <f>SEDS_CensusDiv!K40</f>
        <v>1157.963</v>
      </c>
      <c r="JL51" s="78">
        <f>SEDS_CensusDiv!L40</f>
        <v>987.52200000000005</v>
      </c>
      <c r="JM51" s="78">
        <f>SEDS_CensusDiv!M40</f>
        <v>686.84</v>
      </c>
      <c r="JN51" s="78">
        <f t="shared" si="129"/>
        <v>3974.9490000000001</v>
      </c>
      <c r="JP51" s="78">
        <f t="shared" si="130"/>
        <v>1137.6972047507879</v>
      </c>
      <c r="JQ51" s="78">
        <f t="shared" si="131"/>
        <v>1184.2530957741808</v>
      </c>
      <c r="JR51" s="78">
        <f t="shared" si="132"/>
        <v>995.25708443536553</v>
      </c>
      <c r="JS51" s="78">
        <f t="shared" si="133"/>
        <v>697.07240238970257</v>
      </c>
      <c r="JT51" s="78">
        <f t="shared" si="134"/>
        <v>4014.2797873500367</v>
      </c>
      <c r="JV51" s="294">
        <f t="shared" si="157"/>
        <v>0.99020228050023384</v>
      </c>
      <c r="JX51">
        <f t="shared" si="136"/>
        <v>1992</v>
      </c>
      <c r="JY51" s="78">
        <f t="shared" si="137"/>
        <v>3974.9490000000001</v>
      </c>
      <c r="JZ51" s="78">
        <f t="shared" si="138"/>
        <v>4014.2797873500367</v>
      </c>
      <c r="KC51">
        <v>1992</v>
      </c>
      <c r="KD51" s="78">
        <v>3974.9490000000001</v>
      </c>
      <c r="KE51" s="78">
        <v>4023.2368954416911</v>
      </c>
    </row>
    <row r="52" spans="2:291" x14ac:dyDescent="0.2">
      <c r="B52" t="s">
        <v>190</v>
      </c>
      <c r="C52">
        <v>520</v>
      </c>
      <c r="D52" s="106">
        <f>C52/C$50</f>
        <v>0.79147640791476404</v>
      </c>
      <c r="E52" s="96">
        <f>(0.25*2759+0.75*2226+2088)</f>
        <v>4447.25</v>
      </c>
      <c r="F52" s="106">
        <f>E52/E$50</f>
        <v>0.75131984626430715</v>
      </c>
      <c r="I52" s="96">
        <f t="shared" si="139"/>
        <v>1993</v>
      </c>
      <c r="J52" s="76">
        <v>0.70995950113552508</v>
      </c>
      <c r="K52" s="79">
        <f t="shared" si="53"/>
        <v>0.70792133800884793</v>
      </c>
      <c r="L52" s="96">
        <f t="shared" si="54"/>
        <v>13824</v>
      </c>
      <c r="M52" s="79">
        <f t="shared" si="55"/>
        <v>0.70792133800884793</v>
      </c>
      <c r="O52" s="95">
        <v>1993</v>
      </c>
      <c r="P52" s="75">
        <f>HDD_by_Division11_update!B48</f>
        <v>6728</v>
      </c>
      <c r="Q52" s="75">
        <f>HDD_by_Division11_update!C48</f>
        <v>5948</v>
      </c>
      <c r="R52" s="96">
        <f t="shared" si="161"/>
        <v>6110.6484018264837</v>
      </c>
      <c r="T52">
        <f>CDD_by_Division11_update!B48</f>
        <v>486</v>
      </c>
      <c r="U52">
        <f>CDD_by_Division11_update!D48</f>
        <v>764</v>
      </c>
      <c r="V52" s="96">
        <f t="shared" si="162"/>
        <v>694.8669172614774</v>
      </c>
      <c r="X52" s="430">
        <f t="shared" si="163"/>
        <v>1.0148608242585906</v>
      </c>
      <c r="Y52" s="282"/>
      <c r="Z52">
        <f t="shared" si="242"/>
        <v>1993</v>
      </c>
      <c r="AA52" s="96">
        <f t="shared" si="243"/>
        <v>6110.6484018264837</v>
      </c>
      <c r="AB52" s="96">
        <f t="shared" si="244"/>
        <v>694.8669172614774</v>
      </c>
      <c r="AC52" s="96">
        <f t="shared" si="141"/>
        <v>24</v>
      </c>
      <c r="AD52" s="96">
        <f t="shared" si="58"/>
        <v>576</v>
      </c>
      <c r="AE52" s="96">
        <f t="shared" si="59"/>
        <v>13824</v>
      </c>
      <c r="AF52" s="284">
        <f>'Regional_intensity (aggregate)'!I29</f>
        <v>41.541152780384444</v>
      </c>
      <c r="AG52" s="284">
        <f t="shared" si="192"/>
        <v>41.882576041337487</v>
      </c>
      <c r="AH52" s="284">
        <f t="shared" si="207"/>
        <v>41.205419004797584</v>
      </c>
      <c r="AI52" s="284">
        <f t="shared" si="193"/>
        <v>41.544082897923772</v>
      </c>
      <c r="AJ52" s="285">
        <f t="shared" si="208"/>
        <v>1.008147806373423</v>
      </c>
      <c r="AK52" s="282"/>
      <c r="AM52" s="95">
        <f t="shared" si="164"/>
        <v>1993</v>
      </c>
      <c r="AN52" s="98">
        <f t="shared" si="159"/>
        <v>6728</v>
      </c>
      <c r="AO52" s="99">
        <f t="shared" si="160"/>
        <v>5948</v>
      </c>
      <c r="AP52" s="96">
        <f t="shared" si="165"/>
        <v>6158.9251856082237</v>
      </c>
      <c r="AR52" s="407">
        <f t="shared" si="166"/>
        <v>1.0059132650910272</v>
      </c>
      <c r="AS52" s="282"/>
      <c r="AT52">
        <f t="shared" si="245"/>
        <v>1993</v>
      </c>
      <c r="AU52" s="96">
        <f t="shared" si="209"/>
        <v>6158.9251856082237</v>
      </c>
      <c r="AV52" s="96">
        <f t="shared" si="210"/>
        <v>147814.20445459738</v>
      </c>
      <c r="AW52" s="96">
        <f t="shared" si="143"/>
        <v>24</v>
      </c>
      <c r="AX52" s="96">
        <f t="shared" si="65"/>
        <v>576</v>
      </c>
      <c r="AY52" s="80">
        <f t="shared" si="66"/>
        <v>0.70792133800884793</v>
      </c>
      <c r="AZ52">
        <f t="shared" si="211"/>
        <v>1993</v>
      </c>
      <c r="BA52" s="80">
        <f>'Regional_intensity (aggregate)'!H29</f>
        <v>85.399085222379284</v>
      </c>
      <c r="BB52" s="284">
        <f t="shared" si="194"/>
        <v>88.184095075517959</v>
      </c>
      <c r="BC52" s="284">
        <f t="shared" si="212"/>
        <v>85.166801715528251</v>
      </c>
      <c r="BD52" s="284">
        <f t="shared" si="195"/>
        <v>87.944236407251367</v>
      </c>
      <c r="BE52" s="285">
        <f t="shared" si="70"/>
        <v>1.002727394972831</v>
      </c>
      <c r="BF52" s="282">
        <v>1.0028905212359633</v>
      </c>
      <c r="BG52" s="282"/>
      <c r="BH52" s="282"/>
      <c r="BJ52" s="89"/>
      <c r="BL52" s="95">
        <f t="shared" si="33"/>
        <v>1993</v>
      </c>
      <c r="BM52" s="75">
        <f>HDD_by_Division11_update!D48</f>
        <v>6646</v>
      </c>
      <c r="BN52" s="75">
        <f>HDD_by_Division11_update!E48</f>
        <v>7168</v>
      </c>
      <c r="BO52" s="75">
        <f t="shared" si="167"/>
        <v>6936.8189987163041</v>
      </c>
      <c r="BQ52" s="75">
        <f>CDD_by_Division11_update!F48</f>
        <v>735</v>
      </c>
      <c r="BR52" s="75">
        <f>CDD_by_Division11_update!H48</f>
        <v>817</v>
      </c>
      <c r="BS52" s="96">
        <f t="shared" si="168"/>
        <v>761.87274401473303</v>
      </c>
      <c r="BU52" s="430">
        <f t="shared" si="169"/>
        <v>0.99915315776650471</v>
      </c>
      <c r="BV52" s="282"/>
      <c r="BW52">
        <f t="shared" si="246"/>
        <v>1993</v>
      </c>
      <c r="BX52" s="96">
        <f t="shared" si="44"/>
        <v>6936.8189987163041</v>
      </c>
      <c r="BY52" s="96">
        <f t="shared" si="247"/>
        <v>761.87274401473303</v>
      </c>
      <c r="BZ52" s="96">
        <f t="shared" si="145"/>
        <v>24</v>
      </c>
      <c r="CA52" s="96">
        <f t="shared" si="72"/>
        <v>576</v>
      </c>
      <c r="CB52" s="96">
        <f t="shared" si="73"/>
        <v>13824</v>
      </c>
      <c r="CC52" s="96">
        <f t="shared" si="213"/>
        <v>1993</v>
      </c>
      <c r="CD52" s="284">
        <f>'Regional_intensity (aggregate)'!W29</f>
        <v>39.922278292422064</v>
      </c>
      <c r="CE52" s="284">
        <f t="shared" si="196"/>
        <v>39.893190996119323</v>
      </c>
      <c r="CF52" s="284">
        <f t="shared" si="214"/>
        <v>39.884133644734398</v>
      </c>
      <c r="CG52" s="284">
        <f t="shared" si="197"/>
        <v>39.855074140549668</v>
      </c>
      <c r="CH52" s="285">
        <f t="shared" si="215"/>
        <v>1.0009563865176925</v>
      </c>
      <c r="CI52" s="282"/>
      <c r="CJ52" s="282"/>
      <c r="CL52" s="95">
        <f t="shared" si="170"/>
        <v>1993</v>
      </c>
      <c r="CM52" s="98">
        <f t="shared" si="171"/>
        <v>6646</v>
      </c>
      <c r="CN52" s="99">
        <f t="shared" si="172"/>
        <v>7168</v>
      </c>
      <c r="CO52" s="96">
        <f t="shared" si="173"/>
        <v>6807.8143041364947</v>
      </c>
      <c r="CQ52" s="407">
        <f t="shared" si="174"/>
        <v>1.0239375897459586</v>
      </c>
      <c r="CR52" s="282"/>
      <c r="CS52">
        <f t="shared" si="77"/>
        <v>1993</v>
      </c>
      <c r="CT52" s="96">
        <f t="shared" si="216"/>
        <v>6807.8143041364947</v>
      </c>
      <c r="CU52" s="96">
        <f t="shared" si="217"/>
        <v>163387.54329927586</v>
      </c>
      <c r="CV52" s="96">
        <f t="shared" si="146"/>
        <v>24</v>
      </c>
      <c r="CW52" s="96">
        <f t="shared" si="80"/>
        <v>576</v>
      </c>
      <c r="CX52" s="80">
        <f t="shared" si="81"/>
        <v>0.70792133800884793</v>
      </c>
      <c r="CY52">
        <f t="shared" si="82"/>
        <v>1993</v>
      </c>
      <c r="CZ52" s="284">
        <f>'Regional_intensity (aggregate)'!V29</f>
        <v>69.734579820624489</v>
      </c>
      <c r="DA52" s="284">
        <f t="shared" si="198"/>
        <v>72.663943040657742</v>
      </c>
      <c r="DB52" s="284">
        <f t="shared" si="218"/>
        <v>68.471482923036135</v>
      </c>
      <c r="DC52" s="284">
        <f t="shared" si="199"/>
        <v>71.347786820067071</v>
      </c>
      <c r="DD52" s="285">
        <f t="shared" si="219"/>
        <v>1.0184470504167131</v>
      </c>
      <c r="DE52" s="282"/>
      <c r="DF52" s="212"/>
      <c r="DG52" s="89"/>
      <c r="DI52" s="95">
        <f t="shared" si="34"/>
        <v>1993</v>
      </c>
      <c r="DJ52" s="75">
        <f>HDD_by_Division11_update!F48</f>
        <v>2981</v>
      </c>
      <c r="DK52" s="75">
        <f>HDD_by_Division11_update!G48</f>
        <v>3768</v>
      </c>
      <c r="DL52" s="75">
        <f>HDD_by_Division11_update!H48</f>
        <v>2489</v>
      </c>
      <c r="DM52" s="75">
        <f t="shared" si="175"/>
        <v>3200.4694261523987</v>
      </c>
      <c r="DO52" s="75">
        <f>CDD_by_Division11_update!J48</f>
        <v>2092</v>
      </c>
      <c r="DP52" s="75">
        <f>CDD_by_Division11_update!L48</f>
        <v>1622</v>
      </c>
      <c r="DQ52" s="75">
        <f>CDD_by_Division11_update!N48</f>
        <v>2369</v>
      </c>
      <c r="DR52" s="75">
        <f t="shared" si="176"/>
        <v>1384.3797746231526</v>
      </c>
      <c r="DT52" s="430">
        <f t="shared" si="177"/>
        <v>1.0116516789660213</v>
      </c>
      <c r="DU52" s="282"/>
      <c r="DV52">
        <f t="shared" si="248"/>
        <v>1993</v>
      </c>
      <c r="DW52" s="96">
        <f t="shared" si="220"/>
        <v>3200.4694261523987</v>
      </c>
      <c r="DX52" s="96">
        <f t="shared" si="47"/>
        <v>1384.3797746231526</v>
      </c>
      <c r="DY52" s="96">
        <f t="shared" si="221"/>
        <v>33225.114590955665</v>
      </c>
      <c r="DZ52" s="96">
        <f t="shared" si="148"/>
        <v>24</v>
      </c>
      <c r="EA52" s="96">
        <f t="shared" si="88"/>
        <v>576</v>
      </c>
      <c r="EB52" s="96">
        <f t="shared" si="89"/>
        <v>13824</v>
      </c>
      <c r="EC52" s="96">
        <f t="shared" si="222"/>
        <v>1993</v>
      </c>
      <c r="ED52" s="284">
        <f>'Regional_intensity (aggregate)'!AK29</f>
        <v>49.376420802605658</v>
      </c>
      <c r="EE52" s="284">
        <f t="shared" si="200"/>
        <v>51.661159426227464</v>
      </c>
      <c r="EF52" s="284">
        <f t="shared" si="223"/>
        <v>49.303256172044243</v>
      </c>
      <c r="EG52" s="284">
        <f t="shared" si="224"/>
        <v>51.584609332430567</v>
      </c>
      <c r="EH52" s="285">
        <f t="shared" si="225"/>
        <v>1.0014839715718999</v>
      </c>
      <c r="EI52" s="282"/>
      <c r="EK52" s="95">
        <f t="shared" si="178"/>
        <v>1993</v>
      </c>
      <c r="EL52" s="98">
        <f t="shared" si="179"/>
        <v>2981</v>
      </c>
      <c r="EM52" s="98">
        <f t="shared" si="180"/>
        <v>3768</v>
      </c>
      <c r="EN52" s="98">
        <f t="shared" si="181"/>
        <v>2489</v>
      </c>
      <c r="EO52" s="75">
        <f t="shared" si="182"/>
        <v>2976.8269542808057</v>
      </c>
      <c r="EQ52" s="407">
        <f t="shared" si="183"/>
        <v>1.028090534062462</v>
      </c>
      <c r="ER52" s="282"/>
      <c r="ES52">
        <f t="shared" si="249"/>
        <v>1993</v>
      </c>
      <c r="ET52" s="96">
        <f t="shared" si="226"/>
        <v>2976.8269542808057</v>
      </c>
      <c r="EU52" s="96">
        <f t="shared" si="227"/>
        <v>71443.846902739344</v>
      </c>
      <c r="EV52" s="96">
        <f t="shared" si="150"/>
        <v>24</v>
      </c>
      <c r="EW52" s="96">
        <f t="shared" si="96"/>
        <v>576</v>
      </c>
      <c r="EX52" s="80">
        <f t="shared" si="97"/>
        <v>0.70792133800884793</v>
      </c>
      <c r="EY52">
        <f t="shared" si="228"/>
        <v>1993</v>
      </c>
      <c r="EZ52" s="284">
        <f>'Regional_intensity (aggregate)'!AJ29</f>
        <v>41.896995398397657</v>
      </c>
      <c r="FA52" s="284">
        <f t="shared" si="201"/>
        <v>44.557746373552696</v>
      </c>
      <c r="FB52" s="284">
        <f t="shared" si="229"/>
        <v>41.146341116631191</v>
      </c>
      <c r="FC52" s="284">
        <f t="shared" si="202"/>
        <v>43.759420317397115</v>
      </c>
      <c r="FD52" s="285">
        <f t="shared" si="230"/>
        <v>1.0182435244883306</v>
      </c>
      <c r="FE52" s="282"/>
      <c r="FG52" s="89"/>
      <c r="FI52" s="95">
        <f t="shared" si="35"/>
        <v>1993</v>
      </c>
      <c r="FJ52" s="75">
        <f>HDD_by_Division11_update!I48</f>
        <v>5514</v>
      </c>
      <c r="FK52" s="75">
        <f>HDD_by_Division11_update!J48</f>
        <v>3052</v>
      </c>
      <c r="FL52" s="75">
        <f t="shared" si="184"/>
        <v>3999.2337981952419</v>
      </c>
      <c r="FN52" s="75">
        <f>CDD_by_Division11_update!P48</f>
        <v>1113</v>
      </c>
      <c r="FO52" s="75">
        <f>CDD_by_Division11_update!R48</f>
        <v>708</v>
      </c>
      <c r="FP52" s="96">
        <f t="shared" si="185"/>
        <v>869.35732502125245</v>
      </c>
      <c r="FR52" s="432">
        <f t="shared" si="186"/>
        <v>0.99396555097755956</v>
      </c>
      <c r="FS52" s="282"/>
      <c r="FT52">
        <f t="shared" si="250"/>
        <v>1993</v>
      </c>
      <c r="FU52" s="96">
        <f t="shared" si="231"/>
        <v>3999.2337981952419</v>
      </c>
      <c r="FV52" s="96">
        <f t="shared" si="232"/>
        <v>869.35732502125245</v>
      </c>
      <c r="FW52" s="96">
        <f t="shared" si="233"/>
        <v>20864.575800510058</v>
      </c>
      <c r="FX52" s="96">
        <f t="shared" si="152"/>
        <v>24</v>
      </c>
      <c r="FY52" s="96">
        <f t="shared" si="105"/>
        <v>576</v>
      </c>
      <c r="FZ52" s="96">
        <f t="shared" si="106"/>
        <v>13824</v>
      </c>
      <c r="GA52" s="96">
        <f t="shared" si="234"/>
        <v>1993</v>
      </c>
      <c r="GB52" s="284">
        <f>'Regional_intensity (aggregate)'!AX29</f>
        <v>50.796810800927389</v>
      </c>
      <c r="GC52" s="284">
        <f t="shared" si="203"/>
        <v>51.040067093800332</v>
      </c>
      <c r="GD52" s="284">
        <f t="shared" si="235"/>
        <v>50.952138304435465</v>
      </c>
      <c r="GE52" s="284">
        <f t="shared" si="204"/>
        <v>51.196138431263506</v>
      </c>
      <c r="GF52" s="285">
        <f t="shared" si="236"/>
        <v>0.99695150176858127</v>
      </c>
      <c r="GG52" s="282"/>
      <c r="GH52" s="282"/>
      <c r="GJ52" s="95">
        <f t="shared" si="187"/>
        <v>1993</v>
      </c>
      <c r="GK52" s="98">
        <f t="shared" si="188"/>
        <v>5514</v>
      </c>
      <c r="GL52" s="98">
        <f t="shared" si="189"/>
        <v>3052</v>
      </c>
      <c r="GM52" s="75">
        <f t="shared" si="190"/>
        <v>4041.6852548751285</v>
      </c>
      <c r="GO52" s="407">
        <f t="shared" si="191"/>
        <v>1.0021891298364225</v>
      </c>
      <c r="GP52" s="282"/>
      <c r="GQ52">
        <f t="shared" si="251"/>
        <v>1993</v>
      </c>
      <c r="GR52" s="96">
        <f t="shared" si="237"/>
        <v>4041.6852548751285</v>
      </c>
      <c r="GS52" s="96">
        <f t="shared" si="238"/>
        <v>97000.446117003085</v>
      </c>
      <c r="GT52" s="96">
        <f t="shared" si="154"/>
        <v>24</v>
      </c>
      <c r="GU52" s="96">
        <f t="shared" si="113"/>
        <v>576</v>
      </c>
      <c r="GV52" s="284">
        <f t="shared" si="114"/>
        <v>0.70792133800884793</v>
      </c>
      <c r="GW52">
        <f t="shared" si="239"/>
        <v>1993</v>
      </c>
      <c r="GX52" s="284">
        <f>'Regional_intensity (aggregate)'!AW29</f>
        <v>53.279931045400922</v>
      </c>
      <c r="GY52" s="284">
        <f t="shared" si="205"/>
        <v>55.446172709667707</v>
      </c>
      <c r="GZ52" s="284">
        <f t="shared" si="240"/>
        <v>52.165704880508009</v>
      </c>
      <c r="HA52" s="284">
        <f t="shared" si="206"/>
        <v>54.286644625375715</v>
      </c>
      <c r="HB52" s="285">
        <f t="shared" si="241"/>
        <v>1.0213593618152996</v>
      </c>
      <c r="HC52" s="282"/>
      <c r="HD52" s="282"/>
      <c r="HE52" s="282"/>
      <c r="HG52" s="89"/>
      <c r="HO52">
        <f t="shared" si="36"/>
        <v>1993</v>
      </c>
      <c r="HP52" s="112">
        <f t="shared" si="37"/>
        <v>1.0055332952961604</v>
      </c>
      <c r="HQ52" s="112">
        <f t="shared" si="38"/>
        <v>1.0168058518147094</v>
      </c>
      <c r="HS52">
        <f t="shared" si="158"/>
        <v>1993</v>
      </c>
      <c r="HT52" s="81">
        <f>Commercial_Total!D207</f>
        <v>3028.9651268039997</v>
      </c>
      <c r="HU52" s="81">
        <f t="shared" si="39"/>
        <v>3012.29719689379</v>
      </c>
      <c r="HV52" s="81">
        <f>Commercial_Total!D283</f>
        <v>3972.7640000000001</v>
      </c>
      <c r="HW52" s="81">
        <f t="shared" si="40"/>
        <v>3907.1018256924326</v>
      </c>
      <c r="HX52" s="96"/>
      <c r="HY52" s="75">
        <f>HDD_by_Division10!K48</f>
        <v>4700</v>
      </c>
      <c r="HZ52" s="75">
        <f>CDD_by_Division10!K48</f>
        <v>1218</v>
      </c>
      <c r="IB52">
        <f t="shared" si="118"/>
        <v>1993</v>
      </c>
      <c r="IC52" s="81">
        <f t="shared" si="118"/>
        <v>3028.9651268039997</v>
      </c>
      <c r="ID52" s="81">
        <f t="shared" si="118"/>
        <v>3012.29719689379</v>
      </c>
      <c r="IE52" s="81">
        <f t="shared" si="118"/>
        <v>3972.7640000000001</v>
      </c>
      <c r="IF52" s="81">
        <f t="shared" si="118"/>
        <v>3907.1018256924326</v>
      </c>
      <c r="IO52">
        <f t="shared" si="155"/>
        <v>1993</v>
      </c>
      <c r="IP52" s="78">
        <f>SEDS_CensusDiv!C41</f>
        <v>545.34</v>
      </c>
      <c r="IQ52" s="78">
        <f>SEDS_CensusDiv!D41</f>
        <v>686.87800000000004</v>
      </c>
      <c r="IR52" s="78">
        <f>SEDS_CensusDiv!E41</f>
        <v>1146.5650000000001</v>
      </c>
      <c r="IS52" s="78">
        <f>SEDS_CensusDiv!F41</f>
        <v>639.97199999999998</v>
      </c>
      <c r="IT52" s="78">
        <f t="shared" si="119"/>
        <v>3018.7550000000001</v>
      </c>
      <c r="IV52" s="78">
        <f t="shared" si="120"/>
        <v>540.93258602796914</v>
      </c>
      <c r="IW52" s="78">
        <f t="shared" si="121"/>
        <v>686.22170681145769</v>
      </c>
      <c r="IX52" s="78">
        <f t="shared" si="122"/>
        <v>1144.8660513261987</v>
      </c>
      <c r="IY52" s="78">
        <f t="shared" si="123"/>
        <v>641.92891917480085</v>
      </c>
      <c r="IZ52" s="78">
        <f t="shared" si="124"/>
        <v>3013.9492633404266</v>
      </c>
      <c r="JB52" s="294">
        <f t="shared" si="125"/>
        <v>1.0015944981947862</v>
      </c>
      <c r="JD52">
        <f t="shared" si="126"/>
        <v>1993</v>
      </c>
      <c r="JE52" s="78">
        <f t="shared" si="127"/>
        <v>3018.7550000000001</v>
      </c>
      <c r="JF52" s="78">
        <f t="shared" si="128"/>
        <v>3013.9492633404266</v>
      </c>
      <c r="JI52">
        <f t="shared" si="156"/>
        <v>1993</v>
      </c>
      <c r="JJ52" s="78">
        <f>SEDS_CensusDiv!J41</f>
        <v>1121.0940000000001</v>
      </c>
      <c r="JK52" s="78">
        <f>SEDS_CensusDiv!K41</f>
        <v>1199.81</v>
      </c>
      <c r="JL52" s="78">
        <f>SEDS_CensusDiv!L41</f>
        <v>972.88599999999997</v>
      </c>
      <c r="JM52" s="78">
        <f>SEDS_CensusDiv!M41</f>
        <v>671.25599999999997</v>
      </c>
      <c r="JN52" s="78">
        <f t="shared" si="129"/>
        <v>3965.0459999999998</v>
      </c>
      <c r="JP52" s="78">
        <f t="shared" si="130"/>
        <v>1118.0446506404426</v>
      </c>
      <c r="JQ52" s="78">
        <f t="shared" si="131"/>
        <v>1178.0779369031304</v>
      </c>
      <c r="JR52" s="78">
        <f t="shared" si="132"/>
        <v>955.45513092153192</v>
      </c>
      <c r="JS52" s="78">
        <f t="shared" si="133"/>
        <v>657.21823786581047</v>
      </c>
      <c r="JT52" s="78">
        <f t="shared" si="134"/>
        <v>3908.7959563309155</v>
      </c>
      <c r="JV52" s="294">
        <f t="shared" si="157"/>
        <v>1.0143906318716838</v>
      </c>
      <c r="JX52">
        <f t="shared" si="136"/>
        <v>1993</v>
      </c>
      <c r="JY52" s="78">
        <f t="shared" si="137"/>
        <v>3965.0459999999998</v>
      </c>
      <c r="JZ52" s="78">
        <f t="shared" si="138"/>
        <v>3908.7959563309155</v>
      </c>
      <c r="KC52">
        <v>1993</v>
      </c>
      <c r="KD52" s="78">
        <v>3965.0459999999998</v>
      </c>
      <c r="KE52" s="78">
        <v>3918.8804297870847</v>
      </c>
    </row>
    <row r="53" spans="2:291" x14ac:dyDescent="0.2">
      <c r="B53" t="s">
        <v>191</v>
      </c>
      <c r="C53">
        <f>C54+C55</f>
        <v>779</v>
      </c>
      <c r="D53" s="80"/>
      <c r="E53">
        <f>E54+E55</f>
        <v>10860</v>
      </c>
      <c r="F53" s="80"/>
      <c r="I53" s="96">
        <f t="shared" si="139"/>
        <v>1994</v>
      </c>
      <c r="J53" s="76">
        <v>0.7195191550422646</v>
      </c>
      <c r="K53" s="79">
        <f t="shared" si="53"/>
        <v>0.7128399410508437</v>
      </c>
      <c r="L53" s="96">
        <f t="shared" si="54"/>
        <v>15625</v>
      </c>
      <c r="M53" s="79">
        <f t="shared" si="55"/>
        <v>0.7128399410508437</v>
      </c>
      <c r="O53" s="95">
        <v>1994</v>
      </c>
      <c r="P53" s="75">
        <f>HDD_by_Division11_update!B49</f>
        <v>6672</v>
      </c>
      <c r="Q53" s="75">
        <f>HDD_by_Division11_update!C49</f>
        <v>5934</v>
      </c>
      <c r="R53" s="96">
        <f t="shared" si="161"/>
        <v>6087.8904109589039</v>
      </c>
      <c r="T53">
        <f>CDD_by_Division11_update!B49</f>
        <v>548</v>
      </c>
      <c r="U53">
        <f>CDD_by_Division11_update!D49</f>
        <v>722</v>
      </c>
      <c r="V53" s="96">
        <f t="shared" si="162"/>
        <v>678.72965324998938</v>
      </c>
      <c r="X53" s="430">
        <f t="shared" si="163"/>
        <v>1.0125867654638787</v>
      </c>
      <c r="Y53" s="282"/>
      <c r="Z53">
        <f t="shared" si="242"/>
        <v>1994</v>
      </c>
      <c r="AA53" s="96">
        <f t="shared" si="243"/>
        <v>6087.8904109589039</v>
      </c>
      <c r="AB53" s="96">
        <f t="shared" si="244"/>
        <v>678.72965324998938</v>
      </c>
      <c r="AC53" s="96">
        <f t="shared" si="141"/>
        <v>25</v>
      </c>
      <c r="AD53" s="96">
        <f t="shared" si="58"/>
        <v>625</v>
      </c>
      <c r="AE53" s="96">
        <f t="shared" si="59"/>
        <v>15625</v>
      </c>
      <c r="AF53" s="284">
        <f>'Regional_intensity (aggregate)'!I30</f>
        <v>42.655087125793735</v>
      </c>
      <c r="AG53" s="284">
        <f t="shared" si="192"/>
        <v>42.660669217295556</v>
      </c>
      <c r="AH53" s="284">
        <f t="shared" si="207"/>
        <v>42.381421951916707</v>
      </c>
      <c r="AI53" s="284">
        <f t="shared" si="193"/>
        <v>42.386968230010453</v>
      </c>
      <c r="AJ53" s="285">
        <f t="shared" si="208"/>
        <v>1.0064571966034437</v>
      </c>
      <c r="AK53" s="282"/>
      <c r="AM53" s="95">
        <f t="shared" si="164"/>
        <v>1994</v>
      </c>
      <c r="AN53" s="98">
        <f t="shared" si="159"/>
        <v>6672</v>
      </c>
      <c r="AO53" s="99">
        <f t="shared" si="160"/>
        <v>5934</v>
      </c>
      <c r="AP53" s="96">
        <f t="shared" si="165"/>
        <v>6133.5676756139355</v>
      </c>
      <c r="AR53" s="407">
        <f t="shared" si="166"/>
        <v>1.0033812156579867</v>
      </c>
      <c r="AS53" s="282"/>
      <c r="AT53">
        <f t="shared" si="245"/>
        <v>1994</v>
      </c>
      <c r="AU53" s="96">
        <f t="shared" si="209"/>
        <v>6133.5676756139355</v>
      </c>
      <c r="AV53" s="96">
        <f t="shared" si="210"/>
        <v>153339.19189034839</v>
      </c>
      <c r="AW53" s="96">
        <f t="shared" si="143"/>
        <v>25</v>
      </c>
      <c r="AX53" s="96">
        <f t="shared" si="65"/>
        <v>625</v>
      </c>
      <c r="AY53" s="80">
        <f t="shared" si="66"/>
        <v>0.7128399410508437</v>
      </c>
      <c r="AZ53">
        <f t="shared" si="211"/>
        <v>1994</v>
      </c>
      <c r="BA53" s="80">
        <f>'Regional_intensity (aggregate)'!H30</f>
        <v>88.57987919890887</v>
      </c>
      <c r="BB53" s="284">
        <f t="shared" si="194"/>
        <v>88.402623992107337</v>
      </c>
      <c r="BC53" s="284">
        <f t="shared" si="212"/>
        <v>88.430586103108837</v>
      </c>
      <c r="BD53" s="284">
        <f t="shared" si="195"/>
        <v>88.253629643368271</v>
      </c>
      <c r="BE53" s="285">
        <f t="shared" si="70"/>
        <v>1.0016882517958883</v>
      </c>
      <c r="BF53" s="282">
        <v>1.00176845941953</v>
      </c>
      <c r="BG53" s="282"/>
      <c r="BH53" s="282"/>
      <c r="BJ53" s="89"/>
      <c r="BL53" s="95">
        <f t="shared" si="33"/>
        <v>1994</v>
      </c>
      <c r="BM53" s="75">
        <f>HDD_by_Division11_update!D49</f>
        <v>6378</v>
      </c>
      <c r="BN53" s="75">
        <f>HDD_by_Division11_update!E49</f>
        <v>6509</v>
      </c>
      <c r="BO53" s="75">
        <f t="shared" si="167"/>
        <v>6450.9833119383829</v>
      </c>
      <c r="BQ53" s="75">
        <f>CDD_by_Division11_update!F49</f>
        <v>664</v>
      </c>
      <c r="BR53" s="75">
        <f>CDD_by_Division11_update!H49</f>
        <v>887</v>
      </c>
      <c r="BS53" s="96">
        <f t="shared" si="168"/>
        <v>737.08075506445675</v>
      </c>
      <c r="BU53" s="430">
        <f t="shared" si="169"/>
        <v>0.99253304875752324</v>
      </c>
      <c r="BV53" s="282"/>
      <c r="BW53">
        <f t="shared" si="246"/>
        <v>1994</v>
      </c>
      <c r="BX53" s="96">
        <f t="shared" si="44"/>
        <v>6450.9833119383829</v>
      </c>
      <c r="BY53" s="96">
        <f t="shared" si="247"/>
        <v>737.08075506445675</v>
      </c>
      <c r="BZ53" s="96">
        <f t="shared" si="145"/>
        <v>25</v>
      </c>
      <c r="CA53" s="96">
        <f t="shared" si="72"/>
        <v>625</v>
      </c>
      <c r="CB53" s="96">
        <f t="shared" si="73"/>
        <v>15625</v>
      </c>
      <c r="CC53" s="96">
        <f t="shared" si="213"/>
        <v>1994</v>
      </c>
      <c r="CD53" s="284">
        <f>'Regional_intensity (aggregate)'!W30</f>
        <v>41.128563994079151</v>
      </c>
      <c r="CE53" s="284">
        <f t="shared" si="196"/>
        <v>40.701692797430113</v>
      </c>
      <c r="CF53" s="284">
        <f t="shared" si="214"/>
        <v>41.411033331877888</v>
      </c>
      <c r="CG53" s="284">
        <f t="shared" si="197"/>
        <v>40.981230400868753</v>
      </c>
      <c r="CH53" s="285">
        <f t="shared" si="215"/>
        <v>0.99317888700011514</v>
      </c>
      <c r="CI53" s="282"/>
      <c r="CJ53" s="282"/>
      <c r="CL53" s="95">
        <f t="shared" si="170"/>
        <v>1994</v>
      </c>
      <c r="CM53" s="98">
        <f t="shared" si="171"/>
        <v>6378</v>
      </c>
      <c r="CN53" s="99">
        <f t="shared" si="172"/>
        <v>6509</v>
      </c>
      <c r="CO53" s="96">
        <f t="shared" si="173"/>
        <v>6418.6085705783153</v>
      </c>
      <c r="CQ53" s="407">
        <f t="shared" si="174"/>
        <v>0.98342329483298019</v>
      </c>
      <c r="CR53" s="282"/>
      <c r="CS53">
        <f t="shared" si="77"/>
        <v>1994</v>
      </c>
      <c r="CT53" s="96">
        <f t="shared" si="216"/>
        <v>6418.6085705783153</v>
      </c>
      <c r="CU53" s="96">
        <f t="shared" si="217"/>
        <v>160465.21426445787</v>
      </c>
      <c r="CV53" s="96">
        <f t="shared" si="146"/>
        <v>25</v>
      </c>
      <c r="CW53" s="96">
        <f t="shared" si="80"/>
        <v>625</v>
      </c>
      <c r="CX53" s="80">
        <f t="shared" si="81"/>
        <v>0.7128399410508437</v>
      </c>
      <c r="CY53">
        <f t="shared" si="82"/>
        <v>1994</v>
      </c>
      <c r="CZ53" s="284">
        <f>'Regional_intensity (aggregate)'!V30</f>
        <v>68.597236078489303</v>
      </c>
      <c r="DA53" s="284">
        <f t="shared" si="198"/>
        <v>70.188953720773071</v>
      </c>
      <c r="DB53" s="284">
        <f t="shared" si="218"/>
        <v>69.503199605050455</v>
      </c>
      <c r="DC53" s="284">
        <f t="shared" si="199"/>
        <v>71.115939058283615</v>
      </c>
      <c r="DD53" s="285">
        <f t="shared" si="219"/>
        <v>0.98696515366617288</v>
      </c>
      <c r="DE53" s="282"/>
      <c r="DF53" s="212"/>
      <c r="DG53" s="89"/>
      <c r="DI53" s="95">
        <f t="shared" si="34"/>
        <v>1994</v>
      </c>
      <c r="DJ53" s="75">
        <f>HDD_by_Division11_update!F49</f>
        <v>2724</v>
      </c>
      <c r="DK53" s="75">
        <f>HDD_by_Division11_update!G49</f>
        <v>3394</v>
      </c>
      <c r="DL53" s="75">
        <f>HDD_by_Division11_update!H49</f>
        <v>2108</v>
      </c>
      <c r="DM53" s="75">
        <f t="shared" si="175"/>
        <v>2886.0520539354029</v>
      </c>
      <c r="DO53" s="75">
        <f>CDD_by_Division11_update!J49</f>
        <v>2005</v>
      </c>
      <c r="DP53" s="75">
        <f>CDD_by_Division11_update!L49</f>
        <v>1448</v>
      </c>
      <c r="DQ53" s="75">
        <f>CDD_by_Division11_update!N49</f>
        <v>2422</v>
      </c>
      <c r="DR53" s="75">
        <f t="shared" si="176"/>
        <v>1301.3522610859065</v>
      </c>
      <c r="DT53" s="430">
        <f t="shared" si="177"/>
        <v>0.99710301318061656</v>
      </c>
      <c r="DU53" s="282"/>
      <c r="DV53">
        <f t="shared" si="248"/>
        <v>1994</v>
      </c>
      <c r="DW53" s="96">
        <f t="shared" si="220"/>
        <v>2886.0520539354029</v>
      </c>
      <c r="DX53" s="96">
        <f t="shared" si="47"/>
        <v>1301.3522610859065</v>
      </c>
      <c r="DY53" s="96">
        <f t="shared" si="221"/>
        <v>32533.806527147663</v>
      </c>
      <c r="DZ53" s="96">
        <f t="shared" si="148"/>
        <v>25</v>
      </c>
      <c r="EA53" s="96">
        <f t="shared" si="88"/>
        <v>625</v>
      </c>
      <c r="EB53" s="96">
        <f t="shared" si="89"/>
        <v>15625</v>
      </c>
      <c r="EC53" s="96">
        <f t="shared" si="222"/>
        <v>1994</v>
      </c>
      <c r="ED53" s="284">
        <f>'Regional_intensity (aggregate)'!AK30</f>
        <v>50.841268549321342</v>
      </c>
      <c r="EE53" s="284">
        <f t="shared" si="200"/>
        <v>52.810323500239939</v>
      </c>
      <c r="EF53" s="284">
        <f t="shared" si="223"/>
        <v>50.656111128352201</v>
      </c>
      <c r="EG53" s="284">
        <f t="shared" si="224"/>
        <v>52.617995032071128</v>
      </c>
      <c r="EH53" s="285">
        <f t="shared" si="225"/>
        <v>1.0036551842777663</v>
      </c>
      <c r="EI53" s="282"/>
      <c r="EK53" s="95">
        <f t="shared" si="178"/>
        <v>1994</v>
      </c>
      <c r="EL53" s="98">
        <f t="shared" si="179"/>
        <v>2724</v>
      </c>
      <c r="EM53" s="98">
        <f t="shared" si="180"/>
        <v>3394</v>
      </c>
      <c r="EN53" s="98">
        <f t="shared" si="181"/>
        <v>2108</v>
      </c>
      <c r="EO53" s="75">
        <f t="shared" si="182"/>
        <v>2654.814355254367</v>
      </c>
      <c r="EQ53" s="407">
        <f t="shared" si="183"/>
        <v>0.97008211926679389</v>
      </c>
      <c r="ER53" s="282"/>
      <c r="ES53">
        <f t="shared" si="249"/>
        <v>1994</v>
      </c>
      <c r="ET53" s="96">
        <f t="shared" si="226"/>
        <v>2654.814355254367</v>
      </c>
      <c r="EU53" s="96">
        <f t="shared" si="227"/>
        <v>66370.358881359178</v>
      </c>
      <c r="EV53" s="96">
        <f t="shared" si="150"/>
        <v>25</v>
      </c>
      <c r="EW53" s="96">
        <f t="shared" si="96"/>
        <v>625</v>
      </c>
      <c r="EX53" s="80">
        <f t="shared" si="97"/>
        <v>0.7128399410508437</v>
      </c>
      <c r="EY53">
        <f t="shared" si="228"/>
        <v>1994</v>
      </c>
      <c r="EZ53" s="284">
        <f>'Regional_intensity (aggregate)'!AJ30</f>
        <v>41.399899740295254</v>
      </c>
      <c r="FA53" s="284">
        <f t="shared" si="201"/>
        <v>42.307945434027914</v>
      </c>
      <c r="FB53" s="284">
        <f t="shared" si="229"/>
        <v>42.179656689696053</v>
      </c>
      <c r="FC53" s="284">
        <f t="shared" si="202"/>
        <v>43.104805201177143</v>
      </c>
      <c r="FD53" s="285">
        <f t="shared" si="230"/>
        <v>0.98151343537152869</v>
      </c>
      <c r="FE53" s="282"/>
      <c r="FG53" s="89"/>
      <c r="FI53" s="95">
        <f t="shared" si="35"/>
        <v>1994</v>
      </c>
      <c r="FJ53" s="75">
        <f>HDD_by_Division11_update!I49</f>
        <v>5002</v>
      </c>
      <c r="FK53" s="75">
        <f>HDD_by_Division11_update!J49</f>
        <v>3155</v>
      </c>
      <c r="FL53" s="75">
        <f t="shared" si="184"/>
        <v>3865.6177194421662</v>
      </c>
      <c r="FN53" s="75">
        <f>CDD_by_Division11_update!P49</f>
        <v>1436</v>
      </c>
      <c r="FO53" s="75">
        <f>CDD_by_Division11_update!R49</f>
        <v>801</v>
      </c>
      <c r="FP53" s="96">
        <f t="shared" si="185"/>
        <v>1053.992349107396</v>
      </c>
      <c r="FR53" s="432">
        <f t="shared" si="186"/>
        <v>1.0126261840030524</v>
      </c>
      <c r="FS53" s="282"/>
      <c r="FT53">
        <f t="shared" si="250"/>
        <v>1994</v>
      </c>
      <c r="FU53" s="96">
        <f t="shared" si="231"/>
        <v>3865.6177194421662</v>
      </c>
      <c r="FV53" s="96">
        <f t="shared" si="232"/>
        <v>1053.992349107396</v>
      </c>
      <c r="FW53" s="96">
        <f t="shared" si="233"/>
        <v>26349.8087276849</v>
      </c>
      <c r="FX53" s="96">
        <f t="shared" si="152"/>
        <v>25</v>
      </c>
      <c r="FY53" s="96">
        <f t="shared" si="105"/>
        <v>625</v>
      </c>
      <c r="FZ53" s="96">
        <f t="shared" si="106"/>
        <v>15625</v>
      </c>
      <c r="GA53" s="96">
        <f t="shared" si="234"/>
        <v>1994</v>
      </c>
      <c r="GB53" s="284">
        <f>'Regional_intensity (aggregate)'!AX30</f>
        <v>50.440278289338387</v>
      </c>
      <c r="GC53" s="284">
        <f t="shared" si="203"/>
        <v>51.610519395509129</v>
      </c>
      <c r="GD53" s="284">
        <f t="shared" si="235"/>
        <v>50.228656572832833</v>
      </c>
      <c r="GE53" s="284">
        <f t="shared" si="204"/>
        <v>51.393987943371414</v>
      </c>
      <c r="GF53" s="285">
        <f t="shared" si="236"/>
        <v>1.0042131669637371</v>
      </c>
      <c r="GG53" s="282"/>
      <c r="GH53" s="282"/>
      <c r="GJ53" s="95">
        <f t="shared" si="187"/>
        <v>1994</v>
      </c>
      <c r="GK53" s="98">
        <f t="shared" si="188"/>
        <v>5002</v>
      </c>
      <c r="GL53" s="98">
        <f t="shared" si="189"/>
        <v>3155</v>
      </c>
      <c r="GM53" s="75">
        <f t="shared" si="190"/>
        <v>3897.4649332877179</v>
      </c>
      <c r="GO53" s="407">
        <f t="shared" si="191"/>
        <v>0.98488651221703216</v>
      </c>
      <c r="GP53" s="282"/>
      <c r="GQ53">
        <f t="shared" si="251"/>
        <v>1994</v>
      </c>
      <c r="GR53" s="96">
        <f t="shared" si="237"/>
        <v>3897.4649332877179</v>
      </c>
      <c r="GS53" s="96">
        <f t="shared" si="238"/>
        <v>97436.623332192947</v>
      </c>
      <c r="GT53" s="96">
        <f t="shared" si="154"/>
        <v>25</v>
      </c>
      <c r="GU53" s="96">
        <f t="shared" si="113"/>
        <v>625</v>
      </c>
      <c r="GV53" s="284">
        <f t="shared" si="114"/>
        <v>0.7128399410508437</v>
      </c>
      <c r="GW53">
        <f t="shared" si="239"/>
        <v>1994</v>
      </c>
      <c r="GX53" s="284">
        <f>'Regional_intensity (aggregate)'!AW30</f>
        <v>52.885513085572164</v>
      </c>
      <c r="GY53" s="284">
        <f t="shared" si="205"/>
        <v>53.738553219461878</v>
      </c>
      <c r="GZ53" s="284">
        <f t="shared" si="240"/>
        <v>52.529509807115645</v>
      </c>
      <c r="HA53" s="284">
        <f t="shared" si="206"/>
        <v>53.376807629612287</v>
      </c>
      <c r="HB53" s="285">
        <f t="shared" si="241"/>
        <v>1.0067772054177497</v>
      </c>
      <c r="HC53" s="282"/>
      <c r="HD53" s="282"/>
      <c r="HE53" s="282"/>
      <c r="HG53" s="89"/>
      <c r="HO53">
        <f t="shared" si="36"/>
        <v>1994</v>
      </c>
      <c r="HP53" s="112">
        <f t="shared" si="37"/>
        <v>1.0022076823217922</v>
      </c>
      <c r="HQ53" s="112">
        <f t="shared" si="38"/>
        <v>0.98487836191091582</v>
      </c>
      <c r="HS53">
        <f t="shared" si="158"/>
        <v>1994</v>
      </c>
      <c r="HT53" s="81">
        <f>Commercial_Total!D208</f>
        <v>3117.2196323559997</v>
      </c>
      <c r="HU53" s="81">
        <f t="shared" si="39"/>
        <v>3110.3529611092249</v>
      </c>
      <c r="HV53" s="81">
        <f>Commercial_Total!D284</f>
        <v>4016.4549999999995</v>
      </c>
      <c r="HW53" s="81">
        <f t="shared" si="40"/>
        <v>4078.1228985547514</v>
      </c>
      <c r="HX53" s="96"/>
      <c r="HY53" s="75">
        <f>HDD_by_Division10!K49</f>
        <v>4483</v>
      </c>
      <c r="HZ53" s="75">
        <f>CDD_by_Division10!K49</f>
        <v>1220</v>
      </c>
      <c r="IB53">
        <f t="shared" si="118"/>
        <v>1994</v>
      </c>
      <c r="IC53" s="81">
        <f t="shared" si="118"/>
        <v>3117.2196323559997</v>
      </c>
      <c r="ID53" s="81">
        <f t="shared" si="118"/>
        <v>3110.3529611092249</v>
      </c>
      <c r="IE53" s="81">
        <f t="shared" si="118"/>
        <v>4016.4549999999995</v>
      </c>
      <c r="IF53" s="81">
        <f t="shared" si="118"/>
        <v>4078.1228985547514</v>
      </c>
      <c r="IO53">
        <f t="shared" si="155"/>
        <v>1994</v>
      </c>
      <c r="IP53" s="78">
        <f>SEDS_CensusDiv!C42</f>
        <v>562.53700000000003</v>
      </c>
      <c r="IQ53" s="78">
        <f>SEDS_CensusDiv!D42</f>
        <v>712.14099999999996</v>
      </c>
      <c r="IR53" s="78">
        <f>SEDS_CensusDiv!E42</f>
        <v>1197.4560000000001</v>
      </c>
      <c r="IS53" s="78">
        <f>SEDS_CensusDiv!F42</f>
        <v>643.38700000000006</v>
      </c>
      <c r="IT53" s="78">
        <f t="shared" si="119"/>
        <v>3115.5210000000002</v>
      </c>
      <c r="IV53" s="78">
        <f t="shared" si="120"/>
        <v>558.92789270962555</v>
      </c>
      <c r="IW53" s="78">
        <f t="shared" si="121"/>
        <v>717.03195599637979</v>
      </c>
      <c r="IX53" s="78">
        <f t="shared" si="122"/>
        <v>1193.0950178488777</v>
      </c>
      <c r="IY53" s="78">
        <f t="shared" si="123"/>
        <v>640.68767585003525</v>
      </c>
      <c r="IZ53" s="78">
        <f t="shared" si="124"/>
        <v>3109.7425424049184</v>
      </c>
      <c r="JB53" s="294">
        <f t="shared" si="125"/>
        <v>1.0018581787772736</v>
      </c>
      <c r="JD53">
        <f t="shared" si="126"/>
        <v>1994</v>
      </c>
      <c r="JE53" s="78">
        <f t="shared" si="127"/>
        <v>3115.5210000000002</v>
      </c>
      <c r="JF53" s="78">
        <f t="shared" si="128"/>
        <v>3109.7425424049184</v>
      </c>
      <c r="JI53">
        <f t="shared" si="156"/>
        <v>1994</v>
      </c>
      <c r="JJ53" s="78">
        <f>SEDS_CensusDiv!J42</f>
        <v>1168.1949999999999</v>
      </c>
      <c r="JK53" s="78">
        <f>SEDS_CensusDiv!K42</f>
        <v>1187.761</v>
      </c>
      <c r="JL53" s="78">
        <f>SEDS_CensusDiv!L42</f>
        <v>975.08500000000004</v>
      </c>
      <c r="JM53" s="78">
        <f>SEDS_CensusDiv!M42</f>
        <v>674.577</v>
      </c>
      <c r="JN53" s="78">
        <f t="shared" si="129"/>
        <v>4005.6180000000004</v>
      </c>
      <c r="JP53" s="78">
        <f t="shared" si="130"/>
        <v>1166.2261166641299</v>
      </c>
      <c r="JQ53" s="78">
        <f t="shared" si="131"/>
        <v>1203.4477565777804</v>
      </c>
      <c r="JR53" s="78">
        <f t="shared" si="132"/>
        <v>993.45048662620161</v>
      </c>
      <c r="JS53" s="78">
        <f t="shared" si="133"/>
        <v>670.03602819959815</v>
      </c>
      <c r="JT53" s="78">
        <f t="shared" si="134"/>
        <v>4033.1603880677103</v>
      </c>
      <c r="JV53" s="294">
        <f t="shared" si="157"/>
        <v>0.99317101592359303</v>
      </c>
      <c r="JX53">
        <f t="shared" si="136"/>
        <v>1994</v>
      </c>
      <c r="JY53" s="78">
        <f t="shared" si="137"/>
        <v>4005.6180000000004</v>
      </c>
      <c r="JZ53" s="78">
        <f t="shared" si="138"/>
        <v>4033.1603880677103</v>
      </c>
      <c r="KC53">
        <v>1994</v>
      </c>
      <c r="KD53" s="78">
        <v>4005.6180000000004</v>
      </c>
      <c r="KE53" s="78">
        <v>4050.1068043269615</v>
      </c>
    </row>
    <row r="54" spans="2:291" x14ac:dyDescent="0.2">
      <c r="B54" t="s">
        <v>192</v>
      </c>
      <c r="C54">
        <v>345</v>
      </c>
      <c r="D54" s="106">
        <f>C54/C$53</f>
        <v>0.44287548138639282</v>
      </c>
      <c r="E54">
        <v>7301</v>
      </c>
      <c r="F54" s="106">
        <f>E54/E$53</f>
        <v>0.6722836095764273</v>
      </c>
      <c r="I54" s="96">
        <f t="shared" si="139"/>
        <v>1995</v>
      </c>
      <c r="J54" s="76">
        <v>0.66376419765071681</v>
      </c>
      <c r="K54" s="79">
        <f t="shared" si="53"/>
        <v>0.69026106989057801</v>
      </c>
      <c r="L54" s="96">
        <f t="shared" si="54"/>
        <v>17576</v>
      </c>
      <c r="M54" s="79">
        <f t="shared" si="55"/>
        <v>0.69026106989057801</v>
      </c>
      <c r="O54" s="95">
        <v>1995</v>
      </c>
      <c r="P54" s="75">
        <f>HDD_by_Division11_update!B50</f>
        <v>6559</v>
      </c>
      <c r="Q54" s="75">
        <f>HDD_by_Division11_update!C50</f>
        <v>5831</v>
      </c>
      <c r="R54" s="96">
        <f t="shared" si="161"/>
        <v>5982.8051750380509</v>
      </c>
      <c r="T54">
        <f>CDD_by_Division11_update!B50</f>
        <v>507</v>
      </c>
      <c r="U54">
        <f>CDD_by_Division11_update!D50</f>
        <v>803</v>
      </c>
      <c r="V54" s="96">
        <f t="shared" si="162"/>
        <v>729.39067449423487</v>
      </c>
      <c r="X54" s="430">
        <f t="shared" si="163"/>
        <v>1.0181949162488098</v>
      </c>
      <c r="Y54" s="282"/>
      <c r="Z54">
        <f t="shared" si="242"/>
        <v>1995</v>
      </c>
      <c r="AA54" s="96">
        <f t="shared" si="243"/>
        <v>5982.8051750380509</v>
      </c>
      <c r="AB54" s="96">
        <f t="shared" si="244"/>
        <v>729.39067449423487</v>
      </c>
      <c r="AC54" s="96">
        <f t="shared" si="141"/>
        <v>26</v>
      </c>
      <c r="AD54" s="96">
        <f t="shared" si="58"/>
        <v>676</v>
      </c>
      <c r="AE54" s="96">
        <f t="shared" si="59"/>
        <v>17576</v>
      </c>
      <c r="AF54" s="284">
        <f>'Regional_intensity (aggregate)'!I31</f>
        <v>43.828763698324181</v>
      </c>
      <c r="AG54" s="284">
        <f t="shared" si="192"/>
        <v>43.58363554025739</v>
      </c>
      <c r="AH54" s="284">
        <f t="shared" si="207"/>
        <v>43.467213549444196</v>
      </c>
      <c r="AI54" s="284">
        <f t="shared" si="193"/>
        <v>43.224107490897566</v>
      </c>
      <c r="AJ54" s="285">
        <f t="shared" si="208"/>
        <v>1.0083177668720062</v>
      </c>
      <c r="AK54" s="282"/>
      <c r="AM54" s="95">
        <f t="shared" si="164"/>
        <v>1995</v>
      </c>
      <c r="AN54" s="98">
        <f t="shared" si="159"/>
        <v>6559</v>
      </c>
      <c r="AO54" s="99">
        <f t="shared" si="160"/>
        <v>5831</v>
      </c>
      <c r="AP54" s="96">
        <f t="shared" si="165"/>
        <v>6027.8635065676754</v>
      </c>
      <c r="AR54" s="407">
        <f t="shared" si="166"/>
        <v>0.99273798887188536</v>
      </c>
      <c r="AS54" s="282"/>
      <c r="AT54">
        <f t="shared" si="245"/>
        <v>1995</v>
      </c>
      <c r="AU54" s="96">
        <f t="shared" si="209"/>
        <v>6027.8635065676754</v>
      </c>
      <c r="AV54" s="96">
        <f t="shared" si="210"/>
        <v>156724.45117075957</v>
      </c>
      <c r="AW54" s="96">
        <f t="shared" si="143"/>
        <v>26</v>
      </c>
      <c r="AX54" s="96">
        <f t="shared" si="65"/>
        <v>676</v>
      </c>
      <c r="AY54" s="80">
        <f t="shared" si="66"/>
        <v>0.69026106989057801</v>
      </c>
      <c r="AZ54">
        <f t="shared" si="211"/>
        <v>1995</v>
      </c>
      <c r="BA54" s="80">
        <f>'Regional_intensity (aggregate)'!H31</f>
        <v>85.738456039141809</v>
      </c>
      <c r="BB54" s="284">
        <f t="shared" si="194"/>
        <v>88.612506616969682</v>
      </c>
      <c r="BC54" s="284">
        <f t="shared" si="212"/>
        <v>86.070905831417051</v>
      </c>
      <c r="BD54" s="284">
        <f t="shared" si="195"/>
        <v>88.95610050445876</v>
      </c>
      <c r="BE54" s="285">
        <f t="shared" si="70"/>
        <v>0.99613748932854973</v>
      </c>
      <c r="BF54" s="282">
        <v>0.99596879773870617</v>
      </c>
      <c r="BG54" s="282"/>
      <c r="BH54" s="282"/>
      <c r="BJ54" s="89"/>
      <c r="BL54" s="95">
        <f t="shared" si="33"/>
        <v>1995</v>
      </c>
      <c r="BM54" s="75">
        <f>HDD_by_Division11_update!D50</f>
        <v>6664</v>
      </c>
      <c r="BN54" s="75">
        <f>HDD_by_Division11_update!E50</f>
        <v>6804</v>
      </c>
      <c r="BO54" s="75">
        <f t="shared" si="167"/>
        <v>6741.9974326059055</v>
      </c>
      <c r="BQ54" s="75">
        <f>CDD_by_Division11_update!F50</f>
        <v>921</v>
      </c>
      <c r="BR54" s="75">
        <f>CDD_by_Division11_update!H50</f>
        <v>985</v>
      </c>
      <c r="BS54" s="96">
        <f t="shared" si="168"/>
        <v>941.97384898710868</v>
      </c>
      <c r="BU54" s="430">
        <f t="shared" si="169"/>
        <v>1.0194431575827325</v>
      </c>
      <c r="BV54" s="282"/>
      <c r="BW54">
        <f t="shared" si="246"/>
        <v>1995</v>
      </c>
      <c r="BX54" s="96">
        <f t="shared" si="44"/>
        <v>6741.9974326059055</v>
      </c>
      <c r="BY54" s="96">
        <f t="shared" si="247"/>
        <v>941.97384898710868</v>
      </c>
      <c r="BZ54" s="96">
        <f t="shared" si="145"/>
        <v>26</v>
      </c>
      <c r="CA54" s="96">
        <f t="shared" si="72"/>
        <v>676</v>
      </c>
      <c r="CB54" s="96">
        <f t="shared" si="73"/>
        <v>17576</v>
      </c>
      <c r="CC54" s="96">
        <f t="shared" si="213"/>
        <v>1995</v>
      </c>
      <c r="CD54" s="284">
        <f>'Regional_intensity (aggregate)'!W31</f>
        <v>42.373548914882925</v>
      </c>
      <c r="CE54" s="284">
        <f t="shared" si="196"/>
        <v>42.903336549931495</v>
      </c>
      <c r="CF54" s="284">
        <f t="shared" si="214"/>
        <v>41.589802561425273</v>
      </c>
      <c r="CG54" s="284">
        <f t="shared" si="197"/>
        <v>42.109791179452387</v>
      </c>
      <c r="CH54" s="285">
        <f t="shared" si="215"/>
        <v>1.0188446759827752</v>
      </c>
      <c r="CI54" s="282"/>
      <c r="CJ54" s="282"/>
      <c r="CL54" s="95">
        <f t="shared" si="170"/>
        <v>1995</v>
      </c>
      <c r="CM54" s="98">
        <f t="shared" si="171"/>
        <v>6664</v>
      </c>
      <c r="CN54" s="99">
        <f t="shared" si="172"/>
        <v>6804</v>
      </c>
      <c r="CO54" s="96">
        <f t="shared" si="173"/>
        <v>6707.3984723737731</v>
      </c>
      <c r="CQ54" s="407">
        <f t="shared" si="174"/>
        <v>1.0136276532914743</v>
      </c>
      <c r="CR54" s="282"/>
      <c r="CS54">
        <f t="shared" si="77"/>
        <v>1995</v>
      </c>
      <c r="CT54" s="96">
        <f t="shared" si="216"/>
        <v>6707.3984723737731</v>
      </c>
      <c r="CU54" s="96">
        <f t="shared" si="217"/>
        <v>174392.36028171811</v>
      </c>
      <c r="CV54" s="96">
        <f t="shared" si="146"/>
        <v>26</v>
      </c>
      <c r="CW54" s="96">
        <f t="shared" si="80"/>
        <v>676</v>
      </c>
      <c r="CX54" s="80">
        <f t="shared" si="81"/>
        <v>0.69026106989057801</v>
      </c>
      <c r="CY54">
        <f t="shared" si="82"/>
        <v>1995</v>
      </c>
      <c r="CZ54" s="284">
        <f>'Regional_intensity (aggregate)'!V31</f>
        <v>70.866710004124101</v>
      </c>
      <c r="DA54" s="284">
        <f t="shared" si="198"/>
        <v>71.727712011122279</v>
      </c>
      <c r="DB54" s="284">
        <f t="shared" si="218"/>
        <v>70.07679286084813</v>
      </c>
      <c r="DC54" s="284">
        <f t="shared" si="199"/>
        <v>70.928197692449231</v>
      </c>
      <c r="DD54" s="285">
        <f t="shared" si="219"/>
        <v>1.0112721645929847</v>
      </c>
      <c r="DE54" s="282"/>
      <c r="DF54" s="212"/>
      <c r="DG54" s="89"/>
      <c r="DI54" s="95">
        <f t="shared" si="34"/>
        <v>1995</v>
      </c>
      <c r="DJ54" s="75">
        <f>HDD_by_Division11_update!F50</f>
        <v>2967</v>
      </c>
      <c r="DK54" s="75">
        <f>HDD_by_Division11_update!G50</f>
        <v>3626</v>
      </c>
      <c r="DL54" s="75">
        <f>HDD_by_Division11_update!H50</f>
        <v>2145</v>
      </c>
      <c r="DM54" s="75">
        <f t="shared" si="175"/>
        <v>3099.2163687676384</v>
      </c>
      <c r="DO54" s="75">
        <f>CDD_by_Division11_update!J50</f>
        <v>2081</v>
      </c>
      <c r="DP54" s="75">
        <f>CDD_by_Division11_update!L50</f>
        <v>1671</v>
      </c>
      <c r="DQ54" s="75">
        <f>CDD_by_Division11_update!N50</f>
        <v>2448</v>
      </c>
      <c r="DR54" s="75">
        <f t="shared" si="176"/>
        <v>1390.844943655788</v>
      </c>
      <c r="DT54" s="430">
        <f t="shared" si="177"/>
        <v>1.0110692859617882</v>
      </c>
      <c r="DU54" s="282"/>
      <c r="DV54">
        <f t="shared" si="248"/>
        <v>1995</v>
      </c>
      <c r="DW54" s="96">
        <f t="shared" si="220"/>
        <v>3099.2163687676384</v>
      </c>
      <c r="DX54" s="96">
        <f t="shared" si="47"/>
        <v>1390.844943655788</v>
      </c>
      <c r="DY54" s="96">
        <f t="shared" si="221"/>
        <v>36161.968535050488</v>
      </c>
      <c r="DZ54" s="96">
        <f t="shared" si="148"/>
        <v>26</v>
      </c>
      <c r="EA54" s="96">
        <f t="shared" si="88"/>
        <v>676</v>
      </c>
      <c r="EB54" s="96">
        <f t="shared" si="89"/>
        <v>17576</v>
      </c>
      <c r="EC54" s="96">
        <f t="shared" si="222"/>
        <v>1995</v>
      </c>
      <c r="ED54" s="284">
        <f>'Regional_intensity (aggregate)'!AK31</f>
        <v>53.319998820914336</v>
      </c>
      <c r="EE54" s="284">
        <f t="shared" si="200"/>
        <v>53.920876867244644</v>
      </c>
      <c r="EF54" s="284">
        <f t="shared" si="223"/>
        <v>53.031647419089566</v>
      </c>
      <c r="EG54" s="284">
        <f t="shared" si="224"/>
        <v>53.629275952463829</v>
      </c>
      <c r="EH54" s="285">
        <f t="shared" si="225"/>
        <v>1.0054373457333134</v>
      </c>
      <c r="EI54" s="282"/>
      <c r="EK54" s="95">
        <f t="shared" si="178"/>
        <v>1995</v>
      </c>
      <c r="EL54" s="98">
        <f t="shared" si="179"/>
        <v>2967</v>
      </c>
      <c r="EM54" s="98">
        <f t="shared" si="180"/>
        <v>3626</v>
      </c>
      <c r="EN54" s="98">
        <f t="shared" si="181"/>
        <v>2145</v>
      </c>
      <c r="EO54" s="75">
        <f t="shared" si="182"/>
        <v>2827.0018134962302</v>
      </c>
      <c r="EQ54" s="407">
        <f t="shared" si="183"/>
        <v>1.0019127840214854</v>
      </c>
      <c r="ER54" s="282"/>
      <c r="ES54">
        <f t="shared" si="249"/>
        <v>1995</v>
      </c>
      <c r="ET54" s="96">
        <f t="shared" si="226"/>
        <v>2827.0018134962302</v>
      </c>
      <c r="EU54" s="96">
        <f t="shared" si="227"/>
        <v>73502.047150901984</v>
      </c>
      <c r="EV54" s="96">
        <f t="shared" si="150"/>
        <v>26</v>
      </c>
      <c r="EW54" s="96">
        <f t="shared" si="96"/>
        <v>676</v>
      </c>
      <c r="EX54" s="80">
        <f t="shared" si="97"/>
        <v>0.69026106989057801</v>
      </c>
      <c r="EY54">
        <f t="shared" si="228"/>
        <v>1995</v>
      </c>
      <c r="EZ54" s="284">
        <f>'Regional_intensity (aggregate)'!AJ31</f>
        <v>42.758005496224307</v>
      </c>
      <c r="FA54" s="284">
        <f t="shared" si="201"/>
        <v>42.647979935524368</v>
      </c>
      <c r="FB54" s="284">
        <f t="shared" si="229"/>
        <v>42.705789627566098</v>
      </c>
      <c r="FC54" s="284">
        <f t="shared" si="202"/>
        <v>42.595898429546551</v>
      </c>
      <c r="FD54" s="285">
        <f t="shared" si="230"/>
        <v>1.0012226882845061</v>
      </c>
      <c r="FE54" s="282"/>
      <c r="FG54" s="89"/>
      <c r="FI54" s="95">
        <f t="shared" si="35"/>
        <v>1995</v>
      </c>
      <c r="FJ54" s="75">
        <f>HDD_by_Division11_update!I50</f>
        <v>4953</v>
      </c>
      <c r="FK54" s="75">
        <f>HDD_by_Division11_update!J50</f>
        <v>2784</v>
      </c>
      <c r="FL54" s="75">
        <f t="shared" si="184"/>
        <v>3618.5045118949961</v>
      </c>
      <c r="FN54" s="75">
        <f>CDD_by_Division11_update!P50</f>
        <v>1234</v>
      </c>
      <c r="FO54" s="75">
        <f>CDD_by_Division11_update!R50</f>
        <v>754</v>
      </c>
      <c r="FP54" s="96">
        <f t="shared" si="185"/>
        <v>945.23831113629922</v>
      </c>
      <c r="FR54" s="432">
        <f t="shared" si="186"/>
        <v>0.99817603115800346</v>
      </c>
      <c r="FS54" s="282"/>
      <c r="FT54">
        <f t="shared" si="250"/>
        <v>1995</v>
      </c>
      <c r="FU54" s="96">
        <f t="shared" si="231"/>
        <v>3618.5045118949961</v>
      </c>
      <c r="FV54" s="96">
        <f t="shared" si="232"/>
        <v>945.23831113629922</v>
      </c>
      <c r="FW54" s="96">
        <f t="shared" si="233"/>
        <v>24576.196089543781</v>
      </c>
      <c r="FX54" s="96">
        <f t="shared" si="152"/>
        <v>26</v>
      </c>
      <c r="FY54" s="96">
        <f t="shared" si="105"/>
        <v>676</v>
      </c>
      <c r="FZ54" s="96">
        <f t="shared" si="106"/>
        <v>17576</v>
      </c>
      <c r="GA54" s="96">
        <f t="shared" si="234"/>
        <v>1995</v>
      </c>
      <c r="GB54" s="284">
        <f>'Regional_intensity (aggregate)'!AX31</f>
        <v>50.517641665561136</v>
      </c>
      <c r="GC54" s="284">
        <f t="shared" si="203"/>
        <v>50.984633778068158</v>
      </c>
      <c r="GD54" s="284">
        <f t="shared" si="235"/>
        <v>51.154202377448478</v>
      </c>
      <c r="GE54" s="284">
        <f t="shared" si="204"/>
        <v>51.627078945796711</v>
      </c>
      <c r="GF54" s="285">
        <f t="shared" si="236"/>
        <v>0.98755604266507002</v>
      </c>
      <c r="GG54" s="282"/>
      <c r="GH54" s="282"/>
      <c r="GJ54" s="95">
        <f t="shared" si="187"/>
        <v>1995</v>
      </c>
      <c r="GK54" s="98">
        <f t="shared" si="188"/>
        <v>4953</v>
      </c>
      <c r="GL54" s="98">
        <f t="shared" si="189"/>
        <v>2784</v>
      </c>
      <c r="GM54" s="75">
        <f t="shared" si="190"/>
        <v>3655.9038658912077</v>
      </c>
      <c r="GO54" s="407">
        <f t="shared" si="191"/>
        <v>0.95437597712041577</v>
      </c>
      <c r="GP54" s="282"/>
      <c r="GQ54">
        <f t="shared" si="251"/>
        <v>1995</v>
      </c>
      <c r="GR54" s="96">
        <f t="shared" si="237"/>
        <v>3655.9038658912077</v>
      </c>
      <c r="GS54" s="96">
        <f t="shared" si="238"/>
        <v>95053.500513171399</v>
      </c>
      <c r="GT54" s="96">
        <f t="shared" si="154"/>
        <v>26</v>
      </c>
      <c r="GU54" s="96">
        <f t="shared" si="113"/>
        <v>676</v>
      </c>
      <c r="GV54" s="284">
        <f t="shared" si="114"/>
        <v>0.69026106989057801</v>
      </c>
      <c r="GW54">
        <f t="shared" si="239"/>
        <v>1995</v>
      </c>
      <c r="GX54" s="284">
        <f>'Regional_intensity (aggregate)'!AW31</f>
        <v>53.732604445691003</v>
      </c>
      <c r="GY54" s="284">
        <f t="shared" si="205"/>
        <v>51.396725232681447</v>
      </c>
      <c r="GZ54" s="284">
        <f t="shared" si="240"/>
        <v>55.085616828087488</v>
      </c>
      <c r="HA54" s="284">
        <f t="shared" si="206"/>
        <v>52.690919072191576</v>
      </c>
      <c r="HB54" s="285">
        <f t="shared" si="241"/>
        <v>0.97543800976906547</v>
      </c>
      <c r="HC54" s="282"/>
      <c r="HD54" s="282"/>
      <c r="HE54" s="282"/>
      <c r="HG54" s="89"/>
      <c r="HO54">
        <f t="shared" si="36"/>
        <v>1995</v>
      </c>
      <c r="HP54" s="112">
        <f t="shared" si="37"/>
        <v>1.0111502118052724</v>
      </c>
      <c r="HQ54" s="112">
        <f t="shared" si="38"/>
        <v>0.99485049852710594</v>
      </c>
      <c r="HS54">
        <f t="shared" si="158"/>
        <v>1995</v>
      </c>
      <c r="HT54" s="81">
        <f>Commercial_Total!D209</f>
        <v>3211.3973398799999</v>
      </c>
      <c r="HU54" s="81">
        <f t="shared" si="39"/>
        <v>3175.9844406762104</v>
      </c>
      <c r="HV54" s="81">
        <f>Commercial_Total!D285</f>
        <v>4100.51</v>
      </c>
      <c r="HW54" s="81">
        <f t="shared" si="40"/>
        <v>4121.7348798345874</v>
      </c>
      <c r="HX54" s="96"/>
      <c r="HY54" s="75">
        <f>HDD_by_Division10!K50</f>
        <v>4531</v>
      </c>
      <c r="HZ54" s="75">
        <f>CDD_by_Division10!K50</f>
        <v>1293</v>
      </c>
      <c r="IB54">
        <f t="shared" si="118"/>
        <v>1995</v>
      </c>
      <c r="IC54" s="81">
        <f t="shared" si="118"/>
        <v>3211.3973398799999</v>
      </c>
      <c r="ID54" s="81">
        <f t="shared" si="118"/>
        <v>3175.9844406762104</v>
      </c>
      <c r="IE54" s="81">
        <f t="shared" si="118"/>
        <v>4100.51</v>
      </c>
      <c r="IF54" s="81">
        <f t="shared" si="118"/>
        <v>4121.7348798345874</v>
      </c>
      <c r="IO54">
        <f t="shared" si="155"/>
        <v>1995</v>
      </c>
      <c r="IP54" s="78">
        <f>SEDS_CensusDiv!C43</f>
        <v>581.88</v>
      </c>
      <c r="IQ54" s="78">
        <f>SEDS_CensusDiv!D43</f>
        <v>739.87400000000002</v>
      </c>
      <c r="IR54" s="78">
        <f>SEDS_CensusDiv!E43</f>
        <v>1276.672</v>
      </c>
      <c r="IS54" s="78">
        <f>SEDS_CensusDiv!F43</f>
        <v>653.61</v>
      </c>
      <c r="IT54" s="78">
        <f t="shared" si="119"/>
        <v>3252.0360000000001</v>
      </c>
      <c r="IV54" s="78">
        <f t="shared" si="120"/>
        <v>577.07998323296692</v>
      </c>
      <c r="IW54" s="78">
        <f t="shared" si="121"/>
        <v>726.18919982706814</v>
      </c>
      <c r="IX54" s="78">
        <f t="shared" si="122"/>
        <v>1269.7678332893654</v>
      </c>
      <c r="IY54" s="78">
        <f t="shared" si="123"/>
        <v>661.84598317694872</v>
      </c>
      <c r="IZ54" s="78">
        <f t="shared" si="124"/>
        <v>3234.8829995263495</v>
      </c>
      <c r="JB54" s="294">
        <f t="shared" si="125"/>
        <v>1.0053025103152609</v>
      </c>
      <c r="JD54">
        <f t="shared" si="126"/>
        <v>1995</v>
      </c>
      <c r="JE54" s="78">
        <f t="shared" si="127"/>
        <v>3252.0360000000001</v>
      </c>
      <c r="JF54" s="78">
        <f t="shared" si="128"/>
        <v>3234.8829995263495</v>
      </c>
      <c r="JI54">
        <f t="shared" si="156"/>
        <v>1995</v>
      </c>
      <c r="JJ54" s="78">
        <f>SEDS_CensusDiv!J43</f>
        <v>1138.2819999999999</v>
      </c>
      <c r="JK54" s="78">
        <f>SEDS_CensusDiv!K43</f>
        <v>1237.386</v>
      </c>
      <c r="JL54" s="78">
        <f>SEDS_CensusDiv!L43</f>
        <v>1023.78</v>
      </c>
      <c r="JM54" s="78">
        <f>SEDS_CensusDiv!M43</f>
        <v>695.20600000000002</v>
      </c>
      <c r="JN54" s="78">
        <f t="shared" si="129"/>
        <v>4094.6539999999995</v>
      </c>
      <c r="JP54" s="78">
        <f t="shared" si="130"/>
        <v>1142.6956742359564</v>
      </c>
      <c r="JQ54" s="78">
        <f t="shared" si="131"/>
        <v>1223.593453200624</v>
      </c>
      <c r="JR54" s="78">
        <f t="shared" si="132"/>
        <v>1022.5297648359763</v>
      </c>
      <c r="JS54" s="78">
        <f t="shared" si="133"/>
        <v>712.71161574336202</v>
      </c>
      <c r="JT54" s="78">
        <f t="shared" si="134"/>
        <v>4101.5305080159187</v>
      </c>
      <c r="JV54" s="294">
        <f t="shared" si="157"/>
        <v>0.99832342877799396</v>
      </c>
      <c r="JX54">
        <f t="shared" si="136"/>
        <v>1995</v>
      </c>
      <c r="JY54" s="78">
        <f t="shared" si="137"/>
        <v>4094.6539999999995</v>
      </c>
      <c r="JZ54" s="78">
        <f t="shared" si="138"/>
        <v>4101.5305080159187</v>
      </c>
      <c r="KC54">
        <v>1995</v>
      </c>
      <c r="KD54" s="78">
        <v>4094.6539999999995</v>
      </c>
      <c r="KE54" s="78">
        <v>4107.4129694836465</v>
      </c>
    </row>
    <row r="55" spans="2:291" x14ac:dyDescent="0.2">
      <c r="B55" t="s">
        <v>193</v>
      </c>
      <c r="C55">
        <v>434</v>
      </c>
      <c r="D55" s="106">
        <f>C55/C$53</f>
        <v>0.55712451861360723</v>
      </c>
      <c r="E55">
        <v>3559</v>
      </c>
      <c r="F55" s="106">
        <f>E55/E$53</f>
        <v>0.32771639042357276</v>
      </c>
      <c r="I55" s="96">
        <f t="shared" si="139"/>
        <v>1996</v>
      </c>
      <c r="J55" s="76">
        <v>0.7103268886579891</v>
      </c>
      <c r="K55" s="79">
        <f t="shared" si="53"/>
        <v>0.69655575029803674</v>
      </c>
      <c r="L55" s="96">
        <f t="shared" si="54"/>
        <v>19683</v>
      </c>
      <c r="M55" s="79">
        <f t="shared" si="55"/>
        <v>0.69655575029803674</v>
      </c>
      <c r="O55" s="95">
        <v>1996</v>
      </c>
      <c r="P55" s="75">
        <f>HDD_by_Division11_update!B51</f>
        <v>6679</v>
      </c>
      <c r="Q55" s="75">
        <f>HDD_by_Division11_update!C51</f>
        <v>5986</v>
      </c>
      <c r="R55" s="96">
        <f t="shared" si="161"/>
        <v>6130.5068493150684</v>
      </c>
      <c r="T55">
        <f>CDD_by_Division11_update!B51</f>
        <v>400</v>
      </c>
      <c r="U55">
        <f>CDD_by_Division11_update!D51</f>
        <v>623</v>
      </c>
      <c r="V55" s="96">
        <f t="shared" si="162"/>
        <v>567.54432571694053</v>
      </c>
      <c r="X55" s="430">
        <f t="shared" si="163"/>
        <v>0.99536042486553711</v>
      </c>
      <c r="Y55" s="282"/>
      <c r="Z55">
        <f t="shared" si="242"/>
        <v>1996</v>
      </c>
      <c r="AA55" s="96">
        <f t="shared" si="243"/>
        <v>6130.5068493150684</v>
      </c>
      <c r="AB55" s="96">
        <f t="shared" si="244"/>
        <v>567.54432571694053</v>
      </c>
      <c r="AC55" s="96">
        <f t="shared" si="141"/>
        <v>27</v>
      </c>
      <c r="AD55" s="96">
        <f t="shared" si="58"/>
        <v>729</v>
      </c>
      <c r="AE55" s="96">
        <f t="shared" si="59"/>
        <v>19683</v>
      </c>
      <c r="AF55" s="284">
        <f>'Regional_intensity (aggregate)'!I32</f>
        <v>43.943981124326065</v>
      </c>
      <c r="AG55" s="284">
        <f t="shared" si="192"/>
        <v>44.003779785317306</v>
      </c>
      <c r="AH55" s="284">
        <f t="shared" si="207"/>
        <v>43.983817787878181</v>
      </c>
      <c r="AI55" s="284">
        <f t="shared" si="193"/>
        <v>44.043670658321503</v>
      </c>
      <c r="AJ55" s="285">
        <f t="shared" si="208"/>
        <v>0.99909428818243473</v>
      </c>
      <c r="AK55" s="282"/>
      <c r="AM55" s="95">
        <f t="shared" si="164"/>
        <v>1996</v>
      </c>
      <c r="AN55" s="98">
        <f t="shared" si="159"/>
        <v>6679</v>
      </c>
      <c r="AO55" s="99">
        <f t="shared" si="160"/>
        <v>5986</v>
      </c>
      <c r="AP55" s="96">
        <f t="shared" si="165"/>
        <v>6173.3989149057688</v>
      </c>
      <c r="AR55" s="407">
        <f t="shared" si="166"/>
        <v>1.0073548869942515</v>
      </c>
      <c r="AS55" s="282"/>
      <c r="AT55">
        <f t="shared" si="245"/>
        <v>1996</v>
      </c>
      <c r="AU55" s="96">
        <f t="shared" si="209"/>
        <v>6173.3989149057688</v>
      </c>
      <c r="AV55" s="96">
        <f t="shared" si="210"/>
        <v>166681.77070245575</v>
      </c>
      <c r="AW55" s="96">
        <f t="shared" si="143"/>
        <v>27</v>
      </c>
      <c r="AX55" s="96">
        <f t="shared" si="65"/>
        <v>729</v>
      </c>
      <c r="AY55" s="80">
        <f t="shared" si="66"/>
        <v>0.69655575029803674</v>
      </c>
      <c r="AZ55">
        <f t="shared" si="211"/>
        <v>1996</v>
      </c>
      <c r="BA55" s="80">
        <f>'Regional_intensity (aggregate)'!H32</f>
        <v>90.022753804714839</v>
      </c>
      <c r="BB55" s="284">
        <f t="shared" si="194"/>
        <v>89.446612657353356</v>
      </c>
      <c r="BC55" s="284">
        <f t="shared" si="212"/>
        <v>89.642798126006582</v>
      </c>
      <c r="BD55" s="284">
        <f t="shared" si="195"/>
        <v>89.069088676092974</v>
      </c>
      <c r="BE55" s="285">
        <f t="shared" si="70"/>
        <v>1.0042385521943902</v>
      </c>
      <c r="BF55" s="282">
        <v>1.004392548369575</v>
      </c>
      <c r="BG55" s="282"/>
      <c r="BH55" s="282"/>
      <c r="BJ55" s="89"/>
      <c r="BL55" s="95">
        <f t="shared" si="33"/>
        <v>1996</v>
      </c>
      <c r="BM55" s="75">
        <f>HDD_by_Division11_update!D51</f>
        <v>6947</v>
      </c>
      <c r="BN55" s="75">
        <f>HDD_by_Division11_update!E51</f>
        <v>7345</v>
      </c>
      <c r="BO55" s="75">
        <f t="shared" si="167"/>
        <v>7168.7355584082161</v>
      </c>
      <c r="BQ55" s="75">
        <f>CDD_by_Division11_update!F51</f>
        <v>629</v>
      </c>
      <c r="BR55" s="75">
        <f>CDD_by_Division11_update!H51</f>
        <v>821</v>
      </c>
      <c r="BS55" s="96">
        <f t="shared" si="168"/>
        <v>691.92154696132604</v>
      </c>
      <c r="BU55" s="430">
        <f t="shared" si="169"/>
        <v>0.98940636877923283</v>
      </c>
      <c r="BV55" s="282"/>
      <c r="BW55">
        <f t="shared" si="246"/>
        <v>1996</v>
      </c>
      <c r="BX55" s="96">
        <f t="shared" si="44"/>
        <v>7168.7355584082161</v>
      </c>
      <c r="BY55" s="96">
        <f t="shared" si="247"/>
        <v>691.92154696132604</v>
      </c>
      <c r="BZ55" s="96">
        <f t="shared" si="145"/>
        <v>27</v>
      </c>
      <c r="CA55" s="96">
        <f t="shared" si="72"/>
        <v>729</v>
      </c>
      <c r="CB55" s="96">
        <f t="shared" si="73"/>
        <v>19683</v>
      </c>
      <c r="CC55" s="96">
        <f t="shared" si="213"/>
        <v>1996</v>
      </c>
      <c r="CD55" s="284">
        <f>'Regional_intensity (aggregate)'!W32</f>
        <v>42.91124949307806</v>
      </c>
      <c r="CE55" s="284">
        <f t="shared" si="196"/>
        <v>43.03701393783804</v>
      </c>
      <c r="CF55" s="284">
        <f t="shared" si="214"/>
        <v>43.100863641389367</v>
      </c>
      <c r="CG55" s="284">
        <f t="shared" si="197"/>
        <v>43.227183807979003</v>
      </c>
      <c r="CH55" s="285">
        <f t="shared" si="215"/>
        <v>0.99560068796094325</v>
      </c>
      <c r="CI55" s="282"/>
      <c r="CJ55" s="282"/>
      <c r="CL55" s="95">
        <f t="shared" si="170"/>
        <v>1996</v>
      </c>
      <c r="CM55" s="98">
        <f t="shared" si="171"/>
        <v>6947</v>
      </c>
      <c r="CN55" s="99">
        <f t="shared" si="172"/>
        <v>7345</v>
      </c>
      <c r="CO55" s="96">
        <f t="shared" si="173"/>
        <v>7070.3756571768672</v>
      </c>
      <c r="CQ55" s="407">
        <f t="shared" si="174"/>
        <v>1.050440228328382</v>
      </c>
      <c r="CR55" s="282"/>
      <c r="CS55">
        <f t="shared" si="77"/>
        <v>1996</v>
      </c>
      <c r="CT55" s="96">
        <f t="shared" si="216"/>
        <v>7070.3756571768672</v>
      </c>
      <c r="CU55" s="96">
        <f t="shared" si="217"/>
        <v>190900.14274377542</v>
      </c>
      <c r="CV55" s="96">
        <f t="shared" si="146"/>
        <v>27</v>
      </c>
      <c r="CW55" s="96">
        <f t="shared" si="80"/>
        <v>729</v>
      </c>
      <c r="CX55" s="80">
        <f t="shared" si="81"/>
        <v>0.69655575029803674</v>
      </c>
      <c r="CY55">
        <f t="shared" si="82"/>
        <v>1996</v>
      </c>
      <c r="CZ55" s="284">
        <f>'Regional_intensity (aggregate)'!V32</f>
        <v>75.913366071766646</v>
      </c>
      <c r="DA55" s="284">
        <f t="shared" si="198"/>
        <v>73.759195673957393</v>
      </c>
      <c r="DB55" s="284">
        <f t="shared" si="218"/>
        <v>72.711201356215241</v>
      </c>
      <c r="DC55" s="284">
        <f t="shared" si="199"/>
        <v>70.647897808291546</v>
      </c>
      <c r="DD55" s="285">
        <f t="shared" si="219"/>
        <v>1.044039496746366</v>
      </c>
      <c r="DE55" s="282"/>
      <c r="DF55" s="212"/>
      <c r="DG55" s="89"/>
      <c r="DI55" s="95">
        <f t="shared" si="34"/>
        <v>1996</v>
      </c>
      <c r="DJ55" s="75">
        <f>HDD_by_Division11_update!F51</f>
        <v>3106</v>
      </c>
      <c r="DK55" s="75">
        <f>HDD_by_Division11_update!G51</f>
        <v>3782</v>
      </c>
      <c r="DL55" s="75">
        <f>HDD_by_Division11_update!H51</f>
        <v>2285</v>
      </c>
      <c r="DM55" s="75">
        <f t="shared" si="175"/>
        <v>3244.4192536845403</v>
      </c>
      <c r="DO55" s="75">
        <f>CDD_by_Division11_update!J51</f>
        <v>1867</v>
      </c>
      <c r="DP55" s="75">
        <f>CDD_by_Division11_update!L51</f>
        <v>1474</v>
      </c>
      <c r="DQ55" s="75">
        <f>CDD_by_Division11_update!N51</f>
        <v>2515</v>
      </c>
      <c r="DR55" s="75">
        <f t="shared" si="176"/>
        <v>1241.8055027074493</v>
      </c>
      <c r="DT55" s="430">
        <f t="shared" si="177"/>
        <v>0.993962184393544</v>
      </c>
      <c r="DU55" s="282"/>
      <c r="DV55">
        <f t="shared" si="248"/>
        <v>1996</v>
      </c>
      <c r="DW55" s="96">
        <f t="shared" si="220"/>
        <v>3244.4192536845403</v>
      </c>
      <c r="DX55" s="96">
        <f t="shared" si="47"/>
        <v>1241.8055027074493</v>
      </c>
      <c r="DY55" s="96">
        <f t="shared" si="221"/>
        <v>33528.748573101133</v>
      </c>
      <c r="DZ55" s="96">
        <f t="shared" si="148"/>
        <v>27</v>
      </c>
      <c r="EA55" s="96">
        <f t="shared" si="88"/>
        <v>729</v>
      </c>
      <c r="EB55" s="96">
        <f t="shared" si="89"/>
        <v>19683</v>
      </c>
      <c r="EC55" s="96">
        <f t="shared" si="222"/>
        <v>1996</v>
      </c>
      <c r="ED55" s="284">
        <f>'Regional_intensity (aggregate)'!AK32</f>
        <v>54.420861319029925</v>
      </c>
      <c r="EE55" s="284">
        <f t="shared" si="200"/>
        <v>54.068748153020529</v>
      </c>
      <c r="EF55" s="284">
        <f t="shared" si="223"/>
        <v>54.959627613327932</v>
      </c>
      <c r="EG55" s="284">
        <f t="shared" si="224"/>
        <v>54.604028528481045</v>
      </c>
      <c r="EH55" s="285">
        <f t="shared" si="225"/>
        <v>0.99019705340639252</v>
      </c>
      <c r="EI55" s="282"/>
      <c r="EK55" s="95">
        <f t="shared" si="178"/>
        <v>1996</v>
      </c>
      <c r="EL55" s="98">
        <f t="shared" si="179"/>
        <v>3106</v>
      </c>
      <c r="EM55" s="98">
        <f t="shared" si="180"/>
        <v>3782</v>
      </c>
      <c r="EN55" s="98">
        <f t="shared" si="181"/>
        <v>2285</v>
      </c>
      <c r="EO55" s="75">
        <f t="shared" si="182"/>
        <v>2969.7827622410991</v>
      </c>
      <c r="EQ55" s="407">
        <f t="shared" si="183"/>
        <v>1.0268897245920441</v>
      </c>
      <c r="ER55" s="282"/>
      <c r="ES55">
        <f t="shared" si="249"/>
        <v>1996</v>
      </c>
      <c r="ET55" s="96">
        <f t="shared" si="226"/>
        <v>2969.7827622410991</v>
      </c>
      <c r="EU55" s="96">
        <f t="shared" si="227"/>
        <v>80184.134580509679</v>
      </c>
      <c r="EV55" s="96">
        <f t="shared" si="150"/>
        <v>27</v>
      </c>
      <c r="EW55" s="96">
        <f t="shared" si="96"/>
        <v>729</v>
      </c>
      <c r="EX55" s="80">
        <f t="shared" si="97"/>
        <v>0.69655575029803674</v>
      </c>
      <c r="EY55">
        <f t="shared" si="228"/>
        <v>1996</v>
      </c>
      <c r="EZ55" s="284">
        <f>'Regional_intensity (aggregate)'!AJ32</f>
        <v>43.092390218577577</v>
      </c>
      <c r="FA55" s="284">
        <f t="shared" si="201"/>
        <v>42.689828155928659</v>
      </c>
      <c r="FB55" s="284">
        <f t="shared" si="229"/>
        <v>42.341374570444621</v>
      </c>
      <c r="FC55" s="284">
        <f t="shared" si="202"/>
        <v>41.945828373169164</v>
      </c>
      <c r="FD55" s="285">
        <f t="shared" si="230"/>
        <v>1.0177371579395342</v>
      </c>
      <c r="FE55" s="282"/>
      <c r="FG55" s="89"/>
      <c r="FI55" s="95">
        <f t="shared" si="35"/>
        <v>1996</v>
      </c>
      <c r="FJ55" s="75">
        <f>HDD_by_Division11_update!I51</f>
        <v>5011</v>
      </c>
      <c r="FK55" s="75">
        <f>HDD_by_Division11_update!J51</f>
        <v>2860</v>
      </c>
      <c r="FL55" s="75">
        <f t="shared" si="184"/>
        <v>3687.5791632485643</v>
      </c>
      <c r="FN55" s="75">
        <f>CDD_by_Division11_update!P51</f>
        <v>1381</v>
      </c>
      <c r="FO55" s="75">
        <f>CDD_by_Division11_update!R51</f>
        <v>856</v>
      </c>
      <c r="FP55" s="96">
        <f t="shared" si="185"/>
        <v>1065.1669028053273</v>
      </c>
      <c r="FR55" s="432">
        <f t="shared" si="186"/>
        <v>1.0112136759475627</v>
      </c>
      <c r="FS55" s="282"/>
      <c r="FT55">
        <f t="shared" si="250"/>
        <v>1996</v>
      </c>
      <c r="FU55" s="96">
        <f t="shared" si="231"/>
        <v>3687.5791632485643</v>
      </c>
      <c r="FV55" s="96">
        <f t="shared" si="232"/>
        <v>1065.1669028053273</v>
      </c>
      <c r="FW55" s="96">
        <f t="shared" si="233"/>
        <v>28759.506375743837</v>
      </c>
      <c r="FX55" s="96">
        <f t="shared" si="152"/>
        <v>27</v>
      </c>
      <c r="FY55" s="96">
        <f t="shared" si="105"/>
        <v>729</v>
      </c>
      <c r="FZ55" s="96">
        <f t="shared" si="106"/>
        <v>19683</v>
      </c>
      <c r="GA55" s="96">
        <f t="shared" si="234"/>
        <v>1996</v>
      </c>
      <c r="GB55" s="284">
        <f>'Regional_intensity (aggregate)'!AX32</f>
        <v>51.310878996431157</v>
      </c>
      <c r="GC55" s="284">
        <f t="shared" si="203"/>
        <v>51.739827872171105</v>
      </c>
      <c r="GD55" s="284">
        <f t="shared" si="235"/>
        <v>51.456875936145444</v>
      </c>
      <c r="GE55" s="284">
        <f t="shared" si="204"/>
        <v>51.887045317641224</v>
      </c>
      <c r="GF55" s="285">
        <f t="shared" si="236"/>
        <v>0.99716273215079243</v>
      </c>
      <c r="GG55" s="282"/>
      <c r="GH55" s="282"/>
      <c r="GJ55" s="95">
        <f t="shared" si="187"/>
        <v>1996</v>
      </c>
      <c r="GK55" s="98">
        <f t="shared" si="188"/>
        <v>5011</v>
      </c>
      <c r="GL55" s="98">
        <f t="shared" si="189"/>
        <v>2860</v>
      </c>
      <c r="GM55" s="75">
        <f t="shared" si="190"/>
        <v>3724.6681491618201</v>
      </c>
      <c r="GO55" s="407">
        <f t="shared" si="191"/>
        <v>0.96326471084925114</v>
      </c>
      <c r="GP55" s="282"/>
      <c r="GQ55">
        <f t="shared" si="251"/>
        <v>1996</v>
      </c>
      <c r="GR55" s="96">
        <f t="shared" si="237"/>
        <v>3724.6681491618201</v>
      </c>
      <c r="GS55" s="96">
        <f t="shared" si="238"/>
        <v>100566.04002736915</v>
      </c>
      <c r="GT55" s="96">
        <f t="shared" si="154"/>
        <v>27</v>
      </c>
      <c r="GU55" s="96">
        <f t="shared" si="113"/>
        <v>729</v>
      </c>
      <c r="GV55" s="284">
        <f t="shared" si="114"/>
        <v>0.69655575029803674</v>
      </c>
      <c r="GW55">
        <f t="shared" si="239"/>
        <v>1996</v>
      </c>
      <c r="GX55" s="284">
        <f>'Regional_intensity (aggregate)'!AW32</f>
        <v>51.364140932360243</v>
      </c>
      <c r="GY55" s="284">
        <f t="shared" si="205"/>
        <v>50.961790119093564</v>
      </c>
      <c r="GZ55" s="284">
        <f t="shared" si="240"/>
        <v>52.255258913063258</v>
      </c>
      <c r="HA55" s="284">
        <f t="shared" si="206"/>
        <v>51.845927703789869</v>
      </c>
      <c r="HB55" s="285">
        <f t="shared" si="241"/>
        <v>0.98294682680291445</v>
      </c>
      <c r="HC55" s="282"/>
      <c r="HD55" s="282"/>
      <c r="HE55" s="282"/>
      <c r="HG55" s="89"/>
      <c r="HO55">
        <f t="shared" si="36"/>
        <v>1996</v>
      </c>
      <c r="HP55" s="112">
        <f t="shared" si="37"/>
        <v>0.99710409899293517</v>
      </c>
      <c r="HQ55" s="112">
        <f t="shared" si="38"/>
        <v>1.0185592799180698</v>
      </c>
      <c r="HS55">
        <f t="shared" si="158"/>
        <v>1996</v>
      </c>
      <c r="HT55" s="81">
        <f>Commercial_Total!D210</f>
        <v>3303.3303432920002</v>
      </c>
      <c r="HU55" s="81">
        <f t="shared" si="39"/>
        <v>3312.9242439463742</v>
      </c>
      <c r="HV55" s="81">
        <f>Commercial_Total!D286</f>
        <v>4273.4070000000002</v>
      </c>
      <c r="HW55" s="81">
        <f t="shared" si="40"/>
        <v>4195.5407841787483</v>
      </c>
      <c r="HX55" s="96"/>
      <c r="HY55" s="75">
        <f>HDD_by_Division10!K51</f>
        <v>4713</v>
      </c>
      <c r="HZ55" s="75">
        <f>CDD_by_Division10!K51</f>
        <v>1180</v>
      </c>
      <c r="IB55">
        <f t="shared" si="118"/>
        <v>1996</v>
      </c>
      <c r="IC55" s="81">
        <f t="shared" si="118"/>
        <v>3303.3303432920002</v>
      </c>
      <c r="ID55" s="81">
        <f t="shared" si="118"/>
        <v>3312.9242439463742</v>
      </c>
      <c r="IE55" s="81">
        <f t="shared" si="118"/>
        <v>4273.4070000000002</v>
      </c>
      <c r="IF55" s="81">
        <f t="shared" si="118"/>
        <v>4195.5407841787483</v>
      </c>
      <c r="IO55">
        <f t="shared" si="155"/>
        <v>1996</v>
      </c>
      <c r="IP55" s="78">
        <f>SEDS_CensusDiv!C44</f>
        <v>590.03899999999999</v>
      </c>
      <c r="IQ55" s="78">
        <f>SEDS_CensusDiv!D44</f>
        <v>755.42100000000005</v>
      </c>
      <c r="IR55" s="78">
        <f>SEDS_CensusDiv!E44</f>
        <v>1316.442</v>
      </c>
      <c r="IS55" s="78">
        <f>SEDS_CensusDiv!F44</f>
        <v>682.06500000000005</v>
      </c>
      <c r="IT55" s="78">
        <f t="shared" si="119"/>
        <v>3343.9670000000001</v>
      </c>
      <c r="IV55" s="78">
        <f t="shared" si="120"/>
        <v>590.57388975109302</v>
      </c>
      <c r="IW55" s="78">
        <f t="shared" si="121"/>
        <v>758.75901768122799</v>
      </c>
      <c r="IX55" s="78">
        <f t="shared" si="122"/>
        <v>1329.4747701695203</v>
      </c>
      <c r="IY55" s="78">
        <f t="shared" si="123"/>
        <v>684.00570740228704</v>
      </c>
      <c r="IZ55" s="78">
        <f t="shared" si="124"/>
        <v>3362.8133850041286</v>
      </c>
      <c r="JB55" s="294">
        <f t="shared" si="125"/>
        <v>0.99439564946179571</v>
      </c>
      <c r="JD55">
        <f t="shared" si="126"/>
        <v>1996</v>
      </c>
      <c r="JE55" s="78">
        <f t="shared" si="127"/>
        <v>3343.9670000000001</v>
      </c>
      <c r="JF55" s="78">
        <f t="shared" si="128"/>
        <v>3362.8133850041286</v>
      </c>
      <c r="JI55">
        <f t="shared" si="156"/>
        <v>1996</v>
      </c>
      <c r="JJ55" s="78">
        <f>SEDS_CensusDiv!J44</f>
        <v>1208.742</v>
      </c>
      <c r="JK55" s="78">
        <f>SEDS_CensusDiv!K44</f>
        <v>1336.3990000000001</v>
      </c>
      <c r="JL55" s="78">
        <f>SEDS_CensusDiv!L44</f>
        <v>1042.4059999999999</v>
      </c>
      <c r="JM55" s="78">
        <f>SEDS_CensusDiv!M44</f>
        <v>682.77300000000002</v>
      </c>
      <c r="JN55" s="78">
        <f t="shared" si="129"/>
        <v>4270.32</v>
      </c>
      <c r="JP55" s="78">
        <f t="shared" si="130"/>
        <v>1203.6403077324044</v>
      </c>
      <c r="JQ55" s="78">
        <f t="shared" si="131"/>
        <v>1280.0272443377289</v>
      </c>
      <c r="JR55" s="78">
        <f t="shared" si="132"/>
        <v>1024.2389126387104</v>
      </c>
      <c r="JS55" s="78">
        <f t="shared" si="133"/>
        <v>694.61844871177277</v>
      </c>
      <c r="JT55" s="78">
        <f t="shared" si="134"/>
        <v>4202.524913420616</v>
      </c>
      <c r="JV55" s="294">
        <f t="shared" si="157"/>
        <v>1.0161319892150746</v>
      </c>
      <c r="JX55">
        <f t="shared" si="136"/>
        <v>1996</v>
      </c>
      <c r="JY55" s="78">
        <f t="shared" si="137"/>
        <v>4270.32</v>
      </c>
      <c r="JZ55" s="78">
        <f t="shared" si="138"/>
        <v>4202.524913420616</v>
      </c>
      <c r="KC55">
        <v>1996</v>
      </c>
      <c r="KD55" s="78">
        <v>4270.32</v>
      </c>
      <c r="KE55" s="78">
        <v>4199.9854493513758</v>
      </c>
    </row>
    <row r="56" spans="2:291" x14ac:dyDescent="0.2">
      <c r="B56" t="s">
        <v>50</v>
      </c>
      <c r="C56">
        <f>C57+C58+C59</f>
        <v>3189</v>
      </c>
      <c r="D56" s="80"/>
      <c r="E56">
        <f>E57+E58+E59</f>
        <v>13666</v>
      </c>
      <c r="F56" s="80"/>
      <c r="I56" s="96">
        <f t="shared" si="139"/>
        <v>1997</v>
      </c>
      <c r="J56" s="76">
        <v>0.7384846345479702</v>
      </c>
      <c r="K56" s="79">
        <f t="shared" si="53"/>
        <v>0.7168428902713625</v>
      </c>
      <c r="L56" s="96">
        <f t="shared" si="54"/>
        <v>21952</v>
      </c>
      <c r="M56" s="79">
        <f t="shared" si="55"/>
        <v>0.7168428902713625</v>
      </c>
      <c r="O56" s="95">
        <v>1997</v>
      </c>
      <c r="P56" s="75">
        <f>HDD_by_Division11_update!B52</f>
        <v>6661</v>
      </c>
      <c r="Q56" s="75">
        <f>HDD_by_Division11_update!C52</f>
        <v>5809</v>
      </c>
      <c r="R56" s="96">
        <f t="shared" si="161"/>
        <v>5986.6621004566205</v>
      </c>
      <c r="T56">
        <f>CDD_by_Division11_update!B52</f>
        <v>395</v>
      </c>
      <c r="U56">
        <f>CDD_by_Division11_update!D52</f>
        <v>586</v>
      </c>
      <c r="V56" s="96">
        <f t="shared" si="162"/>
        <v>538.50209063648265</v>
      </c>
      <c r="X56" s="430">
        <f t="shared" si="163"/>
        <v>0.98876554052288457</v>
      </c>
      <c r="Y56" s="282"/>
      <c r="Z56">
        <f t="shared" si="242"/>
        <v>1997</v>
      </c>
      <c r="AA56" s="96">
        <f t="shared" si="243"/>
        <v>5986.6621004566205</v>
      </c>
      <c r="AB56" s="96">
        <f t="shared" si="244"/>
        <v>538.50209063648265</v>
      </c>
      <c r="AC56" s="96">
        <f t="shared" si="141"/>
        <v>28</v>
      </c>
      <c r="AD56" s="96">
        <f t="shared" si="58"/>
        <v>784</v>
      </c>
      <c r="AE56" s="96">
        <f t="shared" si="59"/>
        <v>21952</v>
      </c>
      <c r="AF56" s="284">
        <f>'Regional_intensity (aggregate)'!I33</f>
        <v>43.968784066281181</v>
      </c>
      <c r="AG56" s="284">
        <f t="shared" si="192"/>
        <v>44.608801458879817</v>
      </c>
      <c r="AH56" s="284">
        <f t="shared" si="207"/>
        <v>44.190581790541607</v>
      </c>
      <c r="AI56" s="284">
        <f t="shared" si="193"/>
        <v>44.833827710018575</v>
      </c>
      <c r="AJ56" s="285">
        <f t="shared" si="208"/>
        <v>0.99498088245790195</v>
      </c>
      <c r="AK56" s="282"/>
      <c r="AM56" s="95">
        <f t="shared" si="164"/>
        <v>1997</v>
      </c>
      <c r="AN56" s="98">
        <f t="shared" si="159"/>
        <v>6661</v>
      </c>
      <c r="AO56" s="99">
        <f t="shared" si="160"/>
        <v>5809</v>
      </c>
      <c r="AP56" s="96">
        <f t="shared" si="165"/>
        <v>6039.3952027412906</v>
      </c>
      <c r="AR56" s="407">
        <f t="shared" si="166"/>
        <v>0.9939060712715504</v>
      </c>
      <c r="AS56" s="282"/>
      <c r="AT56">
        <f t="shared" si="245"/>
        <v>1997</v>
      </c>
      <c r="AU56" s="96">
        <f t="shared" si="209"/>
        <v>6039.3952027412906</v>
      </c>
      <c r="AV56" s="96">
        <f t="shared" si="210"/>
        <v>169103.06567675614</v>
      </c>
      <c r="AW56" s="96">
        <f t="shared" si="143"/>
        <v>28</v>
      </c>
      <c r="AX56" s="96">
        <f t="shared" si="65"/>
        <v>784</v>
      </c>
      <c r="AY56" s="80">
        <f t="shared" si="66"/>
        <v>0.7168428902713625</v>
      </c>
      <c r="AZ56">
        <f t="shared" si="211"/>
        <v>1997</v>
      </c>
      <c r="BA56" s="80">
        <f>'Regional_intensity (aggregate)'!H33</f>
        <v>92.821550629071126</v>
      </c>
      <c r="BB56" s="284">
        <f t="shared" si="194"/>
        <v>88.520214026881249</v>
      </c>
      <c r="BC56" s="284">
        <f t="shared" si="212"/>
        <v>93.169432507953545</v>
      </c>
      <c r="BD56" s="284">
        <f t="shared" si="195"/>
        <v>88.851975112168489</v>
      </c>
      <c r="BE56" s="285">
        <f t="shared" si="70"/>
        <v>0.99626613719201607</v>
      </c>
      <c r="BF56" s="282">
        <v>0.9961603129532558</v>
      </c>
      <c r="BG56" s="282"/>
      <c r="BH56" s="282"/>
      <c r="BJ56" s="89"/>
      <c r="BL56" s="95">
        <f t="shared" si="33"/>
        <v>1997</v>
      </c>
      <c r="BM56" s="75">
        <f>HDD_by_Division11_update!D52</f>
        <v>6617</v>
      </c>
      <c r="BN56" s="75">
        <f>HDD_by_Division11_update!E52</f>
        <v>6761</v>
      </c>
      <c r="BO56" s="75">
        <f t="shared" si="167"/>
        <v>6697.2259306803599</v>
      </c>
      <c r="BQ56" s="75">
        <f>CDD_by_Division11_update!F52</f>
        <v>574</v>
      </c>
      <c r="BR56" s="75">
        <f>CDD_by_Division11_update!H52</f>
        <v>873</v>
      </c>
      <c r="BS56" s="96">
        <f t="shared" si="168"/>
        <v>671.98720073664822</v>
      </c>
      <c r="BU56" s="430">
        <f t="shared" si="169"/>
        <v>0.98329175003574298</v>
      </c>
      <c r="BV56" s="282"/>
      <c r="BW56">
        <f t="shared" si="246"/>
        <v>1997</v>
      </c>
      <c r="BX56" s="96">
        <f t="shared" si="44"/>
        <v>6697.2259306803599</v>
      </c>
      <c r="BY56" s="96">
        <f t="shared" si="247"/>
        <v>671.98720073664822</v>
      </c>
      <c r="BZ56" s="96">
        <f t="shared" si="145"/>
        <v>28</v>
      </c>
      <c r="CA56" s="96">
        <f t="shared" si="72"/>
        <v>784</v>
      </c>
      <c r="CB56" s="96">
        <f t="shared" si="73"/>
        <v>21952</v>
      </c>
      <c r="CC56" s="96">
        <f t="shared" si="213"/>
        <v>1997</v>
      </c>
      <c r="CD56" s="284">
        <f>'Regional_intensity (aggregate)'!W33</f>
        <v>43.222514336888466</v>
      </c>
      <c r="CE56" s="284">
        <f t="shared" si="196"/>
        <v>43.840547430193745</v>
      </c>
      <c r="CF56" s="284">
        <f t="shared" si="214"/>
        <v>43.695045858248498</v>
      </c>
      <c r="CG56" s="284">
        <f t="shared" si="197"/>
        <v>44.319835618126994</v>
      </c>
      <c r="CH56" s="285">
        <f t="shared" si="215"/>
        <v>0.98918569572182213</v>
      </c>
      <c r="CI56" s="282"/>
      <c r="CJ56" s="282"/>
      <c r="CL56" s="95">
        <f t="shared" si="170"/>
        <v>1997</v>
      </c>
      <c r="CM56" s="98">
        <f t="shared" si="171"/>
        <v>6617</v>
      </c>
      <c r="CN56" s="99">
        <f t="shared" si="172"/>
        <v>6761</v>
      </c>
      <c r="CO56" s="96">
        <f t="shared" si="173"/>
        <v>6661.6384287273086</v>
      </c>
      <c r="CQ56" s="407">
        <f t="shared" si="174"/>
        <v>1.008896792950263</v>
      </c>
      <c r="CR56" s="282"/>
      <c r="CS56">
        <f t="shared" si="77"/>
        <v>1997</v>
      </c>
      <c r="CT56" s="96">
        <f t="shared" si="216"/>
        <v>6661.6384287273086</v>
      </c>
      <c r="CU56" s="96">
        <f t="shared" si="217"/>
        <v>186525.87600436463</v>
      </c>
      <c r="CV56" s="96">
        <f t="shared" si="146"/>
        <v>28</v>
      </c>
      <c r="CW56" s="96">
        <f t="shared" si="80"/>
        <v>784</v>
      </c>
      <c r="CX56" s="80">
        <f t="shared" si="81"/>
        <v>0.7168428902713625</v>
      </c>
      <c r="CY56">
        <f t="shared" si="82"/>
        <v>1997</v>
      </c>
      <c r="CZ56" s="284">
        <f>'Regional_intensity (aggregate)'!V33</f>
        <v>71.866535137918362</v>
      </c>
      <c r="DA56" s="284">
        <f t="shared" si="198"/>
        <v>70.866976564615044</v>
      </c>
      <c r="DB56" s="284">
        <f t="shared" si="218"/>
        <v>71.302835191203769</v>
      </c>
      <c r="DC56" s="284">
        <f t="shared" si="199"/>
        <v>70.311116861115565</v>
      </c>
      <c r="DD56" s="285">
        <f t="shared" si="219"/>
        <v>1.007905715743322</v>
      </c>
      <c r="DE56" s="282"/>
      <c r="DF56" s="212"/>
      <c r="DG56" s="89"/>
      <c r="DI56" s="95">
        <f t="shared" si="34"/>
        <v>1997</v>
      </c>
      <c r="DJ56" s="75">
        <f>HDD_by_Division11_update!F52</f>
        <v>2845</v>
      </c>
      <c r="DK56" s="75">
        <f>HDD_by_Division11_update!G52</f>
        <v>3664</v>
      </c>
      <c r="DL56" s="75">
        <f>HDD_by_Division11_update!H52</f>
        <v>2418</v>
      </c>
      <c r="DM56" s="75">
        <f t="shared" si="175"/>
        <v>3084.0821574161182</v>
      </c>
      <c r="DO56" s="75">
        <f>CDD_by_Division11_update!J52</f>
        <v>1886</v>
      </c>
      <c r="DP56" s="75">
        <f>CDD_by_Division11_update!L52</f>
        <v>1393</v>
      </c>
      <c r="DQ56" s="75">
        <f>CDD_by_Division11_update!N52</f>
        <v>2361</v>
      </c>
      <c r="DR56" s="75">
        <f t="shared" si="176"/>
        <v>1231.5071710815162</v>
      </c>
      <c r="DT56" s="430">
        <f t="shared" si="177"/>
        <v>0.99049817217617564</v>
      </c>
      <c r="DU56" s="282"/>
      <c r="DV56">
        <f t="shared" si="248"/>
        <v>1997</v>
      </c>
      <c r="DW56" s="96">
        <f t="shared" si="220"/>
        <v>3084.0821574161182</v>
      </c>
      <c r="DX56" s="96">
        <f t="shared" si="47"/>
        <v>1231.5071710815162</v>
      </c>
      <c r="DY56" s="96">
        <f t="shared" si="221"/>
        <v>34482.200790282455</v>
      </c>
      <c r="DZ56" s="96">
        <f t="shared" si="148"/>
        <v>28</v>
      </c>
      <c r="EA56" s="96">
        <f t="shared" si="88"/>
        <v>784</v>
      </c>
      <c r="EB56" s="96">
        <f t="shared" si="89"/>
        <v>21952</v>
      </c>
      <c r="EC56" s="96">
        <f t="shared" si="222"/>
        <v>1997</v>
      </c>
      <c r="ED56" s="284">
        <f>'Regional_intensity (aggregate)'!AK33</f>
        <v>58.570894251667269</v>
      </c>
      <c r="EE56" s="284">
        <f t="shared" si="200"/>
        <v>55.121442051462999</v>
      </c>
      <c r="EF56" s="284">
        <f t="shared" si="223"/>
        <v>59.002712751387151</v>
      </c>
      <c r="EG56" s="284">
        <f t="shared" si="224"/>
        <v>55.527829194995157</v>
      </c>
      <c r="EH56" s="285">
        <f t="shared" si="225"/>
        <v>0.99268137887931718</v>
      </c>
      <c r="EI56" s="282"/>
      <c r="EK56" s="95">
        <f t="shared" si="178"/>
        <v>1997</v>
      </c>
      <c r="EL56" s="98">
        <f t="shared" si="179"/>
        <v>2845</v>
      </c>
      <c r="EM56" s="98">
        <f t="shared" si="180"/>
        <v>3664</v>
      </c>
      <c r="EN56" s="98">
        <f t="shared" si="181"/>
        <v>2418</v>
      </c>
      <c r="EO56" s="75">
        <f t="shared" si="182"/>
        <v>2868.9571442206743</v>
      </c>
      <c r="EQ56" s="407">
        <f t="shared" si="183"/>
        <v>1.0093805009954384</v>
      </c>
      <c r="ER56" s="282"/>
      <c r="ES56">
        <f t="shared" si="249"/>
        <v>1997</v>
      </c>
      <c r="ET56" s="96">
        <f t="shared" si="226"/>
        <v>2868.9571442206743</v>
      </c>
      <c r="EU56" s="96">
        <f t="shared" si="227"/>
        <v>80330.800038178888</v>
      </c>
      <c r="EV56" s="96">
        <f t="shared" si="150"/>
        <v>28</v>
      </c>
      <c r="EW56" s="96">
        <f t="shared" si="96"/>
        <v>784</v>
      </c>
      <c r="EX56" s="80">
        <f t="shared" si="97"/>
        <v>0.7168428902713625</v>
      </c>
      <c r="EY56">
        <f t="shared" si="228"/>
        <v>1997</v>
      </c>
      <c r="EZ56" s="284">
        <f>'Regional_intensity (aggregate)'!AJ33</f>
        <v>43.386561953498322</v>
      </c>
      <c r="FA56" s="284">
        <f t="shared" si="201"/>
        <v>41.483203617521568</v>
      </c>
      <c r="FB56" s="284">
        <f t="shared" si="229"/>
        <v>43.122080362113969</v>
      </c>
      <c r="FC56" s="284">
        <f t="shared" si="202"/>
        <v>41.230324771757239</v>
      </c>
      <c r="FD56" s="285">
        <f t="shared" si="230"/>
        <v>1.0061333217034845</v>
      </c>
      <c r="FE56" s="282"/>
      <c r="FG56" s="89"/>
      <c r="FI56" s="95">
        <f t="shared" si="35"/>
        <v>1997</v>
      </c>
      <c r="FJ56" s="75">
        <f>HDD_by_Division11_update!I52</f>
        <v>5188</v>
      </c>
      <c r="FK56" s="75">
        <f>HDD_by_Division11_update!J52</f>
        <v>2754</v>
      </c>
      <c r="FL56" s="75">
        <f t="shared" si="184"/>
        <v>3690.4610336341266</v>
      </c>
      <c r="FN56" s="75">
        <f>CDD_by_Division11_update!P52</f>
        <v>1335</v>
      </c>
      <c r="FO56" s="75">
        <f>CDD_by_Division11_update!R52</f>
        <v>921</v>
      </c>
      <c r="FP56" s="96">
        <f t="shared" si="185"/>
        <v>1085.9430433550581</v>
      </c>
      <c r="FR56" s="432">
        <f t="shared" si="186"/>
        <v>1.0130981497292335</v>
      </c>
      <c r="FS56" s="282"/>
      <c r="FT56">
        <f t="shared" si="250"/>
        <v>1997</v>
      </c>
      <c r="FU56" s="96">
        <f t="shared" si="231"/>
        <v>3690.4610336341266</v>
      </c>
      <c r="FV56" s="96">
        <f t="shared" si="232"/>
        <v>1085.9430433550581</v>
      </c>
      <c r="FW56" s="96">
        <f t="shared" si="233"/>
        <v>30406.405213941627</v>
      </c>
      <c r="FX56" s="96">
        <f t="shared" si="152"/>
        <v>28</v>
      </c>
      <c r="FY56" s="96">
        <f t="shared" si="105"/>
        <v>784</v>
      </c>
      <c r="FZ56" s="96">
        <f t="shared" si="106"/>
        <v>21952</v>
      </c>
      <c r="GA56" s="96">
        <f t="shared" si="234"/>
        <v>1997</v>
      </c>
      <c r="GB56" s="284">
        <f>'Regional_intensity (aggregate)'!AX33</f>
        <v>51.43855624595664</v>
      </c>
      <c r="GC56" s="284">
        <f t="shared" si="203"/>
        <v>52.05740491741301</v>
      </c>
      <c r="GD56" s="284">
        <f t="shared" si="235"/>
        <v>51.54538700356408</v>
      </c>
      <c r="GE56" s="284">
        <f t="shared" si="204"/>
        <v>52.165520938006836</v>
      </c>
      <c r="GF56" s="285">
        <f t="shared" si="236"/>
        <v>0.99792744290386148</v>
      </c>
      <c r="GG56" s="282"/>
      <c r="GH56" s="282"/>
      <c r="GJ56" s="95">
        <f t="shared" si="187"/>
        <v>1997</v>
      </c>
      <c r="GK56" s="98">
        <f t="shared" si="188"/>
        <v>5188</v>
      </c>
      <c r="GL56" s="98">
        <f t="shared" si="189"/>
        <v>2754</v>
      </c>
      <c r="GM56" s="75">
        <f t="shared" si="190"/>
        <v>3732.4296955183036</v>
      </c>
      <c r="GO56" s="407">
        <f t="shared" si="191"/>
        <v>0.96425760267547644</v>
      </c>
      <c r="GP56" s="282"/>
      <c r="GQ56">
        <f t="shared" si="251"/>
        <v>1997</v>
      </c>
      <c r="GR56" s="96">
        <f t="shared" si="237"/>
        <v>3732.4296955183036</v>
      </c>
      <c r="GS56" s="96">
        <f t="shared" si="238"/>
        <v>104508.03147451251</v>
      </c>
      <c r="GT56" s="96">
        <f t="shared" si="154"/>
        <v>28</v>
      </c>
      <c r="GU56" s="96">
        <f t="shared" si="113"/>
        <v>784</v>
      </c>
      <c r="GV56" s="284">
        <f t="shared" si="114"/>
        <v>0.7168428902713625</v>
      </c>
      <c r="GW56">
        <f t="shared" si="239"/>
        <v>1997</v>
      </c>
      <c r="GX56" s="284">
        <f>'Regional_intensity (aggregate)'!AW33</f>
        <v>50.531432183692338</v>
      </c>
      <c r="GY56" s="284">
        <f t="shared" si="205"/>
        <v>50.051434879757934</v>
      </c>
      <c r="GZ56" s="284">
        <f t="shared" si="240"/>
        <v>51.431500255343728</v>
      </c>
      <c r="HA56" s="284">
        <f t="shared" si="206"/>
        <v>50.942953218518724</v>
      </c>
      <c r="HB56" s="285">
        <f t="shared" si="241"/>
        <v>0.98249967301784336</v>
      </c>
      <c r="HC56" s="282"/>
      <c r="HD56" s="282"/>
      <c r="HE56" s="282"/>
      <c r="HG56" s="89"/>
      <c r="HO56">
        <f t="shared" si="36"/>
        <v>1997</v>
      </c>
      <c r="HP56" s="112">
        <f t="shared" si="37"/>
        <v>0.9937533776472065</v>
      </c>
      <c r="HQ56" s="112">
        <f t="shared" si="38"/>
        <v>0.99716894259931144</v>
      </c>
      <c r="HS56">
        <f t="shared" si="158"/>
        <v>1997</v>
      </c>
      <c r="HT56" s="81">
        <f>Commercial_Total!D211</f>
        <v>3385.1272613000001</v>
      </c>
      <c r="HU56" s="81">
        <f t="shared" si="39"/>
        <v>3406.4057918621315</v>
      </c>
      <c r="HV56" s="81">
        <f>Commercial_Total!D287</f>
        <v>4295.43</v>
      </c>
      <c r="HW56" s="81">
        <f t="shared" si="40"/>
        <v>4307.6251340150457</v>
      </c>
      <c r="HX56" s="96"/>
      <c r="HY56" s="75">
        <f>HDD_by_Division10!K52</f>
        <v>4542</v>
      </c>
      <c r="HZ56" s="75">
        <f>CDD_by_Division10!K52</f>
        <v>1156</v>
      </c>
      <c r="IB56">
        <f t="shared" si="118"/>
        <v>1997</v>
      </c>
      <c r="IC56" s="81">
        <f t="shared" si="118"/>
        <v>3385.1272613000001</v>
      </c>
      <c r="ID56" s="81">
        <f t="shared" si="118"/>
        <v>3406.4057918621315</v>
      </c>
      <c r="IE56" s="81">
        <f t="shared" si="118"/>
        <v>4295.43</v>
      </c>
      <c r="IF56" s="81">
        <f t="shared" si="118"/>
        <v>4307.6251340150457</v>
      </c>
      <c r="IO56">
        <f t="shared" si="155"/>
        <v>1997</v>
      </c>
      <c r="IP56" s="78">
        <f>SEDS_CensusDiv!C45</f>
        <v>597.95600000000002</v>
      </c>
      <c r="IQ56" s="78">
        <f>SEDS_CensusDiv!D45</f>
        <v>768.19799999999998</v>
      </c>
      <c r="IR56" s="78">
        <f>SEDS_CensusDiv!E45</f>
        <v>1433.32</v>
      </c>
      <c r="IS56" s="78">
        <f>SEDS_CensusDiv!F45</f>
        <v>703.37</v>
      </c>
      <c r="IT56" s="78">
        <f t="shared" si="119"/>
        <v>3502.8440000000001</v>
      </c>
      <c r="IV56" s="78">
        <f t="shared" si="120"/>
        <v>600.97235086856028</v>
      </c>
      <c r="IW56" s="78">
        <f t="shared" si="121"/>
        <v>776.59634922180669</v>
      </c>
      <c r="IX56" s="78">
        <f t="shared" si="122"/>
        <v>1443.8872638249138</v>
      </c>
      <c r="IY56" s="78">
        <f t="shared" si="123"/>
        <v>704.83080208042884</v>
      </c>
      <c r="IZ56" s="78">
        <f t="shared" si="124"/>
        <v>3526.2867659957096</v>
      </c>
      <c r="JB56" s="294">
        <f t="shared" si="125"/>
        <v>0.99335199671740537</v>
      </c>
      <c r="JD56">
        <f t="shared" si="126"/>
        <v>1997</v>
      </c>
      <c r="JE56" s="78">
        <f t="shared" si="127"/>
        <v>3502.8440000000001</v>
      </c>
      <c r="JF56" s="78">
        <f t="shared" si="128"/>
        <v>3526.2867659957096</v>
      </c>
      <c r="JI56">
        <f t="shared" si="156"/>
        <v>1997</v>
      </c>
      <c r="JJ56" s="78">
        <f>SEDS_CensusDiv!J45</f>
        <v>1262.3320000000001</v>
      </c>
      <c r="JK56" s="78">
        <f>SEDS_CensusDiv!K45</f>
        <v>1277.2909999999999</v>
      </c>
      <c r="JL56" s="78">
        <f>SEDS_CensusDiv!L45</f>
        <v>1061.7360000000001</v>
      </c>
      <c r="JM56" s="78">
        <f>SEDS_CensusDiv!M45</f>
        <v>690.96600000000001</v>
      </c>
      <c r="JN56" s="78">
        <f t="shared" si="129"/>
        <v>4292.3250000000007</v>
      </c>
      <c r="JP56" s="78">
        <f t="shared" si="130"/>
        <v>1267.0630395587798</v>
      </c>
      <c r="JQ56" s="78">
        <f t="shared" si="131"/>
        <v>1267.2723053842478</v>
      </c>
      <c r="JR56" s="78">
        <f t="shared" si="132"/>
        <v>1055.2637280737058</v>
      </c>
      <c r="JS56" s="78">
        <f t="shared" si="133"/>
        <v>703.27351649658135</v>
      </c>
      <c r="JT56" s="78">
        <f t="shared" si="134"/>
        <v>4292.8725895133148</v>
      </c>
      <c r="JV56" s="294">
        <f t="shared" si="157"/>
        <v>0.9998724421696904</v>
      </c>
      <c r="JX56">
        <f t="shared" si="136"/>
        <v>1997</v>
      </c>
      <c r="JY56" s="78">
        <f t="shared" si="137"/>
        <v>4292.3250000000007</v>
      </c>
      <c r="JZ56" s="78">
        <f t="shared" si="138"/>
        <v>4292.8725895133148</v>
      </c>
      <c r="KC56">
        <v>1997</v>
      </c>
      <c r="KD56" s="78">
        <v>4292.3250000000007</v>
      </c>
      <c r="KE56" s="78">
        <v>4297.3872018646607</v>
      </c>
    </row>
    <row r="57" spans="2:291" x14ac:dyDescent="0.2">
      <c r="B57" t="s">
        <v>194</v>
      </c>
      <c r="C57">
        <v>1648</v>
      </c>
      <c r="D57" s="106">
        <f>C57/C$56</f>
        <v>0.51677641894010662</v>
      </c>
      <c r="E57">
        <v>6512</v>
      </c>
      <c r="F57" s="106">
        <f>E57/E$56</f>
        <v>0.47651104931947902</v>
      </c>
      <c r="I57" s="96">
        <f t="shared" si="139"/>
        <v>1998</v>
      </c>
      <c r="J57" s="76">
        <v>0.67263233758650942</v>
      </c>
      <c r="K57" s="79">
        <f t="shared" si="53"/>
        <v>0.70107768789397729</v>
      </c>
      <c r="L57" s="96">
        <f t="shared" si="54"/>
        <v>24389</v>
      </c>
      <c r="M57" s="79">
        <f t="shared" si="55"/>
        <v>0.70107768789397729</v>
      </c>
      <c r="O57" s="95">
        <v>1998</v>
      </c>
      <c r="P57" s="75">
        <f>HDD_by_Division11_update!B53</f>
        <v>5680</v>
      </c>
      <c r="Q57" s="75">
        <f>HDD_by_Division11_update!C53</f>
        <v>4812</v>
      </c>
      <c r="R57" s="96">
        <f t="shared" si="161"/>
        <v>4992.9984779299848</v>
      </c>
      <c r="T57">
        <f>CDD_by_Division11_update!B53</f>
        <v>505</v>
      </c>
      <c r="U57">
        <f>CDD_by_Division11_update!D53</f>
        <v>788</v>
      </c>
      <c r="V57" s="96">
        <f t="shared" si="162"/>
        <v>717.6235164927989</v>
      </c>
      <c r="X57" s="430">
        <f t="shared" si="163"/>
        <v>1.0082998295979686</v>
      </c>
      <c r="Y57" s="282"/>
      <c r="Z57">
        <f t="shared" si="242"/>
        <v>1998</v>
      </c>
      <c r="AA57" s="96">
        <f t="shared" si="243"/>
        <v>4992.9984779299848</v>
      </c>
      <c r="AB57" s="96">
        <f t="shared" si="244"/>
        <v>717.6235164927989</v>
      </c>
      <c r="AC57" s="96">
        <f t="shared" si="141"/>
        <v>29</v>
      </c>
      <c r="AD57" s="96">
        <f t="shared" si="58"/>
        <v>841</v>
      </c>
      <c r="AE57" s="96">
        <f t="shared" si="59"/>
        <v>24389</v>
      </c>
      <c r="AF57" s="284">
        <f>'Regional_intensity (aggregate)'!I34</f>
        <v>44.809937177033483</v>
      </c>
      <c r="AG57" s="284">
        <f t="shared" si="192"/>
        <v>45.246814408894636</v>
      </c>
      <c r="AH57" s="284">
        <f t="shared" si="207"/>
        <v>45.142627804182013</v>
      </c>
      <c r="AI57" s="284">
        <f t="shared" si="193"/>
        <v>45.582748623725081</v>
      </c>
      <c r="AJ57" s="285">
        <f t="shared" si="208"/>
        <v>0.99263023347706603</v>
      </c>
      <c r="AK57" s="282"/>
      <c r="AM57" s="95">
        <f t="shared" si="164"/>
        <v>1998</v>
      </c>
      <c r="AN57" s="98">
        <f t="shared" si="159"/>
        <v>5680</v>
      </c>
      <c r="AO57" s="99">
        <f t="shared" si="160"/>
        <v>4812</v>
      </c>
      <c r="AP57" s="96">
        <f t="shared" si="165"/>
        <v>5046.7218732153051</v>
      </c>
      <c r="AR57" s="407">
        <f t="shared" si="166"/>
        <v>0.8866419862071705</v>
      </c>
      <c r="AS57" s="282"/>
      <c r="AT57">
        <f t="shared" si="245"/>
        <v>1998</v>
      </c>
      <c r="AU57" s="96">
        <f t="shared" si="209"/>
        <v>5046.7218732153051</v>
      </c>
      <c r="AV57" s="96">
        <f t="shared" si="210"/>
        <v>146354.93432324386</v>
      </c>
      <c r="AW57" s="96">
        <f t="shared" si="143"/>
        <v>29</v>
      </c>
      <c r="AX57" s="96">
        <f t="shared" si="65"/>
        <v>841</v>
      </c>
      <c r="AY57" s="80">
        <f t="shared" si="66"/>
        <v>0.70107768789397729</v>
      </c>
      <c r="AZ57">
        <f t="shared" si="211"/>
        <v>1998</v>
      </c>
      <c r="BA57" s="80">
        <f>'Regional_intensity (aggregate)'!H34</f>
        <v>84.291992927424872</v>
      </c>
      <c r="BB57" s="284">
        <f t="shared" si="194"/>
        <v>83.019617590843282</v>
      </c>
      <c r="BC57" s="284">
        <f t="shared" si="212"/>
        <v>90.543797970487063</v>
      </c>
      <c r="BD57" s="284">
        <f t="shared" si="195"/>
        <v>89.177052548804298</v>
      </c>
      <c r="BE57" s="285">
        <f t="shared" si="70"/>
        <v>0.93095269711239659</v>
      </c>
      <c r="BF57" s="282">
        <v>0.92891004537056543</v>
      </c>
      <c r="BG57" s="282"/>
      <c r="BH57" s="282"/>
      <c r="BJ57" s="89"/>
      <c r="BL57" s="95">
        <f t="shared" si="33"/>
        <v>1998</v>
      </c>
      <c r="BM57" s="75">
        <f>HDD_by_Division11_update!D53</f>
        <v>5278</v>
      </c>
      <c r="BN57" s="75">
        <f>HDD_by_Division11_update!E53</f>
        <v>5774</v>
      </c>
      <c r="BO57" s="75">
        <f t="shared" si="167"/>
        <v>5554.3337612323494</v>
      </c>
      <c r="BQ57" s="75">
        <f>CDD_by_Division11_update!F53</f>
        <v>889</v>
      </c>
      <c r="BR57" s="75">
        <f>CDD_by_Division11_update!H53</f>
        <v>1138</v>
      </c>
      <c r="BS57" s="96">
        <f t="shared" si="168"/>
        <v>970.6013812154697</v>
      </c>
      <c r="BU57" s="430">
        <f t="shared" si="169"/>
        <v>1.0131935503083445</v>
      </c>
      <c r="BV57" s="282"/>
      <c r="BW57">
        <f t="shared" si="246"/>
        <v>1998</v>
      </c>
      <c r="BX57" s="96">
        <f t="shared" si="44"/>
        <v>5554.3337612323494</v>
      </c>
      <c r="BY57" s="96">
        <f t="shared" si="247"/>
        <v>970.6013812154697</v>
      </c>
      <c r="BZ57" s="96">
        <f t="shared" si="145"/>
        <v>29</v>
      </c>
      <c r="CA57" s="96">
        <f t="shared" si="72"/>
        <v>841</v>
      </c>
      <c r="CB57" s="96">
        <f t="shared" si="73"/>
        <v>24389</v>
      </c>
      <c r="CC57" s="96">
        <f t="shared" si="213"/>
        <v>1998</v>
      </c>
      <c r="CD57" s="284">
        <f>'Regional_intensity (aggregate)'!W34</f>
        <v>44.74884015056049</v>
      </c>
      <c r="CE57" s="284">
        <f t="shared" si="196"/>
        <v>45.805705846514037</v>
      </c>
      <c r="CF57" s="284">
        <f t="shared" si="214"/>
        <v>44.327264893130831</v>
      </c>
      <c r="CG57" s="284">
        <f t="shared" si="197"/>
        <v>45.374173941574831</v>
      </c>
      <c r="CH57" s="285">
        <f t="shared" si="215"/>
        <v>1.0095105181527901</v>
      </c>
      <c r="CI57" s="282"/>
      <c r="CJ57" s="282"/>
      <c r="CL57" s="95">
        <f t="shared" si="170"/>
        <v>1998</v>
      </c>
      <c r="CM57" s="98">
        <f t="shared" si="171"/>
        <v>5278</v>
      </c>
      <c r="CN57" s="99">
        <f t="shared" si="172"/>
        <v>5774</v>
      </c>
      <c r="CO57" s="96">
        <f t="shared" si="173"/>
        <v>5431.7545878385081</v>
      </c>
      <c r="CQ57" s="407">
        <f t="shared" si="174"/>
        <v>0.87357884077546277</v>
      </c>
      <c r="CR57" s="282"/>
      <c r="CS57">
        <f t="shared" si="77"/>
        <v>1998</v>
      </c>
      <c r="CT57" s="96">
        <f t="shared" si="216"/>
        <v>5431.7545878385081</v>
      </c>
      <c r="CU57" s="96">
        <f t="shared" si="217"/>
        <v>157520.88304731675</v>
      </c>
      <c r="CV57" s="96">
        <f t="shared" si="146"/>
        <v>29</v>
      </c>
      <c r="CW57" s="96">
        <f t="shared" si="80"/>
        <v>841</v>
      </c>
      <c r="CX57" s="80">
        <f t="shared" si="81"/>
        <v>0.70107768789397729</v>
      </c>
      <c r="CY57">
        <f t="shared" si="82"/>
        <v>1998</v>
      </c>
      <c r="CZ57" s="284">
        <f>'Regional_intensity (aggregate)'!V34</f>
        <v>62.82345532797607</v>
      </c>
      <c r="DA57" s="284">
        <f t="shared" si="198"/>
        <v>62.366842948074471</v>
      </c>
      <c r="DB57" s="284">
        <f t="shared" si="218"/>
        <v>70.551967200097991</v>
      </c>
      <c r="DC57" s="284">
        <f t="shared" si="199"/>
        <v>70.039182580376021</v>
      </c>
      <c r="DD57" s="285">
        <f t="shared" si="219"/>
        <v>0.89045646522934674</v>
      </c>
      <c r="DE57" s="282"/>
      <c r="DF57" s="212"/>
      <c r="DG57" s="89"/>
      <c r="DI57" s="95">
        <f t="shared" si="34"/>
        <v>1998</v>
      </c>
      <c r="DJ57" s="75">
        <f>HDD_by_Division11_update!F53</f>
        <v>2429</v>
      </c>
      <c r="DK57" s="75">
        <f>HDD_by_Division11_update!G53</f>
        <v>3025</v>
      </c>
      <c r="DL57" s="75">
        <f>HDD_by_Division11_update!H53</f>
        <v>2021</v>
      </c>
      <c r="DM57" s="75">
        <f t="shared" si="175"/>
        <v>2590.7535277516458</v>
      </c>
      <c r="DO57" s="75">
        <f>CDD_by_Division11_update!J53</f>
        <v>2277</v>
      </c>
      <c r="DP57" s="75">
        <f>CDD_by_Division11_update!L53</f>
        <v>1928</v>
      </c>
      <c r="DQ57" s="75">
        <f>CDD_by_Division11_update!N53</f>
        <v>3026</v>
      </c>
      <c r="DR57" s="75">
        <f t="shared" si="176"/>
        <v>1545.6420313186009</v>
      </c>
      <c r="DT57" s="430">
        <f t="shared" si="177"/>
        <v>1.0189578967138944</v>
      </c>
      <c r="DU57" s="282"/>
      <c r="DV57">
        <f t="shared" si="248"/>
        <v>1998</v>
      </c>
      <c r="DW57" s="96">
        <f t="shared" si="220"/>
        <v>2590.7535277516458</v>
      </c>
      <c r="DX57" s="96">
        <f t="shared" si="47"/>
        <v>1545.6420313186009</v>
      </c>
      <c r="DY57" s="96">
        <f t="shared" si="221"/>
        <v>44823.618908239427</v>
      </c>
      <c r="DZ57" s="96">
        <f t="shared" si="148"/>
        <v>29</v>
      </c>
      <c r="EA57" s="96">
        <f t="shared" si="88"/>
        <v>841</v>
      </c>
      <c r="EB57" s="96">
        <f t="shared" si="89"/>
        <v>24389</v>
      </c>
      <c r="EC57" s="96">
        <f t="shared" si="222"/>
        <v>1998</v>
      </c>
      <c r="ED57" s="284">
        <f>'Regional_intensity (aggregate)'!AK34</f>
        <v>60.331394688885858</v>
      </c>
      <c r="EE57" s="284">
        <f t="shared" si="200"/>
        <v>58.238191854125468</v>
      </c>
      <c r="EF57" s="284">
        <f t="shared" si="223"/>
        <v>58.412894702562987</v>
      </c>
      <c r="EG57" s="284">
        <f t="shared" si="224"/>
        <v>56.386254386878569</v>
      </c>
      <c r="EH57" s="285">
        <f t="shared" si="225"/>
        <v>1.0328437752672903</v>
      </c>
      <c r="EI57" s="282"/>
      <c r="EK57" s="95">
        <f t="shared" si="178"/>
        <v>1998</v>
      </c>
      <c r="EL57" s="98">
        <f t="shared" si="179"/>
        <v>2429</v>
      </c>
      <c r="EM57" s="98">
        <f t="shared" si="180"/>
        <v>3025</v>
      </c>
      <c r="EN57" s="98">
        <f t="shared" si="181"/>
        <v>2021</v>
      </c>
      <c r="EO57" s="75">
        <f t="shared" si="182"/>
        <v>2414.0525913906654</v>
      </c>
      <c r="EQ57" s="407">
        <f t="shared" si="183"/>
        <v>0.92211262710955999</v>
      </c>
      <c r="ER57" s="282"/>
      <c r="ES57">
        <f t="shared" si="249"/>
        <v>1998</v>
      </c>
      <c r="ET57" s="96">
        <f t="shared" si="226"/>
        <v>2414.0525913906654</v>
      </c>
      <c r="EU57" s="96">
        <f t="shared" si="227"/>
        <v>70007.525150329297</v>
      </c>
      <c r="EV57" s="96">
        <f t="shared" si="150"/>
        <v>29</v>
      </c>
      <c r="EW57" s="96">
        <f t="shared" si="96"/>
        <v>841</v>
      </c>
      <c r="EX57" s="80">
        <f t="shared" si="97"/>
        <v>0.70107768789397729</v>
      </c>
      <c r="EY57">
        <f t="shared" si="228"/>
        <v>1998</v>
      </c>
      <c r="EZ57" s="284">
        <f>'Regional_intensity (aggregate)'!AJ34</f>
        <v>39.04483191531164</v>
      </c>
      <c r="FA57" s="284">
        <f t="shared" si="201"/>
        <v>38.786960232232119</v>
      </c>
      <c r="FB57" s="284">
        <f t="shared" si="229"/>
        <v>40.974682545956782</v>
      </c>
      <c r="FC57" s="284">
        <f t="shared" si="202"/>
        <v>40.704065159904431</v>
      </c>
      <c r="FD57" s="285">
        <f t="shared" si="230"/>
        <v>0.95290138908384125</v>
      </c>
      <c r="FE57" s="282"/>
      <c r="FG57" s="89"/>
      <c r="FI57" s="95">
        <f t="shared" si="35"/>
        <v>1998</v>
      </c>
      <c r="FJ57" s="75">
        <f>HDD_by_Division11_update!I53</f>
        <v>5059</v>
      </c>
      <c r="FK57" s="75">
        <f>HDD_by_Division11_update!J53</f>
        <v>3255</v>
      </c>
      <c r="FL57" s="75">
        <f t="shared" si="184"/>
        <v>3949.0738310090237</v>
      </c>
      <c r="FN57" s="75">
        <f>CDD_by_Division11_update!P53</f>
        <v>1271</v>
      </c>
      <c r="FO57" s="75">
        <f>CDD_by_Division11_update!R53</f>
        <v>732</v>
      </c>
      <c r="FP57" s="96">
        <f t="shared" si="185"/>
        <v>946.74468688013599</v>
      </c>
      <c r="FR57" s="432">
        <f t="shared" si="186"/>
        <v>1.0027505114806439</v>
      </c>
      <c r="FS57" s="282"/>
      <c r="FT57">
        <f t="shared" si="250"/>
        <v>1998</v>
      </c>
      <c r="FU57" s="96">
        <f t="shared" si="231"/>
        <v>3949.0738310090237</v>
      </c>
      <c r="FV57" s="96">
        <f t="shared" si="232"/>
        <v>946.74468688013599</v>
      </c>
      <c r="FW57" s="96">
        <f t="shared" si="233"/>
        <v>27455.595919523945</v>
      </c>
      <c r="FX57" s="96">
        <f t="shared" si="152"/>
        <v>29</v>
      </c>
      <c r="FY57" s="96">
        <f t="shared" si="105"/>
        <v>841</v>
      </c>
      <c r="FZ57" s="96">
        <f t="shared" si="106"/>
        <v>24389</v>
      </c>
      <c r="GA57" s="96">
        <f t="shared" si="234"/>
        <v>1998</v>
      </c>
      <c r="GB57" s="284">
        <f>'Regional_intensity (aggregate)'!AX34</f>
        <v>53.042271100995357</v>
      </c>
      <c r="GC57" s="284">
        <f t="shared" si="203"/>
        <v>52.450937877195521</v>
      </c>
      <c r="GD57" s="284">
        <f t="shared" si="235"/>
        <v>53.045509007069974</v>
      </c>
      <c r="GE57" s="284">
        <f t="shared" si="204"/>
        <v>52.454139685995308</v>
      </c>
      <c r="GF57" s="285">
        <f t="shared" si="236"/>
        <v>0.99993895984532477</v>
      </c>
      <c r="GG57" s="282"/>
      <c r="GH57" s="282"/>
      <c r="GJ57" s="95">
        <f t="shared" si="187"/>
        <v>1998</v>
      </c>
      <c r="GK57" s="98">
        <f t="shared" si="188"/>
        <v>5059</v>
      </c>
      <c r="GL57" s="98">
        <f t="shared" si="189"/>
        <v>3255</v>
      </c>
      <c r="GM57" s="75">
        <f t="shared" si="190"/>
        <v>3980.1796099897365</v>
      </c>
      <c r="GO57" s="407">
        <f t="shared" si="191"/>
        <v>0.99489003904812923</v>
      </c>
      <c r="GP57" s="282"/>
      <c r="GQ57">
        <f t="shared" si="251"/>
        <v>1998</v>
      </c>
      <c r="GR57" s="96">
        <f t="shared" si="237"/>
        <v>3980.1796099897365</v>
      </c>
      <c r="GS57" s="96">
        <f t="shared" si="238"/>
        <v>115425.20868970235</v>
      </c>
      <c r="GT57" s="96">
        <f t="shared" si="154"/>
        <v>29</v>
      </c>
      <c r="GU57" s="96">
        <f t="shared" si="113"/>
        <v>841</v>
      </c>
      <c r="GV57" s="284">
        <f t="shared" si="114"/>
        <v>0.70107768789397729</v>
      </c>
      <c r="GW57">
        <f t="shared" si="239"/>
        <v>1998</v>
      </c>
      <c r="GX57" s="284">
        <f>'Regional_intensity (aggregate)'!AW34</f>
        <v>52.901844785138117</v>
      </c>
      <c r="GY57" s="284">
        <f t="shared" si="205"/>
        <v>51.553833204812847</v>
      </c>
      <c r="GZ57" s="284">
        <f t="shared" si="240"/>
        <v>51.637862618552759</v>
      </c>
      <c r="HA57" s="284">
        <f t="shared" si="206"/>
        <v>50.322059037869124</v>
      </c>
      <c r="HB57" s="285">
        <f t="shared" si="241"/>
        <v>1.024477817293143</v>
      </c>
      <c r="HC57" s="282"/>
      <c r="HD57" s="282"/>
      <c r="HE57" s="282"/>
      <c r="HG57" s="89"/>
      <c r="HO57">
        <f t="shared" si="36"/>
        <v>1998</v>
      </c>
      <c r="HP57" s="112">
        <f t="shared" si="37"/>
        <v>1.0122948761277137</v>
      </c>
      <c r="HQ57" s="112">
        <f t="shared" si="38"/>
        <v>0.91140936164451536</v>
      </c>
      <c r="HS57">
        <f t="shared" si="158"/>
        <v>1998</v>
      </c>
      <c r="HT57" s="81">
        <f>Commercial_Total!D212</f>
        <v>3560.268264712</v>
      </c>
      <c r="HU57" s="81">
        <f t="shared" si="39"/>
        <v>3517.0268551896011</v>
      </c>
      <c r="HV57" s="81">
        <f>Commercial_Total!D288</f>
        <v>4004.7730000000001</v>
      </c>
      <c r="HW57" s="81">
        <f t="shared" si="40"/>
        <v>4394.0441787584086</v>
      </c>
      <c r="HX57" s="96"/>
      <c r="HY57" s="75">
        <f>HDD_by_Division10!K53</f>
        <v>3951</v>
      </c>
      <c r="HZ57" s="75">
        <f>CDD_by_Division10!K53</f>
        <v>1410</v>
      </c>
      <c r="IB57">
        <f t="shared" si="118"/>
        <v>1998</v>
      </c>
      <c r="IC57" s="81">
        <f t="shared" si="118"/>
        <v>3560.268264712</v>
      </c>
      <c r="ID57" s="81">
        <f t="shared" si="118"/>
        <v>3517.0268551896011</v>
      </c>
      <c r="IE57" s="81">
        <f t="shared" si="118"/>
        <v>4004.7730000000001</v>
      </c>
      <c r="IF57" s="81">
        <f t="shared" si="118"/>
        <v>4394.0441787584086</v>
      </c>
      <c r="IO57">
        <f t="shared" si="155"/>
        <v>1998</v>
      </c>
      <c r="IP57" s="78">
        <f>SEDS_CensusDiv!C46</f>
        <v>617.63900000000001</v>
      </c>
      <c r="IQ57" s="78">
        <f>SEDS_CensusDiv!D46</f>
        <v>796.42500000000007</v>
      </c>
      <c r="IR57" s="78">
        <f>SEDS_CensusDiv!E46</f>
        <v>1521.702</v>
      </c>
      <c r="IS57" s="78">
        <f>SEDS_CensusDiv!F46</f>
        <v>742.226</v>
      </c>
      <c r="IT57" s="78">
        <f t="shared" si="119"/>
        <v>3677.9920000000002</v>
      </c>
      <c r="IV57" s="78">
        <f t="shared" si="120"/>
        <v>622.22465039824931</v>
      </c>
      <c r="IW57" s="78">
        <f t="shared" si="121"/>
        <v>788.92194353487719</v>
      </c>
      <c r="IX57" s="78">
        <f t="shared" si="122"/>
        <v>1473.3128440515582</v>
      </c>
      <c r="IY57" s="78">
        <f t="shared" si="123"/>
        <v>742.27130835547302</v>
      </c>
      <c r="IZ57" s="78">
        <f t="shared" si="124"/>
        <v>3626.730746340158</v>
      </c>
      <c r="JB57" s="294">
        <f t="shared" si="125"/>
        <v>1.0141342871156265</v>
      </c>
      <c r="JD57">
        <f t="shared" si="126"/>
        <v>1998</v>
      </c>
      <c r="JE57" s="78">
        <f t="shared" si="127"/>
        <v>3677.9920000000002</v>
      </c>
      <c r="JF57" s="78">
        <f t="shared" si="128"/>
        <v>3626.730746340158</v>
      </c>
      <c r="JI57">
        <f t="shared" si="156"/>
        <v>1998</v>
      </c>
      <c r="JJ57" s="78">
        <f>SEDS_CensusDiv!J46</f>
        <v>1161.8410000000001</v>
      </c>
      <c r="JK57" s="78">
        <f>SEDS_CensusDiv!K46</f>
        <v>1118.1110000000001</v>
      </c>
      <c r="JL57" s="78">
        <f>SEDS_CensusDiv!L46</f>
        <v>984.80399999999997</v>
      </c>
      <c r="JM57" s="78">
        <f>SEDS_CensusDiv!M46</f>
        <v>740.26099999999997</v>
      </c>
      <c r="JN57" s="78">
        <f t="shared" si="129"/>
        <v>4005.0170000000003</v>
      </c>
      <c r="JP57" s="78">
        <f t="shared" si="130"/>
        <v>1248.0129265469304</v>
      </c>
      <c r="JQ57" s="78">
        <f t="shared" si="131"/>
        <v>1255.6604883676357</v>
      </c>
      <c r="JR57" s="78">
        <f t="shared" si="132"/>
        <v>1033.4794463326696</v>
      </c>
      <c r="JS57" s="78">
        <f t="shared" si="133"/>
        <v>722.57396646801431</v>
      </c>
      <c r="JT57" s="78">
        <f t="shared" si="134"/>
        <v>4259.7268277152498</v>
      </c>
      <c r="JV57" s="294">
        <f t="shared" si="157"/>
        <v>0.94020512628696762</v>
      </c>
      <c r="JX57">
        <f t="shared" si="136"/>
        <v>1998</v>
      </c>
      <c r="JY57" s="78">
        <f t="shared" si="137"/>
        <v>4005.0170000000003</v>
      </c>
      <c r="JZ57" s="78">
        <f t="shared" si="138"/>
        <v>4259.7268277152498</v>
      </c>
      <c r="KB57" s="79"/>
      <c r="KC57">
        <v>1998</v>
      </c>
      <c r="KD57" s="78">
        <v>4005.0170000000003</v>
      </c>
      <c r="KE57" s="78">
        <v>4328.5802176241632</v>
      </c>
    </row>
    <row r="58" spans="2:291" x14ac:dyDescent="0.2">
      <c r="B58" t="s">
        <v>195</v>
      </c>
      <c r="C58">
        <v>1140</v>
      </c>
      <c r="D58" s="106">
        <f>C58/C$56</f>
        <v>0.35747883349012227</v>
      </c>
      <c r="E58">
        <v>3265</v>
      </c>
      <c r="F58" s="106">
        <f>E58/E$56</f>
        <v>0.23891409337040831</v>
      </c>
      <c r="I58" s="96">
        <f t="shared" si="139"/>
        <v>1999</v>
      </c>
      <c r="J58" s="76">
        <v>0.66000133362257862</v>
      </c>
      <c r="K58" s="79">
        <f t="shared" si="53"/>
        <v>0.6775159588983839</v>
      </c>
      <c r="L58" s="96">
        <f t="shared" si="54"/>
        <v>27000</v>
      </c>
      <c r="M58" s="79">
        <f t="shared" si="55"/>
        <v>0.6775159588983839</v>
      </c>
      <c r="O58" s="95">
        <v>1999</v>
      </c>
      <c r="P58" s="75">
        <f>HDD_by_Division11_update!B54</f>
        <v>5952</v>
      </c>
      <c r="Q58" s="75">
        <f>HDD_by_Division11_update!C54</f>
        <v>5351</v>
      </c>
      <c r="R58" s="96">
        <f t="shared" si="161"/>
        <v>5476.3226788432266</v>
      </c>
      <c r="T58">
        <f>CDD_by_Division11_update!B54</f>
        <v>631</v>
      </c>
      <c r="U58">
        <f>CDD_by_Division11_update!D54</f>
        <v>882</v>
      </c>
      <c r="V58" s="96">
        <f t="shared" si="162"/>
        <v>819.58128141234113</v>
      </c>
      <c r="X58" s="430">
        <f t="shared" si="163"/>
        <v>1.0236333181711532</v>
      </c>
      <c r="Y58" s="282"/>
      <c r="Z58">
        <f t="shared" si="242"/>
        <v>1999</v>
      </c>
      <c r="AA58" s="96">
        <f t="shared" si="243"/>
        <v>5476.3226788432266</v>
      </c>
      <c r="AB58" s="96">
        <f t="shared" si="244"/>
        <v>819.58128141234113</v>
      </c>
      <c r="AC58" s="96">
        <f t="shared" si="141"/>
        <v>30</v>
      </c>
      <c r="AD58" s="96">
        <f t="shared" si="58"/>
        <v>900</v>
      </c>
      <c r="AE58" s="96">
        <f t="shared" si="59"/>
        <v>27000</v>
      </c>
      <c r="AF58" s="284">
        <f>'Regional_intensity (aggregate)'!I35</f>
        <v>45.269886553453311</v>
      </c>
      <c r="AG58" s="284">
        <f t="shared" si="192"/>
        <v>46.578186908770668</v>
      </c>
      <c r="AH58" s="284">
        <f t="shared" si="207"/>
        <v>44.978717802830317</v>
      </c>
      <c r="AI58" s="284">
        <f t="shared" si="193"/>
        <v>46.278603377177383</v>
      </c>
      <c r="AJ58" s="285">
        <f t="shared" si="208"/>
        <v>1.0064734782325135</v>
      </c>
      <c r="AK58" s="282"/>
      <c r="AM58" s="95">
        <f t="shared" si="164"/>
        <v>1999</v>
      </c>
      <c r="AN58" s="98">
        <f t="shared" si="159"/>
        <v>5952</v>
      </c>
      <c r="AO58" s="99">
        <f t="shared" si="160"/>
        <v>5351</v>
      </c>
      <c r="AP58" s="96">
        <f t="shared" si="165"/>
        <v>5513.5205596801825</v>
      </c>
      <c r="AR58" s="407">
        <f t="shared" si="166"/>
        <v>0.9388316417435445</v>
      </c>
      <c r="AS58" s="282"/>
      <c r="AT58">
        <f t="shared" si="245"/>
        <v>1999</v>
      </c>
      <c r="AU58" s="96">
        <f t="shared" si="209"/>
        <v>5513.5205596801825</v>
      </c>
      <c r="AV58" s="96">
        <f t="shared" si="210"/>
        <v>165405.61679040547</v>
      </c>
      <c r="AW58" s="96">
        <f t="shared" si="143"/>
        <v>30</v>
      </c>
      <c r="AX58" s="96">
        <f t="shared" si="65"/>
        <v>900</v>
      </c>
      <c r="AY58" s="80">
        <f t="shared" si="66"/>
        <v>0.6775159588983839</v>
      </c>
      <c r="AZ58">
        <f t="shared" si="211"/>
        <v>1999</v>
      </c>
      <c r="BA58" s="80">
        <f>'Regional_intensity (aggregate)'!H35</f>
        <v>86.195450837053897</v>
      </c>
      <c r="BB58" s="284">
        <f t="shared" si="194"/>
        <v>85.914056953374086</v>
      </c>
      <c r="BC58" s="284">
        <f t="shared" si="212"/>
        <v>89.845124049469732</v>
      </c>
      <c r="BD58" s="284">
        <f t="shared" si="195"/>
        <v>89.551815433522378</v>
      </c>
      <c r="BE58" s="285">
        <f t="shared" si="70"/>
        <v>0.95937817159219141</v>
      </c>
      <c r="BF58" s="282">
        <v>0.9579887630207744</v>
      </c>
      <c r="BG58" s="282"/>
      <c r="BH58" s="282"/>
      <c r="BJ58" s="89"/>
      <c r="BL58" s="95">
        <f t="shared" si="33"/>
        <v>1999</v>
      </c>
      <c r="BM58" s="75">
        <f>HDD_by_Division11_update!D54</f>
        <v>5946</v>
      </c>
      <c r="BN58" s="75">
        <f>HDD_by_Division11_update!E54</f>
        <v>5921</v>
      </c>
      <c r="BO58" s="75">
        <f t="shared" si="167"/>
        <v>5932.07188703466</v>
      </c>
      <c r="BQ58" s="75">
        <f>CDD_by_Division11_update!F54</f>
        <v>855</v>
      </c>
      <c r="BR58" s="75">
        <f>CDD_by_Division11_update!H54</f>
        <v>970</v>
      </c>
      <c r="BS58" s="96">
        <f t="shared" si="168"/>
        <v>892.68738489871089</v>
      </c>
      <c r="BU58" s="430">
        <f t="shared" si="169"/>
        <v>1.0086872463045824</v>
      </c>
      <c r="BV58" s="282"/>
      <c r="BW58">
        <f t="shared" si="246"/>
        <v>1999</v>
      </c>
      <c r="BX58" s="96">
        <f t="shared" si="44"/>
        <v>5932.07188703466</v>
      </c>
      <c r="BY58" s="96">
        <f t="shared" si="247"/>
        <v>892.68738489871089</v>
      </c>
      <c r="BZ58" s="96">
        <f t="shared" si="145"/>
        <v>30</v>
      </c>
      <c r="CA58" s="96">
        <f t="shared" si="72"/>
        <v>900</v>
      </c>
      <c r="CB58" s="96">
        <f t="shared" si="73"/>
        <v>27000</v>
      </c>
      <c r="CC58" s="96">
        <f t="shared" si="213"/>
        <v>1999</v>
      </c>
      <c r="CD58" s="284">
        <f>'Regional_intensity (aggregate)'!W35</f>
        <v>46.051844496086773</v>
      </c>
      <c r="CE58" s="284">
        <f t="shared" si="196"/>
        <v>46.603657438312176</v>
      </c>
      <c r="CF58" s="284">
        <f t="shared" si="214"/>
        <v>45.827501343599842</v>
      </c>
      <c r="CG58" s="284">
        <f t="shared" si="197"/>
        <v>46.376626110000878</v>
      </c>
      <c r="CH58" s="285">
        <f t="shared" si="215"/>
        <v>1.0048953825958102</v>
      </c>
      <c r="CI58" s="282"/>
      <c r="CJ58" s="282"/>
      <c r="CL58" s="95">
        <f t="shared" si="170"/>
        <v>1999</v>
      </c>
      <c r="CM58" s="98">
        <f t="shared" si="171"/>
        <v>5946</v>
      </c>
      <c r="CN58" s="99">
        <f t="shared" si="172"/>
        <v>5921</v>
      </c>
      <c r="CO58" s="96">
        <f t="shared" si="173"/>
        <v>5938.2502727903975</v>
      </c>
      <c r="CQ58" s="407">
        <f t="shared" si="174"/>
        <v>0.93128547132607864</v>
      </c>
      <c r="CR58" s="282"/>
      <c r="CS58">
        <f t="shared" si="77"/>
        <v>1999</v>
      </c>
      <c r="CT58" s="96">
        <f t="shared" si="216"/>
        <v>5938.2502727903975</v>
      </c>
      <c r="CU58" s="96">
        <f t="shared" si="217"/>
        <v>178147.50818371194</v>
      </c>
      <c r="CV58" s="96">
        <f t="shared" si="146"/>
        <v>30</v>
      </c>
      <c r="CW58" s="96">
        <f t="shared" si="80"/>
        <v>900</v>
      </c>
      <c r="CX58" s="80">
        <f t="shared" si="81"/>
        <v>0.6775159588983839</v>
      </c>
      <c r="CY58">
        <f t="shared" si="82"/>
        <v>1999</v>
      </c>
      <c r="CZ58" s="284">
        <f>'Regional_intensity (aggregate)'!V35</f>
        <v>64.820751298756633</v>
      </c>
      <c r="DA58" s="284">
        <f t="shared" si="198"/>
        <v>65.356405016277279</v>
      </c>
      <c r="DB58" s="284">
        <f t="shared" si="218"/>
        <v>69.191817542886056</v>
      </c>
      <c r="DC58" s="284">
        <f t="shared" si="199"/>
        <v>69.763592067961142</v>
      </c>
      <c r="DD58" s="285">
        <f t="shared" si="219"/>
        <v>0.93682683300781666</v>
      </c>
      <c r="DE58" s="282"/>
      <c r="DF58" s="212"/>
      <c r="DG58" s="89"/>
      <c r="DI58" s="95">
        <f t="shared" si="34"/>
        <v>1999</v>
      </c>
      <c r="DJ58" s="75">
        <f>HDD_by_Division11_update!F54</f>
        <v>2652</v>
      </c>
      <c r="DK58" s="75">
        <f>HDD_by_Division11_update!G54</f>
        <v>3142</v>
      </c>
      <c r="DL58" s="75">
        <f>HDD_by_Division11_update!H54</f>
        <v>1835</v>
      </c>
      <c r="DM58" s="75">
        <f t="shared" si="175"/>
        <v>2724.4311696456566</v>
      </c>
      <c r="DO58" s="75">
        <f>CDD_by_Division11_update!J54</f>
        <v>2024</v>
      </c>
      <c r="DP58" s="75">
        <f>CDD_by_Division11_update!L54</f>
        <v>1733</v>
      </c>
      <c r="DQ58" s="75">
        <f>CDD_by_Division11_update!N54</f>
        <v>2645</v>
      </c>
      <c r="DR58" s="75">
        <f t="shared" si="176"/>
        <v>1378.4964876335432</v>
      </c>
      <c r="DT58" s="430">
        <f t="shared" si="177"/>
        <v>1.0038870408193716</v>
      </c>
      <c r="DU58" s="282"/>
      <c r="DV58">
        <f t="shared" si="248"/>
        <v>1999</v>
      </c>
      <c r="DW58" s="96">
        <f t="shared" si="220"/>
        <v>2724.4311696456566</v>
      </c>
      <c r="DX58" s="96">
        <f t="shared" si="47"/>
        <v>1378.4964876335432</v>
      </c>
      <c r="DY58" s="96">
        <f t="shared" si="221"/>
        <v>41354.894629006296</v>
      </c>
      <c r="DZ58" s="96">
        <f t="shared" si="148"/>
        <v>30</v>
      </c>
      <c r="EA58" s="96">
        <f t="shared" si="88"/>
        <v>900</v>
      </c>
      <c r="EB58" s="96">
        <f t="shared" si="89"/>
        <v>27000</v>
      </c>
      <c r="EC58" s="96">
        <f t="shared" si="222"/>
        <v>1999</v>
      </c>
      <c r="ED58" s="284">
        <f>'Regional_intensity (aggregate)'!AK35</f>
        <v>59.89912940125172</v>
      </c>
      <c r="EE58" s="284">
        <f t="shared" si="200"/>
        <v>57.991439283392666</v>
      </c>
      <c r="EF58" s="284">
        <f t="shared" si="223"/>
        <v>59.045380127226217</v>
      </c>
      <c r="EG58" s="284">
        <f t="shared" si="224"/>
        <v>57.164880539003704</v>
      </c>
      <c r="EH58" s="285">
        <f t="shared" si="225"/>
        <v>1.014459205312692</v>
      </c>
      <c r="EI58" s="282"/>
      <c r="EK58" s="95">
        <f t="shared" si="178"/>
        <v>1999</v>
      </c>
      <c r="EL58" s="98">
        <f t="shared" si="179"/>
        <v>2652</v>
      </c>
      <c r="EM58" s="98">
        <f t="shared" si="180"/>
        <v>3142</v>
      </c>
      <c r="EN58" s="98">
        <f t="shared" si="181"/>
        <v>1835</v>
      </c>
      <c r="EO58" s="75">
        <f t="shared" si="182"/>
        <v>2479.3889472177152</v>
      </c>
      <c r="EQ58" s="407">
        <f t="shared" si="183"/>
        <v>0.93555521651447493</v>
      </c>
      <c r="ER58" s="282"/>
      <c r="ES58">
        <f t="shared" si="249"/>
        <v>1999</v>
      </c>
      <c r="ET58" s="96">
        <f t="shared" si="226"/>
        <v>2479.3889472177152</v>
      </c>
      <c r="EU58" s="96">
        <f t="shared" si="227"/>
        <v>74381.668416531451</v>
      </c>
      <c r="EV58" s="96">
        <f t="shared" si="150"/>
        <v>30</v>
      </c>
      <c r="EW58" s="96">
        <f t="shared" si="96"/>
        <v>900</v>
      </c>
      <c r="EX58" s="80">
        <f t="shared" si="97"/>
        <v>0.6775159588983839</v>
      </c>
      <c r="EY58">
        <f t="shared" si="228"/>
        <v>1999</v>
      </c>
      <c r="EZ58" s="284">
        <f>'Regional_intensity (aggregate)'!AJ35</f>
        <v>38.066529862958745</v>
      </c>
      <c r="FA58" s="284">
        <f t="shared" si="201"/>
        <v>38.631618084670478</v>
      </c>
      <c r="FB58" s="284">
        <f t="shared" si="229"/>
        <v>39.634885873576621</v>
      </c>
      <c r="FC58" s="284">
        <f t="shared" si="202"/>
        <v>40.223255952401189</v>
      </c>
      <c r="FD58" s="285">
        <f t="shared" si="230"/>
        <v>0.96042990976130327</v>
      </c>
      <c r="FE58" s="282"/>
      <c r="FG58" s="89"/>
      <c r="FI58" s="95">
        <f t="shared" si="35"/>
        <v>1999</v>
      </c>
      <c r="FJ58" s="75">
        <f>HDD_by_Division11_update!I54</f>
        <v>4768</v>
      </c>
      <c r="FK58" s="75">
        <f>HDD_by_Division11_update!J54</f>
        <v>3158</v>
      </c>
      <c r="FL58" s="75">
        <f t="shared" si="184"/>
        <v>3777.433962264151</v>
      </c>
      <c r="FN58" s="75">
        <f>CDD_by_Division11_update!P54</f>
        <v>1242</v>
      </c>
      <c r="FO58" s="75">
        <f>CDD_by_Division11_update!R54</f>
        <v>635</v>
      </c>
      <c r="FP58" s="96">
        <f t="shared" si="185"/>
        <v>876.83678095777827</v>
      </c>
      <c r="FR58" s="432">
        <f t="shared" si="186"/>
        <v>0.99217980160585673</v>
      </c>
      <c r="FS58" s="282"/>
      <c r="FT58">
        <f t="shared" si="250"/>
        <v>1999</v>
      </c>
      <c r="FU58" s="96">
        <f t="shared" si="231"/>
        <v>3777.433962264151</v>
      </c>
      <c r="FV58" s="96">
        <f t="shared" si="232"/>
        <v>876.83678095777827</v>
      </c>
      <c r="FW58" s="96">
        <f t="shared" si="233"/>
        <v>26305.10342873335</v>
      </c>
      <c r="FX58" s="96">
        <f t="shared" si="152"/>
        <v>30</v>
      </c>
      <c r="FY58" s="96">
        <f t="shared" si="105"/>
        <v>900</v>
      </c>
      <c r="FZ58" s="96">
        <f t="shared" si="106"/>
        <v>27000</v>
      </c>
      <c r="GA58" s="96">
        <f t="shared" si="234"/>
        <v>1999</v>
      </c>
      <c r="GB58" s="284">
        <f>'Regional_intensity (aggregate)'!AX35</f>
        <v>52.097738003253077</v>
      </c>
      <c r="GC58" s="284">
        <f t="shared" si="203"/>
        <v>52.224110553302523</v>
      </c>
      <c r="GD58" s="284">
        <f t="shared" si="235"/>
        <v>52.616903560065715</v>
      </c>
      <c r="GE58" s="284">
        <f t="shared" si="204"/>
        <v>52.744535440708518</v>
      </c>
      <c r="GF58" s="285">
        <f t="shared" si="236"/>
        <v>0.99013310321045456</v>
      </c>
      <c r="GG58" s="282"/>
      <c r="GH58" s="282"/>
      <c r="GJ58" s="95">
        <f t="shared" si="187"/>
        <v>1999</v>
      </c>
      <c r="GK58" s="98">
        <f t="shared" si="188"/>
        <v>4768</v>
      </c>
      <c r="GL58" s="98">
        <f t="shared" si="189"/>
        <v>3158</v>
      </c>
      <c r="GM58" s="75">
        <f t="shared" si="190"/>
        <v>3805.194663017448</v>
      </c>
      <c r="GO58" s="407">
        <f t="shared" si="191"/>
        <v>0.97346552508851769</v>
      </c>
      <c r="GP58" s="282"/>
      <c r="GQ58">
        <f t="shared" si="251"/>
        <v>1999</v>
      </c>
      <c r="GR58" s="96">
        <f t="shared" si="237"/>
        <v>3805.194663017448</v>
      </c>
      <c r="GS58" s="96">
        <f t="shared" si="238"/>
        <v>114155.83989052344</v>
      </c>
      <c r="GT58" s="96">
        <f t="shared" si="154"/>
        <v>30</v>
      </c>
      <c r="GU58" s="96">
        <f t="shared" si="113"/>
        <v>900</v>
      </c>
      <c r="GV58" s="284">
        <f t="shared" si="114"/>
        <v>0.6775159588983839</v>
      </c>
      <c r="GW58">
        <f t="shared" si="239"/>
        <v>1999</v>
      </c>
      <c r="GX58" s="284">
        <f>'Regional_intensity (aggregate)'!AW35</f>
        <v>48.103820900739557</v>
      </c>
      <c r="GY58" s="284">
        <f t="shared" si="205"/>
        <v>49.454555746242306</v>
      </c>
      <c r="GZ58" s="284">
        <f t="shared" si="240"/>
        <v>48.431311183253996</v>
      </c>
      <c r="HA58" s="284">
        <f t="shared" si="206"/>
        <v>49.791241816697763</v>
      </c>
      <c r="HB58" s="285">
        <f t="shared" si="241"/>
        <v>0.99323804632760637</v>
      </c>
      <c r="HC58" s="282"/>
      <c r="HD58" s="282"/>
      <c r="HE58" s="282"/>
      <c r="HG58" s="89"/>
      <c r="HO58">
        <f t="shared" si="36"/>
        <v>1999</v>
      </c>
      <c r="HP58" s="112">
        <f t="shared" si="37"/>
        <v>1.0055801934910706</v>
      </c>
      <c r="HQ58" s="112">
        <f t="shared" si="38"/>
        <v>0.94205069850792988</v>
      </c>
      <c r="HS58">
        <f t="shared" si="158"/>
        <v>1999</v>
      </c>
      <c r="HT58" s="81">
        <f>Commercial_Total!D213</f>
        <v>3648.5172681240001</v>
      </c>
      <c r="HU58" s="81">
        <f t="shared" si="39"/>
        <v>3628.2708149386381</v>
      </c>
      <c r="HV58" s="81">
        <f>Commercial_Total!D289</f>
        <v>4053.3429999999998</v>
      </c>
      <c r="HW58" s="81">
        <f t="shared" si="40"/>
        <v>4302.6803190315559</v>
      </c>
      <c r="HX58" s="96"/>
      <c r="HY58" s="75">
        <f>HDD_by_Division10!K54</f>
        <v>4169</v>
      </c>
      <c r="HZ58" s="75">
        <f>CDD_by_Division10!K54</f>
        <v>1297</v>
      </c>
      <c r="IB58">
        <f t="shared" si="118"/>
        <v>1999</v>
      </c>
      <c r="IC58" s="81">
        <f t="shared" si="118"/>
        <v>3648.5172681240001</v>
      </c>
      <c r="ID58" s="81">
        <f t="shared" si="118"/>
        <v>3628.2708149386381</v>
      </c>
      <c r="IE58" s="81">
        <f t="shared" si="118"/>
        <v>4053.3429999999998</v>
      </c>
      <c r="IF58" s="81">
        <f t="shared" si="118"/>
        <v>4302.6803190315559</v>
      </c>
      <c r="IO58">
        <f t="shared" si="155"/>
        <v>1999</v>
      </c>
      <c r="IP58" s="78">
        <f>SEDS_CensusDiv!C47</f>
        <v>634.24199999999996</v>
      </c>
      <c r="IQ58" s="78">
        <f>SEDS_CensusDiv!D47</f>
        <v>823.00200000000007</v>
      </c>
      <c r="IR58" s="78">
        <f>SEDS_CensusDiv!E47</f>
        <v>1560.893</v>
      </c>
      <c r="IS58" s="78">
        <f>SEDS_CensusDiv!F47</f>
        <v>748.10199999999998</v>
      </c>
      <c r="IT58" s="78">
        <f t="shared" si="119"/>
        <v>3766.239</v>
      </c>
      <c r="IV58" s="78">
        <f t="shared" si="120"/>
        <v>630.16265576496255</v>
      </c>
      <c r="IW58" s="78">
        <f t="shared" si="121"/>
        <v>818.9927173056069</v>
      </c>
      <c r="IX58" s="78">
        <f t="shared" si="122"/>
        <v>1538.6454101117629</v>
      </c>
      <c r="IY58" s="78">
        <f t="shared" si="123"/>
        <v>755.55700296689258</v>
      </c>
      <c r="IZ58" s="78">
        <f t="shared" si="124"/>
        <v>3743.3577861492249</v>
      </c>
      <c r="JB58" s="294">
        <f t="shared" si="125"/>
        <v>1.0061124838067677</v>
      </c>
      <c r="JD58">
        <f t="shared" si="126"/>
        <v>1999</v>
      </c>
      <c r="JE58" s="78">
        <f t="shared" si="127"/>
        <v>3766.239</v>
      </c>
      <c r="JF58" s="78">
        <f t="shared" si="128"/>
        <v>3743.3577861492249</v>
      </c>
      <c r="JI58">
        <f t="shared" si="156"/>
        <v>1999</v>
      </c>
      <c r="JJ58" s="78">
        <f>SEDS_CensusDiv!J47</f>
        <v>1207.6189999999999</v>
      </c>
      <c r="JK58" s="78">
        <f>SEDS_CensusDiv!K47</f>
        <v>1158.425</v>
      </c>
      <c r="JL58" s="78">
        <f>SEDS_CensusDiv!L47</f>
        <v>991.96400000000006</v>
      </c>
      <c r="JM58" s="78">
        <f>SEDS_CensusDiv!M47</f>
        <v>690.75099999999998</v>
      </c>
      <c r="JN58" s="78">
        <f t="shared" si="129"/>
        <v>4048.759</v>
      </c>
      <c r="JP58" s="78">
        <f t="shared" si="130"/>
        <v>1258.7517996118529</v>
      </c>
      <c r="JQ58" s="78">
        <f t="shared" si="131"/>
        <v>1236.5412253198499</v>
      </c>
      <c r="JR58" s="78">
        <f t="shared" si="132"/>
        <v>1032.8333071660941</v>
      </c>
      <c r="JS58" s="78">
        <f t="shared" si="133"/>
        <v>695.45362519486582</v>
      </c>
      <c r="JT58" s="78">
        <f t="shared" si="134"/>
        <v>4223.5799572926626</v>
      </c>
      <c r="JV58" s="294">
        <f t="shared" si="157"/>
        <v>0.95860834669631212</v>
      </c>
      <c r="JX58">
        <f t="shared" si="136"/>
        <v>1999</v>
      </c>
      <c r="JY58" s="78">
        <f t="shared" si="137"/>
        <v>4048.759</v>
      </c>
      <c r="JZ58" s="78">
        <f t="shared" si="138"/>
        <v>4223.5799572926626</v>
      </c>
      <c r="KC58">
        <v>1999</v>
      </c>
      <c r="KD58" s="78">
        <v>4048.759</v>
      </c>
      <c r="KE58" s="78">
        <v>4278.0259709372276</v>
      </c>
    </row>
    <row r="59" spans="2:291" x14ac:dyDescent="0.2">
      <c r="B59" t="s">
        <v>196</v>
      </c>
      <c r="C59">
        <v>401</v>
      </c>
      <c r="D59" s="106">
        <f>C59/C$56</f>
        <v>0.12574474756977108</v>
      </c>
      <c r="E59">
        <v>3889</v>
      </c>
      <c r="F59" s="106">
        <f>E59/E$56</f>
        <v>0.28457485731011267</v>
      </c>
      <c r="I59" s="96">
        <f t="shared" si="139"/>
        <v>2000</v>
      </c>
      <c r="J59" s="76">
        <v>0.84607503046782551</v>
      </c>
      <c r="K59" s="79">
        <f t="shared" si="53"/>
        <v>0.75534556010726528</v>
      </c>
      <c r="L59" s="96">
        <f t="shared" si="54"/>
        <v>29791</v>
      </c>
      <c r="M59" s="79">
        <f t="shared" si="55"/>
        <v>0.75534556010726528</v>
      </c>
      <c r="O59" s="95">
        <v>2000</v>
      </c>
      <c r="P59" s="75">
        <f>HDD_by_Division11_update!B55</f>
        <v>6489</v>
      </c>
      <c r="Q59" s="75">
        <f>HDD_by_Division11_update!C55</f>
        <v>5774</v>
      </c>
      <c r="R59" s="96">
        <f t="shared" si="161"/>
        <v>5923.0943683409432</v>
      </c>
      <c r="T59">
        <f>CDD_by_Division11_update!B55</f>
        <v>317</v>
      </c>
      <c r="U59">
        <f>CDD_by_Division11_update!D55</f>
        <v>542</v>
      </c>
      <c r="V59" s="96">
        <f t="shared" si="162"/>
        <v>486.04696540946912</v>
      </c>
      <c r="X59" s="430">
        <f t="shared" si="163"/>
        <v>0.97668089079882914</v>
      </c>
      <c r="Y59" s="282"/>
      <c r="Z59">
        <f t="shared" si="242"/>
        <v>2000</v>
      </c>
      <c r="AA59" s="96">
        <f t="shared" si="243"/>
        <v>5923.0943683409432</v>
      </c>
      <c r="AB59" s="96">
        <f t="shared" si="244"/>
        <v>486.04696540946912</v>
      </c>
      <c r="AC59" s="96">
        <f t="shared" si="141"/>
        <v>31</v>
      </c>
      <c r="AD59" s="96">
        <f t="shared" si="58"/>
        <v>961</v>
      </c>
      <c r="AE59" s="96">
        <f t="shared" si="59"/>
        <v>29791</v>
      </c>
      <c r="AF59" s="284">
        <f>'Regional_intensity (aggregate)'!I36</f>
        <v>47.029369141984191</v>
      </c>
      <c r="AG59" s="284">
        <f t="shared" si="192"/>
        <v>46.48085762911402</v>
      </c>
      <c r="AH59" s="284">
        <f t="shared" si="207"/>
        <v>47.463132516829496</v>
      </c>
      <c r="AI59" s="284">
        <f t="shared" si="193"/>
        <v>46.909561948111779</v>
      </c>
      <c r="AJ59" s="285">
        <f t="shared" si="208"/>
        <v>0.99086104620904447</v>
      </c>
      <c r="AK59" s="282"/>
      <c r="AM59" s="95">
        <f t="shared" si="164"/>
        <v>2000</v>
      </c>
      <c r="AN59" s="98">
        <f t="shared" si="159"/>
        <v>6489</v>
      </c>
      <c r="AO59" s="99">
        <f t="shared" si="160"/>
        <v>5774</v>
      </c>
      <c r="AP59" s="96">
        <f t="shared" si="165"/>
        <v>5967.3480868075385</v>
      </c>
      <c r="AR59" s="407">
        <f t="shared" si="166"/>
        <v>0.98657990867980327</v>
      </c>
      <c r="AS59" s="282"/>
      <c r="AT59">
        <f t="shared" si="245"/>
        <v>2000</v>
      </c>
      <c r="AU59" s="96">
        <f t="shared" si="209"/>
        <v>5967.3480868075385</v>
      </c>
      <c r="AV59" s="96">
        <f t="shared" si="210"/>
        <v>184987.7906910337</v>
      </c>
      <c r="AW59" s="96">
        <f t="shared" si="143"/>
        <v>31</v>
      </c>
      <c r="AX59" s="96">
        <f t="shared" si="65"/>
        <v>961</v>
      </c>
      <c r="AY59" s="80">
        <f t="shared" si="66"/>
        <v>0.75534556010726528</v>
      </c>
      <c r="AZ59">
        <f t="shared" si="211"/>
        <v>2000</v>
      </c>
      <c r="BA59" s="80">
        <f>'Regional_intensity (aggregate)'!H36</f>
        <v>87.981026552258385</v>
      </c>
      <c r="BB59" s="284">
        <f t="shared" si="194"/>
        <v>87.203723485902714</v>
      </c>
      <c r="BC59" s="284">
        <f t="shared" si="212"/>
        <v>88.85814591535447</v>
      </c>
      <c r="BD59" s="284">
        <f t="shared" si="195"/>
        <v>88.073093592173635</v>
      </c>
      <c r="BE59" s="285">
        <f t="shared" si="70"/>
        <v>0.99012899319403291</v>
      </c>
      <c r="BF59" s="282">
        <v>0.9899305081932035</v>
      </c>
      <c r="BG59" s="282"/>
      <c r="BH59" s="282"/>
      <c r="BJ59" s="89"/>
      <c r="BL59" s="95">
        <f t="shared" si="33"/>
        <v>2000</v>
      </c>
      <c r="BM59" s="75">
        <f>HDD_by_Division11_update!D55</f>
        <v>6284</v>
      </c>
      <c r="BN59" s="75">
        <f>HDD_by_Division11_update!E55</f>
        <v>6456</v>
      </c>
      <c r="BO59" s="75">
        <f t="shared" si="167"/>
        <v>6379.8254172015404</v>
      </c>
      <c r="BQ59" s="75">
        <f>CDD_by_Division11_update!F55</f>
        <v>658</v>
      </c>
      <c r="BR59" s="75">
        <f>CDD_by_Division11_update!H55</f>
        <v>1023</v>
      </c>
      <c r="BS59" s="96">
        <f t="shared" si="168"/>
        <v>777.61648250460416</v>
      </c>
      <c r="BU59" s="430">
        <f t="shared" si="169"/>
        <v>0.9979429474753152</v>
      </c>
      <c r="BV59" s="282"/>
      <c r="BW59">
        <f t="shared" si="246"/>
        <v>2000</v>
      </c>
      <c r="BX59" s="96">
        <f t="shared" si="44"/>
        <v>6379.8254172015404</v>
      </c>
      <c r="BY59" s="96">
        <f t="shared" si="247"/>
        <v>777.61648250460416</v>
      </c>
      <c r="BZ59" s="96">
        <f t="shared" si="145"/>
        <v>31</v>
      </c>
      <c r="CA59" s="96">
        <f t="shared" si="72"/>
        <v>961</v>
      </c>
      <c r="CB59" s="96">
        <f t="shared" si="73"/>
        <v>29791</v>
      </c>
      <c r="CC59" s="96">
        <f t="shared" si="213"/>
        <v>2000</v>
      </c>
      <c r="CD59" s="284">
        <f>'Regional_intensity (aggregate)'!W36</f>
        <v>47.814655185927698</v>
      </c>
      <c r="CE59" s="284">
        <f t="shared" si="196"/>
        <v>47.192725792452563</v>
      </c>
      <c r="CF59" s="284">
        <f t="shared" si="214"/>
        <v>47.937142045836772</v>
      </c>
      <c r="CG59" s="284">
        <f t="shared" si="197"/>
        <v>47.313619455083611</v>
      </c>
      <c r="CH59" s="285">
        <f t="shared" si="215"/>
        <v>0.99744484433819702</v>
      </c>
      <c r="CI59" s="282"/>
      <c r="CJ59" s="282"/>
      <c r="CL59" s="95">
        <f t="shared" si="170"/>
        <v>2000</v>
      </c>
      <c r="CM59" s="98">
        <f t="shared" si="171"/>
        <v>6284</v>
      </c>
      <c r="CN59" s="99">
        <f t="shared" si="172"/>
        <v>6456</v>
      </c>
      <c r="CO59" s="96">
        <f t="shared" si="173"/>
        <v>6337.3181232020634</v>
      </c>
      <c r="CQ59" s="407">
        <f t="shared" si="174"/>
        <v>0.97476964590805648</v>
      </c>
      <c r="CR59" s="282"/>
      <c r="CS59">
        <f t="shared" si="77"/>
        <v>2000</v>
      </c>
      <c r="CT59" s="96">
        <f t="shared" si="216"/>
        <v>6337.3181232020634</v>
      </c>
      <c r="CU59" s="96">
        <f t="shared" si="217"/>
        <v>196456.86181926396</v>
      </c>
      <c r="CV59" s="96">
        <f t="shared" si="146"/>
        <v>31</v>
      </c>
      <c r="CW59" s="96">
        <f t="shared" si="80"/>
        <v>961</v>
      </c>
      <c r="CX59" s="80">
        <f t="shared" si="81"/>
        <v>0.75534556010726528</v>
      </c>
      <c r="CY59">
        <f t="shared" si="82"/>
        <v>2000</v>
      </c>
      <c r="CZ59" s="284">
        <f>'Regional_intensity (aggregate)'!V36</f>
        <v>67.984653065008985</v>
      </c>
      <c r="DA59" s="284">
        <f t="shared" si="198"/>
        <v>67.520803446458643</v>
      </c>
      <c r="DB59" s="284">
        <f t="shared" si="218"/>
        <v>69.695152333690444</v>
      </c>
      <c r="DC59" s="284">
        <f t="shared" si="199"/>
        <v>69.219632221910558</v>
      </c>
      <c r="DD59" s="285">
        <f t="shared" si="219"/>
        <v>0.97545741401795294</v>
      </c>
      <c r="DE59" s="282"/>
      <c r="DF59" s="212"/>
      <c r="DG59" s="89"/>
      <c r="DI59" s="95">
        <f t="shared" si="34"/>
        <v>2000</v>
      </c>
      <c r="DJ59" s="75">
        <f>HDD_by_Division11_update!F55</f>
        <v>2959</v>
      </c>
      <c r="DK59" s="75">
        <f>HDD_by_Division11_update!G55</f>
        <v>3548</v>
      </c>
      <c r="DL59" s="75">
        <f>HDD_by_Division11_update!H55</f>
        <v>2194</v>
      </c>
      <c r="DM59" s="75">
        <f t="shared" si="175"/>
        <v>3073.3603010348074</v>
      </c>
      <c r="DO59" s="75">
        <f>CDD_by_Division11_update!J55</f>
        <v>1929</v>
      </c>
      <c r="DP59" s="75">
        <f>CDD_by_Division11_update!L55</f>
        <v>1736</v>
      </c>
      <c r="DQ59" s="75">
        <f>CDD_by_Division11_update!N55</f>
        <v>2787</v>
      </c>
      <c r="DR59" s="75">
        <f t="shared" si="176"/>
        <v>1333.9446802283037</v>
      </c>
      <c r="DT59" s="430">
        <f t="shared" si="177"/>
        <v>1.0039113486858395</v>
      </c>
      <c r="DU59" s="282"/>
      <c r="DV59">
        <f t="shared" si="248"/>
        <v>2000</v>
      </c>
      <c r="DW59" s="96">
        <f t="shared" si="220"/>
        <v>3073.3603010348074</v>
      </c>
      <c r="DX59" s="96">
        <f t="shared" si="47"/>
        <v>1333.9446802283037</v>
      </c>
      <c r="DY59" s="96">
        <f t="shared" si="221"/>
        <v>41352.285087077413</v>
      </c>
      <c r="DZ59" s="96">
        <f t="shared" si="148"/>
        <v>31</v>
      </c>
      <c r="EA59" s="96">
        <f t="shared" si="88"/>
        <v>961</v>
      </c>
      <c r="EB59" s="96">
        <f t="shared" si="89"/>
        <v>29791</v>
      </c>
      <c r="EC59" s="96">
        <f t="shared" si="222"/>
        <v>2000</v>
      </c>
      <c r="ED59" s="284">
        <f>'Regional_intensity (aggregate)'!AK36</f>
        <v>60.95976209807754</v>
      </c>
      <c r="EE59" s="284">
        <f t="shared" si="200"/>
        <v>57.991437317422722</v>
      </c>
      <c r="EF59" s="284">
        <f t="shared" si="223"/>
        <v>60.810332672716605</v>
      </c>
      <c r="EG59" s="284">
        <f t="shared" si="224"/>
        <v>57.849284086242861</v>
      </c>
      <c r="EH59" s="285">
        <f t="shared" si="225"/>
        <v>1.0024573032047888</v>
      </c>
      <c r="EI59" s="282"/>
      <c r="EK59" s="95">
        <f t="shared" si="178"/>
        <v>2000</v>
      </c>
      <c r="EL59" s="98">
        <f t="shared" si="179"/>
        <v>2959</v>
      </c>
      <c r="EM59" s="98">
        <f t="shared" si="180"/>
        <v>3548</v>
      </c>
      <c r="EN59" s="98">
        <f t="shared" si="181"/>
        <v>2194</v>
      </c>
      <c r="EO59" s="75">
        <f t="shared" si="182"/>
        <v>2823.7804715090197</v>
      </c>
      <c r="EP59" s="107">
        <f>EO59/EO58</f>
        <v>1.1389017744383223</v>
      </c>
      <c r="EQ59" s="407">
        <f t="shared" si="183"/>
        <v>1.0013348808223719</v>
      </c>
      <c r="ER59" s="282"/>
      <c r="ES59">
        <f t="shared" si="249"/>
        <v>2000</v>
      </c>
      <c r="ET59" s="96">
        <f t="shared" si="226"/>
        <v>2823.7804715090197</v>
      </c>
      <c r="EU59" s="96">
        <f t="shared" si="227"/>
        <v>87537.194616779612</v>
      </c>
      <c r="EV59" s="96">
        <f t="shared" si="150"/>
        <v>31</v>
      </c>
      <c r="EW59" s="96">
        <f t="shared" si="96"/>
        <v>961</v>
      </c>
      <c r="EX59" s="80">
        <f t="shared" si="97"/>
        <v>0.75534556010726528</v>
      </c>
      <c r="EY59">
        <f t="shared" si="228"/>
        <v>2000</v>
      </c>
      <c r="EZ59" s="284">
        <f>'Regional_intensity (aggregate)'!AJ36</f>
        <v>41.136537189354343</v>
      </c>
      <c r="FA59" s="284">
        <f t="shared" si="201"/>
        <v>39.267011288500839</v>
      </c>
      <c r="FB59" s="284">
        <f t="shared" si="229"/>
        <v>41.100111628632689</v>
      </c>
      <c r="FC59" s="284">
        <f t="shared" si="202"/>
        <v>39.232241154654545</v>
      </c>
      <c r="FD59" s="285">
        <f t="shared" si="230"/>
        <v>1.000886264277109</v>
      </c>
      <c r="FE59" s="282"/>
      <c r="FF59" s="107">
        <f>EQ59/EQ58</f>
        <v>1.0703108305600253</v>
      </c>
      <c r="FG59" s="89"/>
      <c r="FI59" s="95">
        <f t="shared" si="35"/>
        <v>2000</v>
      </c>
      <c r="FJ59" s="75">
        <f>HDD_by_Division11_update!I55</f>
        <v>4881</v>
      </c>
      <c r="FK59" s="75">
        <f>HDD_by_Division11_update!J55</f>
        <v>3012</v>
      </c>
      <c r="FL59" s="75">
        <f t="shared" si="184"/>
        <v>3731.0820344544709</v>
      </c>
      <c r="FN59" s="75">
        <f>CDD_by_Division11_update!P55</f>
        <v>1488</v>
      </c>
      <c r="FO59" s="75">
        <f>CDD_by_Division11_update!R55</f>
        <v>756</v>
      </c>
      <c r="FP59" s="96">
        <f t="shared" si="185"/>
        <v>1047.6384244828564</v>
      </c>
      <c r="FR59" s="432">
        <f t="shared" si="186"/>
        <v>1.0102209039314933</v>
      </c>
      <c r="FS59" s="282"/>
      <c r="FT59">
        <f t="shared" si="250"/>
        <v>2000</v>
      </c>
      <c r="FU59" s="96">
        <f t="shared" si="231"/>
        <v>3731.0820344544709</v>
      </c>
      <c r="FV59" s="96">
        <f t="shared" si="232"/>
        <v>1047.6384244828564</v>
      </c>
      <c r="FW59" s="96">
        <f t="shared" si="233"/>
        <v>32476.79115896855</v>
      </c>
      <c r="FX59" s="96">
        <f t="shared" si="152"/>
        <v>31</v>
      </c>
      <c r="FY59" s="96">
        <f t="shared" si="105"/>
        <v>961</v>
      </c>
      <c r="FZ59" s="96">
        <f t="shared" si="106"/>
        <v>29791</v>
      </c>
      <c r="GA59" s="96">
        <f t="shared" si="234"/>
        <v>2000</v>
      </c>
      <c r="GB59" s="284">
        <f>'Regional_intensity (aggregate)'!AX36</f>
        <v>53.295056035459126</v>
      </c>
      <c r="GC59" s="284">
        <f t="shared" si="203"/>
        <v>52.821870931801215</v>
      </c>
      <c r="GD59" s="284">
        <f t="shared" si="235"/>
        <v>53.503376779979789</v>
      </c>
      <c r="GE59" s="284">
        <f t="shared" si="204"/>
        <v>53.028342081248283</v>
      </c>
      <c r="GF59" s="285">
        <f t="shared" si="236"/>
        <v>0.9961064000618628</v>
      </c>
      <c r="GG59" s="282"/>
      <c r="GH59" s="282"/>
      <c r="GJ59" s="95">
        <f t="shared" si="187"/>
        <v>2000</v>
      </c>
      <c r="GK59" s="98">
        <f t="shared" si="188"/>
        <v>4881</v>
      </c>
      <c r="GL59" s="98">
        <f t="shared" si="189"/>
        <v>3012</v>
      </c>
      <c r="GM59" s="75">
        <f t="shared" si="190"/>
        <v>3763.3085870680807</v>
      </c>
      <c r="GO59" s="407">
        <f t="shared" si="191"/>
        <v>0.96818718885051669</v>
      </c>
      <c r="GP59" s="282"/>
      <c r="GQ59">
        <f t="shared" si="251"/>
        <v>2000</v>
      </c>
      <c r="GR59" s="96">
        <f t="shared" si="237"/>
        <v>3763.3085870680807</v>
      </c>
      <c r="GS59" s="96">
        <f t="shared" si="238"/>
        <v>116662.5661991105</v>
      </c>
      <c r="GT59" s="96">
        <f t="shared" si="154"/>
        <v>31</v>
      </c>
      <c r="GU59" s="96">
        <f t="shared" si="113"/>
        <v>961</v>
      </c>
      <c r="GV59" s="284">
        <f t="shared" si="114"/>
        <v>0.75534556010726528</v>
      </c>
      <c r="GW59">
        <f t="shared" si="239"/>
        <v>2000</v>
      </c>
      <c r="GX59" s="284">
        <f>'Regional_intensity (aggregate)'!AW36</f>
        <v>46.193546909218306</v>
      </c>
      <c r="GY59" s="284">
        <f t="shared" si="205"/>
        <v>47.828438714438732</v>
      </c>
      <c r="GZ59" s="284">
        <f t="shared" si="240"/>
        <v>46.946992535551061</v>
      </c>
      <c r="HA59" s="284">
        <f t="shared" si="206"/>
        <v>48.608550448108758</v>
      </c>
      <c r="HB59" s="285">
        <f t="shared" si="241"/>
        <v>0.98395114179545795</v>
      </c>
      <c r="HC59" s="282"/>
      <c r="HD59" s="282"/>
      <c r="HE59" s="282"/>
      <c r="HG59" s="89"/>
      <c r="HO59">
        <f t="shared" si="36"/>
        <v>2000</v>
      </c>
      <c r="HP59" s="112">
        <f t="shared" si="37"/>
        <v>0.99950216978054407</v>
      </c>
      <c r="HQ59" s="112">
        <f t="shared" si="38"/>
        <v>0.98254835317633904</v>
      </c>
      <c r="HS59">
        <f t="shared" si="158"/>
        <v>2000</v>
      </c>
      <c r="HT59" s="81">
        <f>Commercial_Total!D214</f>
        <v>3837.9702715359995</v>
      </c>
      <c r="HU59" s="81">
        <f t="shared" si="39"/>
        <v>3839.8818807753905</v>
      </c>
      <c r="HV59" s="81">
        <f>Commercial_Total!D290</f>
        <v>4278.0469999999996</v>
      </c>
      <c r="HW59" s="81">
        <f t="shared" si="40"/>
        <v>4354.0320292330834</v>
      </c>
      <c r="HX59" s="96"/>
      <c r="HY59" s="75">
        <f>HDD_by_Division10!K55</f>
        <v>4460</v>
      </c>
      <c r="HZ59" s="75">
        <f>CDD_by_Division10!K55</f>
        <v>1229</v>
      </c>
      <c r="IB59">
        <f t="shared" si="118"/>
        <v>2000</v>
      </c>
      <c r="IC59" s="81">
        <f t="shared" si="118"/>
        <v>3837.9702715359995</v>
      </c>
      <c r="ID59" s="81">
        <f t="shared" si="118"/>
        <v>3839.8818807753905</v>
      </c>
      <c r="IE59" s="81">
        <f t="shared" si="118"/>
        <v>4278.0469999999996</v>
      </c>
      <c r="IF59" s="81">
        <f t="shared" si="118"/>
        <v>4354.0320292330834</v>
      </c>
      <c r="IO59">
        <f t="shared" si="155"/>
        <v>2000</v>
      </c>
      <c r="IP59" s="78">
        <f>SEDS_CensusDiv!C48</f>
        <v>668.053</v>
      </c>
      <c r="IQ59" s="78">
        <f>SEDS_CensusDiv!D48</f>
        <v>858.65600000000006</v>
      </c>
      <c r="IR59" s="78">
        <f>SEDS_CensusDiv!E48</f>
        <v>1639.9259999999999</v>
      </c>
      <c r="IS59" s="78">
        <f>SEDS_CensusDiv!F48</f>
        <v>789.05700000000002</v>
      </c>
      <c r="IT59" s="78">
        <f t="shared" si="119"/>
        <v>3955.692</v>
      </c>
      <c r="IV59" s="78">
        <f t="shared" si="120"/>
        <v>674.21461622284744</v>
      </c>
      <c r="IW59" s="78">
        <f t="shared" si="121"/>
        <v>860.8556201117234</v>
      </c>
      <c r="IX59" s="78">
        <f t="shared" si="122"/>
        <v>1635.906082740149</v>
      </c>
      <c r="IY59" s="78">
        <f t="shared" si="123"/>
        <v>792.14128124364618</v>
      </c>
      <c r="IZ59" s="78">
        <f t="shared" si="124"/>
        <v>3963.1176003183659</v>
      </c>
      <c r="JB59" s="294">
        <f t="shared" si="125"/>
        <v>0.99812632349901265</v>
      </c>
      <c r="JD59">
        <f t="shared" si="126"/>
        <v>2000</v>
      </c>
      <c r="JE59" s="78">
        <f t="shared" si="127"/>
        <v>3955.692</v>
      </c>
      <c r="JF59" s="78">
        <f t="shared" si="128"/>
        <v>3963.1176003183659</v>
      </c>
      <c r="JI59">
        <f t="shared" si="156"/>
        <v>2000</v>
      </c>
      <c r="JJ59" s="78">
        <f>SEDS_CensusDiv!J48</f>
        <v>1249.7719999999999</v>
      </c>
      <c r="JK59" s="78">
        <f>SEDS_CensusDiv!K48</f>
        <v>1220.8689999999999</v>
      </c>
      <c r="JL59" s="78">
        <f>SEDS_CensusDiv!L48</f>
        <v>1106.646</v>
      </c>
      <c r="JM59" s="78">
        <f>SEDS_CensusDiv!M48</f>
        <v>683.91600000000005</v>
      </c>
      <c r="JN59" s="78">
        <f t="shared" si="129"/>
        <v>4261.2029999999995</v>
      </c>
      <c r="JP59" s="78">
        <f t="shared" si="130"/>
        <v>1262.2314956846087</v>
      </c>
      <c r="JQ59" s="78">
        <f t="shared" si="131"/>
        <v>1251.5861609695348</v>
      </c>
      <c r="JR59" s="78">
        <f t="shared" si="132"/>
        <v>1105.6660876441101</v>
      </c>
      <c r="JS59" s="78">
        <f t="shared" si="133"/>
        <v>695.0710974856222</v>
      </c>
      <c r="JT59" s="78">
        <f t="shared" si="134"/>
        <v>4314.5548417838754</v>
      </c>
      <c r="JV59" s="294">
        <f t="shared" si="157"/>
        <v>0.98763445042645059</v>
      </c>
      <c r="JX59">
        <f t="shared" si="136"/>
        <v>2000</v>
      </c>
      <c r="JY59" s="78">
        <f t="shared" si="137"/>
        <v>4261.2029999999995</v>
      </c>
      <c r="JZ59" s="78">
        <f t="shared" si="138"/>
        <v>4314.5548417838754</v>
      </c>
      <c r="KC59">
        <v>2000</v>
      </c>
      <c r="KD59" s="78">
        <v>4261.2029999999995</v>
      </c>
      <c r="KE59" s="78">
        <v>4326.4822877076222</v>
      </c>
    </row>
    <row r="60" spans="2:291" x14ac:dyDescent="0.2">
      <c r="B60" t="s">
        <v>197</v>
      </c>
      <c r="C60">
        <f>C61+C62</f>
        <v>1219</v>
      </c>
      <c r="D60" s="80"/>
      <c r="E60">
        <f>E61+E62</f>
        <v>7058</v>
      </c>
      <c r="F60" s="80"/>
      <c r="I60" s="96">
        <f t="shared" si="139"/>
        <v>2001</v>
      </c>
      <c r="J60" s="76">
        <v>0.98870821481151616</v>
      </c>
      <c r="K60" s="79">
        <f t="shared" si="53"/>
        <v>0.88657113777565499</v>
      </c>
      <c r="L60" s="96">
        <f t="shared" si="54"/>
        <v>32768</v>
      </c>
      <c r="M60" s="79">
        <f t="shared" si="55"/>
        <v>0.88657113777565499</v>
      </c>
      <c r="O60" s="95">
        <v>2001</v>
      </c>
      <c r="P60" s="75">
        <f>HDD_by_Division11_update!B56</f>
        <v>6055</v>
      </c>
      <c r="Q60" s="75">
        <f>HDD_by_Division11_update!C56</f>
        <v>5323</v>
      </c>
      <c r="R60" s="96">
        <f t="shared" si="161"/>
        <v>5475.6392694063925</v>
      </c>
      <c r="T60">
        <f>CDD_by_Division11_update!B56</f>
        <v>519</v>
      </c>
      <c r="U60">
        <f>CDD_by_Division11_update!D56</f>
        <v>722</v>
      </c>
      <c r="V60" s="96">
        <f t="shared" si="162"/>
        <v>671.5179287916543</v>
      </c>
      <c r="X60" s="430">
        <f t="shared" si="163"/>
        <v>1.0069331804618977</v>
      </c>
      <c r="Y60" s="282"/>
      <c r="Z60">
        <f t="shared" si="242"/>
        <v>2001</v>
      </c>
      <c r="AA60" s="96">
        <f t="shared" si="243"/>
        <v>5475.6392694063925</v>
      </c>
      <c r="AB60" s="96">
        <f t="shared" si="244"/>
        <v>671.5179287916543</v>
      </c>
      <c r="AC60" s="96">
        <f t="shared" si="141"/>
        <v>32</v>
      </c>
      <c r="AD60" s="96">
        <f t="shared" si="58"/>
        <v>1024</v>
      </c>
      <c r="AE60" s="96">
        <f t="shared" si="59"/>
        <v>32768</v>
      </c>
      <c r="AF60" s="284">
        <f>'Regional_intensity (aggregate)'!I37</f>
        <v>47.110872773859064</v>
      </c>
      <c r="AG60" s="284">
        <f t="shared" si="192"/>
        <v>47.307518598967384</v>
      </c>
      <c r="AH60" s="284">
        <f t="shared" si="207"/>
        <v>47.26649888909504</v>
      </c>
      <c r="AI60" s="284">
        <f t="shared" si="193"/>
        <v>47.463794314264597</v>
      </c>
      <c r="AJ60" s="285">
        <f t="shared" si="208"/>
        <v>0.99670747529659154</v>
      </c>
      <c r="AK60" s="282"/>
      <c r="AM60" s="95">
        <f t="shared" si="164"/>
        <v>2001</v>
      </c>
      <c r="AN60" s="98">
        <f t="shared" si="159"/>
        <v>6055</v>
      </c>
      <c r="AO60" s="99">
        <f t="shared" si="160"/>
        <v>5323</v>
      </c>
      <c r="AP60" s="96">
        <f t="shared" si="165"/>
        <v>5520.9451741861794</v>
      </c>
      <c r="AR60" s="407">
        <f t="shared" si="166"/>
        <v>0.93963578959992444</v>
      </c>
      <c r="AS60" s="282"/>
      <c r="AT60">
        <f t="shared" si="245"/>
        <v>2001</v>
      </c>
      <c r="AU60" s="96">
        <f t="shared" si="209"/>
        <v>5520.9451741861794</v>
      </c>
      <c r="AV60" s="96">
        <f t="shared" si="210"/>
        <v>176670.24557395774</v>
      </c>
      <c r="AW60" s="96">
        <f t="shared" si="143"/>
        <v>32</v>
      </c>
      <c r="AX60" s="96">
        <f t="shared" si="65"/>
        <v>1024</v>
      </c>
      <c r="AY60" s="80">
        <f t="shared" si="66"/>
        <v>0.88657113777565499</v>
      </c>
      <c r="AZ60">
        <f t="shared" si="211"/>
        <v>2001</v>
      </c>
      <c r="BA60" s="80">
        <f>'Regional_intensity (aggregate)'!H37</f>
        <v>80.46137116180229</v>
      </c>
      <c r="BB60" s="284">
        <f t="shared" si="194"/>
        <v>81.571775612999488</v>
      </c>
      <c r="BC60" s="284">
        <f t="shared" si="212"/>
        <v>84.412525174929925</v>
      </c>
      <c r="BD60" s="284">
        <f t="shared" si="195"/>
        <v>85.577457394423789</v>
      </c>
      <c r="BE60" s="285">
        <f t="shared" si="70"/>
        <v>0.95319232536949261</v>
      </c>
      <c r="BF60" s="282">
        <v>0.9533473862137184</v>
      </c>
      <c r="BG60" s="282"/>
      <c r="BH60" s="282"/>
      <c r="BJ60" s="89"/>
      <c r="BL60" s="95">
        <f t="shared" si="33"/>
        <v>2001</v>
      </c>
      <c r="BM60" s="75">
        <f>HDD_by_Division11_update!D56</f>
        <v>5824</v>
      </c>
      <c r="BN60" s="75">
        <f>HDD_by_Division11_update!E56</f>
        <v>6184</v>
      </c>
      <c r="BO60" s="75">
        <f t="shared" si="167"/>
        <v>6024.5648267008992</v>
      </c>
      <c r="BQ60" s="75">
        <f>CDD_by_Division11_update!F56</f>
        <v>744</v>
      </c>
      <c r="BR60" s="75">
        <f>CDD_by_Division11_update!H56</f>
        <v>1028</v>
      </c>
      <c r="BS60" s="96">
        <f t="shared" si="168"/>
        <v>837.07145488029471</v>
      </c>
      <c r="BU60" s="430">
        <f t="shared" si="169"/>
        <v>1.0030841735162794</v>
      </c>
      <c r="BV60" s="282"/>
      <c r="BW60">
        <f t="shared" si="246"/>
        <v>2001</v>
      </c>
      <c r="BX60" s="96">
        <f t="shared" si="44"/>
        <v>6024.5648267008992</v>
      </c>
      <c r="BY60" s="96">
        <f t="shared" si="247"/>
        <v>837.07145488029471</v>
      </c>
      <c r="BZ60" s="96">
        <f t="shared" si="145"/>
        <v>32</v>
      </c>
      <c r="CA60" s="96">
        <f t="shared" si="72"/>
        <v>1024</v>
      </c>
      <c r="CB60" s="96">
        <f t="shared" si="73"/>
        <v>32768</v>
      </c>
      <c r="CC60" s="96">
        <f t="shared" si="213"/>
        <v>2001</v>
      </c>
      <c r="CD60" s="284">
        <f>'Regional_intensity (aggregate)'!W37</f>
        <v>50.217258218556687</v>
      </c>
      <c r="CE60" s="284">
        <f t="shared" si="196"/>
        <v>48.178808447139644</v>
      </c>
      <c r="CF60" s="284">
        <f t="shared" si="214"/>
        <v>50.209725299024775</v>
      </c>
      <c r="CG60" s="284">
        <f t="shared" si="197"/>
        <v>48.171581308501445</v>
      </c>
      <c r="CH60" s="285">
        <f t="shared" si="215"/>
        <v>1.0001500290927117</v>
      </c>
      <c r="CI60" s="282"/>
      <c r="CJ60" s="282"/>
      <c r="CL60" s="95">
        <f t="shared" ref="CL60:CL66" si="252">AM60</f>
        <v>2001</v>
      </c>
      <c r="CM60" s="98">
        <f t="shared" ref="CM60:CM72" si="253">BM60</f>
        <v>5824</v>
      </c>
      <c r="CN60" s="99">
        <f t="shared" ref="CN60:CN72" si="254">BN60</f>
        <v>6184</v>
      </c>
      <c r="CO60" s="96">
        <f t="shared" si="173"/>
        <v>5935.5960718182723</v>
      </c>
      <c r="CQ60" s="407">
        <f t="shared" si="174"/>
        <v>0.9309905523349189</v>
      </c>
      <c r="CR60" s="282"/>
      <c r="CS60">
        <f t="shared" si="77"/>
        <v>2001</v>
      </c>
      <c r="CT60" s="96">
        <f t="shared" si="216"/>
        <v>5935.5960718182723</v>
      </c>
      <c r="CU60" s="96">
        <f t="shared" si="217"/>
        <v>189939.07429818471</v>
      </c>
      <c r="CV60" s="96">
        <f t="shared" si="146"/>
        <v>32</v>
      </c>
      <c r="CW60" s="96">
        <f t="shared" si="80"/>
        <v>1024</v>
      </c>
      <c r="CX60" s="80">
        <f t="shared" si="81"/>
        <v>0.88657113777565499</v>
      </c>
      <c r="CY60">
        <f t="shared" si="82"/>
        <v>2001</v>
      </c>
      <c r="CZ60" s="284">
        <f>'Regional_intensity (aggregate)'!V37</f>
        <v>65.001787214222432</v>
      </c>
      <c r="DA60" s="284">
        <f t="shared" si="198"/>
        <v>63.835789184529702</v>
      </c>
      <c r="DB60" s="284">
        <f t="shared" si="218"/>
        <v>69.775286897011256</v>
      </c>
      <c r="DC60" s="284">
        <f t="shared" si="199"/>
        <v>68.523662125910207</v>
      </c>
      <c r="DD60" s="285">
        <f t="shared" si="219"/>
        <v>0.93158753055598986</v>
      </c>
      <c r="DE60" s="282"/>
      <c r="DF60" s="212"/>
      <c r="DG60" s="89"/>
      <c r="DI60" s="95">
        <f t="shared" si="34"/>
        <v>2001</v>
      </c>
      <c r="DJ60" s="75">
        <f>HDD_by_Division11_update!F56</f>
        <v>2641</v>
      </c>
      <c r="DK60" s="75">
        <f>HDD_by_Division11_update!G56</f>
        <v>3312</v>
      </c>
      <c r="DL60" s="75">
        <f>HDD_by_Division11_update!H56</f>
        <v>2187</v>
      </c>
      <c r="DM60" s="75">
        <f t="shared" si="175"/>
        <v>2823.7801818751964</v>
      </c>
      <c r="DO60" s="75">
        <f>CDD_by_Division11_update!J56</f>
        <v>1891</v>
      </c>
      <c r="DP60" s="75">
        <f>CDD_by_Division11_update!L56</f>
        <v>1535</v>
      </c>
      <c r="DQ60" s="75">
        <f>CDD_by_Division11_update!N56</f>
        <v>2565</v>
      </c>
      <c r="DR60" s="75">
        <f t="shared" si="176"/>
        <v>1267.8155275867116</v>
      </c>
      <c r="DT60" s="430">
        <f t="shared" si="177"/>
        <v>0.99174340499279667</v>
      </c>
      <c r="DU60" s="282"/>
      <c r="DV60">
        <f t="shared" si="248"/>
        <v>2001</v>
      </c>
      <c r="DW60" s="96">
        <f t="shared" si="220"/>
        <v>2823.7801818751964</v>
      </c>
      <c r="DX60" s="96">
        <f t="shared" si="47"/>
        <v>1267.8155275867116</v>
      </c>
      <c r="DY60" s="96">
        <f t="shared" si="221"/>
        <v>40570.096882774771</v>
      </c>
      <c r="DZ60" s="96">
        <f t="shared" si="148"/>
        <v>32</v>
      </c>
      <c r="EA60" s="96">
        <f t="shared" si="88"/>
        <v>1024</v>
      </c>
      <c r="EB60" s="96">
        <f t="shared" si="89"/>
        <v>32768</v>
      </c>
      <c r="EC60" s="96">
        <f t="shared" si="222"/>
        <v>2001</v>
      </c>
      <c r="ED60" s="284">
        <f>'Regional_intensity (aggregate)'!AK37</f>
        <v>60.097119167664715</v>
      </c>
      <c r="EE60" s="284">
        <f t="shared" si="200"/>
        <v>58.470211168737251</v>
      </c>
      <c r="EF60" s="284">
        <f t="shared" si="223"/>
        <v>60.050692635144223</v>
      </c>
      <c r="EG60" s="284">
        <f t="shared" si="224"/>
        <v>58.425041463468489</v>
      </c>
      <c r="EH60" s="285">
        <f t="shared" si="225"/>
        <v>1.0007731223485226</v>
      </c>
      <c r="EI60" s="282"/>
      <c r="EK60" s="95">
        <f t="shared" si="178"/>
        <v>2001</v>
      </c>
      <c r="EL60" s="98">
        <f t="shared" si="179"/>
        <v>2641</v>
      </c>
      <c r="EM60" s="98">
        <f t="shared" si="180"/>
        <v>3312</v>
      </c>
      <c r="EN60" s="98">
        <f t="shared" si="181"/>
        <v>2187</v>
      </c>
      <c r="EO60" s="75">
        <f t="shared" si="182"/>
        <v>2625.9501765772648</v>
      </c>
      <c r="EQ60" s="407">
        <f t="shared" si="183"/>
        <v>0.96455194640540931</v>
      </c>
      <c r="ER60" s="282"/>
      <c r="ES60">
        <f t="shared" si="249"/>
        <v>2001</v>
      </c>
      <c r="ET60" s="96">
        <f t="shared" si="226"/>
        <v>2625.9501765772648</v>
      </c>
      <c r="EU60" s="96">
        <f t="shared" si="227"/>
        <v>84030.405650472472</v>
      </c>
      <c r="EV60" s="96">
        <f t="shared" si="150"/>
        <v>32</v>
      </c>
      <c r="EW60" s="96">
        <f t="shared" si="96"/>
        <v>1024</v>
      </c>
      <c r="EX60" s="80">
        <f t="shared" si="97"/>
        <v>0.88657113777565499</v>
      </c>
      <c r="EY60">
        <f t="shared" si="228"/>
        <v>2001</v>
      </c>
      <c r="EZ60" s="284">
        <f>'Regional_intensity (aggregate)'!AJ37</f>
        <v>37.322539611746038</v>
      </c>
      <c r="FA60" s="284">
        <f t="shared" si="201"/>
        <v>37.091859750028661</v>
      </c>
      <c r="FB60" s="284">
        <f t="shared" si="229"/>
        <v>38.211442593329657</v>
      </c>
      <c r="FC60" s="284">
        <f t="shared" si="202"/>
        <v>37.975268678447492</v>
      </c>
      <c r="FD60" s="285">
        <f t="shared" si="230"/>
        <v>0.97673725666303968</v>
      </c>
      <c r="FE60" s="282"/>
      <c r="FG60" s="89"/>
      <c r="FI60" s="95">
        <f t="shared" si="35"/>
        <v>2001</v>
      </c>
      <c r="FJ60" s="75">
        <f>HDD_by_Division11_update!I56</f>
        <v>4895</v>
      </c>
      <c r="FK60" s="75">
        <f>HDD_by_Division11_update!J56</f>
        <v>3136</v>
      </c>
      <c r="FL60" s="75">
        <f t="shared" si="184"/>
        <v>3812.7604593929454</v>
      </c>
      <c r="FN60" s="75">
        <f>CDD_by_Division11_update!P56</f>
        <v>1498</v>
      </c>
      <c r="FO60" s="75">
        <f>CDD_by_Division11_update!R56</f>
        <v>794</v>
      </c>
      <c r="FP60" s="96">
        <f t="shared" si="185"/>
        <v>1074.4828563332389</v>
      </c>
      <c r="FR60" s="432">
        <f t="shared" si="186"/>
        <v>1.0137862443010137</v>
      </c>
      <c r="FS60" s="282"/>
      <c r="FT60">
        <f t="shared" si="250"/>
        <v>2001</v>
      </c>
      <c r="FU60" s="96">
        <f t="shared" si="231"/>
        <v>3812.7604593929454</v>
      </c>
      <c r="FV60" s="96">
        <f t="shared" si="232"/>
        <v>1074.4828563332389</v>
      </c>
      <c r="FW60" s="96">
        <f t="shared" si="233"/>
        <v>34383.451402663646</v>
      </c>
      <c r="FX60" s="96">
        <f t="shared" si="152"/>
        <v>32</v>
      </c>
      <c r="FY60" s="96">
        <f t="shared" si="105"/>
        <v>1024</v>
      </c>
      <c r="FZ60" s="96">
        <f t="shared" si="106"/>
        <v>32768</v>
      </c>
      <c r="GA60" s="96">
        <f t="shared" si="234"/>
        <v>2001</v>
      </c>
      <c r="GB60" s="284">
        <f>'Regional_intensity (aggregate)'!AX37</f>
        <v>53.358279340995857</v>
      </c>
      <c r="GC60" s="284">
        <f t="shared" si="203"/>
        <v>53.286010508841379</v>
      </c>
      <c r="GD60" s="284">
        <f t="shared" si="235"/>
        <v>53.369477485717589</v>
      </c>
      <c r="GE60" s="284">
        <f t="shared" si="204"/>
        <v>53.297193486716445</v>
      </c>
      <c r="GF60" s="285">
        <f t="shared" si="236"/>
        <v>0.99979017698412487</v>
      </c>
      <c r="GG60" s="282"/>
      <c r="GH60" s="282"/>
      <c r="GJ60" s="95">
        <f t="shared" si="187"/>
        <v>2001</v>
      </c>
      <c r="GK60" s="98">
        <f t="shared" si="188"/>
        <v>4895</v>
      </c>
      <c r="GL60" s="98">
        <f t="shared" si="189"/>
        <v>3136</v>
      </c>
      <c r="GM60" s="75">
        <f t="shared" si="190"/>
        <v>3843.0903181662675</v>
      </c>
      <c r="GO60" s="407">
        <f t="shared" si="191"/>
        <v>0.97819017901440708</v>
      </c>
      <c r="GP60" s="282"/>
      <c r="GQ60">
        <f t="shared" si="251"/>
        <v>2001</v>
      </c>
      <c r="GR60" s="96">
        <f t="shared" si="237"/>
        <v>3843.0903181662675</v>
      </c>
      <c r="GS60" s="96">
        <f t="shared" si="238"/>
        <v>122978.89018132056</v>
      </c>
      <c r="GT60" s="96">
        <f t="shared" si="154"/>
        <v>32</v>
      </c>
      <c r="GU60" s="96">
        <f t="shared" si="113"/>
        <v>1024</v>
      </c>
      <c r="GV60" s="284">
        <f t="shared" si="114"/>
        <v>0.88657113777565499</v>
      </c>
      <c r="GW60">
        <f t="shared" si="239"/>
        <v>2001</v>
      </c>
      <c r="GX60" s="284">
        <f>'Regional_intensity (aggregate)'!AW37</f>
        <v>46.134999044262628</v>
      </c>
      <c r="GY60" s="284">
        <f t="shared" si="205"/>
        <v>47.124406215085344</v>
      </c>
      <c r="GZ60" s="284">
        <f t="shared" si="240"/>
        <v>46.111224677187707</v>
      </c>
      <c r="HA60" s="284">
        <f t="shared" si="206"/>
        <v>47.100121985005046</v>
      </c>
      <c r="HB60" s="285">
        <f t="shared" si="241"/>
        <v>1.0005155874137233</v>
      </c>
      <c r="HC60" s="282"/>
      <c r="HD60" s="282"/>
      <c r="HE60" s="282"/>
      <c r="HG60" s="89"/>
      <c r="HO60">
        <f t="shared" si="36"/>
        <v>2001</v>
      </c>
      <c r="HP60" s="112">
        <f t="shared" si="37"/>
        <v>1.0016705666548191</v>
      </c>
      <c r="HQ60" s="112">
        <f t="shared" si="38"/>
        <v>0.95004911507357215</v>
      </c>
      <c r="HS60">
        <f t="shared" si="158"/>
        <v>2001</v>
      </c>
      <c r="HT60" s="81">
        <f>Commercial_Total!D215</f>
        <v>3899.4324720959994</v>
      </c>
      <c r="HU60" s="81">
        <f t="shared" si="39"/>
        <v>3892.9290745944063</v>
      </c>
      <c r="HV60" s="81">
        <f>Commercial_Total!D291</f>
        <v>4084.3270000000002</v>
      </c>
      <c r="HW60" s="81">
        <f t="shared" si="40"/>
        <v>4299.0693167307554</v>
      </c>
      <c r="HX60" s="96"/>
      <c r="HY60" s="75">
        <f>HDD_by_Division10!K56</f>
        <v>4203</v>
      </c>
      <c r="HZ60" s="75">
        <f>CDD_by_Division10!K56</f>
        <v>1245</v>
      </c>
      <c r="IB60">
        <f t="shared" si="118"/>
        <v>2001</v>
      </c>
      <c r="IC60" s="81">
        <f t="shared" si="118"/>
        <v>3899.4324720959994</v>
      </c>
      <c r="ID60" s="81">
        <f t="shared" si="118"/>
        <v>3892.9290745944063</v>
      </c>
      <c r="IE60" s="81">
        <f t="shared" si="118"/>
        <v>4084.3270000000002</v>
      </c>
      <c r="IF60" s="81">
        <f t="shared" si="118"/>
        <v>4299.0693167307554</v>
      </c>
      <c r="IO60">
        <f t="shared" si="155"/>
        <v>2001</v>
      </c>
      <c r="IP60" s="78">
        <f>SEDS_CensusDiv!C49</f>
        <v>677.95699999999999</v>
      </c>
      <c r="IQ60" s="78">
        <f>SEDS_CensusDiv!D49</f>
        <v>905.18600000000004</v>
      </c>
      <c r="IR60" s="78">
        <f>SEDS_CensusDiv!E49</f>
        <v>1666.134</v>
      </c>
      <c r="IS60" s="78">
        <f>SEDS_CensusDiv!F49</f>
        <v>813.58799999999997</v>
      </c>
      <c r="IT60" s="78">
        <f t="shared" si="119"/>
        <v>4062.8649999999998</v>
      </c>
      <c r="IV60" s="78">
        <f t="shared" si="120"/>
        <v>680.19656399011103</v>
      </c>
      <c r="IW60" s="78">
        <f t="shared" si="121"/>
        <v>905.05021613721442</v>
      </c>
      <c r="IX60" s="78">
        <f t="shared" si="122"/>
        <v>1664.846869678184</v>
      </c>
      <c r="IY60" s="78">
        <f t="shared" si="123"/>
        <v>813.75874531413649</v>
      </c>
      <c r="IZ60" s="78">
        <f t="shared" si="124"/>
        <v>4063.8523951196462</v>
      </c>
      <c r="JB60" s="294">
        <f t="shared" si="125"/>
        <v>0.99975702977774683</v>
      </c>
      <c r="JD60">
        <f t="shared" si="126"/>
        <v>2001</v>
      </c>
      <c r="JE60" s="78">
        <f t="shared" si="127"/>
        <v>4062.8649999999998</v>
      </c>
      <c r="JF60" s="78">
        <f t="shared" si="128"/>
        <v>4063.8523951196462</v>
      </c>
      <c r="JI60">
        <f t="shared" si="156"/>
        <v>2001</v>
      </c>
      <c r="JJ60" s="78">
        <f>SEDS_CensusDiv!J49</f>
        <v>1157.893</v>
      </c>
      <c r="JK60" s="78">
        <f>SEDS_CensusDiv!K49</f>
        <v>1171.683</v>
      </c>
      <c r="JL60" s="78">
        <f>SEDS_CensusDiv!L49</f>
        <v>1034.731</v>
      </c>
      <c r="JM60" s="78">
        <f>SEDS_CensusDiv!M49</f>
        <v>703.45</v>
      </c>
      <c r="JN60" s="78">
        <f t="shared" si="129"/>
        <v>4067.7569999999996</v>
      </c>
      <c r="JP60" s="78">
        <f t="shared" si="130"/>
        <v>1214.7527515511183</v>
      </c>
      <c r="JQ60" s="78">
        <f t="shared" si="131"/>
        <v>1257.727225374857</v>
      </c>
      <c r="JR60" s="78">
        <f t="shared" si="132"/>
        <v>1059.3749679776649</v>
      </c>
      <c r="JS60" s="78">
        <f t="shared" si="133"/>
        <v>703.08749693583377</v>
      </c>
      <c r="JT60" s="78">
        <f t="shared" si="134"/>
        <v>4234.9424418394738</v>
      </c>
      <c r="JV60" s="294">
        <f t="shared" si="157"/>
        <v>0.96052238155877834</v>
      </c>
      <c r="JX60">
        <f t="shared" si="136"/>
        <v>2001</v>
      </c>
      <c r="JY60" s="78">
        <f t="shared" si="137"/>
        <v>4067.7569999999996</v>
      </c>
      <c r="JZ60" s="78">
        <f t="shared" si="138"/>
        <v>4234.9424418394738</v>
      </c>
      <c r="KC60">
        <v>2001</v>
      </c>
      <c r="KD60" s="78">
        <v>4067.7569999999996</v>
      </c>
      <c r="KE60" s="78">
        <v>4282.9289058906925</v>
      </c>
    </row>
    <row r="61" spans="2:291" x14ac:dyDescent="0.2">
      <c r="B61" t="s">
        <v>198</v>
      </c>
      <c r="C61">
        <v>469</v>
      </c>
      <c r="D61" s="106">
        <f>C61/C$60</f>
        <v>0.38474159146841674</v>
      </c>
      <c r="E61">
        <v>2812</v>
      </c>
      <c r="F61" s="106">
        <f>E61/E$60</f>
        <v>0.3984131482006234</v>
      </c>
      <c r="I61" s="96">
        <f t="shared" si="139"/>
        <v>2002</v>
      </c>
      <c r="J61" s="76">
        <v>0.77651526717386909</v>
      </c>
      <c r="K61" s="79">
        <f t="shared" si="53"/>
        <v>0.85908861167173967</v>
      </c>
      <c r="L61" s="96">
        <f t="shared" si="54"/>
        <v>35937</v>
      </c>
      <c r="M61" s="79">
        <f t="shared" si="55"/>
        <v>0.85908861167173967</v>
      </c>
      <c r="O61" s="95">
        <v>2002</v>
      </c>
      <c r="P61" s="75">
        <f>HDD_by_Division11_update!B57</f>
        <v>6099</v>
      </c>
      <c r="Q61" s="75">
        <f>HDD_by_Division11_update!C57</f>
        <v>5372</v>
      </c>
      <c r="R61" s="96">
        <f t="shared" si="161"/>
        <v>5523.5966514459669</v>
      </c>
      <c r="T61">
        <f>CDD_by_Division11_update!B57</f>
        <v>570</v>
      </c>
      <c r="U61">
        <f>CDD_by_Division11_update!D57</f>
        <v>863</v>
      </c>
      <c r="V61" s="96">
        <f t="shared" si="162"/>
        <v>790.13671495544202</v>
      </c>
      <c r="X61" s="430">
        <f t="shared" si="163"/>
        <v>1.0211803627038234</v>
      </c>
      <c r="Y61" s="282"/>
      <c r="Z61">
        <f t="shared" si="242"/>
        <v>2002</v>
      </c>
      <c r="AA61" s="96">
        <f t="shared" si="243"/>
        <v>5523.5966514459669</v>
      </c>
      <c r="AB61" s="96">
        <f t="shared" si="244"/>
        <v>790.13671495544202</v>
      </c>
      <c r="AC61" s="96">
        <f t="shared" si="141"/>
        <v>33</v>
      </c>
      <c r="AD61" s="96">
        <f t="shared" si="58"/>
        <v>1089</v>
      </c>
      <c r="AE61" s="96">
        <f t="shared" si="59"/>
        <v>35937</v>
      </c>
      <c r="AF61" s="284">
        <f>'Regional_intensity (aggregate)'!I38</f>
        <v>47.691811716878625</v>
      </c>
      <c r="AG61" s="284">
        <f t="shared" si="192"/>
        <v>48.169977468542051</v>
      </c>
      <c r="AH61" s="284">
        <f t="shared" si="207"/>
        <v>47.453692126900393</v>
      </c>
      <c r="AI61" s="284">
        <f t="shared" si="193"/>
        <v>47.929470453372183</v>
      </c>
      <c r="AJ61" s="285">
        <f t="shared" si="208"/>
        <v>1.0050179359983509</v>
      </c>
      <c r="AK61" s="282"/>
      <c r="AM61" s="95">
        <f t="shared" si="164"/>
        <v>2002</v>
      </c>
      <c r="AN61" s="98">
        <f t="shared" si="159"/>
        <v>6099</v>
      </c>
      <c r="AO61" s="99">
        <f t="shared" si="160"/>
        <v>5372</v>
      </c>
      <c r="AP61" s="96">
        <f t="shared" si="165"/>
        <v>5568.5930896630498</v>
      </c>
      <c r="AR61" s="407">
        <f t="shared" si="166"/>
        <v>0.94477778130718393</v>
      </c>
      <c r="AS61" s="282"/>
      <c r="AT61">
        <f t="shared" si="245"/>
        <v>2002</v>
      </c>
      <c r="AU61" s="96">
        <f t="shared" si="209"/>
        <v>5568.5930896630498</v>
      </c>
      <c r="AV61" s="96">
        <f t="shared" si="210"/>
        <v>183763.57195888064</v>
      </c>
      <c r="AW61" s="96">
        <f t="shared" si="143"/>
        <v>33</v>
      </c>
      <c r="AX61" s="96">
        <f t="shared" si="65"/>
        <v>1089</v>
      </c>
      <c r="AY61" s="80">
        <f t="shared" si="66"/>
        <v>0.85908861167173967</v>
      </c>
      <c r="AZ61">
        <f t="shared" si="211"/>
        <v>2002</v>
      </c>
      <c r="BA61" s="80">
        <f>'Regional_intensity (aggregate)'!H38</f>
        <v>80.739117021849708</v>
      </c>
      <c r="BB61" s="284">
        <f t="shared" si="194"/>
        <v>81.895997891721848</v>
      </c>
      <c r="BC61" s="284">
        <f t="shared" si="212"/>
        <v>84.550439241810835</v>
      </c>
      <c r="BD61" s="284">
        <f t="shared" si="195"/>
        <v>85.761931134540689</v>
      </c>
      <c r="BE61" s="285">
        <f t="shared" si="70"/>
        <v>0.95492250242413401</v>
      </c>
      <c r="BF61" s="282">
        <v>0.95460937588453632</v>
      </c>
      <c r="BG61" s="282"/>
      <c r="BH61" s="282"/>
      <c r="BJ61" s="89"/>
      <c r="BL61" s="95">
        <f t="shared" si="33"/>
        <v>2002</v>
      </c>
      <c r="BM61" s="75">
        <f>HDD_by_Division11_update!D57</f>
        <v>6122</v>
      </c>
      <c r="BN61" s="75">
        <f>HDD_by_Division11_update!E57</f>
        <v>6465</v>
      </c>
      <c r="BO61" s="75">
        <f t="shared" si="167"/>
        <v>6313.0937098844679</v>
      </c>
      <c r="BQ61" s="75">
        <f>CDD_by_Division11_update!F57</f>
        <v>933</v>
      </c>
      <c r="BR61" s="75">
        <f>CDD_by_Division11_update!H57</f>
        <v>1087</v>
      </c>
      <c r="BS61" s="96">
        <f t="shared" si="168"/>
        <v>983.46832412523031</v>
      </c>
      <c r="BU61" s="430">
        <f t="shared" si="169"/>
        <v>1.0204850296767352</v>
      </c>
      <c r="BV61" s="282"/>
      <c r="BW61">
        <f t="shared" si="246"/>
        <v>2002</v>
      </c>
      <c r="BX61" s="96">
        <f t="shared" si="44"/>
        <v>6313.0937098844679</v>
      </c>
      <c r="BY61" s="96">
        <f t="shared" si="247"/>
        <v>983.46832412523031</v>
      </c>
      <c r="BZ61" s="96">
        <f t="shared" si="145"/>
        <v>33</v>
      </c>
      <c r="CA61" s="96">
        <f t="shared" si="72"/>
        <v>1089</v>
      </c>
      <c r="CB61" s="96">
        <f t="shared" si="73"/>
        <v>35937</v>
      </c>
      <c r="CC61" s="96">
        <f t="shared" si="213"/>
        <v>2002</v>
      </c>
      <c r="CD61" s="284">
        <f>'Regional_intensity (aggregate)'!W38</f>
        <v>49.97202339028761</v>
      </c>
      <c r="CE61" s="284">
        <f t="shared" si="196"/>
        <v>49.744479801214212</v>
      </c>
      <c r="CF61" s="284">
        <f t="shared" si="214"/>
        <v>49.160788699090418</v>
      </c>
      <c r="CG61" s="284">
        <f t="shared" si="197"/>
        <v>48.936939001932785</v>
      </c>
      <c r="CH61" s="285">
        <f t="shared" si="215"/>
        <v>1.0165016614392153</v>
      </c>
      <c r="CI61" s="282"/>
      <c r="CJ61" s="282"/>
      <c r="CL61" s="95">
        <f t="shared" si="252"/>
        <v>2002</v>
      </c>
      <c r="CM61" s="98">
        <f t="shared" si="253"/>
        <v>6122</v>
      </c>
      <c r="CN61" s="99">
        <f t="shared" si="254"/>
        <v>6465</v>
      </c>
      <c r="CO61" s="96">
        <f t="shared" si="173"/>
        <v>6228.3262573157426</v>
      </c>
      <c r="CQ61" s="407">
        <f t="shared" si="174"/>
        <v>0.96306020045944307</v>
      </c>
      <c r="CR61" s="282"/>
      <c r="CS61">
        <f t="shared" si="77"/>
        <v>2002</v>
      </c>
      <c r="CT61" s="96">
        <f t="shared" si="216"/>
        <v>6228.3262573157426</v>
      </c>
      <c r="CU61" s="96">
        <f t="shared" si="217"/>
        <v>205534.76649141952</v>
      </c>
      <c r="CV61" s="96">
        <f t="shared" si="146"/>
        <v>33</v>
      </c>
      <c r="CW61" s="96">
        <f t="shared" si="80"/>
        <v>1089</v>
      </c>
      <c r="CX61" s="80">
        <f t="shared" si="81"/>
        <v>0.85908861167173967</v>
      </c>
      <c r="CY61">
        <f t="shared" si="82"/>
        <v>2002</v>
      </c>
      <c r="CZ61" s="284">
        <f>'Regional_intensity (aggregate)'!V38</f>
        <v>66.101158415243674</v>
      </c>
      <c r="DA61" s="284">
        <f t="shared" si="198"/>
        <v>65.573251175102925</v>
      </c>
      <c r="DB61" s="284">
        <f t="shared" si="218"/>
        <v>68.738876134323959</v>
      </c>
      <c r="DC61" s="284">
        <f t="shared" si="199"/>
        <v>68.189903147156471</v>
      </c>
      <c r="DD61" s="285">
        <f t="shared" si="219"/>
        <v>0.96162698799547042</v>
      </c>
      <c r="DE61" s="282"/>
      <c r="DF61" s="212"/>
      <c r="DG61" s="89"/>
      <c r="DI61" s="95">
        <f t="shared" si="34"/>
        <v>2002</v>
      </c>
      <c r="DJ61" s="75">
        <f>HDD_by_Division11_update!F57</f>
        <v>2671</v>
      </c>
      <c r="DK61" s="75">
        <f>HDD_by_Division11_update!G57</f>
        <v>3420</v>
      </c>
      <c r="DL61" s="75">
        <f>HDD_by_Division11_update!H57</f>
        <v>2307</v>
      </c>
      <c r="DM61" s="75">
        <f t="shared" si="175"/>
        <v>2892.9805581687051</v>
      </c>
      <c r="DO61" s="75">
        <f>CDD_by_Division11_update!J57</f>
        <v>2209</v>
      </c>
      <c r="DP61" s="75">
        <f>CDD_by_Division11_update!L57</f>
        <v>1808</v>
      </c>
      <c r="DQ61" s="75">
        <f>CDD_by_Division11_update!N57</f>
        <v>2545</v>
      </c>
      <c r="DR61" s="75">
        <f t="shared" si="176"/>
        <v>1484.5695887604275</v>
      </c>
      <c r="DT61" s="430">
        <f t="shared" si="177"/>
        <v>1.0182626866594902</v>
      </c>
      <c r="DU61" s="282"/>
      <c r="DV61">
        <f t="shared" si="248"/>
        <v>2002</v>
      </c>
      <c r="DW61" s="96">
        <f t="shared" si="220"/>
        <v>2892.9805581687051</v>
      </c>
      <c r="DX61" s="96">
        <f t="shared" si="47"/>
        <v>1484.5695887604275</v>
      </c>
      <c r="DY61" s="96">
        <f t="shared" si="221"/>
        <v>48990.796429094109</v>
      </c>
      <c r="DZ61" s="96">
        <f t="shared" si="148"/>
        <v>33</v>
      </c>
      <c r="EA61" s="96">
        <f t="shared" si="88"/>
        <v>1089</v>
      </c>
      <c r="EB61" s="96">
        <f t="shared" si="89"/>
        <v>35937</v>
      </c>
      <c r="EC61" s="96">
        <f t="shared" si="222"/>
        <v>2002</v>
      </c>
      <c r="ED61" s="284">
        <f>'Regional_intensity (aggregate)'!AK38</f>
        <v>59.039357825150979</v>
      </c>
      <c r="EE61" s="284">
        <f t="shared" si="200"/>
        <v>60.294334057943971</v>
      </c>
      <c r="EF61" s="284">
        <f t="shared" si="223"/>
        <v>57.652238322334703</v>
      </c>
      <c r="EG61" s="284">
        <f t="shared" si="224"/>
        <v>58.877729105552959</v>
      </c>
      <c r="EH61" s="285">
        <f t="shared" si="225"/>
        <v>1.0240601153256335</v>
      </c>
      <c r="EI61" s="282"/>
      <c r="EK61" s="95">
        <f t="shared" si="178"/>
        <v>2002</v>
      </c>
      <c r="EL61" s="98">
        <f t="shared" si="179"/>
        <v>2671</v>
      </c>
      <c r="EM61" s="98">
        <f t="shared" si="180"/>
        <v>3420</v>
      </c>
      <c r="EN61" s="98">
        <f t="shared" si="181"/>
        <v>2307</v>
      </c>
      <c r="EO61" s="75">
        <f t="shared" si="182"/>
        <v>2701.7333206070439</v>
      </c>
      <c r="EQ61" s="407">
        <f t="shared" si="183"/>
        <v>0.97894973165907528</v>
      </c>
      <c r="ER61" s="282"/>
      <c r="ES61">
        <f t="shared" si="249"/>
        <v>2002</v>
      </c>
      <c r="ET61" s="96">
        <f t="shared" si="226"/>
        <v>2701.7333206070439</v>
      </c>
      <c r="EU61" s="96">
        <f t="shared" si="227"/>
        <v>89157.199580032451</v>
      </c>
      <c r="EV61" s="96">
        <f t="shared" si="150"/>
        <v>33</v>
      </c>
      <c r="EW61" s="96">
        <f t="shared" si="96"/>
        <v>1089</v>
      </c>
      <c r="EX61" s="80">
        <f t="shared" si="97"/>
        <v>0.85908861167173967</v>
      </c>
      <c r="EY61">
        <f t="shared" si="228"/>
        <v>2002</v>
      </c>
      <c r="EZ61" s="284">
        <f>'Regional_intensity (aggregate)'!AJ38</f>
        <v>37.436067322003474</v>
      </c>
      <c r="FA61" s="284">
        <f t="shared" si="201"/>
        <v>37.004736074790657</v>
      </c>
      <c r="FB61" s="284">
        <f t="shared" si="229"/>
        <v>37.969208223744928</v>
      </c>
      <c r="FC61" s="284">
        <f t="shared" si="202"/>
        <v>37.531734228467514</v>
      </c>
      <c r="FD61" s="285">
        <f t="shared" si="230"/>
        <v>0.98595859838320143</v>
      </c>
      <c r="FE61" s="282"/>
      <c r="FG61" s="89"/>
      <c r="FI61" s="95">
        <f t="shared" si="35"/>
        <v>2002</v>
      </c>
      <c r="FJ61" s="75">
        <f>HDD_by_Division11_update!I57</f>
        <v>5018</v>
      </c>
      <c r="FK61" s="75">
        <f>HDD_by_Division11_update!J57</f>
        <v>3132</v>
      </c>
      <c r="FL61" s="75">
        <f t="shared" si="184"/>
        <v>3857.6226415094343</v>
      </c>
      <c r="FN61" s="75">
        <f>CDD_by_Division11_update!P57</f>
        <v>1543</v>
      </c>
      <c r="FO61" s="75">
        <f>CDD_by_Division11_update!R57</f>
        <v>739</v>
      </c>
      <c r="FP61" s="96">
        <f t="shared" si="185"/>
        <v>1059.3241711533012</v>
      </c>
      <c r="FR61" s="432">
        <f t="shared" si="186"/>
        <v>1.0130122302830034</v>
      </c>
      <c r="FS61" s="282"/>
      <c r="FT61">
        <f t="shared" si="250"/>
        <v>2002</v>
      </c>
      <c r="FU61" s="96">
        <f t="shared" si="231"/>
        <v>3857.6226415094343</v>
      </c>
      <c r="FV61" s="96">
        <f t="shared" si="232"/>
        <v>1059.3241711533012</v>
      </c>
      <c r="FW61" s="96">
        <f t="shared" si="233"/>
        <v>34957.697648058944</v>
      </c>
      <c r="FX61" s="96">
        <f t="shared" si="152"/>
        <v>33</v>
      </c>
      <c r="FY61" s="96">
        <f t="shared" si="105"/>
        <v>1089</v>
      </c>
      <c r="FZ61" s="96">
        <f t="shared" si="106"/>
        <v>35937</v>
      </c>
      <c r="GA61" s="96">
        <f t="shared" si="234"/>
        <v>2002</v>
      </c>
      <c r="GB61" s="284">
        <f>'Regional_intensity (aggregate)'!AX38</f>
        <v>53.504344811615283</v>
      </c>
      <c r="GC61" s="284">
        <f t="shared" si="203"/>
        <v>53.5621249719429</v>
      </c>
      <c r="GD61" s="284">
        <f t="shared" si="235"/>
        <v>53.484964305192527</v>
      </c>
      <c r="GE61" s="284">
        <f t="shared" si="204"/>
        <v>53.542723536214829</v>
      </c>
      <c r="GF61" s="285">
        <f t="shared" si="236"/>
        <v>1.0003623542929219</v>
      </c>
      <c r="GG61" s="282"/>
      <c r="GH61" s="282"/>
      <c r="GJ61" s="95">
        <f t="shared" si="187"/>
        <v>2002</v>
      </c>
      <c r="GK61" s="98">
        <f t="shared" si="188"/>
        <v>5018</v>
      </c>
      <c r="GL61" s="98">
        <f t="shared" si="189"/>
        <v>3132</v>
      </c>
      <c r="GM61" s="75">
        <f t="shared" si="190"/>
        <v>3890.1423195347247</v>
      </c>
      <c r="GO61" s="407">
        <f t="shared" si="191"/>
        <v>0.98399034381726103</v>
      </c>
      <c r="GP61" s="282"/>
      <c r="GQ61">
        <f t="shared" si="251"/>
        <v>2002</v>
      </c>
      <c r="GR61" s="96">
        <f t="shared" si="237"/>
        <v>3890.1423195347247</v>
      </c>
      <c r="GS61" s="96">
        <f t="shared" si="238"/>
        <v>128374.69654464592</v>
      </c>
      <c r="GT61" s="96">
        <f t="shared" si="154"/>
        <v>33</v>
      </c>
      <c r="GU61" s="96">
        <f t="shared" si="113"/>
        <v>1089</v>
      </c>
      <c r="GV61" s="284">
        <f t="shared" si="114"/>
        <v>0.85908861167173967</v>
      </c>
      <c r="GW61">
        <f t="shared" si="239"/>
        <v>2002</v>
      </c>
      <c r="GX61" s="284">
        <f>'Regional_intensity (aggregate)'!AW38</f>
        <v>43.932903708900788</v>
      </c>
      <c r="GY61" s="284">
        <f t="shared" si="205"/>
        <v>47.264202820457271</v>
      </c>
      <c r="GZ61" s="284">
        <f t="shared" si="240"/>
        <v>43.415198660464029</v>
      </c>
      <c r="HA61" s="284">
        <f t="shared" si="206"/>
        <v>46.707241765193984</v>
      </c>
      <c r="HB61" s="285">
        <f t="shared" si="241"/>
        <v>1.0119245117933366</v>
      </c>
      <c r="HC61" s="282"/>
      <c r="HD61" s="282"/>
      <c r="HE61" s="282"/>
      <c r="HG61" s="89"/>
      <c r="HO61">
        <f t="shared" si="36"/>
        <v>2002</v>
      </c>
      <c r="HP61" s="112">
        <f t="shared" si="37"/>
        <v>1.0180441882952089</v>
      </c>
      <c r="HQ61" s="112">
        <f t="shared" si="38"/>
        <v>0.96687412725703437</v>
      </c>
      <c r="HS61">
        <f t="shared" si="158"/>
        <v>2002</v>
      </c>
      <c r="HT61" s="81">
        <f>Commercial_Total!D216</f>
        <v>3973.6085838119993</v>
      </c>
      <c r="HU61" s="81">
        <f t="shared" si="39"/>
        <v>3903.1788889891941</v>
      </c>
      <c r="HV61" s="81">
        <f>Commercial_Total!D292</f>
        <v>4131.6679999999997</v>
      </c>
      <c r="HW61" s="81">
        <f t="shared" si="40"/>
        <v>4273.2222153066623</v>
      </c>
      <c r="HX61" s="96"/>
      <c r="HY61" s="75">
        <f>HDD_by_Division10!K57</f>
        <v>4273</v>
      </c>
      <c r="HZ61" s="75">
        <f>CDD_by_Division10!K57</f>
        <v>1396</v>
      </c>
      <c r="IB61">
        <f t="shared" ref="IB61:IF69" si="255">HS61</f>
        <v>2002</v>
      </c>
      <c r="IC61" s="81">
        <f t="shared" si="255"/>
        <v>3973.6085838119993</v>
      </c>
      <c r="ID61" s="81">
        <f t="shared" si="255"/>
        <v>3903.1788889891941</v>
      </c>
      <c r="IE61" s="81">
        <f t="shared" si="255"/>
        <v>4131.6679999999997</v>
      </c>
      <c r="IF61" s="81">
        <f t="shared" si="255"/>
        <v>4273.2222153066623</v>
      </c>
      <c r="IO61">
        <f t="shared" si="155"/>
        <v>2002</v>
      </c>
      <c r="IP61" s="78">
        <f>SEDS_CensusDiv!C50</f>
        <v>695.25900000000001</v>
      </c>
      <c r="IQ61" s="78">
        <f>SEDS_CensusDiv!D50</f>
        <v>910.24599999999998</v>
      </c>
      <c r="IR61" s="78">
        <f>SEDS_CensusDiv!E50</f>
        <v>1673.847</v>
      </c>
      <c r="IS61" s="78">
        <f>SEDS_CensusDiv!F50</f>
        <v>830.46699999999998</v>
      </c>
      <c r="IT61" s="78">
        <f t="shared" si="119"/>
        <v>4109.8189999999995</v>
      </c>
      <c r="IV61" s="78">
        <f t="shared" si="120"/>
        <v>691.78765382863855</v>
      </c>
      <c r="IW61" s="78">
        <f t="shared" si="121"/>
        <v>895.46926928897187</v>
      </c>
      <c r="IX61" s="78">
        <f t="shared" si="122"/>
        <v>1634.5202541822903</v>
      </c>
      <c r="IY61" s="78">
        <f t="shared" si="123"/>
        <v>830.1661857187662</v>
      </c>
      <c r="IZ61" s="78">
        <f t="shared" si="124"/>
        <v>4051.9433630186668</v>
      </c>
      <c r="JB61" s="294">
        <f t="shared" si="125"/>
        <v>1.0142834269376895</v>
      </c>
      <c r="JD61">
        <f t="shared" si="126"/>
        <v>2002</v>
      </c>
      <c r="JE61" s="78">
        <f t="shared" si="127"/>
        <v>4109.8189999999995</v>
      </c>
      <c r="JF61" s="78">
        <f t="shared" si="128"/>
        <v>4051.9433630186668</v>
      </c>
      <c r="JI61">
        <f t="shared" si="156"/>
        <v>2002</v>
      </c>
      <c r="JJ61" s="78">
        <f>SEDS_CensusDiv!J50</f>
        <v>1177.028</v>
      </c>
      <c r="JK61" s="78">
        <f>SEDS_CensusDiv!K50</f>
        <v>1204.04</v>
      </c>
      <c r="JL61" s="78">
        <f>SEDS_CensusDiv!L50</f>
        <v>1061.364</v>
      </c>
      <c r="JM61" s="78">
        <f>SEDS_CensusDiv!M50</f>
        <v>681.904</v>
      </c>
      <c r="JN61" s="78">
        <f t="shared" si="129"/>
        <v>4124.3360000000002</v>
      </c>
      <c r="JP61" s="78">
        <f t="shared" si="130"/>
        <v>1232.5900761706175</v>
      </c>
      <c r="JQ61" s="78">
        <f t="shared" si="131"/>
        <v>1252.0863235232655</v>
      </c>
      <c r="JR61" s="78">
        <f t="shared" si="132"/>
        <v>1076.4792778727729</v>
      </c>
      <c r="JS61" s="78">
        <f t="shared" si="133"/>
        <v>673.86844774767542</v>
      </c>
      <c r="JT61" s="78">
        <f t="shared" si="134"/>
        <v>4235.0241253143313</v>
      </c>
      <c r="JV61" s="294">
        <f t="shared" si="157"/>
        <v>0.97386363759943972</v>
      </c>
      <c r="JX61">
        <f t="shared" si="136"/>
        <v>2002</v>
      </c>
      <c r="JY61" s="78">
        <f t="shared" si="137"/>
        <v>4124.3360000000002</v>
      </c>
      <c r="JZ61" s="78">
        <f t="shared" si="138"/>
        <v>4235.0241253143313</v>
      </c>
      <c r="KC61">
        <v>2002</v>
      </c>
      <c r="KD61" s="78">
        <v>4124.3360000000002</v>
      </c>
      <c r="KE61" s="78">
        <v>4276.5208901916212</v>
      </c>
    </row>
    <row r="62" spans="2:291" ht="16.5" customHeight="1" x14ac:dyDescent="0.2">
      <c r="B62" t="s">
        <v>199</v>
      </c>
      <c r="C62">
        <v>750</v>
      </c>
      <c r="D62" s="106">
        <f>C62/C$60</f>
        <v>0.61525840853158331</v>
      </c>
      <c r="E62">
        <v>4246</v>
      </c>
      <c r="F62" s="106">
        <f>E62/E$60</f>
        <v>0.60158685179937654</v>
      </c>
      <c r="I62" s="96">
        <f t="shared" si="139"/>
        <v>2003</v>
      </c>
      <c r="J62" s="76">
        <v>0.94517954708617458</v>
      </c>
      <c r="K62" s="79">
        <f t="shared" si="53"/>
        <v>0.89651658396566103</v>
      </c>
      <c r="L62" s="96">
        <f t="shared" si="54"/>
        <v>39304</v>
      </c>
      <c r="M62" s="79">
        <f t="shared" si="55"/>
        <v>0.89651658396566103</v>
      </c>
      <c r="O62" s="95">
        <v>2003</v>
      </c>
      <c r="P62" s="75">
        <f>HDD_by_Division11_update!B58</f>
        <v>6851</v>
      </c>
      <c r="Q62" s="75">
        <f>HDD_by_Division11_update!C58</f>
        <v>6090</v>
      </c>
      <c r="R62" s="96">
        <f t="shared" si="161"/>
        <v>6248.6864535768636</v>
      </c>
      <c r="T62">
        <f>CDD_by_Division11_update!B58</f>
        <v>522</v>
      </c>
      <c r="U62">
        <f>CDD_by_Division11_update!D58</f>
        <v>685</v>
      </c>
      <c r="V62" s="96">
        <f t="shared" si="162"/>
        <v>644.46513494108217</v>
      </c>
      <c r="X62" s="430">
        <f t="shared" si="163"/>
        <v>1.008848799078051</v>
      </c>
      <c r="Y62" s="282"/>
      <c r="Z62">
        <f t="shared" si="242"/>
        <v>2003</v>
      </c>
      <c r="AA62" s="96">
        <f t="shared" si="243"/>
        <v>6248.6864535768636</v>
      </c>
      <c r="AB62" s="96">
        <f t="shared" si="244"/>
        <v>644.46513494108217</v>
      </c>
      <c r="AC62" s="96">
        <f t="shared" si="141"/>
        <v>34</v>
      </c>
      <c r="AD62" s="96">
        <f t="shared" si="58"/>
        <v>1156</v>
      </c>
      <c r="AE62" s="96">
        <f t="shared" si="59"/>
        <v>39304</v>
      </c>
      <c r="AF62" s="284">
        <f>'Regional_intensity (aggregate)'!I39</f>
        <v>47.420062504417068</v>
      </c>
      <c r="AG62" s="284">
        <f t="shared" si="192"/>
        <v>48.570172292113021</v>
      </c>
      <c r="AH62" s="284">
        <f t="shared" si="207"/>
        <v>47.151172129584637</v>
      </c>
      <c r="AI62" s="284">
        <f t="shared" si="193"/>
        <v>48.294760343170829</v>
      </c>
      <c r="AJ62" s="285">
        <f t="shared" si="208"/>
        <v>1.0057027293848273</v>
      </c>
      <c r="AK62" s="282"/>
      <c r="AM62" s="95">
        <f t="shared" si="164"/>
        <v>2003</v>
      </c>
      <c r="AN62" s="98">
        <f t="shared" si="159"/>
        <v>6851</v>
      </c>
      <c r="AO62" s="99">
        <f t="shared" si="160"/>
        <v>6090</v>
      </c>
      <c r="AP62" s="96">
        <f t="shared" si="165"/>
        <v>6295.7872644203308</v>
      </c>
      <c r="AR62" s="407">
        <f t="shared" si="166"/>
        <v>1.0194404592387085</v>
      </c>
      <c r="AS62" s="282"/>
      <c r="AT62">
        <f t="shared" si="245"/>
        <v>2003</v>
      </c>
      <c r="AU62" s="96">
        <f t="shared" si="209"/>
        <v>6295.7872644203308</v>
      </c>
      <c r="AV62" s="96">
        <f t="shared" si="210"/>
        <v>214056.76699029125</v>
      </c>
      <c r="AW62" s="96">
        <f t="shared" si="143"/>
        <v>34</v>
      </c>
      <c r="AX62" s="96">
        <f t="shared" si="65"/>
        <v>1156</v>
      </c>
      <c r="AY62" s="80">
        <f t="shared" si="66"/>
        <v>0.89651658396566103</v>
      </c>
      <c r="AZ62">
        <f t="shared" si="211"/>
        <v>2003</v>
      </c>
      <c r="BA62" s="80">
        <f>'Regional_intensity (aggregate)'!H39</f>
        <v>86.175840390801966</v>
      </c>
      <c r="BB62" s="284">
        <f t="shared" si="194"/>
        <v>86.224857298176929</v>
      </c>
      <c r="BC62" s="284">
        <f t="shared" si="212"/>
        <v>84.680623250654492</v>
      </c>
      <c r="BD62" s="284">
        <f t="shared" si="195"/>
        <v>84.728789676969669</v>
      </c>
      <c r="BE62" s="285">
        <f t="shared" si="70"/>
        <v>1.0176571343331005</v>
      </c>
      <c r="BF62" s="282">
        <v>1.0177538541670244</v>
      </c>
      <c r="BG62" s="282"/>
      <c r="BH62" s="282"/>
      <c r="BJ62" s="89"/>
      <c r="BL62" s="95">
        <f t="shared" si="33"/>
        <v>2003</v>
      </c>
      <c r="BM62" s="75">
        <f>HDD_by_Division11_update!D58</f>
        <v>6528</v>
      </c>
      <c r="BN62" s="75">
        <f>HDD_by_Division11_update!E58</f>
        <v>6539</v>
      </c>
      <c r="BO62" s="75">
        <f t="shared" si="167"/>
        <v>6534.1283697047502</v>
      </c>
      <c r="BQ62" s="75">
        <f>CDD_by_Division11_update!F58</f>
        <v>645</v>
      </c>
      <c r="BR62" s="75">
        <f>CDD_by_Division11_update!H58</f>
        <v>946</v>
      </c>
      <c r="BS62" s="96">
        <f t="shared" si="168"/>
        <v>743.64263351749537</v>
      </c>
      <c r="BU62" s="430">
        <f t="shared" si="169"/>
        <v>0.99405677195825548</v>
      </c>
      <c r="BV62" s="282"/>
      <c r="BW62">
        <f t="shared" si="246"/>
        <v>2003</v>
      </c>
      <c r="BX62" s="96">
        <f t="shared" si="44"/>
        <v>6534.1283697047502</v>
      </c>
      <c r="BY62" s="96">
        <f t="shared" si="247"/>
        <v>743.64263351749537</v>
      </c>
      <c r="BZ62" s="96">
        <f t="shared" si="145"/>
        <v>34</v>
      </c>
      <c r="CA62" s="96">
        <f t="shared" si="72"/>
        <v>1156</v>
      </c>
      <c r="CB62" s="96">
        <f t="shared" si="73"/>
        <v>39304</v>
      </c>
      <c r="CC62" s="96">
        <f t="shared" si="213"/>
        <v>2003</v>
      </c>
      <c r="CD62" s="284">
        <f>'Regional_intensity (aggregate)'!W39</f>
        <v>48.717843709353573</v>
      </c>
      <c r="CE62" s="284">
        <f t="shared" si="196"/>
        <v>49.38171767415362</v>
      </c>
      <c r="CF62" s="284">
        <f t="shared" si="214"/>
        <v>48.929363539297256</v>
      </c>
      <c r="CG62" s="284">
        <f t="shared" si="197"/>
        <v>49.596119867056061</v>
      </c>
      <c r="CH62" s="285">
        <f t="shared" si="215"/>
        <v>0.99567703696423926</v>
      </c>
      <c r="CI62" s="282"/>
      <c r="CJ62" s="282"/>
      <c r="CL62" s="95">
        <f t="shared" si="252"/>
        <v>2003</v>
      </c>
      <c r="CM62" s="98">
        <f t="shared" si="253"/>
        <v>6528</v>
      </c>
      <c r="CN62" s="99">
        <f t="shared" si="254"/>
        <v>6539</v>
      </c>
      <c r="CO62" s="96">
        <f t="shared" si="173"/>
        <v>6531.4098799722251</v>
      </c>
      <c r="CQ62" s="407">
        <f t="shared" si="174"/>
        <v>0.99532018033114111</v>
      </c>
      <c r="CR62" s="282"/>
      <c r="CS62">
        <f t="shared" si="77"/>
        <v>2003</v>
      </c>
      <c r="CT62" s="96">
        <f t="shared" si="216"/>
        <v>6531.4098799722251</v>
      </c>
      <c r="CU62" s="96">
        <f t="shared" si="217"/>
        <v>222067.93591905566</v>
      </c>
      <c r="CV62" s="96">
        <f t="shared" si="146"/>
        <v>34</v>
      </c>
      <c r="CW62" s="96">
        <f t="shared" si="80"/>
        <v>1156</v>
      </c>
      <c r="CX62" s="80">
        <f t="shared" si="81"/>
        <v>0.89651658396566103</v>
      </c>
      <c r="CY62">
        <f t="shared" si="82"/>
        <v>2003</v>
      </c>
      <c r="CZ62" s="284">
        <f>'Regional_intensity (aggregate)'!V39</f>
        <v>68.311435310903278</v>
      </c>
      <c r="DA62" s="284">
        <f t="shared" si="198"/>
        <v>67.330700730656559</v>
      </c>
      <c r="DB62" s="284">
        <f t="shared" si="218"/>
        <v>68.66198568263178</v>
      </c>
      <c r="DC62" s="284">
        <f t="shared" si="199"/>
        <v>67.676218315852211</v>
      </c>
      <c r="DD62" s="285">
        <f t="shared" si="219"/>
        <v>0.994894549462219</v>
      </c>
      <c r="DE62" s="282"/>
      <c r="DF62" s="212"/>
      <c r="DG62" s="89"/>
      <c r="DI62" s="95">
        <f t="shared" si="34"/>
        <v>2003</v>
      </c>
      <c r="DJ62" s="75">
        <f>HDD_by_Division11_update!F58</f>
        <v>2891</v>
      </c>
      <c r="DK62" s="75">
        <f>HDD_by_Division11_update!G58</f>
        <v>3503</v>
      </c>
      <c r="DL62" s="75">
        <f>HDD_by_Division11_update!H58</f>
        <v>2230</v>
      </c>
      <c r="DM62" s="75">
        <f t="shared" si="175"/>
        <v>3026.6597679523361</v>
      </c>
      <c r="DO62" s="75">
        <f>CDD_by_Division11_update!J58</f>
        <v>2007</v>
      </c>
      <c r="DP62" s="75">
        <f>CDD_by_Division11_update!L58</f>
        <v>1494</v>
      </c>
      <c r="DQ62" s="75">
        <f>CDD_by_Division11_update!N58</f>
        <v>2522</v>
      </c>
      <c r="DR62" s="75">
        <f t="shared" si="176"/>
        <v>1313.2953314795845</v>
      </c>
      <c r="DT62" s="430">
        <f t="shared" si="177"/>
        <v>1.0006783899603535</v>
      </c>
      <c r="DU62" s="282"/>
      <c r="DV62">
        <f t="shared" si="248"/>
        <v>2003</v>
      </c>
      <c r="DW62" s="96">
        <f t="shared" si="220"/>
        <v>3026.6597679523361</v>
      </c>
      <c r="DX62" s="96">
        <f t="shared" si="47"/>
        <v>1313.2953314795845</v>
      </c>
      <c r="DY62" s="96">
        <f t="shared" si="221"/>
        <v>44652.041270305876</v>
      </c>
      <c r="DZ62" s="96">
        <f t="shared" si="148"/>
        <v>34</v>
      </c>
      <c r="EA62" s="96">
        <f t="shared" si="88"/>
        <v>1156</v>
      </c>
      <c r="EB62" s="96">
        <f t="shared" si="89"/>
        <v>39304</v>
      </c>
      <c r="EC62" s="96">
        <f t="shared" si="222"/>
        <v>2003</v>
      </c>
      <c r="ED62" s="284">
        <f>'Regional_intensity (aggregate)'!AK39</f>
        <v>57.735623435826177</v>
      </c>
      <c r="EE62" s="284">
        <f t="shared" si="200"/>
        <v>59.278482419021344</v>
      </c>
      <c r="EF62" s="284">
        <f t="shared" si="223"/>
        <v>57.65229133339524</v>
      </c>
      <c r="EG62" s="284">
        <f t="shared" si="224"/>
        <v>59.192923447368713</v>
      </c>
      <c r="EH62" s="285">
        <f t="shared" si="225"/>
        <v>1.001445425680465</v>
      </c>
      <c r="EI62" s="282"/>
      <c r="EK62" s="95">
        <f t="shared" si="178"/>
        <v>2003</v>
      </c>
      <c r="EL62" s="98">
        <f t="shared" si="179"/>
        <v>2891</v>
      </c>
      <c r="EM62" s="98">
        <f t="shared" si="180"/>
        <v>3503</v>
      </c>
      <c r="EN62" s="98">
        <f t="shared" si="181"/>
        <v>2230</v>
      </c>
      <c r="EO62" s="75">
        <f t="shared" si="182"/>
        <v>2795.0691037510737</v>
      </c>
      <c r="EQ62" s="407">
        <f t="shared" si="183"/>
        <v>0.99615520267871982</v>
      </c>
      <c r="ER62" s="282"/>
      <c r="ES62">
        <f t="shared" si="249"/>
        <v>2003</v>
      </c>
      <c r="ET62" s="96">
        <f t="shared" si="226"/>
        <v>2795.0691037510737</v>
      </c>
      <c r="EU62" s="96">
        <f t="shared" si="227"/>
        <v>95032.349527536513</v>
      </c>
      <c r="EV62" s="96">
        <f t="shared" si="150"/>
        <v>34</v>
      </c>
      <c r="EW62" s="96">
        <f t="shared" si="96"/>
        <v>1156</v>
      </c>
      <c r="EX62" s="80">
        <f t="shared" si="97"/>
        <v>0.89651658396566103</v>
      </c>
      <c r="EY62">
        <f t="shared" si="228"/>
        <v>2003</v>
      </c>
      <c r="EZ62" s="284">
        <f>'Regional_intensity (aggregate)'!AJ39</f>
        <v>38.279120129145632</v>
      </c>
      <c r="FA62" s="284">
        <f t="shared" si="201"/>
        <v>36.666675753175284</v>
      </c>
      <c r="FB62" s="284">
        <f t="shared" si="229"/>
        <v>38.380353466480258</v>
      </c>
      <c r="FC62" s="284">
        <f t="shared" si="202"/>
        <v>36.763644804264686</v>
      </c>
      <c r="FD62" s="285">
        <f t="shared" si="230"/>
        <v>0.99736236568474967</v>
      </c>
      <c r="FE62" s="282"/>
      <c r="FG62" s="89"/>
      <c r="FI62" s="95">
        <f t="shared" si="35"/>
        <v>2003</v>
      </c>
      <c r="FJ62" s="75">
        <f>HDD_by_Division11_update!I58</f>
        <v>4605</v>
      </c>
      <c r="FK62" s="75">
        <f>HDD_by_Division11_update!J58</f>
        <v>2918</v>
      </c>
      <c r="FL62" s="75">
        <f t="shared" si="184"/>
        <v>3567.0590648072193</v>
      </c>
      <c r="FN62" s="75">
        <f>CDD_by_Division11_update!P58</f>
        <v>1639</v>
      </c>
      <c r="FO62" s="75">
        <f>CDD_by_Division11_update!R58</f>
        <v>941</v>
      </c>
      <c r="FP62" s="96">
        <f t="shared" si="185"/>
        <v>1219.092377444035</v>
      </c>
      <c r="FR62" s="432">
        <f t="shared" si="186"/>
        <v>1.021679902129794</v>
      </c>
      <c r="FS62" s="282"/>
      <c r="FT62">
        <f t="shared" si="250"/>
        <v>2003</v>
      </c>
      <c r="FU62" s="96">
        <f t="shared" si="231"/>
        <v>3567.0590648072193</v>
      </c>
      <c r="FV62" s="96">
        <f t="shared" si="232"/>
        <v>1219.092377444035</v>
      </c>
      <c r="FW62" s="96">
        <f t="shared" si="233"/>
        <v>41449.14083309719</v>
      </c>
      <c r="FX62" s="96">
        <f t="shared" si="152"/>
        <v>34</v>
      </c>
      <c r="FY62" s="96">
        <f t="shared" si="105"/>
        <v>1156</v>
      </c>
      <c r="FZ62" s="96">
        <f t="shared" si="106"/>
        <v>39304</v>
      </c>
      <c r="GA62" s="96">
        <f t="shared" si="234"/>
        <v>2003</v>
      </c>
      <c r="GB62" s="284">
        <f>'Regional_intensity (aggregate)'!AX39</f>
        <v>52.518102310469359</v>
      </c>
      <c r="GC62" s="284">
        <f t="shared" si="203"/>
        <v>53.467157417591039</v>
      </c>
      <c r="GD62" s="284">
        <f t="shared" si="235"/>
        <v>52.802373926746242</v>
      </c>
      <c r="GE62" s="284">
        <f t="shared" si="204"/>
        <v>53.756566108845277</v>
      </c>
      <c r="GF62" s="285">
        <f t="shared" si="236"/>
        <v>0.99461630992820027</v>
      </c>
      <c r="GG62" s="282"/>
      <c r="GH62" s="282"/>
      <c r="GJ62" s="95">
        <f t="shared" si="187"/>
        <v>2003</v>
      </c>
      <c r="GK62" s="98">
        <f t="shared" si="188"/>
        <v>4605</v>
      </c>
      <c r="GL62" s="98">
        <f t="shared" si="189"/>
        <v>2918</v>
      </c>
      <c r="GM62" s="75">
        <f t="shared" si="190"/>
        <v>3596.1474512487171</v>
      </c>
      <c r="GO62" s="407">
        <f t="shared" si="191"/>
        <v>0.94651469623662898</v>
      </c>
      <c r="GP62" s="282"/>
      <c r="GQ62">
        <f t="shared" si="251"/>
        <v>2003</v>
      </c>
      <c r="GR62" s="96">
        <f t="shared" si="237"/>
        <v>3596.1474512487171</v>
      </c>
      <c r="GS62" s="96">
        <f t="shared" si="238"/>
        <v>122269.01334245638</v>
      </c>
      <c r="GT62" s="96">
        <f t="shared" si="154"/>
        <v>34</v>
      </c>
      <c r="GU62" s="96">
        <f t="shared" si="113"/>
        <v>1156</v>
      </c>
      <c r="GV62" s="284">
        <f t="shared" si="114"/>
        <v>0.89651658396566103</v>
      </c>
      <c r="GW62">
        <f t="shared" si="239"/>
        <v>2003</v>
      </c>
      <c r="GX62" s="284">
        <f>'Regional_intensity (aggregate)'!AW39</f>
        <v>42.058638432080492</v>
      </c>
      <c r="GY62" s="284">
        <f t="shared" si="205"/>
        <v>42.997701224371795</v>
      </c>
      <c r="GZ62" s="284">
        <f t="shared" si="240"/>
        <v>44.907705956546124</v>
      </c>
      <c r="HA62" s="284">
        <f t="shared" si="206"/>
        <v>45.910381205271833</v>
      </c>
      <c r="HB62" s="285">
        <f t="shared" si="241"/>
        <v>0.93655726865178857</v>
      </c>
      <c r="HC62" s="282"/>
      <c r="HD62" s="282"/>
      <c r="HE62" s="282"/>
      <c r="HG62" s="89"/>
      <c r="HO62">
        <f t="shared" si="36"/>
        <v>2003</v>
      </c>
      <c r="HP62" s="112">
        <f t="shared" si="37"/>
        <v>1.0053545108091293</v>
      </c>
      <c r="HQ62" s="112">
        <f t="shared" si="38"/>
        <v>0.99151274131232769</v>
      </c>
      <c r="HS62">
        <f t="shared" si="158"/>
        <v>2003</v>
      </c>
      <c r="HT62" s="81">
        <f>Commercial_Total!D217</f>
        <v>3981.1430535439999</v>
      </c>
      <c r="HU62" s="81">
        <f t="shared" si="39"/>
        <v>3959.9395146095248</v>
      </c>
      <c r="HV62" s="81">
        <f>Commercial_Total!D293</f>
        <v>4297.92</v>
      </c>
      <c r="HW62" s="81">
        <f t="shared" si="40"/>
        <v>4334.7098034377659</v>
      </c>
      <c r="HX62" s="96"/>
      <c r="HY62" s="75">
        <f>HDD_by_Division10!K58</f>
        <v>4459</v>
      </c>
      <c r="HZ62" s="75">
        <f>CDD_by_Division10!K58</f>
        <v>1290</v>
      </c>
      <c r="IB62">
        <f t="shared" si="255"/>
        <v>2003</v>
      </c>
      <c r="IC62" s="81">
        <f t="shared" si="255"/>
        <v>3981.1430535439999</v>
      </c>
      <c r="ID62" s="81">
        <f t="shared" si="255"/>
        <v>3959.9395146095248</v>
      </c>
      <c r="IE62" s="81">
        <f t="shared" si="255"/>
        <v>4297.92</v>
      </c>
      <c r="IF62" s="81">
        <f t="shared" si="255"/>
        <v>4334.7098034377659</v>
      </c>
      <c r="IO62">
        <f t="shared" si="155"/>
        <v>2003</v>
      </c>
      <c r="IP62" s="78">
        <f>SEDS_CensusDiv!C51</f>
        <v>698.49800000000005</v>
      </c>
      <c r="IQ62" s="78">
        <f>SEDS_CensusDiv!D51</f>
        <v>894.59800000000007</v>
      </c>
      <c r="IR62" s="78">
        <f>SEDS_CensusDiv!E51</f>
        <v>1669.1680000000001</v>
      </c>
      <c r="IS62" s="78">
        <f>SEDS_CensusDiv!F51</f>
        <v>827.79500000000007</v>
      </c>
      <c r="IT62" s="78">
        <f t="shared" si="119"/>
        <v>4090.0590000000002</v>
      </c>
      <c r="IV62" s="78">
        <f t="shared" si="120"/>
        <v>694.5372420608428</v>
      </c>
      <c r="IW62" s="78">
        <f t="shared" si="121"/>
        <v>898.48210492789588</v>
      </c>
      <c r="IX62" s="78">
        <f t="shared" si="122"/>
        <v>1666.7588239926595</v>
      </c>
      <c r="IY62" s="78">
        <f t="shared" si="123"/>
        <v>832.27571450116</v>
      </c>
      <c r="IZ62" s="78">
        <f t="shared" si="124"/>
        <v>4092.0538854825581</v>
      </c>
      <c r="JB62" s="294">
        <f t="shared" si="125"/>
        <v>0.99951249774846929</v>
      </c>
      <c r="JD62">
        <f t="shared" si="126"/>
        <v>2003</v>
      </c>
      <c r="JE62" s="78">
        <f t="shared" si="127"/>
        <v>4090.0590000000002</v>
      </c>
      <c r="JF62" s="78">
        <f t="shared" si="128"/>
        <v>4092.0538854825581</v>
      </c>
      <c r="JI62">
        <f t="shared" si="156"/>
        <v>2003</v>
      </c>
      <c r="JJ62" s="78">
        <f>SEDS_CensusDiv!J51</f>
        <v>1269.3710000000001</v>
      </c>
      <c r="JK62" s="78">
        <f>SEDS_CensusDiv!K51</f>
        <v>1254.3920000000001</v>
      </c>
      <c r="JL62" s="78">
        <f>SEDS_CensusDiv!L51</f>
        <v>1106.67</v>
      </c>
      <c r="JM62" s="78">
        <f>SEDS_CensusDiv!M51</f>
        <v>662.93200000000002</v>
      </c>
      <c r="JN62" s="78">
        <f t="shared" si="129"/>
        <v>4293.3649999999998</v>
      </c>
      <c r="JP62" s="78">
        <f t="shared" si="130"/>
        <v>1247.3464364123531</v>
      </c>
      <c r="JQ62" s="78">
        <f t="shared" si="131"/>
        <v>1260.8291006097581</v>
      </c>
      <c r="JR62" s="78">
        <f t="shared" si="132"/>
        <v>1109.5967103593327</v>
      </c>
      <c r="JS62" s="78">
        <f t="shared" si="133"/>
        <v>707.83925573960573</v>
      </c>
      <c r="JT62" s="78">
        <f t="shared" si="134"/>
        <v>4325.6115031210493</v>
      </c>
      <c r="JV62" s="294">
        <f t="shared" si="157"/>
        <v>0.99254521514523841</v>
      </c>
      <c r="JX62">
        <f t="shared" si="136"/>
        <v>2003</v>
      </c>
      <c r="JY62" s="78">
        <f t="shared" si="137"/>
        <v>4293.3649999999998</v>
      </c>
      <c r="JZ62" s="78">
        <f t="shared" si="138"/>
        <v>4325.6115031210493</v>
      </c>
      <c r="KC62">
        <v>2003</v>
      </c>
      <c r="KD62" s="78">
        <v>4278.7440000000006</v>
      </c>
      <c r="KE62" s="78">
        <v>4309.6607330966526</v>
      </c>
    </row>
    <row r="63" spans="2:291" ht="19.5" customHeight="1" x14ac:dyDescent="0.2">
      <c r="I63" s="96">
        <f t="shared" si="139"/>
        <v>2004</v>
      </c>
      <c r="J63" s="76">
        <v>1.0631360097095679</v>
      </c>
      <c r="K63" s="79">
        <f t="shared" si="53"/>
        <v>0.97627439751664213</v>
      </c>
      <c r="L63" s="96">
        <f t="shared" si="54"/>
        <v>42875</v>
      </c>
      <c r="M63" s="79">
        <f t="shared" si="55"/>
        <v>0.97627439751664213</v>
      </c>
      <c r="O63" s="213">
        <v>2004</v>
      </c>
      <c r="P63" s="75">
        <f>HDD_by_Division11_update!B59</f>
        <v>6612</v>
      </c>
      <c r="Q63" s="75">
        <f>HDD_by_Division11_update!C59</f>
        <v>5749</v>
      </c>
      <c r="R63" s="96">
        <f t="shared" si="161"/>
        <v>5928.9558599695583</v>
      </c>
      <c r="T63">
        <f>CDD_by_Division11_update!B59</f>
        <v>402</v>
      </c>
      <c r="U63">
        <f>CDD_by_Division11_update!D59</f>
        <v>670</v>
      </c>
      <c r="V63" s="96">
        <f t="shared" si="162"/>
        <v>603.35371879883428</v>
      </c>
      <c r="X63" s="430">
        <f t="shared" si="163"/>
        <v>1.0002481716486054</v>
      </c>
      <c r="Y63" s="282"/>
      <c r="Z63">
        <f t="shared" si="242"/>
        <v>2004</v>
      </c>
      <c r="AA63" s="96">
        <f t="shared" si="243"/>
        <v>5928.9558599695583</v>
      </c>
      <c r="AB63" s="96">
        <f t="shared" si="244"/>
        <v>603.35371879883428</v>
      </c>
      <c r="AC63" s="96">
        <f t="shared" si="141"/>
        <v>35</v>
      </c>
      <c r="AD63" s="96">
        <f t="shared" si="58"/>
        <v>1225</v>
      </c>
      <c r="AE63" s="96">
        <f t="shared" si="59"/>
        <v>42875</v>
      </c>
      <c r="AF63" s="284">
        <f>'Regional_intensity (aggregate)'!I40</f>
        <v>48.687758151646776</v>
      </c>
      <c r="AG63" s="284">
        <f t="shared" si="192"/>
        <v>48.483838561080383</v>
      </c>
      <c r="AH63" s="284">
        <f t="shared" si="207"/>
        <v>48.75202271208385</v>
      </c>
      <c r="AI63" s="284">
        <f t="shared" si="193"/>
        <v>48.547833961396925</v>
      </c>
      <c r="AJ63" s="285">
        <f t="shared" si="208"/>
        <v>0.99868180730025091</v>
      </c>
      <c r="AK63" s="282"/>
      <c r="AM63" s="95">
        <f t="shared" si="164"/>
        <v>2004</v>
      </c>
      <c r="AN63" s="98">
        <f t="shared" si="159"/>
        <v>6612</v>
      </c>
      <c r="AO63" s="99">
        <f t="shared" si="160"/>
        <v>5749</v>
      </c>
      <c r="AP63" s="96">
        <f t="shared" si="165"/>
        <v>5982.3697886921764</v>
      </c>
      <c r="AR63" s="407">
        <f t="shared" si="166"/>
        <v>0.98811297359310368</v>
      </c>
      <c r="AS63" s="282"/>
      <c r="AT63">
        <f t="shared" si="245"/>
        <v>2004</v>
      </c>
      <c r="AU63" s="96">
        <f t="shared" si="209"/>
        <v>5982.3697886921764</v>
      </c>
      <c r="AV63" s="96">
        <f t="shared" si="210"/>
        <v>209382.94260422618</v>
      </c>
      <c r="AW63" s="96">
        <f t="shared" si="143"/>
        <v>35</v>
      </c>
      <c r="AX63" s="96">
        <f t="shared" si="65"/>
        <v>1225</v>
      </c>
      <c r="AY63" s="80">
        <f t="shared" si="66"/>
        <v>0.97627439751664213</v>
      </c>
      <c r="AZ63">
        <f t="shared" si="211"/>
        <v>2004</v>
      </c>
      <c r="BA63" s="80">
        <f>'Regional_intensity (aggregate)'!H40</f>
        <v>86.16122386524178</v>
      </c>
      <c r="BB63" s="284">
        <f t="shared" si="194"/>
        <v>81.932815993758794</v>
      </c>
      <c r="BC63" s="284">
        <f t="shared" si="212"/>
        <v>87.148477064549439</v>
      </c>
      <c r="BD63" s="284">
        <f t="shared" si="195"/>
        <v>82.871619217406533</v>
      </c>
      <c r="BE63" s="285">
        <f t="shared" si="70"/>
        <v>0.98867159550503203</v>
      </c>
      <c r="BF63" s="282">
        <v>0.9887104714088969</v>
      </c>
      <c r="BG63" s="282"/>
      <c r="BH63" s="282"/>
      <c r="BJ63" s="89"/>
      <c r="BL63" s="95">
        <f t="shared" si="33"/>
        <v>2004</v>
      </c>
      <c r="BM63" s="75">
        <f>HDD_by_Division11_update!D59</f>
        <v>6199</v>
      </c>
      <c r="BN63" s="75">
        <f>HDD_by_Division11_update!E59</f>
        <v>6290</v>
      </c>
      <c r="BO63" s="75">
        <f t="shared" si="167"/>
        <v>6249.6983311938384</v>
      </c>
      <c r="BQ63" s="75">
        <f>CDD_by_Division11_update!F59</f>
        <v>604</v>
      </c>
      <c r="BR63" s="75">
        <f>CDD_by_Division11_update!H59</f>
        <v>752</v>
      </c>
      <c r="BS63" s="96">
        <f t="shared" si="168"/>
        <v>652.50202578268886</v>
      </c>
      <c r="BU63" s="430">
        <f t="shared" si="169"/>
        <v>0.97689922395392881</v>
      </c>
      <c r="BV63" s="282"/>
      <c r="BW63">
        <f t="shared" si="246"/>
        <v>2004</v>
      </c>
      <c r="BX63" s="96">
        <f t="shared" si="44"/>
        <v>6249.6983311938384</v>
      </c>
      <c r="BY63" s="96">
        <f t="shared" si="247"/>
        <v>652.50202578268886</v>
      </c>
      <c r="BZ63" s="96">
        <f t="shared" si="145"/>
        <v>35</v>
      </c>
      <c r="CA63" s="96">
        <f t="shared" si="72"/>
        <v>1225</v>
      </c>
      <c r="CB63" s="96">
        <f t="shared" si="73"/>
        <v>42875</v>
      </c>
      <c r="CC63" s="96">
        <f t="shared" si="213"/>
        <v>2004</v>
      </c>
      <c r="CD63" s="284">
        <f>'Regional_intensity (aggregate)'!W40</f>
        <v>48.690258180542152</v>
      </c>
      <c r="CE63" s="284">
        <f t="shared" si="196"/>
        <v>49.379226562369524</v>
      </c>
      <c r="CF63" s="284">
        <f t="shared" si="214"/>
        <v>49.436030161375903</v>
      </c>
      <c r="CG63" s="284">
        <f t="shared" si="197"/>
        <v>50.135551235549698</v>
      </c>
      <c r="CH63" s="285">
        <f t="shared" si="215"/>
        <v>0.98491440396004093</v>
      </c>
      <c r="CI63" s="282"/>
      <c r="CJ63" s="282"/>
      <c r="CL63" s="95">
        <f t="shared" si="252"/>
        <v>2004</v>
      </c>
      <c r="CM63" s="98">
        <f t="shared" si="253"/>
        <v>6199</v>
      </c>
      <c r="CN63" s="99">
        <f t="shared" si="254"/>
        <v>6290</v>
      </c>
      <c r="CO63" s="96">
        <f t="shared" si="173"/>
        <v>6227.2090070429522</v>
      </c>
      <c r="CQ63" s="407">
        <f t="shared" si="174"/>
        <v>0.96293952976998887</v>
      </c>
      <c r="CR63" s="282"/>
      <c r="CS63">
        <f t="shared" si="77"/>
        <v>2004</v>
      </c>
      <c r="CT63" s="96">
        <f t="shared" si="216"/>
        <v>6227.2090070429522</v>
      </c>
      <c r="CU63" s="96">
        <f t="shared" si="217"/>
        <v>217952.31524650333</v>
      </c>
      <c r="CV63" s="96">
        <f t="shared" si="146"/>
        <v>35</v>
      </c>
      <c r="CW63" s="96">
        <f t="shared" si="80"/>
        <v>1225</v>
      </c>
      <c r="CX63" s="80">
        <f t="shared" si="81"/>
        <v>0.97627439751664213</v>
      </c>
      <c r="CY63">
        <f t="shared" si="82"/>
        <v>2004</v>
      </c>
      <c r="CZ63" s="284">
        <f>'Regional_intensity (aggregate)'!V40</f>
        <v>65.389600612960493</v>
      </c>
      <c r="DA63" s="284">
        <f t="shared" si="198"/>
        <v>64.269386731077574</v>
      </c>
      <c r="DB63" s="284">
        <f t="shared" si="218"/>
        <v>68.20581122313321</v>
      </c>
      <c r="DC63" s="284">
        <f t="shared" si="199"/>
        <v>67.037351776355436</v>
      </c>
      <c r="DD63" s="285">
        <f t="shared" si="219"/>
        <v>0.95871010754553487</v>
      </c>
      <c r="DE63" s="282"/>
      <c r="DF63" s="212"/>
      <c r="DG63" s="89"/>
      <c r="DI63" s="95">
        <f t="shared" si="34"/>
        <v>2004</v>
      </c>
      <c r="DJ63" s="75">
        <f>HDD_by_Division11_update!F59</f>
        <v>2748</v>
      </c>
      <c r="DK63" s="75">
        <f>HDD_by_Division11_update!G59</f>
        <v>3289</v>
      </c>
      <c r="DL63" s="75">
        <f>HDD_by_Division11_update!H59</f>
        <v>2088</v>
      </c>
      <c r="DM63" s="75">
        <f t="shared" si="175"/>
        <v>2858.4045155221074</v>
      </c>
      <c r="DO63" s="75">
        <f>CDD_by_Division11_update!J59</f>
        <v>2037</v>
      </c>
      <c r="DP63" s="75">
        <f>CDD_by_Division11_update!L59</f>
        <v>1549</v>
      </c>
      <c r="DQ63" s="75">
        <f>CDD_by_Division11_update!N59</f>
        <v>2485</v>
      </c>
      <c r="DR63" s="75">
        <f t="shared" si="176"/>
        <v>1340.7309380945412</v>
      </c>
      <c r="DT63" s="430">
        <f t="shared" si="177"/>
        <v>1.0016037716959862</v>
      </c>
      <c r="DU63" s="282"/>
      <c r="DV63">
        <f t="shared" si="248"/>
        <v>2004</v>
      </c>
      <c r="DW63" s="96">
        <f t="shared" si="220"/>
        <v>2858.4045155221074</v>
      </c>
      <c r="DX63" s="96">
        <f t="shared" si="47"/>
        <v>1340.7309380945412</v>
      </c>
      <c r="DY63" s="96">
        <f t="shared" si="221"/>
        <v>46925.582833308945</v>
      </c>
      <c r="DZ63" s="96">
        <f t="shared" si="148"/>
        <v>35</v>
      </c>
      <c r="EA63" s="96">
        <f t="shared" si="88"/>
        <v>1225</v>
      </c>
      <c r="EB63" s="96">
        <f t="shared" si="89"/>
        <v>42875</v>
      </c>
      <c r="EC63" s="96">
        <f t="shared" si="222"/>
        <v>2004</v>
      </c>
      <c r="ED63" s="284">
        <f>'Regional_intensity (aggregate)'!AK40</f>
        <v>57.852244921481791</v>
      </c>
      <c r="EE63" s="284">
        <f t="shared" si="200"/>
        <v>59.865545379478533</v>
      </c>
      <c r="EF63" s="284">
        <f t="shared" si="223"/>
        <v>57.360029908435152</v>
      </c>
      <c r="EG63" s="284">
        <f t="shared" si="224"/>
        <v>59.356200923788066</v>
      </c>
      <c r="EH63" s="285">
        <f t="shared" si="225"/>
        <v>1.0085811498674664</v>
      </c>
      <c r="EI63" s="282">
        <v>1.0055406106639755</v>
      </c>
      <c r="EK63" s="95">
        <f t="shared" si="178"/>
        <v>2004</v>
      </c>
      <c r="EL63" s="98">
        <f t="shared" si="179"/>
        <v>2748</v>
      </c>
      <c r="EM63" s="98">
        <f t="shared" si="180"/>
        <v>3289</v>
      </c>
      <c r="EN63" s="98">
        <f t="shared" si="181"/>
        <v>2088</v>
      </c>
      <c r="EO63" s="75">
        <f t="shared" si="182"/>
        <v>2638.0014317075502</v>
      </c>
      <c r="EQ63" s="407">
        <f t="shared" si="183"/>
        <v>0.96686789841075271</v>
      </c>
      <c r="ER63" s="282"/>
      <c r="ES63">
        <f t="shared" si="249"/>
        <v>2004</v>
      </c>
      <c r="ET63" s="96">
        <f t="shared" si="226"/>
        <v>2638.0014317075502</v>
      </c>
      <c r="EU63" s="96">
        <f t="shared" si="227"/>
        <v>92330.050109764255</v>
      </c>
      <c r="EV63" s="96">
        <f t="shared" si="150"/>
        <v>35</v>
      </c>
      <c r="EW63" s="96">
        <f t="shared" si="96"/>
        <v>1225</v>
      </c>
      <c r="EX63" s="80">
        <f t="shared" si="97"/>
        <v>0.97627439751664213</v>
      </c>
      <c r="EY63">
        <f t="shared" si="228"/>
        <v>2004</v>
      </c>
      <c r="EZ63" s="284">
        <f>'Regional_intensity (aggregate)'!AJ40</f>
        <v>36.272202575878488</v>
      </c>
      <c r="FA63" s="284">
        <f t="shared" si="201"/>
        <v>34.980833077827199</v>
      </c>
      <c r="FB63" s="284">
        <f t="shared" si="229"/>
        <v>37.10700338855392</v>
      </c>
      <c r="FC63" s="284">
        <f t="shared" si="202"/>
        <v>35.785913161407606</v>
      </c>
      <c r="FD63" s="285">
        <f t="shared" si="230"/>
        <v>0.97750287718105167</v>
      </c>
      <c r="FE63" s="282"/>
      <c r="FG63" s="89"/>
      <c r="FI63" s="95">
        <f t="shared" si="35"/>
        <v>2004</v>
      </c>
      <c r="FJ63" s="75">
        <f>HDD_by_Division11_update!I59</f>
        <v>4844</v>
      </c>
      <c r="FK63" s="75">
        <f>HDD_by_Division11_update!J59</f>
        <v>2925</v>
      </c>
      <c r="FL63" s="75">
        <f t="shared" si="184"/>
        <v>3663.3191140278923</v>
      </c>
      <c r="FN63" s="75">
        <f>CDD_by_Division11_update!P59</f>
        <v>1376</v>
      </c>
      <c r="FO63" s="75">
        <f>CDD_by_Division11_update!R59</f>
        <v>823</v>
      </c>
      <c r="FP63" s="96">
        <f t="shared" si="185"/>
        <v>1043.3224709549447</v>
      </c>
      <c r="FR63" s="432">
        <f t="shared" si="186"/>
        <v>1.008856384600203</v>
      </c>
      <c r="FS63" s="282"/>
      <c r="FT63">
        <f t="shared" si="250"/>
        <v>2004</v>
      </c>
      <c r="FU63" s="96">
        <f t="shared" si="231"/>
        <v>3663.3191140278923</v>
      </c>
      <c r="FV63" s="96">
        <f t="shared" si="232"/>
        <v>1043.3224709549447</v>
      </c>
      <c r="FW63" s="96">
        <f t="shared" si="233"/>
        <v>36516.286483423064</v>
      </c>
      <c r="FX63" s="96">
        <f t="shared" si="152"/>
        <v>35</v>
      </c>
      <c r="FY63" s="96">
        <f t="shared" si="105"/>
        <v>1225</v>
      </c>
      <c r="FZ63" s="96">
        <f t="shared" si="106"/>
        <v>42875</v>
      </c>
      <c r="GA63" s="96">
        <f t="shared" si="234"/>
        <v>2004</v>
      </c>
      <c r="GB63" s="284">
        <f>'Regional_intensity (aggregate)'!AX40</f>
        <v>54.15559000010424</v>
      </c>
      <c r="GC63" s="284">
        <f t="shared" si="203"/>
        <v>53.492337339774686</v>
      </c>
      <c r="GD63" s="284">
        <f t="shared" si="235"/>
        <v>54.599038735623843</v>
      </c>
      <c r="GE63" s="284">
        <f t="shared" si="204"/>
        <v>53.930355083709621</v>
      </c>
      <c r="GF63" s="285">
        <f t="shared" si="236"/>
        <v>0.99187808529621113</v>
      </c>
      <c r="GG63" s="282">
        <v>0.99176937393573816</v>
      </c>
      <c r="GH63" s="282"/>
      <c r="GJ63" s="95">
        <f t="shared" si="187"/>
        <v>2004</v>
      </c>
      <c r="GK63" s="98">
        <f t="shared" si="188"/>
        <v>4844</v>
      </c>
      <c r="GL63" s="98">
        <f t="shared" si="189"/>
        <v>2925</v>
      </c>
      <c r="GM63" s="75">
        <f t="shared" si="190"/>
        <v>3696.4078002052684</v>
      </c>
      <c r="GO63" s="407">
        <f t="shared" si="191"/>
        <v>0.959631801860095</v>
      </c>
      <c r="GP63" s="282"/>
      <c r="GQ63">
        <f t="shared" si="251"/>
        <v>2004</v>
      </c>
      <c r="GR63" s="96">
        <f t="shared" si="237"/>
        <v>3696.4078002052684</v>
      </c>
      <c r="GS63" s="96">
        <f t="shared" si="238"/>
        <v>129374.2730071844</v>
      </c>
      <c r="GT63" s="96">
        <f t="shared" si="154"/>
        <v>35</v>
      </c>
      <c r="GU63" s="96">
        <f t="shared" si="113"/>
        <v>1225</v>
      </c>
      <c r="GV63" s="284">
        <f t="shared" si="114"/>
        <v>0.97627439751664213</v>
      </c>
      <c r="GW63">
        <f t="shared" si="239"/>
        <v>2004</v>
      </c>
      <c r="GX63" s="284">
        <f>'Regional_intensity (aggregate)'!AW40</f>
        <v>42.221497985846916</v>
      </c>
      <c r="GY63" s="284">
        <f t="shared" si="205"/>
        <v>43.055306502456517</v>
      </c>
      <c r="GZ63" s="284">
        <f t="shared" si="240"/>
        <v>43.9941640308773</v>
      </c>
      <c r="HA63" s="284">
        <f t="shared" si="206"/>
        <v>44.862979927991177</v>
      </c>
      <c r="HB63" s="285">
        <f t="shared" si="241"/>
        <v>0.95970679102377676</v>
      </c>
      <c r="HC63" s="282"/>
      <c r="HD63" s="282"/>
      <c r="HE63" s="282"/>
      <c r="HG63" s="89"/>
      <c r="HO63">
        <f t="shared" si="36"/>
        <v>2004</v>
      </c>
      <c r="HP63" s="112">
        <f t="shared" si="37"/>
        <v>0.99772382710781493</v>
      </c>
      <c r="HQ63" s="112">
        <f t="shared" si="38"/>
        <v>0.96881392927691323</v>
      </c>
      <c r="HS63">
        <f t="shared" si="158"/>
        <v>2004</v>
      </c>
      <c r="HT63" s="81">
        <f>Commercial_Total!D218</f>
        <v>4072.2330569559999</v>
      </c>
      <c r="HU63" s="81">
        <f t="shared" si="39"/>
        <v>4081.5233096722973</v>
      </c>
      <c r="HV63" s="81">
        <f>Commercial_Total!D294</f>
        <v>4231.7290000000003</v>
      </c>
      <c r="HW63" s="81">
        <f t="shared" si="40"/>
        <v>4367.948139596223</v>
      </c>
      <c r="HX63" s="96"/>
      <c r="HY63" s="75">
        <f>HDD_by_Division10!K59</f>
        <v>4290</v>
      </c>
      <c r="HZ63" s="75">
        <f>CDD_by_Division10!K59</f>
        <v>1232</v>
      </c>
      <c r="IB63">
        <f t="shared" si="255"/>
        <v>2004</v>
      </c>
      <c r="IC63" s="81">
        <f t="shared" si="255"/>
        <v>4072.2330569559999</v>
      </c>
      <c r="ID63" s="81">
        <f t="shared" si="255"/>
        <v>4081.5233096722973</v>
      </c>
      <c r="IE63" s="81">
        <f t="shared" si="255"/>
        <v>4231.7290000000003</v>
      </c>
      <c r="IF63" s="81">
        <f t="shared" si="255"/>
        <v>4367.948139596223</v>
      </c>
      <c r="IO63">
        <f t="shared" si="155"/>
        <v>2004</v>
      </c>
      <c r="IP63" s="78">
        <f>SEDS_CensusDiv!C52</f>
        <v>718.19299999999998</v>
      </c>
      <c r="IQ63" s="78">
        <f>SEDS_CensusDiv!D52</f>
        <v>897.52800000000002</v>
      </c>
      <c r="IR63" s="78">
        <f>SEDS_CensusDiv!E52</f>
        <v>1716.6990000000001</v>
      </c>
      <c r="IS63" s="78">
        <f>SEDS_CensusDiv!F52</f>
        <v>865.79300000000001</v>
      </c>
      <c r="IT63" s="78">
        <f t="shared" si="119"/>
        <v>4198.2129999999997</v>
      </c>
      <c r="IV63" s="78">
        <f t="shared" si="120"/>
        <v>719.14096637196201</v>
      </c>
      <c r="IW63" s="78">
        <f t="shared" si="121"/>
        <v>911.27512846935042</v>
      </c>
      <c r="IX63" s="78">
        <f t="shared" si="122"/>
        <v>1702.0930841564752</v>
      </c>
      <c r="IY63" s="78">
        <f t="shared" si="123"/>
        <v>872.88247702482761</v>
      </c>
      <c r="IZ63" s="78">
        <f t="shared" si="124"/>
        <v>4205.3916560226153</v>
      </c>
      <c r="JB63" s="294">
        <f t="shared" si="125"/>
        <v>0.99829298752416207</v>
      </c>
      <c r="JD63">
        <f t="shared" si="126"/>
        <v>2004</v>
      </c>
      <c r="JE63" s="78">
        <f t="shared" si="127"/>
        <v>4198.2129999999997</v>
      </c>
      <c r="JF63" s="78">
        <f t="shared" si="128"/>
        <v>4205.3916560226153</v>
      </c>
      <c r="JI63">
        <f t="shared" si="156"/>
        <v>2004</v>
      </c>
      <c r="JJ63" s="78">
        <f>SEDS_CensusDiv!J52</f>
        <v>1270.9639999999999</v>
      </c>
      <c r="JK63" s="78">
        <f>SEDS_CensusDiv!K52</f>
        <v>1205.354</v>
      </c>
      <c r="JL63" s="78">
        <f>SEDS_CensusDiv!L52</f>
        <v>1076.336</v>
      </c>
      <c r="JM63" s="78">
        <f>SEDS_CensusDiv!M52</f>
        <v>675.00099999999998</v>
      </c>
      <c r="JN63" s="78">
        <f t="shared" si="129"/>
        <v>4227.6550000000007</v>
      </c>
      <c r="JP63" s="78">
        <f t="shared" si="130"/>
        <v>1285.5269694996828</v>
      </c>
      <c r="JQ63" s="78">
        <f t="shared" si="131"/>
        <v>1257.2663942032661</v>
      </c>
      <c r="JR63" s="78">
        <f t="shared" si="132"/>
        <v>1101.1077564333784</v>
      </c>
      <c r="JS63" s="78">
        <f t="shared" si="133"/>
        <v>703.34086026413956</v>
      </c>
      <c r="JT63" s="78">
        <f t="shared" si="134"/>
        <v>4347.2419804004667</v>
      </c>
      <c r="JV63" s="294">
        <f t="shared" si="157"/>
        <v>0.97249129886497609</v>
      </c>
      <c r="JX63">
        <f t="shared" si="136"/>
        <v>2004</v>
      </c>
      <c r="JY63" s="78">
        <f t="shared" si="137"/>
        <v>4227.6550000000007</v>
      </c>
      <c r="JZ63" s="78">
        <f t="shared" si="138"/>
        <v>4347.2419804004667</v>
      </c>
      <c r="KC63">
        <v>2004</v>
      </c>
      <c r="KD63" s="78">
        <v>4227.6570000000002</v>
      </c>
      <c r="KE63" s="78">
        <v>4390.6094677903811</v>
      </c>
    </row>
    <row r="64" spans="2:291" x14ac:dyDescent="0.2">
      <c r="B64" s="64" t="s">
        <v>165</v>
      </c>
      <c r="H64" s="108"/>
      <c r="I64" s="96">
        <f t="shared" si="139"/>
        <v>2005</v>
      </c>
      <c r="J64" s="303">
        <v>1.2674676133078779</v>
      </c>
      <c r="K64" s="79">
        <f t="shared" si="53"/>
        <v>1.145922023053529</v>
      </c>
      <c r="L64" s="96">
        <f t="shared" si="54"/>
        <v>46656</v>
      </c>
      <c r="M64" s="79">
        <f t="shared" si="55"/>
        <v>1.145922023053529</v>
      </c>
      <c r="O64" s="213">
        <v>2005</v>
      </c>
      <c r="P64" s="75">
        <f>HDD_by_Division11_update!B60</f>
        <v>6551</v>
      </c>
      <c r="Q64" s="75">
        <f>HDD_by_Division11_update!C60</f>
        <v>5804</v>
      </c>
      <c r="R64" s="96">
        <f t="shared" si="161"/>
        <v>5959.767123287671</v>
      </c>
      <c r="T64">
        <f>CDD_by_Division11_update!B60</f>
        <v>642</v>
      </c>
      <c r="U64">
        <f>CDD_by_Division11_update!D60</f>
        <v>990</v>
      </c>
      <c r="V64" s="96">
        <f t="shared" si="162"/>
        <v>903.45930649997888</v>
      </c>
      <c r="X64" s="430">
        <f t="shared" si="163"/>
        <v>1.0347801116962503</v>
      </c>
      <c r="Y64" s="282"/>
      <c r="Z64">
        <f t="shared" si="242"/>
        <v>2005</v>
      </c>
      <c r="AA64" s="96">
        <f t="shared" si="243"/>
        <v>5959.767123287671</v>
      </c>
      <c r="AB64" s="96">
        <f t="shared" si="244"/>
        <v>903.45930649997888</v>
      </c>
      <c r="AC64" s="96">
        <f t="shared" si="141"/>
        <v>36</v>
      </c>
      <c r="AD64" s="96">
        <f t="shared" si="58"/>
        <v>1296</v>
      </c>
      <c r="AE64" s="96">
        <f t="shared" si="59"/>
        <v>46656</v>
      </c>
      <c r="AF64" s="284">
        <f>'Regional_intensity (aggregate)'!I41</f>
        <v>50.140616362299966</v>
      </c>
      <c r="AG64" s="284">
        <f t="shared" si="192"/>
        <v>49.556434113193085</v>
      </c>
      <c r="AH64" s="284">
        <f t="shared" si="207"/>
        <v>49.250674935098978</v>
      </c>
      <c r="AI64" s="284">
        <f t="shared" si="193"/>
        <v>48.676861285786707</v>
      </c>
      <c r="AJ64" s="285">
        <f t="shared" si="208"/>
        <v>1.0180696290634337</v>
      </c>
      <c r="AK64" s="282"/>
      <c r="AM64" s="95">
        <f t="shared" si="164"/>
        <v>2005</v>
      </c>
      <c r="AN64" s="227">
        <f t="shared" si="159"/>
        <v>6551</v>
      </c>
      <c r="AO64" s="228">
        <f t="shared" si="160"/>
        <v>5804</v>
      </c>
      <c r="AP64" s="229">
        <f t="shared" si="165"/>
        <v>6006.0014277555683</v>
      </c>
      <c r="AR64" s="407">
        <f t="shared" si="166"/>
        <v>0.9905187853357621</v>
      </c>
      <c r="AS64" s="282"/>
      <c r="AT64">
        <f t="shared" si="245"/>
        <v>2005</v>
      </c>
      <c r="AU64" s="96">
        <f t="shared" si="209"/>
        <v>6006.0014277555683</v>
      </c>
      <c r="AV64" s="96">
        <f t="shared" si="210"/>
        <v>216216.05139920046</v>
      </c>
      <c r="AW64" s="96">
        <f t="shared" si="143"/>
        <v>36</v>
      </c>
      <c r="AX64" s="96">
        <f t="shared" si="65"/>
        <v>1296</v>
      </c>
      <c r="AY64" s="80">
        <f t="shared" si="66"/>
        <v>1.145922023053529</v>
      </c>
      <c r="AZ64">
        <f t="shared" si="211"/>
        <v>2005</v>
      </c>
      <c r="BA64" s="80">
        <f>'Regional_intensity (aggregate)'!H41</f>
        <v>78.579033432919303</v>
      </c>
      <c r="BB64" s="284">
        <f t="shared" si="194"/>
        <v>78.57795555574036</v>
      </c>
      <c r="BC64" s="284">
        <f t="shared" si="212"/>
        <v>79.362526839595276</v>
      </c>
      <c r="BD64" s="284">
        <f t="shared" si="195"/>
        <v>79.36143821515175</v>
      </c>
      <c r="BE64" s="285">
        <f t="shared" si="70"/>
        <v>0.99012766556362874</v>
      </c>
      <c r="BF64" s="282">
        <v>0.99042707984527811</v>
      </c>
      <c r="BG64" s="282"/>
      <c r="BH64" s="282"/>
      <c r="BJ64" s="89"/>
      <c r="BL64" s="95">
        <f t="shared" si="33"/>
        <v>2005</v>
      </c>
      <c r="BM64" s="75">
        <f>HDD_by_Division11_update!D60</f>
        <v>6241</v>
      </c>
      <c r="BN64" s="75">
        <f>HDD_by_Division11_update!E60</f>
        <v>6202</v>
      </c>
      <c r="BO64" s="75">
        <f t="shared" si="167"/>
        <v>6219.2721437740693</v>
      </c>
      <c r="BQ64" s="75">
        <f>CDD_by_Division11_update!F60</f>
        <v>960</v>
      </c>
      <c r="BR64" s="75">
        <f>CDD_by_Division11_update!H60</f>
        <v>1094</v>
      </c>
      <c r="BS64" s="96">
        <f t="shared" si="168"/>
        <v>1003.9139963167588</v>
      </c>
      <c r="BU64" s="430">
        <f t="shared" si="169"/>
        <v>1.0216151052643561</v>
      </c>
      <c r="BV64" s="282"/>
      <c r="BW64">
        <f t="shared" si="246"/>
        <v>2005</v>
      </c>
      <c r="BX64" s="96">
        <f t="shared" si="44"/>
        <v>6219.2721437740693</v>
      </c>
      <c r="BY64" s="96">
        <f t="shared" si="247"/>
        <v>1003.9139963167588</v>
      </c>
      <c r="BZ64" s="96">
        <f t="shared" si="145"/>
        <v>36</v>
      </c>
      <c r="CA64" s="96">
        <f t="shared" si="72"/>
        <v>1296</v>
      </c>
      <c r="CB64" s="96">
        <f t="shared" si="73"/>
        <v>46656</v>
      </c>
      <c r="CC64" s="96">
        <f t="shared" si="213"/>
        <v>2005</v>
      </c>
      <c r="CD64" s="284">
        <f>'Regional_intensity (aggregate)'!W41</f>
        <v>51.059330350608505</v>
      </c>
      <c r="CE64" s="284">
        <f t="shared" si="196"/>
        <v>51.405074681502839</v>
      </c>
      <c r="CF64" s="284">
        <f t="shared" si="214"/>
        <v>50.201723328231523</v>
      </c>
      <c r="CG64" s="284">
        <f t="shared" si="197"/>
        <v>50.541660439092112</v>
      </c>
      <c r="CH64" s="285">
        <f t="shared" si="215"/>
        <v>1.0170832187725853</v>
      </c>
      <c r="CI64" s="282"/>
      <c r="CJ64" s="282"/>
      <c r="CL64" s="95">
        <f t="shared" si="252"/>
        <v>2005</v>
      </c>
      <c r="CM64" s="227">
        <f t="shared" si="253"/>
        <v>6241</v>
      </c>
      <c r="CN64" s="228">
        <f t="shared" si="254"/>
        <v>6202</v>
      </c>
      <c r="CO64" s="229">
        <f t="shared" si="173"/>
        <v>6228.9104255530201</v>
      </c>
      <c r="CQ64" s="407">
        <f t="shared" si="174"/>
        <v>0.96312328943720082</v>
      </c>
      <c r="CR64" s="282"/>
      <c r="CS64">
        <f t="shared" si="77"/>
        <v>2005</v>
      </c>
      <c r="CT64" s="96">
        <f t="shared" si="216"/>
        <v>6228.9104255530201</v>
      </c>
      <c r="CU64" s="96">
        <f t="shared" si="217"/>
        <v>224240.77531990872</v>
      </c>
      <c r="CV64" s="96">
        <f t="shared" si="146"/>
        <v>36</v>
      </c>
      <c r="CW64" s="96">
        <f t="shared" si="80"/>
        <v>1296</v>
      </c>
      <c r="CX64" s="80">
        <f t="shared" si="81"/>
        <v>1.145922023053529</v>
      </c>
      <c r="CY64">
        <f t="shared" si="82"/>
        <v>2005</v>
      </c>
      <c r="CZ64" s="284">
        <f>'Regional_intensity (aggregate)'!V41</f>
        <v>62.998642846644103</v>
      </c>
      <c r="DA64" s="284">
        <f t="shared" si="198"/>
        <v>63.332427449198946</v>
      </c>
      <c r="DB64" s="284">
        <f t="shared" si="218"/>
        <v>65.80932359684428</v>
      </c>
      <c r="DC64" s="284">
        <f t="shared" si="199"/>
        <v>66.157999979836319</v>
      </c>
      <c r="DD64" s="285">
        <f t="shared" si="219"/>
        <v>0.95729053883886217</v>
      </c>
      <c r="DE64" s="282"/>
      <c r="DF64" s="212"/>
      <c r="DG64" s="89"/>
      <c r="DI64" s="95">
        <f t="shared" si="34"/>
        <v>2005</v>
      </c>
      <c r="DJ64" s="75">
        <f>HDD_by_Division11_update!F60</f>
        <v>2844</v>
      </c>
      <c r="DK64" s="75">
        <f>HDD_by_Division11_update!G60</f>
        <v>3402</v>
      </c>
      <c r="DL64" s="75">
        <f>HDD_by_Division11_update!H60</f>
        <v>2051</v>
      </c>
      <c r="DM64" s="230">
        <f t="shared" si="175"/>
        <v>2943.7576042646597</v>
      </c>
      <c r="DN64" s="212"/>
      <c r="DO64" s="75">
        <f>CDD_by_Division11_update!J60</f>
        <v>2081</v>
      </c>
      <c r="DP64" s="75">
        <f>CDD_by_Division11_update!L60</f>
        <v>1696</v>
      </c>
      <c r="DQ64" s="75">
        <f>CDD_by_Division11_update!N60</f>
        <v>2636</v>
      </c>
      <c r="DR64" s="230">
        <f t="shared" si="176"/>
        <v>1396.8177959900484</v>
      </c>
      <c r="DT64" s="430">
        <f t="shared" si="177"/>
        <v>1.00953446174098</v>
      </c>
      <c r="DU64" s="282"/>
      <c r="DV64">
        <f t="shared" si="248"/>
        <v>2005</v>
      </c>
      <c r="DW64" s="96">
        <f t="shared" si="220"/>
        <v>2943.7576042646597</v>
      </c>
      <c r="DX64" s="96">
        <f t="shared" si="47"/>
        <v>1396.8177959900484</v>
      </c>
      <c r="DY64" s="96">
        <f t="shared" si="221"/>
        <v>50285.440655641738</v>
      </c>
      <c r="DZ64" s="96">
        <f t="shared" si="148"/>
        <v>36</v>
      </c>
      <c r="EA64" s="96">
        <f t="shared" si="88"/>
        <v>1296</v>
      </c>
      <c r="EB64" s="96">
        <f t="shared" si="89"/>
        <v>46656</v>
      </c>
      <c r="EC64" s="96">
        <f t="shared" si="222"/>
        <v>2005</v>
      </c>
      <c r="ED64" s="284">
        <f>'Regional_intensity (aggregate)'!AK41</f>
        <v>58.926669462501557</v>
      </c>
      <c r="EE64" s="284">
        <f t="shared" si="200"/>
        <v>60.212426899518022</v>
      </c>
      <c r="EF64" s="284">
        <f t="shared" si="223"/>
        <v>58.085729521222511</v>
      </c>
      <c r="EG64" s="284">
        <f t="shared" si="224"/>
        <v>59.353137969683431</v>
      </c>
      <c r="EH64" s="285">
        <f t="shared" si="225"/>
        <v>1.0144775652851497</v>
      </c>
      <c r="EI64" s="282">
        <v>1.0124093639663119</v>
      </c>
      <c r="EK64" s="95">
        <f t="shared" si="178"/>
        <v>2005</v>
      </c>
      <c r="EL64" s="98">
        <f t="shared" si="179"/>
        <v>2844</v>
      </c>
      <c r="EM64" s="98">
        <f t="shared" si="180"/>
        <v>3402</v>
      </c>
      <c r="EN64" s="98">
        <f t="shared" si="181"/>
        <v>2051</v>
      </c>
      <c r="EO64" s="75">
        <f t="shared" si="182"/>
        <v>2693.1711367757944</v>
      </c>
      <c r="EQ64" s="407">
        <f t="shared" si="183"/>
        <v>0.97734260036243992</v>
      </c>
      <c r="ER64" s="282"/>
      <c r="ES64">
        <f t="shared" si="249"/>
        <v>2005</v>
      </c>
      <c r="ET64" s="96">
        <f t="shared" si="226"/>
        <v>2693.1711367757944</v>
      </c>
      <c r="EU64" s="96">
        <f t="shared" si="227"/>
        <v>96954.160923928604</v>
      </c>
      <c r="EV64" s="96">
        <f t="shared" si="150"/>
        <v>36</v>
      </c>
      <c r="EW64" s="96">
        <f t="shared" si="96"/>
        <v>1296</v>
      </c>
      <c r="EX64" s="80">
        <f t="shared" si="97"/>
        <v>1.145922023053529</v>
      </c>
      <c r="EY64">
        <f t="shared" si="228"/>
        <v>2005</v>
      </c>
      <c r="EZ64" s="284">
        <f>'Regional_intensity (aggregate)'!AJ41</f>
        <v>34.06417073428311</v>
      </c>
      <c r="FA64" s="284">
        <f t="shared" si="201"/>
        <v>33.805623182667887</v>
      </c>
      <c r="FB64" s="284">
        <f t="shared" si="229"/>
        <v>34.619267794641601</v>
      </c>
      <c r="FC64" s="284">
        <f t="shared" si="202"/>
        <v>34.356507048259829</v>
      </c>
      <c r="FD64" s="285">
        <f t="shared" si="230"/>
        <v>0.9839656614446245</v>
      </c>
      <c r="FE64" s="282"/>
      <c r="FG64" s="89"/>
      <c r="FI64" s="95">
        <f t="shared" si="35"/>
        <v>2005</v>
      </c>
      <c r="FJ64" s="75">
        <f>HDD_by_Division11_update!I60</f>
        <v>4759</v>
      </c>
      <c r="FK64" s="75">
        <f>HDD_by_Division11_update!J60</f>
        <v>2959</v>
      </c>
      <c r="FL64" s="75">
        <f t="shared" si="184"/>
        <v>3651.5348646431503</v>
      </c>
      <c r="FN64" s="75">
        <f>CDD_by_Division11_update!P60</f>
        <v>1457</v>
      </c>
      <c r="FO64" s="75">
        <f>CDD_by_Division11_update!R60</f>
        <v>728</v>
      </c>
      <c r="FP64" s="96">
        <f t="shared" si="185"/>
        <v>1018.4431850382545</v>
      </c>
      <c r="FR64" s="432">
        <f t="shared" si="186"/>
        <v>1.0063051089182018</v>
      </c>
      <c r="FS64" s="282"/>
      <c r="FT64">
        <f t="shared" si="250"/>
        <v>2005</v>
      </c>
      <c r="FU64" s="96">
        <f t="shared" si="231"/>
        <v>3651.5348646431503</v>
      </c>
      <c r="FV64" s="96">
        <f t="shared" si="232"/>
        <v>1018.4431850382545</v>
      </c>
      <c r="FW64" s="96">
        <f t="shared" si="233"/>
        <v>36663.95466137716</v>
      </c>
      <c r="FX64" s="96">
        <f t="shared" si="152"/>
        <v>36</v>
      </c>
      <c r="FY64" s="96">
        <f t="shared" si="105"/>
        <v>1296</v>
      </c>
      <c r="FZ64" s="96">
        <f t="shared" si="106"/>
        <v>46656</v>
      </c>
      <c r="GA64" s="96">
        <f t="shared" si="234"/>
        <v>2005</v>
      </c>
      <c r="GB64" s="284">
        <f>'Regional_intensity (aggregate)'!AX41</f>
        <v>53.565599752433613</v>
      </c>
      <c r="GC64" s="284">
        <f t="shared" si="203"/>
        <v>53.536618026260555</v>
      </c>
      <c r="GD64" s="284">
        <f t="shared" si="235"/>
        <v>54.084987081163476</v>
      </c>
      <c r="GE64" s="284">
        <f t="shared" si="204"/>
        <v>54.055724339909688</v>
      </c>
      <c r="GF64" s="285">
        <f t="shared" si="236"/>
        <v>0.99039682993821487</v>
      </c>
      <c r="GG64" s="282">
        <v>0.99028767028362841</v>
      </c>
      <c r="GH64" s="282"/>
      <c r="GJ64" s="95">
        <f t="shared" si="187"/>
        <v>2005</v>
      </c>
      <c r="GK64" s="98">
        <f t="shared" si="188"/>
        <v>4759</v>
      </c>
      <c r="GL64" s="98">
        <f t="shared" si="189"/>
        <v>2959</v>
      </c>
      <c r="GM64" s="75">
        <f t="shared" si="190"/>
        <v>3682.5716729387614</v>
      </c>
      <c r="GO64" s="407">
        <f t="shared" si="191"/>
        <v>0.95784294094290967</v>
      </c>
      <c r="GP64" s="282"/>
      <c r="GQ64">
        <f t="shared" si="251"/>
        <v>2005</v>
      </c>
      <c r="GR64" s="96">
        <f t="shared" si="237"/>
        <v>3682.5716729387614</v>
      </c>
      <c r="GS64" s="96">
        <f t="shared" si="238"/>
        <v>132572.58022579542</v>
      </c>
      <c r="GT64" s="96">
        <f t="shared" si="154"/>
        <v>36</v>
      </c>
      <c r="GU64" s="96">
        <f t="shared" si="113"/>
        <v>1296</v>
      </c>
      <c r="GV64" s="284">
        <f t="shared" si="114"/>
        <v>1.145922023053529</v>
      </c>
      <c r="GW64">
        <f t="shared" si="239"/>
        <v>2005</v>
      </c>
      <c r="GX64" s="284">
        <f>'Regional_intensity (aggregate)'!AW41</f>
        <v>41.925586179454996</v>
      </c>
      <c r="GY64" s="284">
        <f t="shared" si="205"/>
        <v>41.163952159741356</v>
      </c>
      <c r="GZ64" s="284">
        <f t="shared" si="240"/>
        <v>44.041939783233332</v>
      </c>
      <c r="HA64" s="284">
        <f t="shared" si="206"/>
        <v>43.241859386276886</v>
      </c>
      <c r="HB64" s="285">
        <f t="shared" si="241"/>
        <v>0.95194685760448661</v>
      </c>
      <c r="HC64" s="282"/>
      <c r="HD64" s="282"/>
      <c r="HE64" s="282"/>
      <c r="HG64" s="89"/>
      <c r="HO64">
        <f t="shared" si="36"/>
        <v>2005</v>
      </c>
      <c r="HP64" s="112">
        <f t="shared" si="37"/>
        <v>1.0156128637193431</v>
      </c>
      <c r="HQ64" s="112">
        <f t="shared" si="38"/>
        <v>0.97160209874176351</v>
      </c>
      <c r="HS64">
        <f t="shared" si="158"/>
        <v>2005</v>
      </c>
      <c r="HT64" s="81">
        <f>Commercial_Total!D219</f>
        <v>4224.5940603679992</v>
      </c>
      <c r="HU64" s="81">
        <f t="shared" si="39"/>
        <v>4159.6500116164671</v>
      </c>
      <c r="HV64" s="81">
        <f>Commercial_Total!D295</f>
        <v>4051.2260000000001</v>
      </c>
      <c r="HW64" s="81">
        <f t="shared" si="40"/>
        <v>4169.6348795935983</v>
      </c>
      <c r="HY64" s="75">
        <f>HDD_by_Division10!K60</f>
        <v>4315</v>
      </c>
      <c r="HZ64" s="75">
        <f>CDD_by_Division10!K60</f>
        <v>1397</v>
      </c>
      <c r="IB64">
        <f t="shared" si="255"/>
        <v>2005</v>
      </c>
      <c r="IC64" s="81">
        <f t="shared" si="255"/>
        <v>4224.5940603679992</v>
      </c>
      <c r="ID64" s="81">
        <f t="shared" si="255"/>
        <v>4159.6500116164671</v>
      </c>
      <c r="IE64" s="81">
        <f t="shared" si="255"/>
        <v>4051.2260000000001</v>
      </c>
      <c r="IF64" s="81">
        <f t="shared" si="255"/>
        <v>4169.6348795935983</v>
      </c>
      <c r="IO64">
        <f t="shared" si="155"/>
        <v>2005</v>
      </c>
      <c r="IP64" s="78">
        <f>SEDS_CensusDiv!C53</f>
        <v>740.89</v>
      </c>
      <c r="IQ64" s="78">
        <f>SEDS_CensusDiv!D53</f>
        <v>945.45600000000002</v>
      </c>
      <c r="IR64" s="78">
        <f>SEDS_CensusDiv!E53</f>
        <v>1795.2270000000001</v>
      </c>
      <c r="IS64" s="78">
        <f>SEDS_CensusDiv!F53</f>
        <v>868.995</v>
      </c>
      <c r="IT64" s="78">
        <f t="shared" si="119"/>
        <v>4350.5680000000002</v>
      </c>
      <c r="IV64" s="78">
        <f t="shared" si="120"/>
        <v>727.74000800080523</v>
      </c>
      <c r="IW64" s="78">
        <f t="shared" si="121"/>
        <v>929.57585234861608</v>
      </c>
      <c r="IX64" s="78">
        <f t="shared" si="122"/>
        <v>1769.6073934324977</v>
      </c>
      <c r="IY64" s="78">
        <f t="shared" si="123"/>
        <v>877.42102330256</v>
      </c>
      <c r="IZ64" s="78">
        <f t="shared" si="124"/>
        <v>4304.3442770844786</v>
      </c>
      <c r="JB64" s="294">
        <f t="shared" si="125"/>
        <v>1.0107388535721011</v>
      </c>
      <c r="JD64">
        <f t="shared" si="126"/>
        <v>2005</v>
      </c>
      <c r="JE64" s="78">
        <f t="shared" si="127"/>
        <v>4350.5680000000002</v>
      </c>
      <c r="JF64" s="78">
        <f t="shared" si="128"/>
        <v>4304.3442770844786</v>
      </c>
      <c r="JI64">
        <f t="shared" si="156"/>
        <v>2005</v>
      </c>
      <c r="JJ64" s="78">
        <f>SEDS_CensusDiv!J53</f>
        <v>1161.1030000000001</v>
      </c>
      <c r="JK64" s="78">
        <f>SEDS_CensusDiv!K53</f>
        <v>1166.5340000000001</v>
      </c>
      <c r="JL64" s="78">
        <f>SEDS_CensusDiv!L53</f>
        <v>1037.78</v>
      </c>
      <c r="JM64" s="78">
        <f>SEDS_CensusDiv!M53</f>
        <v>680.15899999999999</v>
      </c>
      <c r="JN64" s="78">
        <f t="shared" si="129"/>
        <v>4045.5760000000005</v>
      </c>
      <c r="JP64" s="78">
        <f t="shared" si="130"/>
        <v>1172.6800900357066</v>
      </c>
      <c r="JQ64" s="78">
        <f t="shared" si="131"/>
        <v>1218.5788458903376</v>
      </c>
      <c r="JR64" s="78">
        <f t="shared" si="132"/>
        <v>1054.6912770069305</v>
      </c>
      <c r="JS64" s="78">
        <f t="shared" si="133"/>
        <v>714.49261538777137</v>
      </c>
      <c r="JT64" s="78">
        <f t="shared" si="134"/>
        <v>4160.4428283207462</v>
      </c>
      <c r="JV64" s="294">
        <f t="shared" si="157"/>
        <v>0.97239072063703647</v>
      </c>
      <c r="JX64">
        <f t="shared" si="136"/>
        <v>2005</v>
      </c>
      <c r="JY64" s="78">
        <f t="shared" si="137"/>
        <v>4045.5760000000005</v>
      </c>
      <c r="JZ64" s="78">
        <f t="shared" si="138"/>
        <v>4160.4428283207462</v>
      </c>
      <c r="KC64">
        <v>2005</v>
      </c>
      <c r="KD64" s="78">
        <v>4045.5880000000006</v>
      </c>
      <c r="KE64" s="78">
        <v>4190.9897109123731</v>
      </c>
    </row>
    <row r="65" spans="2:291" x14ac:dyDescent="0.2">
      <c r="B65" s="72" t="s">
        <v>166</v>
      </c>
      <c r="H65" s="109"/>
      <c r="I65" s="96">
        <f t="shared" si="139"/>
        <v>2006</v>
      </c>
      <c r="J65" s="300">
        <v>1.330217821424355</v>
      </c>
      <c r="K65" s="79">
        <f t="shared" si="53"/>
        <v>1.2650995798491911</v>
      </c>
      <c r="L65" s="96">
        <f t="shared" si="54"/>
        <v>50653</v>
      </c>
      <c r="M65" s="79">
        <f t="shared" si="55"/>
        <v>1.2650995798491911</v>
      </c>
      <c r="O65" s="213">
        <v>2006</v>
      </c>
      <c r="P65" s="75">
        <f>HDD_by_Division11_update!B61</f>
        <v>5809</v>
      </c>
      <c r="Q65" s="75">
        <f>HDD_by_Division11_update!C61</f>
        <v>5050</v>
      </c>
      <c r="R65" s="96">
        <f t="shared" si="161"/>
        <v>5208.2694063926938</v>
      </c>
      <c r="T65">
        <f>CDD_by_Division11_update!B61</f>
        <v>528</v>
      </c>
      <c r="U65">
        <f>CDD_by_Division11_update!D61</f>
        <v>778</v>
      </c>
      <c r="V65" s="96">
        <f t="shared" si="162"/>
        <v>715.8299615660768</v>
      </c>
      <c r="X65" s="430">
        <f t="shared" si="163"/>
        <v>1.0101939855279007</v>
      </c>
      <c r="Y65" s="282"/>
      <c r="Z65">
        <f t="shared" si="242"/>
        <v>2006</v>
      </c>
      <c r="AA65" s="96">
        <f t="shared" si="243"/>
        <v>5208.2694063926938</v>
      </c>
      <c r="AB65" s="96">
        <f t="shared" si="244"/>
        <v>715.8299615660768</v>
      </c>
      <c r="AC65" s="96">
        <f t="shared" si="141"/>
        <v>37</v>
      </c>
      <c r="AD65" s="96">
        <f t="shared" si="58"/>
        <v>1369</v>
      </c>
      <c r="AE65" s="96">
        <f t="shared" si="59"/>
        <v>50653</v>
      </c>
      <c r="AF65" s="284">
        <f>'Regional_intensity (aggregate)'!I42</f>
        <v>49.464611851441681</v>
      </c>
      <c r="AG65" s="284">
        <f t="shared" si="192"/>
        <v>48.471944694745112</v>
      </c>
      <c r="AH65" s="284">
        <f t="shared" si="207"/>
        <v>49.66673571882469</v>
      </c>
      <c r="AI65" s="284">
        <f t="shared" si="193"/>
        <v>48.670012294076564</v>
      </c>
      <c r="AJ65" s="285">
        <f t="shared" si="208"/>
        <v>0.99593039758990243</v>
      </c>
      <c r="AK65" s="282"/>
      <c r="AL65" t="s">
        <v>200</v>
      </c>
      <c r="AM65" s="95">
        <f t="shared" si="164"/>
        <v>2006</v>
      </c>
      <c r="AN65" s="227">
        <f t="shared" si="159"/>
        <v>5809</v>
      </c>
      <c r="AO65" s="228">
        <f t="shared" si="160"/>
        <v>5050</v>
      </c>
      <c r="AP65" s="229">
        <f t="shared" si="165"/>
        <v>5255.2464306110796</v>
      </c>
      <c r="AR65" s="407">
        <f t="shared" si="166"/>
        <v>0.91035972283914768</v>
      </c>
      <c r="AS65" s="282"/>
      <c r="AT65">
        <f t="shared" si="245"/>
        <v>2006</v>
      </c>
      <c r="AU65" s="96">
        <f t="shared" si="209"/>
        <v>5255.2464306110796</v>
      </c>
      <c r="AV65" s="96">
        <f t="shared" si="210"/>
        <v>194444.11793260995</v>
      </c>
      <c r="AW65" s="96">
        <f t="shared" si="143"/>
        <v>37</v>
      </c>
      <c r="AX65" s="96">
        <f t="shared" si="65"/>
        <v>1369</v>
      </c>
      <c r="AY65" s="80">
        <f t="shared" si="66"/>
        <v>1.2650995798491911</v>
      </c>
      <c r="AZ65">
        <f t="shared" si="211"/>
        <v>2006</v>
      </c>
      <c r="BA65" s="80">
        <f>'Regional_intensity (aggregate)'!H42</f>
        <v>68.577319778458701</v>
      </c>
      <c r="BB65" s="284">
        <f t="shared" si="194"/>
        <v>69.290529952102077</v>
      </c>
      <c r="BC65" s="284">
        <f t="shared" si="212"/>
        <v>75.855845116074548</v>
      </c>
      <c r="BD65" s="284">
        <f t="shared" si="195"/>
        <v>76.644752595134335</v>
      </c>
      <c r="BE65" s="285">
        <f t="shared" si="70"/>
        <v>0.90404793030150465</v>
      </c>
      <c r="BF65" s="282">
        <v>0.9084507604929738</v>
      </c>
      <c r="BG65" s="282"/>
      <c r="BH65" s="282"/>
      <c r="BJ65" s="89"/>
      <c r="BL65" s="95">
        <f t="shared" si="33"/>
        <v>2006</v>
      </c>
      <c r="BM65" s="75">
        <f>HDD_by_Division11_update!D61</f>
        <v>5712</v>
      </c>
      <c r="BN65" s="75">
        <f>HDD_by_Division11_update!E61</f>
        <v>5799</v>
      </c>
      <c r="BO65" s="75">
        <f t="shared" si="167"/>
        <v>5760.469833119384</v>
      </c>
      <c r="BQ65" s="75">
        <f>CDD_by_Division11_update!F61</f>
        <v>752</v>
      </c>
      <c r="BR65" s="75">
        <f>CDD_by_Division11_update!H61</f>
        <v>1079</v>
      </c>
      <c r="BS65" s="96">
        <f t="shared" si="168"/>
        <v>859.16325966850832</v>
      </c>
      <c r="BU65" s="430">
        <f t="shared" si="169"/>
        <v>1.0035830398413352</v>
      </c>
      <c r="BV65" s="282"/>
      <c r="BW65">
        <f t="shared" si="246"/>
        <v>2006</v>
      </c>
      <c r="BX65" s="96">
        <f t="shared" si="44"/>
        <v>5760.469833119384</v>
      </c>
      <c r="BY65" s="96">
        <f t="shared" si="247"/>
        <v>859.16325966850832</v>
      </c>
      <c r="BZ65" s="96">
        <f t="shared" si="145"/>
        <v>37</v>
      </c>
      <c r="CA65" s="96">
        <f t="shared" si="72"/>
        <v>1369</v>
      </c>
      <c r="CB65" s="96">
        <f t="shared" si="73"/>
        <v>50653</v>
      </c>
      <c r="CC65" s="96">
        <f t="shared" si="213"/>
        <v>2006</v>
      </c>
      <c r="CD65" s="284">
        <f>'Regional_intensity (aggregate)'!W42</f>
        <v>50.996260884339172</v>
      </c>
      <c r="CE65" s="284">
        <f t="shared" si="196"/>
        <v>50.800655214883761</v>
      </c>
      <c r="CF65" s="284">
        <f t="shared" si="214"/>
        <v>50.996481324355948</v>
      </c>
      <c r="CG65" s="284">
        <f t="shared" si="197"/>
        <v>50.800874809361744</v>
      </c>
      <c r="CH65" s="285">
        <f t="shared" si="215"/>
        <v>0.99999567734849437</v>
      </c>
      <c r="CI65" s="282"/>
      <c r="CJ65" s="282"/>
      <c r="CK65" t="s">
        <v>200</v>
      </c>
      <c r="CL65" s="95">
        <f t="shared" si="252"/>
        <v>2006</v>
      </c>
      <c r="CM65" s="227">
        <f t="shared" si="253"/>
        <v>5712</v>
      </c>
      <c r="CN65" s="228">
        <f t="shared" si="254"/>
        <v>5799</v>
      </c>
      <c r="CO65" s="229">
        <f t="shared" si="173"/>
        <v>5738.9690506894158</v>
      </c>
      <c r="CQ65" s="407">
        <f t="shared" si="174"/>
        <v>0.90892662850992401</v>
      </c>
      <c r="CR65" s="282"/>
      <c r="CS65">
        <f t="shared" si="77"/>
        <v>2006</v>
      </c>
      <c r="CT65" s="96">
        <f t="shared" si="216"/>
        <v>5738.9690506894158</v>
      </c>
      <c r="CU65" s="96">
        <f t="shared" si="217"/>
        <v>212341.85487550838</v>
      </c>
      <c r="CV65" s="96">
        <f t="shared" si="146"/>
        <v>37</v>
      </c>
      <c r="CW65" s="96">
        <f t="shared" si="80"/>
        <v>1369</v>
      </c>
      <c r="CX65" s="80">
        <f t="shared" si="81"/>
        <v>1.2650995798491911</v>
      </c>
      <c r="CY65">
        <f t="shared" si="82"/>
        <v>2006</v>
      </c>
      <c r="CZ65" s="284">
        <f>'Regional_intensity (aggregate)'!V42</f>
        <v>58.041501864977342</v>
      </c>
      <c r="DA65" s="284">
        <f t="shared" si="198"/>
        <v>58.394287381959487</v>
      </c>
      <c r="DB65" s="284">
        <f t="shared" si="218"/>
        <v>64.983469027735353</v>
      </c>
      <c r="DC65" s="284">
        <f t="shared" si="199"/>
        <v>65.378448929695409</v>
      </c>
      <c r="DD65" s="285">
        <f t="shared" si="219"/>
        <v>0.8931733367482253</v>
      </c>
      <c r="DE65" s="282"/>
      <c r="DF65" s="212"/>
      <c r="DG65" s="89"/>
      <c r="DI65" s="95">
        <f t="shared" si="34"/>
        <v>2006</v>
      </c>
      <c r="DJ65" s="75">
        <f>HDD_by_Division11_update!F61</f>
        <v>2535</v>
      </c>
      <c r="DK65" s="75">
        <f>HDD_by_Division11_update!G61</f>
        <v>3239</v>
      </c>
      <c r="DL65" s="75">
        <f>HDD_by_Division11_update!H61</f>
        <v>1863</v>
      </c>
      <c r="DM65" s="230">
        <f t="shared" si="175"/>
        <v>2702.1646284101598</v>
      </c>
      <c r="DN65" s="212"/>
      <c r="DO65" s="75">
        <f>CDD_by_Division11_update!J61</f>
        <v>2037</v>
      </c>
      <c r="DP65" s="75">
        <f>CDD_by_Division11_update!L61</f>
        <v>1670</v>
      </c>
      <c r="DQ65" s="75">
        <f>CDD_by_Division11_update!N61</f>
        <v>2776</v>
      </c>
      <c r="DR65" s="230">
        <f t="shared" si="176"/>
        <v>1369.6395433923606</v>
      </c>
      <c r="DT65" s="430">
        <f t="shared" si="177"/>
        <v>1.0024661933375265</v>
      </c>
      <c r="DU65" s="282"/>
      <c r="DV65">
        <f t="shared" si="248"/>
        <v>2006</v>
      </c>
      <c r="DW65" s="96">
        <f t="shared" si="220"/>
        <v>2702.1646284101598</v>
      </c>
      <c r="DX65" s="96">
        <f t="shared" si="47"/>
        <v>1369.6395433923606</v>
      </c>
      <c r="DY65" s="96">
        <f t="shared" si="221"/>
        <v>50676.663105517342</v>
      </c>
      <c r="DZ65" s="96">
        <f t="shared" si="148"/>
        <v>37</v>
      </c>
      <c r="EA65" s="96">
        <f t="shared" si="88"/>
        <v>1369</v>
      </c>
      <c r="EB65" s="96">
        <f t="shared" si="89"/>
        <v>50653</v>
      </c>
      <c r="EC65" s="96">
        <f t="shared" si="222"/>
        <v>2006</v>
      </c>
      <c r="ED65" s="284">
        <f>'Regional_intensity (aggregate)'!AK42</f>
        <v>59.409292811174623</v>
      </c>
      <c r="EE65" s="284">
        <f t="shared" si="200"/>
        <v>60.14391108219364</v>
      </c>
      <c r="EF65" s="284">
        <f t="shared" si="223"/>
        <v>58.446596846925665</v>
      </c>
      <c r="EG65" s="284">
        <f t="shared" si="224"/>
        <v>59.169311019927207</v>
      </c>
      <c r="EH65" s="285">
        <f t="shared" si="225"/>
        <v>1.0164713775683176</v>
      </c>
      <c r="EI65" s="282">
        <v>1.0106951278413399</v>
      </c>
      <c r="EJ65" t="s">
        <v>200</v>
      </c>
      <c r="EK65" s="95">
        <f t="shared" si="178"/>
        <v>2006</v>
      </c>
      <c r="EL65" s="98">
        <f t="shared" si="179"/>
        <v>2535</v>
      </c>
      <c r="EM65" s="98">
        <f t="shared" si="180"/>
        <v>3239</v>
      </c>
      <c r="EN65" s="98">
        <f t="shared" si="181"/>
        <v>1863</v>
      </c>
      <c r="EO65" s="75">
        <f t="shared" si="182"/>
        <v>2454.066908466164</v>
      </c>
      <c r="EQ65" s="407">
        <f t="shared" si="183"/>
        <v>0.93038432485648614</v>
      </c>
      <c r="ER65" s="282"/>
      <c r="ES65">
        <f t="shared" si="249"/>
        <v>2006</v>
      </c>
      <c r="ET65" s="96">
        <f t="shared" si="226"/>
        <v>2454.066908466164</v>
      </c>
      <c r="EU65" s="96">
        <f t="shared" si="227"/>
        <v>90800.475613248069</v>
      </c>
      <c r="EV65" s="96">
        <f t="shared" si="150"/>
        <v>37</v>
      </c>
      <c r="EW65" s="96">
        <f t="shared" si="96"/>
        <v>1369</v>
      </c>
      <c r="EX65" s="80">
        <f t="shared" si="97"/>
        <v>1.2650995798491911</v>
      </c>
      <c r="EY65">
        <f t="shared" si="228"/>
        <v>2006</v>
      </c>
      <c r="EZ65" s="284">
        <f>'Regional_intensity (aggregate)'!AJ42</f>
        <v>30.553606073865836</v>
      </c>
      <c r="FA65" s="284">
        <f t="shared" si="201"/>
        <v>31.584711338635714</v>
      </c>
      <c r="FB65" s="284">
        <f t="shared" si="229"/>
        <v>32.106214803104429</v>
      </c>
      <c r="FC65" s="284">
        <f t="shared" si="202"/>
        <v>33.189716601068298</v>
      </c>
      <c r="FD65" s="285">
        <f t="shared" si="230"/>
        <v>0.95164148938888726</v>
      </c>
      <c r="FE65" s="282"/>
      <c r="FG65" s="89"/>
      <c r="FI65" s="95">
        <f t="shared" si="35"/>
        <v>2006</v>
      </c>
      <c r="FJ65" s="75">
        <f>HDD_by_Division11_update!I61</f>
        <v>4778</v>
      </c>
      <c r="FK65" s="75">
        <f>HDD_by_Division11_update!J61</f>
        <v>3116</v>
      </c>
      <c r="FL65" s="75">
        <f t="shared" si="184"/>
        <v>3755.4405250205091</v>
      </c>
      <c r="FN65" s="75">
        <f>CDD_by_Division11_update!P61</f>
        <v>1586</v>
      </c>
      <c r="FO65" s="75">
        <f>CDD_by_Division11_update!R61</f>
        <v>916</v>
      </c>
      <c r="FP65" s="96">
        <f t="shared" si="185"/>
        <v>1182.9368092944178</v>
      </c>
      <c r="FR65" s="432">
        <f t="shared" si="186"/>
        <v>1.021851491874135</v>
      </c>
      <c r="FS65" s="282"/>
      <c r="FT65">
        <f t="shared" si="250"/>
        <v>2006</v>
      </c>
      <c r="FU65" s="96">
        <f t="shared" si="231"/>
        <v>3755.4405250205091</v>
      </c>
      <c r="FV65" s="96">
        <f t="shared" si="232"/>
        <v>1182.9368092944178</v>
      </c>
      <c r="FW65" s="96">
        <f t="shared" si="233"/>
        <v>43768.661943893458</v>
      </c>
      <c r="FX65" s="96">
        <f t="shared" si="152"/>
        <v>37</v>
      </c>
      <c r="FY65" s="96">
        <f t="shared" si="105"/>
        <v>1369</v>
      </c>
      <c r="FZ65" s="96">
        <f t="shared" si="106"/>
        <v>50653</v>
      </c>
      <c r="GA65" s="96">
        <f t="shared" si="234"/>
        <v>2006</v>
      </c>
      <c r="GB65" s="284">
        <f>'Regional_intensity (aggregate)'!AX42</f>
        <v>54.229939593632089</v>
      </c>
      <c r="GC65" s="284">
        <f t="shared" si="203"/>
        <v>53.99939816885805</v>
      </c>
      <c r="GD65" s="284">
        <f t="shared" si="235"/>
        <v>54.35538246197428</v>
      </c>
      <c r="GE65" s="284">
        <f t="shared" si="204"/>
        <v>54.124307756547296</v>
      </c>
      <c r="GF65" s="285">
        <f t="shared" si="236"/>
        <v>0.99769217209666505</v>
      </c>
      <c r="GG65" s="282">
        <v>0.99755432187729931</v>
      </c>
      <c r="GH65" s="282"/>
      <c r="GJ65" s="95">
        <f t="shared" si="187"/>
        <v>2006</v>
      </c>
      <c r="GK65" s="98">
        <f t="shared" si="188"/>
        <v>4778</v>
      </c>
      <c r="GL65" s="98">
        <f t="shared" si="189"/>
        <v>3116</v>
      </c>
      <c r="GM65" s="75">
        <f t="shared" si="190"/>
        <v>3784.0978446801232</v>
      </c>
      <c r="GO65" s="407">
        <f t="shared" si="191"/>
        <v>0.97081440930422158</v>
      </c>
      <c r="GP65" s="282"/>
      <c r="GQ65">
        <f t="shared" si="251"/>
        <v>2006</v>
      </c>
      <c r="GR65" s="96">
        <f t="shared" si="237"/>
        <v>3784.0978446801232</v>
      </c>
      <c r="GS65" s="96">
        <f t="shared" si="238"/>
        <v>140011.62025316455</v>
      </c>
      <c r="GT65" s="96">
        <f t="shared" si="154"/>
        <v>37</v>
      </c>
      <c r="GU65" s="96">
        <f t="shared" si="113"/>
        <v>1369</v>
      </c>
      <c r="GV65" s="284">
        <f t="shared" si="114"/>
        <v>1.2650995798491911</v>
      </c>
      <c r="GW65">
        <f t="shared" si="239"/>
        <v>2006</v>
      </c>
      <c r="GX65" s="284">
        <f>'Regional_intensity (aggregate)'!AW42</f>
        <v>41.469537805735655</v>
      </c>
      <c r="GY65" s="284">
        <f t="shared" si="205"/>
        <v>41.22124283596699</v>
      </c>
      <c r="GZ65" s="284">
        <f t="shared" si="240"/>
        <v>42.253780741527692</v>
      </c>
      <c r="HA65" s="284">
        <f t="shared" si="206"/>
        <v>42.000790190705146</v>
      </c>
      <c r="HB65" s="285">
        <f t="shared" si="241"/>
        <v>0.98143969789142993</v>
      </c>
      <c r="HC65" s="282">
        <v>0.97926293909943818</v>
      </c>
      <c r="HD65" s="282"/>
      <c r="HE65" s="282"/>
      <c r="HG65" s="89"/>
      <c r="HO65">
        <f t="shared" si="36"/>
        <v>2006</v>
      </c>
      <c r="HP65" s="112">
        <f t="shared" si="37"/>
        <v>1.0083602454790594</v>
      </c>
      <c r="HQ65" s="112">
        <f t="shared" si="38"/>
        <v>0.92627220265698995</v>
      </c>
      <c r="HS65">
        <f t="shared" si="158"/>
        <v>2006</v>
      </c>
      <c r="HT65" s="81">
        <f>Commercial_Total!D220</f>
        <v>4270.7747901040002</v>
      </c>
      <c r="HU65" s="81">
        <f t="shared" si="39"/>
        <v>4235.3660898987628</v>
      </c>
      <c r="HV65" s="81">
        <f>Commercial_Total!D296</f>
        <v>3746.6120000000001</v>
      </c>
      <c r="HW65" s="81">
        <f t="shared" si="40"/>
        <v>4044.8282796924404</v>
      </c>
      <c r="HY65" s="75">
        <f>HDD_by_Division10!K61</f>
        <v>3996</v>
      </c>
      <c r="HZ65" s="75">
        <f>CDD_by_Division10!K61</f>
        <v>1368</v>
      </c>
      <c r="IB65">
        <f t="shared" si="255"/>
        <v>2006</v>
      </c>
      <c r="IC65" s="81">
        <f t="shared" si="255"/>
        <v>4270.7747901040002</v>
      </c>
      <c r="ID65" s="81">
        <f t="shared" si="255"/>
        <v>4235.3660898987628</v>
      </c>
      <c r="IE65" s="81">
        <f t="shared" si="255"/>
        <v>3746.6120000000001</v>
      </c>
      <c r="IF65" s="81">
        <f t="shared" si="255"/>
        <v>4044.8282796924404</v>
      </c>
      <c r="IO65">
        <f t="shared" si="155"/>
        <v>2006</v>
      </c>
      <c r="IP65" s="78">
        <f>SEDS_CensusDiv!C54</f>
        <v>734.47</v>
      </c>
      <c r="IQ65" s="78">
        <f>SEDS_CensusDiv!D54</f>
        <v>949.43899999999996</v>
      </c>
      <c r="IR65" s="78">
        <f>SEDS_CensusDiv!E54</f>
        <v>1853.6369999999999</v>
      </c>
      <c r="IS65" s="78">
        <f>SEDS_CensusDiv!F54</f>
        <v>897.18399999999997</v>
      </c>
      <c r="IT65" s="78">
        <f t="shared" si="119"/>
        <v>4434.7300000000005</v>
      </c>
      <c r="IV65" s="78">
        <f t="shared" si="120"/>
        <v>737.47121463244582</v>
      </c>
      <c r="IW65" s="78">
        <f t="shared" si="121"/>
        <v>949.4431041116635</v>
      </c>
      <c r="IX65" s="78">
        <f t="shared" si="122"/>
        <v>1823.599799174292</v>
      </c>
      <c r="IY65" s="78">
        <f t="shared" si="123"/>
        <v>899.25933578746469</v>
      </c>
      <c r="IZ65" s="78">
        <f t="shared" si="124"/>
        <v>4409.7734537058659</v>
      </c>
      <c r="JB65" s="294">
        <f t="shared" si="125"/>
        <v>1.0056593715201314</v>
      </c>
      <c r="JD65">
        <f t="shared" si="126"/>
        <v>2006</v>
      </c>
      <c r="JE65" s="78">
        <f t="shared" si="127"/>
        <v>4434.7300000000005</v>
      </c>
      <c r="JF65" s="78">
        <f t="shared" si="128"/>
        <v>4409.7734537058659</v>
      </c>
      <c r="JI65">
        <f t="shared" si="156"/>
        <v>2006</v>
      </c>
      <c r="JJ65" s="78">
        <f>SEDS_CensusDiv!J54</f>
        <v>1018.263</v>
      </c>
      <c r="JK65" s="78">
        <f>SEDS_CensusDiv!K54</f>
        <v>1080.606</v>
      </c>
      <c r="JL65" s="78">
        <f>SEDS_CensusDiv!L54</f>
        <v>953.30700000000002</v>
      </c>
      <c r="JM65" s="78">
        <f>SEDS_CensusDiv!M54</f>
        <v>686.07500000000005</v>
      </c>
      <c r="JN65" s="78">
        <f t="shared" si="129"/>
        <v>3738.2510000000002</v>
      </c>
      <c r="JP65" s="78">
        <f t="shared" si="130"/>
        <v>1126.3374052085978</v>
      </c>
      <c r="JQ65" s="78">
        <f t="shared" si="131"/>
        <v>1209.8502670648013</v>
      </c>
      <c r="JR65" s="78">
        <f t="shared" si="132"/>
        <v>1001.7501450175132</v>
      </c>
      <c r="JS65" s="78">
        <f t="shared" si="133"/>
        <v>699.04957123091219</v>
      </c>
      <c r="JT65" s="78">
        <f t="shared" si="134"/>
        <v>4036.9873885218244</v>
      </c>
      <c r="JV65" s="294">
        <f t="shared" si="157"/>
        <v>0.92600016800369322</v>
      </c>
      <c r="JX65">
        <f t="shared" si="136"/>
        <v>2006</v>
      </c>
      <c r="JY65" s="78">
        <f t="shared" si="137"/>
        <v>3738.2510000000002</v>
      </c>
      <c r="JZ65" s="78">
        <f t="shared" si="138"/>
        <v>4036.9873885218244</v>
      </c>
      <c r="KB65" s="79">
        <f>BE65</f>
        <v>0.90404793030150465</v>
      </c>
      <c r="KC65">
        <v>2006</v>
      </c>
      <c r="KD65" s="78">
        <v>3738.2569999999996</v>
      </c>
      <c r="KE65" s="78">
        <v>4145.8101711453928</v>
      </c>
    </row>
    <row r="66" spans="2:291" x14ac:dyDescent="0.2">
      <c r="B66" s="103" t="s">
        <v>167</v>
      </c>
      <c r="C66" t="s">
        <v>296</v>
      </c>
      <c r="H66" s="109"/>
      <c r="I66" s="96">
        <f t="shared" si="139"/>
        <v>2007</v>
      </c>
      <c r="J66" s="300">
        <v>1.2729841241571305</v>
      </c>
      <c r="K66" s="79">
        <f t="shared" si="53"/>
        <v>1.2915207533817183</v>
      </c>
      <c r="L66" s="96">
        <f t="shared" si="54"/>
        <v>54872</v>
      </c>
      <c r="M66" s="79">
        <f t="shared" si="55"/>
        <v>1.2915207533817183</v>
      </c>
      <c r="O66" s="213">
        <v>2007</v>
      </c>
      <c r="P66" s="75">
        <f>HDD_by_Division11_update!B62</f>
        <v>6501</v>
      </c>
      <c r="Q66" s="75">
        <f>HDD_by_Division11_update!C62</f>
        <v>5623</v>
      </c>
      <c r="R66" s="96">
        <f t="shared" si="161"/>
        <v>5806.0837138508368</v>
      </c>
      <c r="T66">
        <f>CDD_by_Division11_update!B62</f>
        <v>484</v>
      </c>
      <c r="U66">
        <f>CDD_by_Division11_update!D62</f>
        <v>788</v>
      </c>
      <c r="V66" s="96">
        <f t="shared" si="162"/>
        <v>712.40123326434934</v>
      </c>
      <c r="X66" s="430">
        <f t="shared" si="163"/>
        <v>1.0148465087584126</v>
      </c>
      <c r="Y66" s="282"/>
      <c r="Z66">
        <f t="shared" si="242"/>
        <v>2007</v>
      </c>
      <c r="AA66" s="96">
        <f t="shared" si="243"/>
        <v>5806.0837138508368</v>
      </c>
      <c r="AB66" s="96">
        <f t="shared" si="244"/>
        <v>712.40123326434934</v>
      </c>
      <c r="AC66" s="96">
        <f t="shared" si="141"/>
        <v>38</v>
      </c>
      <c r="AD66" s="96">
        <f t="shared" si="58"/>
        <v>1444</v>
      </c>
      <c r="AE66" s="96">
        <f t="shared" si="59"/>
        <v>54872</v>
      </c>
      <c r="AF66" s="284">
        <f>'Regional_intensity (aggregate)'!I43</f>
        <v>50.157975338013408</v>
      </c>
      <c r="AG66" s="284">
        <f t="shared" si="192"/>
        <v>48.705023042095824</v>
      </c>
      <c r="AH66" s="284">
        <f t="shared" si="207"/>
        <v>49.962754186763888</v>
      </c>
      <c r="AI66" s="284">
        <f t="shared" si="193"/>
        <v>48.51545696400283</v>
      </c>
      <c r="AJ66" s="285">
        <f t="shared" si="208"/>
        <v>1.0039073336613864</v>
      </c>
      <c r="AK66" s="282"/>
      <c r="AM66" s="95">
        <f t="shared" si="164"/>
        <v>2007</v>
      </c>
      <c r="AN66" s="227">
        <f t="shared" si="159"/>
        <v>6501</v>
      </c>
      <c r="AO66" s="228">
        <f t="shared" si="160"/>
        <v>5623</v>
      </c>
      <c r="AP66" s="229">
        <f t="shared" si="165"/>
        <v>5860.4260422615644</v>
      </c>
      <c r="AR66" s="407">
        <f t="shared" si="166"/>
        <v>0.97558200518146887</v>
      </c>
      <c r="AS66" s="282"/>
      <c r="AT66">
        <f t="shared" si="245"/>
        <v>2007</v>
      </c>
      <c r="AU66" s="96">
        <f t="shared" si="209"/>
        <v>5860.4260422615644</v>
      </c>
      <c r="AV66" s="96">
        <f t="shared" si="210"/>
        <v>222696.18960593943</v>
      </c>
      <c r="AW66" s="96">
        <f t="shared" si="143"/>
        <v>38</v>
      </c>
      <c r="AX66" s="96">
        <f t="shared" si="65"/>
        <v>1444</v>
      </c>
      <c r="AY66" s="80">
        <f t="shared" si="66"/>
        <v>1.2915207533817183</v>
      </c>
      <c r="AZ66">
        <f t="shared" si="211"/>
        <v>2007</v>
      </c>
      <c r="BA66" s="80">
        <f>'Regional_intensity (aggregate)'!H43</f>
        <v>73.601572639049976</v>
      </c>
      <c r="BB66" s="284">
        <f t="shared" si="194"/>
        <v>73.288387685192816</v>
      </c>
      <c r="BC66" s="284">
        <f t="shared" si="212"/>
        <v>75.781081892438294</v>
      </c>
      <c r="BD66" s="284">
        <f t="shared" si="195"/>
        <v>75.458622822818683</v>
      </c>
      <c r="BE66" s="285">
        <f t="shared" si="70"/>
        <v>0.9712394017218986</v>
      </c>
      <c r="BF66" s="282">
        <v>0.97239651408567207</v>
      </c>
      <c r="BG66" s="282"/>
      <c r="BH66" s="282"/>
      <c r="BJ66" s="89"/>
      <c r="BL66" s="95">
        <f t="shared" si="33"/>
        <v>2007</v>
      </c>
      <c r="BM66" s="75">
        <f>HDD_by_Division11_update!D62</f>
        <v>6096</v>
      </c>
      <c r="BN66" s="75">
        <f>HDD_by_Division11_update!E62</f>
        <v>6374</v>
      </c>
      <c r="BO66" s="75">
        <f t="shared" si="167"/>
        <v>6250.8806161745833</v>
      </c>
      <c r="BQ66" s="75">
        <f>CDD_by_Division11_update!F62</f>
        <v>900</v>
      </c>
      <c r="BR66" s="75">
        <f>CDD_by_Division11_update!H62</f>
        <v>1135</v>
      </c>
      <c r="BS66" s="96">
        <f t="shared" si="168"/>
        <v>977.01335174953965</v>
      </c>
      <c r="BU66" s="430">
        <f t="shared" si="169"/>
        <v>1.0194497615391889</v>
      </c>
      <c r="BV66" s="282"/>
      <c r="BW66">
        <f t="shared" si="246"/>
        <v>2007</v>
      </c>
      <c r="BX66" s="96">
        <f t="shared" si="44"/>
        <v>6250.8806161745833</v>
      </c>
      <c r="BY66" s="96">
        <f t="shared" si="247"/>
        <v>977.01335174953965</v>
      </c>
      <c r="BZ66" s="96">
        <f t="shared" si="145"/>
        <v>38</v>
      </c>
      <c r="CA66" s="96">
        <f t="shared" si="72"/>
        <v>1444</v>
      </c>
      <c r="CB66" s="96">
        <f t="shared" si="73"/>
        <v>54872</v>
      </c>
      <c r="CC66" s="96">
        <f t="shared" si="213"/>
        <v>2007</v>
      </c>
      <c r="CD66" s="284">
        <f>'Regional_intensity (aggregate)'!W43</f>
        <v>52.378372209690468</v>
      </c>
      <c r="CE66" s="284">
        <f t="shared" si="196"/>
        <v>51.651247755626429</v>
      </c>
      <c r="CF66" s="284">
        <f t="shared" si="214"/>
        <v>51.616165057585434</v>
      </c>
      <c r="CG66" s="284">
        <f t="shared" si="197"/>
        <v>50.899621678037022</v>
      </c>
      <c r="CH66" s="285">
        <f t="shared" si="215"/>
        <v>1.0147668303380284</v>
      </c>
      <c r="CI66" s="282"/>
      <c r="CJ66" s="282"/>
      <c r="CL66" s="95">
        <f t="shared" si="252"/>
        <v>2007</v>
      </c>
      <c r="CM66" s="227">
        <f t="shared" si="253"/>
        <v>6096</v>
      </c>
      <c r="CN66" s="228">
        <f t="shared" si="254"/>
        <v>6374</v>
      </c>
      <c r="CO66" s="229">
        <f t="shared" si="173"/>
        <v>6182.176966570777</v>
      </c>
      <c r="CQ66" s="407">
        <f t="shared" si="174"/>
        <v>0.95806486951775349</v>
      </c>
      <c r="CR66" s="282"/>
      <c r="CS66">
        <f t="shared" si="77"/>
        <v>2007</v>
      </c>
      <c r="CT66" s="96">
        <f t="shared" si="216"/>
        <v>6182.176966570777</v>
      </c>
      <c r="CU66" s="96">
        <f t="shared" si="217"/>
        <v>234922.72472968954</v>
      </c>
      <c r="CV66" s="96">
        <f t="shared" si="146"/>
        <v>38</v>
      </c>
      <c r="CW66" s="96">
        <f t="shared" si="80"/>
        <v>1444</v>
      </c>
      <c r="CX66" s="80">
        <f t="shared" si="81"/>
        <v>1.2915207533817183</v>
      </c>
      <c r="CY66">
        <f t="shared" si="82"/>
        <v>2007</v>
      </c>
      <c r="CZ66" s="284">
        <f>'Regional_intensity (aggregate)'!V43</f>
        <v>60.879345285635743</v>
      </c>
      <c r="DA66" s="284">
        <f t="shared" si="198"/>
        <v>61.433975237657727</v>
      </c>
      <c r="DB66" s="284">
        <f t="shared" si="218"/>
        <v>64.2161871867347</v>
      </c>
      <c r="DC66" s="284">
        <f t="shared" si="199"/>
        <v>64.801216816263533</v>
      </c>
      <c r="DD66" s="285">
        <f t="shared" si="219"/>
        <v>0.94803737114762465</v>
      </c>
      <c r="DE66" s="282"/>
      <c r="DF66" s="212"/>
      <c r="DG66" s="89"/>
      <c r="DI66" s="95">
        <f t="shared" si="34"/>
        <v>2007</v>
      </c>
      <c r="DJ66" s="75">
        <f>HDD_by_Division11_update!F62</f>
        <v>2584</v>
      </c>
      <c r="DK66" s="75">
        <f>HDD_by_Division11_update!G62</f>
        <v>3213</v>
      </c>
      <c r="DL66" s="75">
        <f>HDD_by_Division11_update!H62</f>
        <v>2156</v>
      </c>
      <c r="DM66" s="230">
        <f t="shared" si="175"/>
        <v>2755.035434305425</v>
      </c>
      <c r="DN66" s="212"/>
      <c r="DO66" s="75">
        <f>CDD_by_Division11_update!J62</f>
        <v>2212</v>
      </c>
      <c r="DP66" s="75">
        <f>CDD_by_Division11_update!L62</f>
        <v>1927</v>
      </c>
      <c r="DQ66" s="75">
        <f>CDD_by_Division11_update!N62</f>
        <v>2488</v>
      </c>
      <c r="DR66" s="230">
        <f t="shared" si="176"/>
        <v>1514.4298990194643</v>
      </c>
      <c r="DT66" s="430">
        <f t="shared" si="177"/>
        <v>1.0189825164524513</v>
      </c>
      <c r="DU66" s="282"/>
      <c r="DV66">
        <f t="shared" si="248"/>
        <v>2007</v>
      </c>
      <c r="DW66" s="96">
        <f t="shared" si="220"/>
        <v>2755.035434305425</v>
      </c>
      <c r="DX66" s="96">
        <f t="shared" si="47"/>
        <v>1514.4298990194643</v>
      </c>
      <c r="DY66" s="96">
        <f t="shared" si="221"/>
        <v>57548.336162739644</v>
      </c>
      <c r="DZ66" s="96">
        <f t="shared" si="148"/>
        <v>38</v>
      </c>
      <c r="EA66" s="96">
        <f t="shared" si="88"/>
        <v>1444</v>
      </c>
      <c r="EB66" s="96">
        <f t="shared" si="89"/>
        <v>54872</v>
      </c>
      <c r="EC66" s="96">
        <f t="shared" si="222"/>
        <v>2007</v>
      </c>
      <c r="ED66" s="284">
        <f>'Regional_intensity (aggregate)'!AK43</f>
        <v>59.646829247873548</v>
      </c>
      <c r="EE66" s="284">
        <f t="shared" si="200"/>
        <v>60.980242608531228</v>
      </c>
      <c r="EF66" s="284">
        <f t="shared" si="223"/>
        <v>57.504769205968365</v>
      </c>
      <c r="EG66" s="284">
        <f t="shared" si="224"/>
        <v>58.790296509391766</v>
      </c>
      <c r="EH66" s="285">
        <f t="shared" si="225"/>
        <v>1.0372501284933922</v>
      </c>
      <c r="EI66" s="282">
        <v>1.0309234700472887</v>
      </c>
      <c r="EK66" s="95">
        <f t="shared" si="178"/>
        <v>2007</v>
      </c>
      <c r="EL66" s="98">
        <f t="shared" si="179"/>
        <v>2584</v>
      </c>
      <c r="EM66" s="98">
        <f t="shared" si="180"/>
        <v>3213</v>
      </c>
      <c r="EN66" s="98">
        <f t="shared" si="181"/>
        <v>2156</v>
      </c>
      <c r="EO66" s="75">
        <f t="shared" si="182"/>
        <v>2569.0874296077122</v>
      </c>
      <c r="EQ66" s="407">
        <f t="shared" si="183"/>
        <v>0.95348650701854454</v>
      </c>
      <c r="ER66" s="282"/>
      <c r="ES66">
        <f t="shared" si="249"/>
        <v>2007</v>
      </c>
      <c r="ET66" s="96">
        <f t="shared" si="226"/>
        <v>2569.0874296077122</v>
      </c>
      <c r="EU66" s="96">
        <f t="shared" si="227"/>
        <v>97625.32232509306</v>
      </c>
      <c r="EV66" s="96">
        <f t="shared" si="150"/>
        <v>38</v>
      </c>
      <c r="EW66" s="96">
        <f t="shared" si="96"/>
        <v>1444</v>
      </c>
      <c r="EX66" s="80">
        <f t="shared" si="97"/>
        <v>1.2915207533817183</v>
      </c>
      <c r="EY66">
        <f t="shared" si="228"/>
        <v>2007</v>
      </c>
      <c r="EZ66" s="284">
        <f>'Regional_intensity (aggregate)'!AJ43</f>
        <v>30.817739049258012</v>
      </c>
      <c r="FA66" s="284">
        <f t="shared" si="201"/>
        <v>31.415654883525995</v>
      </c>
      <c r="FB66" s="284">
        <f t="shared" si="229"/>
        <v>31.882168924331243</v>
      </c>
      <c r="FC66" s="284">
        <f t="shared" si="202"/>
        <v>32.500736483755212</v>
      </c>
      <c r="FD66" s="285">
        <f t="shared" si="230"/>
        <v>0.96661363040891179</v>
      </c>
      <c r="FE66" s="282"/>
      <c r="FG66" s="89"/>
      <c r="FI66" s="95">
        <f t="shared" si="35"/>
        <v>2007</v>
      </c>
      <c r="FJ66" s="75">
        <f>HDD_by_Division11_update!I62</f>
        <v>4830</v>
      </c>
      <c r="FK66" s="75">
        <f>HDD_by_Division11_update!J62</f>
        <v>3113</v>
      </c>
      <c r="FL66" s="75">
        <f t="shared" si="184"/>
        <v>3773.6013125512718</v>
      </c>
      <c r="FN66" s="75">
        <f>CDD_by_Division11_update!P62</f>
        <v>1663</v>
      </c>
      <c r="FO66" s="75">
        <f>CDD_by_Division11_update!R62</f>
        <v>811</v>
      </c>
      <c r="FP66" s="96">
        <f t="shared" si="185"/>
        <v>1150.4480022669311</v>
      </c>
      <c r="FR66" s="432">
        <f t="shared" si="186"/>
        <v>1.0196140152589019</v>
      </c>
      <c r="FS66" s="282"/>
      <c r="FT66">
        <f t="shared" si="250"/>
        <v>2007</v>
      </c>
      <c r="FU66" s="96">
        <f t="shared" si="231"/>
        <v>3773.6013125512718</v>
      </c>
      <c r="FV66" s="96">
        <f t="shared" si="232"/>
        <v>1150.4480022669311</v>
      </c>
      <c r="FW66" s="96">
        <f t="shared" si="233"/>
        <v>43717.024086143385</v>
      </c>
      <c r="FX66" s="96">
        <f t="shared" si="152"/>
        <v>38</v>
      </c>
      <c r="FY66" s="96">
        <f t="shared" si="105"/>
        <v>1444</v>
      </c>
      <c r="FZ66" s="96">
        <f t="shared" si="106"/>
        <v>54872</v>
      </c>
      <c r="GA66" s="96">
        <f t="shared" si="234"/>
        <v>2007</v>
      </c>
      <c r="GB66" s="284">
        <f>'Regional_intensity (aggregate)'!AX43</f>
        <v>54.636945047289061</v>
      </c>
      <c r="GC66" s="284">
        <f t="shared" si="203"/>
        <v>53.956355822237086</v>
      </c>
      <c r="GD66" s="284">
        <f t="shared" si="235"/>
        <v>54.810490216257058</v>
      </c>
      <c r="GE66" s="284">
        <f t="shared" si="204"/>
        <v>54.127739212724293</v>
      </c>
      <c r="GF66" s="285">
        <f t="shared" si="236"/>
        <v>0.996833723466379</v>
      </c>
      <c r="GG66" s="282">
        <v>0.99670158479065052</v>
      </c>
      <c r="GH66" s="282"/>
      <c r="GJ66" s="95">
        <f t="shared" si="187"/>
        <v>2007</v>
      </c>
      <c r="GK66" s="98">
        <f t="shared" si="188"/>
        <v>4830</v>
      </c>
      <c r="GL66" s="98">
        <f t="shared" si="189"/>
        <v>3113</v>
      </c>
      <c r="GM66" s="75">
        <f t="shared" si="190"/>
        <v>3803.2069791310296</v>
      </c>
      <c r="GO66" s="407">
        <f t="shared" si="191"/>
        <v>0.97321638440974423</v>
      </c>
      <c r="GP66" s="282"/>
      <c r="GQ66">
        <f t="shared" si="251"/>
        <v>2007</v>
      </c>
      <c r="GR66" s="96">
        <f t="shared" si="237"/>
        <v>3803.2069791310296</v>
      </c>
      <c r="GS66" s="96">
        <f t="shared" si="238"/>
        <v>144521.86520697913</v>
      </c>
      <c r="GT66" s="96">
        <f t="shared" si="154"/>
        <v>38</v>
      </c>
      <c r="GU66" s="96">
        <f t="shared" si="113"/>
        <v>1444</v>
      </c>
      <c r="GV66" s="284">
        <f t="shared" si="114"/>
        <v>1.2915207533817183</v>
      </c>
      <c r="GW66">
        <f t="shared" si="239"/>
        <v>2007</v>
      </c>
      <c r="GX66" s="284">
        <f>'Regional_intensity (aggregate)'!AW43</f>
        <v>41.194450145825726</v>
      </c>
      <c r="GY66" s="284">
        <f t="shared" si="205"/>
        <v>40.887145781756914</v>
      </c>
      <c r="GZ66" s="284">
        <f t="shared" si="240"/>
        <v>41.738478177668156</v>
      </c>
      <c r="HA66" s="284">
        <f t="shared" si="206"/>
        <v>41.42711544681039</v>
      </c>
      <c r="HB66" s="285">
        <f t="shared" si="241"/>
        <v>0.98696579138495022</v>
      </c>
      <c r="HC66" s="282">
        <v>0.98544797295144504</v>
      </c>
      <c r="HD66" s="282"/>
      <c r="HE66" s="282"/>
      <c r="HG66" s="89"/>
      <c r="HO66">
        <f t="shared" si="36"/>
        <v>2007</v>
      </c>
      <c r="HP66" s="112">
        <f t="shared" si="37"/>
        <v>1.0185331733555132</v>
      </c>
      <c r="HQ66" s="112">
        <f t="shared" si="38"/>
        <v>0.96372014451021049</v>
      </c>
      <c r="HS66">
        <f t="shared" si="158"/>
        <v>2007</v>
      </c>
      <c r="HT66" s="81">
        <f>Commercial_Total!D221</f>
        <v>4395.5567935159997</v>
      </c>
      <c r="HU66" s="81">
        <f t="shared" si="39"/>
        <v>4315.5754849250807</v>
      </c>
      <c r="HV66" s="81">
        <f>Commercial_Total!D297</f>
        <v>3922.39</v>
      </c>
      <c r="HW66" s="81">
        <f t="shared" si="40"/>
        <v>4070.0508569253452</v>
      </c>
      <c r="HY66" s="75">
        <f>HDD_by_Division10!K62</f>
        <v>4255</v>
      </c>
      <c r="HZ66" s="75">
        <f>CDD_by_Division10!K62</f>
        <v>1399</v>
      </c>
      <c r="IB66">
        <f t="shared" si="255"/>
        <v>2007</v>
      </c>
      <c r="IC66" s="81">
        <f t="shared" si="255"/>
        <v>4395.5567935159997</v>
      </c>
      <c r="ID66" s="81">
        <f t="shared" si="255"/>
        <v>4315.5754849250807</v>
      </c>
      <c r="IE66" s="81">
        <f t="shared" si="255"/>
        <v>3922.39</v>
      </c>
      <c r="IF66" s="81">
        <f t="shared" si="255"/>
        <v>4070.0508569253452</v>
      </c>
      <c r="IO66">
        <f t="shared" si="155"/>
        <v>2007</v>
      </c>
      <c r="IP66" s="78">
        <f>SEDS_CensusDiv!C55</f>
        <v>749.077</v>
      </c>
      <c r="IQ66" s="78">
        <f>SEDS_CensusDiv!D55</f>
        <v>980.87300000000005</v>
      </c>
      <c r="IR66" s="78">
        <f>SEDS_CensusDiv!E55</f>
        <v>1906.9960000000001</v>
      </c>
      <c r="IS66" s="78">
        <f>SEDS_CensusDiv!F55</f>
        <v>922.56299999999999</v>
      </c>
      <c r="IT66" s="78">
        <f t="shared" si="119"/>
        <v>4559.509</v>
      </c>
      <c r="IV66" s="78">
        <f t="shared" si="120"/>
        <v>746.1614980617926</v>
      </c>
      <c r="IW66" s="78">
        <f t="shared" si="121"/>
        <v>966.59939079134267</v>
      </c>
      <c r="IX66" s="78">
        <f t="shared" si="122"/>
        <v>1838.5112207890643</v>
      </c>
      <c r="IY66" s="78">
        <f t="shared" si="123"/>
        <v>925.49336793290786</v>
      </c>
      <c r="IZ66" s="78">
        <f t="shared" si="124"/>
        <v>4476.7654775751071</v>
      </c>
      <c r="JB66" s="294">
        <f t="shared" si="125"/>
        <v>1.0184828807404296</v>
      </c>
      <c r="JD66">
        <f t="shared" si="126"/>
        <v>2007</v>
      </c>
      <c r="JE66" s="78">
        <f t="shared" si="127"/>
        <v>4559.509</v>
      </c>
      <c r="JF66" s="78">
        <f t="shared" si="128"/>
        <v>4476.7654775751071</v>
      </c>
      <c r="JI66">
        <f t="shared" si="156"/>
        <v>2007</v>
      </c>
      <c r="JJ66" s="78">
        <f>SEDS_CensusDiv!J55</f>
        <v>1099.192</v>
      </c>
      <c r="JK66" s="78">
        <f>SEDS_CensusDiv!K55</f>
        <v>1140.068</v>
      </c>
      <c r="JL66" s="78">
        <f>SEDS_CensusDiv!L55</f>
        <v>985.28800000000001</v>
      </c>
      <c r="JM66" s="78">
        <f>SEDS_CensusDiv!M55</f>
        <v>695.58199999999999</v>
      </c>
      <c r="JN66" s="78">
        <f t="shared" si="129"/>
        <v>3920.13</v>
      </c>
      <c r="JP66" s="78">
        <f t="shared" si="130"/>
        <v>1131.7415644909543</v>
      </c>
      <c r="JQ66" s="78">
        <f t="shared" si="131"/>
        <v>1202.5559695182872</v>
      </c>
      <c r="JR66" s="78">
        <f t="shared" si="132"/>
        <v>1019.3193733293294</v>
      </c>
      <c r="JS66" s="78">
        <f t="shared" si="133"/>
        <v>704.76809436721339</v>
      </c>
      <c r="JT66" s="78">
        <f t="shared" si="134"/>
        <v>4058.3850017057844</v>
      </c>
      <c r="JV66" s="294">
        <f t="shared" si="157"/>
        <v>0.96593349284316932</v>
      </c>
      <c r="JX66">
        <f t="shared" si="136"/>
        <v>2007</v>
      </c>
      <c r="JY66" s="78">
        <f t="shared" si="137"/>
        <v>3920.13</v>
      </c>
      <c r="JZ66" s="78">
        <f t="shared" si="138"/>
        <v>4058.3850017057844</v>
      </c>
      <c r="KC66">
        <v>2007</v>
      </c>
      <c r="KD66" s="78">
        <v>3920.116</v>
      </c>
      <c r="KE66" s="78">
        <v>4144.86150892767</v>
      </c>
    </row>
    <row r="67" spans="2:291" x14ac:dyDescent="0.2">
      <c r="B67" s="103" t="s">
        <v>168</v>
      </c>
      <c r="C67" t="s">
        <v>297</v>
      </c>
      <c r="H67" s="108"/>
      <c r="I67" s="96">
        <f t="shared" si="139"/>
        <v>2008</v>
      </c>
      <c r="J67" s="303">
        <v>1.4088106990011233</v>
      </c>
      <c r="K67" s="79">
        <f t="shared" si="53"/>
        <v>1.3508373342600004</v>
      </c>
      <c r="L67" s="96">
        <f t="shared" si="54"/>
        <v>59319</v>
      </c>
      <c r="M67" s="79">
        <f t="shared" si="55"/>
        <v>1.3508373342600004</v>
      </c>
      <c r="O67" s="213">
        <v>2008</v>
      </c>
      <c r="P67" s="75">
        <f>HDD_by_Division11_update!B63</f>
        <v>6395</v>
      </c>
      <c r="Q67" s="75">
        <f>HDD_by_Division11_update!C63</f>
        <v>5643</v>
      </c>
      <c r="R67" s="96">
        <f t="shared" si="161"/>
        <v>5799.8097412480975</v>
      </c>
      <c r="T67">
        <f>CDD_by_Division11_update!B63</f>
        <v>497</v>
      </c>
      <c r="U67">
        <f>CDD_by_Division11_update!D63</f>
        <v>745</v>
      </c>
      <c r="V67" s="96">
        <f t="shared" si="162"/>
        <v>683.32732187354816</v>
      </c>
      <c r="X67" s="430">
        <f t="shared" si="163"/>
        <v>1.0111091629842355</v>
      </c>
      <c r="Y67" s="282"/>
      <c r="Z67">
        <f t="shared" si="242"/>
        <v>2008</v>
      </c>
      <c r="AA67" s="96">
        <f t="shared" si="243"/>
        <v>5799.8097412480975</v>
      </c>
      <c r="AB67" s="96">
        <f t="shared" si="244"/>
        <v>683.32732187354816</v>
      </c>
      <c r="AC67" s="96">
        <f t="shared" si="141"/>
        <v>39</v>
      </c>
      <c r="AD67" s="96">
        <f t="shared" si="58"/>
        <v>1521</v>
      </c>
      <c r="AE67" s="96">
        <f t="shared" si="59"/>
        <v>59319</v>
      </c>
      <c r="AF67" s="284">
        <f>'Regional_intensity (aggregate)'!I44</f>
        <v>49.750388318384282</v>
      </c>
      <c r="AG67" s="284">
        <f t="shared" si="192"/>
        <v>48.29732878669585</v>
      </c>
      <c r="AH67" s="284">
        <f t="shared" si="207"/>
        <v>49.651537674348937</v>
      </c>
      <c r="AI67" s="284">
        <f t="shared" si="193"/>
        <v>48.201365273301782</v>
      </c>
      <c r="AJ67" s="285">
        <f t="shared" si="208"/>
        <v>1.001990887869046</v>
      </c>
      <c r="AK67" s="282"/>
      <c r="AM67" s="95">
        <f t="shared" si="164"/>
        <v>2008</v>
      </c>
      <c r="AN67" s="227">
        <f t="shared" si="159"/>
        <v>6395</v>
      </c>
      <c r="AO67" s="228">
        <f t="shared" si="160"/>
        <v>5643</v>
      </c>
      <c r="AP67" s="229">
        <f t="shared" si="165"/>
        <v>5846.353512278698</v>
      </c>
      <c r="AR67" s="407">
        <f t="shared" si="166"/>
        <v>0.97412321524513479</v>
      </c>
      <c r="AS67" s="282"/>
      <c r="AT67">
        <f t="shared" si="245"/>
        <v>2008</v>
      </c>
      <c r="AU67" s="96">
        <f t="shared" si="209"/>
        <v>5846.353512278698</v>
      </c>
      <c r="AV67" s="96">
        <f t="shared" si="210"/>
        <v>228007.78697886923</v>
      </c>
      <c r="AW67" s="96">
        <f t="shared" si="143"/>
        <v>39</v>
      </c>
      <c r="AX67" s="96">
        <f t="shared" si="65"/>
        <v>1521</v>
      </c>
      <c r="AY67" s="80">
        <f t="shared" si="66"/>
        <v>1.3508373342600004</v>
      </c>
      <c r="AZ67">
        <f t="shared" si="211"/>
        <v>2008</v>
      </c>
      <c r="BA67" s="80">
        <f>'Regional_intensity (aggregate)'!H44</f>
        <v>71.815481767034044</v>
      </c>
      <c r="BB67" s="284">
        <f t="shared" si="194"/>
        <v>71.224467699300959</v>
      </c>
      <c r="BC67" s="284">
        <f t="shared" si="212"/>
        <v>74.223741592451361</v>
      </c>
      <c r="BD67" s="284">
        <f t="shared" si="195"/>
        <v>73.612908463416218</v>
      </c>
      <c r="BE67" s="285">
        <f t="shared" si="70"/>
        <v>0.9675540497723677</v>
      </c>
      <c r="BF67" s="282">
        <v>0.96886797148022341</v>
      </c>
      <c r="BG67" s="282"/>
      <c r="BH67" s="282"/>
      <c r="BJ67" s="89"/>
      <c r="BL67" s="95">
        <f t="shared" si="33"/>
        <v>2008</v>
      </c>
      <c r="BM67" s="75">
        <f>HDD_by_Division11_update!D63</f>
        <v>6696</v>
      </c>
      <c r="BN67" s="75">
        <f>HDD_by_Division11_update!E63</f>
        <v>7112</v>
      </c>
      <c r="BO67" s="75">
        <f t="shared" si="167"/>
        <v>6927.7637997432612</v>
      </c>
      <c r="BQ67" s="75">
        <f>CDD_by_Division11_update!F63</f>
        <v>698</v>
      </c>
      <c r="BR67" s="75">
        <f>CDD_by_Division11_update!H63</f>
        <v>847</v>
      </c>
      <c r="BS67" s="96">
        <f t="shared" si="168"/>
        <v>746.82974217311244</v>
      </c>
      <c r="BU67" s="430">
        <f t="shared" si="169"/>
        <v>0.996891924447875</v>
      </c>
      <c r="BV67" s="282"/>
      <c r="BW67">
        <f t="shared" si="246"/>
        <v>2008</v>
      </c>
      <c r="BX67" s="96">
        <f t="shared" si="44"/>
        <v>6927.7637997432612</v>
      </c>
      <c r="BY67" s="96">
        <f t="shared" si="247"/>
        <v>746.82974217311244</v>
      </c>
      <c r="BZ67" s="96">
        <f t="shared" si="145"/>
        <v>39</v>
      </c>
      <c r="CA67" s="96">
        <f t="shared" si="72"/>
        <v>1521</v>
      </c>
      <c r="CB67" s="96">
        <f t="shared" si="73"/>
        <v>59319</v>
      </c>
      <c r="CC67" s="96">
        <f t="shared" si="213"/>
        <v>2008</v>
      </c>
      <c r="CD67" s="284">
        <f>'Regional_intensity (aggregate)'!W44</f>
        <v>51.351660245385283</v>
      </c>
      <c r="CE67" s="284">
        <f t="shared" si="196"/>
        <v>50.788791671016497</v>
      </c>
      <c r="CF67" s="284">
        <f t="shared" si="214"/>
        <v>51.387590787959844</v>
      </c>
      <c r="CG67" s="284">
        <f t="shared" si="197"/>
        <v>50.824328376796331</v>
      </c>
      <c r="CH67" s="285">
        <f t="shared" si="215"/>
        <v>0.9993007934012158</v>
      </c>
      <c r="CI67" s="282"/>
      <c r="CJ67" s="282"/>
      <c r="CL67" s="95">
        <f>AM67</f>
        <v>2008</v>
      </c>
      <c r="CM67" s="227">
        <f t="shared" si="253"/>
        <v>6696</v>
      </c>
      <c r="CN67" s="228">
        <f t="shared" si="254"/>
        <v>7112</v>
      </c>
      <c r="CO67" s="229">
        <f t="shared" si="173"/>
        <v>6824.955460767781</v>
      </c>
      <c r="CQ67" s="407">
        <f t="shared" si="174"/>
        <v>1.0256877787002825</v>
      </c>
      <c r="CR67" s="282"/>
      <c r="CS67">
        <f t="shared" si="77"/>
        <v>2008</v>
      </c>
      <c r="CT67" s="96">
        <f t="shared" si="216"/>
        <v>6824.955460767781</v>
      </c>
      <c r="CU67" s="96">
        <f t="shared" si="217"/>
        <v>266173.26296994346</v>
      </c>
      <c r="CV67" s="96">
        <f t="shared" si="146"/>
        <v>39</v>
      </c>
      <c r="CW67" s="96">
        <f t="shared" si="80"/>
        <v>1521</v>
      </c>
      <c r="CX67" s="80">
        <f t="shared" si="81"/>
        <v>1.3508373342600004</v>
      </c>
      <c r="CY67">
        <f t="shared" si="82"/>
        <v>2008</v>
      </c>
      <c r="CZ67" s="284">
        <f>'Regional_intensity (aggregate)'!V44</f>
        <v>66.511741466756163</v>
      </c>
      <c r="DA67" s="284">
        <f t="shared" si="198"/>
        <v>66.299603742255925</v>
      </c>
      <c r="DB67" s="284">
        <f t="shared" si="218"/>
        <v>64.326844713505537</v>
      </c>
      <c r="DC67" s="284">
        <f t="shared" si="199"/>
        <v>64.121675668749361</v>
      </c>
      <c r="DD67" s="285">
        <f t="shared" si="219"/>
        <v>1.0339655514425055</v>
      </c>
      <c r="DE67" s="282"/>
      <c r="DF67" s="212"/>
      <c r="DG67" s="89"/>
      <c r="DI67" s="95">
        <f t="shared" si="34"/>
        <v>2008</v>
      </c>
      <c r="DJ67" s="75">
        <f>HDD_by_Division11_update!F63</f>
        <v>2782</v>
      </c>
      <c r="DK67" s="75">
        <f>HDD_by_Division11_update!G63</f>
        <v>3641</v>
      </c>
      <c r="DL67" s="75">
        <f>HDD_by_Division11_update!H63</f>
        <v>2178</v>
      </c>
      <c r="DM67" s="230">
        <f t="shared" si="175"/>
        <v>3013.1244904358737</v>
      </c>
      <c r="DN67" s="212"/>
      <c r="DO67" s="75">
        <f>CDD_by_Division11_update!J63</f>
        <v>1987</v>
      </c>
      <c r="DP67" s="75">
        <f>CDD_by_Division11_update!L63</f>
        <v>1560</v>
      </c>
      <c r="DQ67" s="75">
        <f>CDD_by_Division11_update!N63</f>
        <v>2494</v>
      </c>
      <c r="DR67" s="230">
        <f t="shared" si="176"/>
        <v>1319.5334406556417</v>
      </c>
      <c r="DT67" s="430">
        <f t="shared" si="177"/>
        <v>1.0012770733354792</v>
      </c>
      <c r="DU67" s="282"/>
      <c r="DV67">
        <f t="shared" si="248"/>
        <v>2008</v>
      </c>
      <c r="DW67" s="96">
        <f t="shared" si="220"/>
        <v>3013.1244904358737</v>
      </c>
      <c r="DX67" s="96">
        <f t="shared" si="47"/>
        <v>1319.5334406556417</v>
      </c>
      <c r="DY67" s="96">
        <f t="shared" si="221"/>
        <v>51461.804185570028</v>
      </c>
      <c r="DZ67" s="96">
        <f t="shared" si="148"/>
        <v>39</v>
      </c>
      <c r="EA67" s="96">
        <f t="shared" si="88"/>
        <v>1521</v>
      </c>
      <c r="EB67" s="96">
        <f t="shared" si="89"/>
        <v>59319</v>
      </c>
      <c r="EC67" s="96">
        <f t="shared" si="222"/>
        <v>2008</v>
      </c>
      <c r="ED67" s="284">
        <f>'Regional_intensity (aggregate)'!AK44</f>
        <v>58.337476437760586</v>
      </c>
      <c r="EE67" s="284">
        <f t="shared" si="200"/>
        <v>58.375782371253038</v>
      </c>
      <c r="EF67" s="284">
        <f t="shared" si="223"/>
        <v>58.163479190661995</v>
      </c>
      <c r="EG67" s="284">
        <f t="shared" si="224"/>
        <v>58.201670872949521</v>
      </c>
      <c r="EH67" s="285">
        <f t="shared" si="225"/>
        <v>1.0029915206160247</v>
      </c>
      <c r="EI67" s="282">
        <v>1.002276769709509</v>
      </c>
      <c r="EK67" s="95">
        <f t="shared" si="178"/>
        <v>2008</v>
      </c>
      <c r="EL67" s="98">
        <f t="shared" si="179"/>
        <v>2782</v>
      </c>
      <c r="EM67" s="98">
        <f t="shared" si="180"/>
        <v>3641</v>
      </c>
      <c r="EN67" s="98">
        <f t="shared" si="181"/>
        <v>2178</v>
      </c>
      <c r="EO67" s="75">
        <f t="shared" si="182"/>
        <v>2755.1433616493273</v>
      </c>
      <c r="EQ67" s="407">
        <f t="shared" si="183"/>
        <v>0.98886488874903444</v>
      </c>
      <c r="ER67" s="282"/>
      <c r="ES67">
        <f t="shared" si="249"/>
        <v>2008</v>
      </c>
      <c r="ET67" s="96">
        <f t="shared" si="226"/>
        <v>2755.1433616493273</v>
      </c>
      <c r="EU67" s="96">
        <f t="shared" si="227"/>
        <v>107450.59110432376</v>
      </c>
      <c r="EV67" s="96">
        <f t="shared" si="150"/>
        <v>39</v>
      </c>
      <c r="EW67" s="96">
        <f t="shared" si="96"/>
        <v>1521</v>
      </c>
      <c r="EX67" s="80">
        <f t="shared" si="97"/>
        <v>1.3508373342600004</v>
      </c>
      <c r="EY67">
        <f t="shared" si="228"/>
        <v>2008</v>
      </c>
      <c r="EZ67" s="284">
        <f>'Regional_intensity (aggregate)'!AJ44</f>
        <v>30.797047013681244</v>
      </c>
      <c r="FA67" s="284">
        <f t="shared" si="201"/>
        <v>31.384080931083755</v>
      </c>
      <c r="FB67" s="284">
        <f t="shared" si="229"/>
        <v>31.058115651417339</v>
      </c>
      <c r="FC67" s="284">
        <f t="shared" si="202"/>
        <v>31.650125894798538</v>
      </c>
      <c r="FD67" s="285">
        <f t="shared" si="230"/>
        <v>0.99159418940072819</v>
      </c>
      <c r="FE67" s="282"/>
      <c r="FG67" s="89"/>
      <c r="FI67" s="95">
        <f t="shared" ref="FI67:FI72" si="256">O67</f>
        <v>2008</v>
      </c>
      <c r="FJ67" s="75">
        <f>HDD_by_Division11_update!I63</f>
        <v>5114</v>
      </c>
      <c r="FK67" s="75">
        <f>HDD_by_Division11_update!J63</f>
        <v>3186</v>
      </c>
      <c r="FL67" s="75">
        <f t="shared" si="184"/>
        <v>3927.7817883511079</v>
      </c>
      <c r="FN67" s="75">
        <f>CDD_by_Division11_update!P63</f>
        <v>1504</v>
      </c>
      <c r="FO67" s="75">
        <f>CDD_by_Division11_update!R63</f>
        <v>868</v>
      </c>
      <c r="FP67" s="96">
        <f t="shared" si="185"/>
        <v>1121.3907622555964</v>
      </c>
      <c r="FR67" s="432">
        <f t="shared" si="186"/>
        <v>1.0193262469759008</v>
      </c>
      <c r="FS67" s="282"/>
      <c r="FT67">
        <f t="shared" si="250"/>
        <v>2008</v>
      </c>
      <c r="FU67" s="96">
        <f t="shared" si="231"/>
        <v>3927.7817883511079</v>
      </c>
      <c r="FV67" s="96">
        <f t="shared" si="232"/>
        <v>1121.3907622555964</v>
      </c>
      <c r="FW67" s="96">
        <f t="shared" si="233"/>
        <v>43734.239727968263</v>
      </c>
      <c r="FX67" s="96">
        <f t="shared" si="152"/>
        <v>39</v>
      </c>
      <c r="FY67" s="96">
        <f t="shared" si="105"/>
        <v>1521</v>
      </c>
      <c r="FZ67" s="96">
        <f t="shared" si="106"/>
        <v>59319</v>
      </c>
      <c r="GA67" s="96">
        <f t="shared" si="234"/>
        <v>2008</v>
      </c>
      <c r="GB67" s="284">
        <f>'Regional_intensity (aggregate)'!AX44</f>
        <v>54.67320919139199</v>
      </c>
      <c r="GC67" s="284">
        <f t="shared" si="203"/>
        <v>54.121609015210382</v>
      </c>
      <c r="GD67" s="284">
        <f t="shared" si="235"/>
        <v>54.608600928396037</v>
      </c>
      <c r="GE67" s="284">
        <f t="shared" si="204"/>
        <v>54.05765258754252</v>
      </c>
      <c r="GF67" s="285">
        <f t="shared" si="236"/>
        <v>1.0011831151484849</v>
      </c>
      <c r="GG67" s="282">
        <v>1.0010900550694597</v>
      </c>
      <c r="GH67" s="282"/>
      <c r="GJ67" s="95">
        <f t="shared" si="187"/>
        <v>2008</v>
      </c>
      <c r="GK67" s="98">
        <f t="shared" si="188"/>
        <v>5114</v>
      </c>
      <c r="GL67" s="98">
        <f t="shared" si="189"/>
        <v>3186</v>
      </c>
      <c r="GM67" s="75">
        <f t="shared" si="190"/>
        <v>3961.0256585699626</v>
      </c>
      <c r="GO67" s="407">
        <f t="shared" si="191"/>
        <v>0.9925928936821985</v>
      </c>
      <c r="GP67" s="282"/>
      <c r="GQ67">
        <f t="shared" si="251"/>
        <v>2008</v>
      </c>
      <c r="GR67" s="96">
        <f t="shared" si="237"/>
        <v>3961.0256585699626</v>
      </c>
      <c r="GS67" s="96">
        <f t="shared" si="238"/>
        <v>154480.00068422855</v>
      </c>
      <c r="GT67" s="96">
        <f t="shared" si="154"/>
        <v>39</v>
      </c>
      <c r="GU67" s="96">
        <f t="shared" si="113"/>
        <v>1521</v>
      </c>
      <c r="GV67" s="284">
        <f t="shared" si="114"/>
        <v>1.3508373342600004</v>
      </c>
      <c r="GW67">
        <f t="shared" si="239"/>
        <v>2008</v>
      </c>
      <c r="GX67" s="284">
        <f>'Regional_intensity (aggregate)'!AW44</f>
        <v>43.590222338195893</v>
      </c>
      <c r="GY67" s="284">
        <f t="shared" si="205"/>
        <v>42.46661816845382</v>
      </c>
      <c r="GZ67" s="284">
        <f t="shared" si="240"/>
        <v>41.742997811927097</v>
      </c>
      <c r="HA67" s="284">
        <f t="shared" si="206"/>
        <v>40.667008659242342</v>
      </c>
      <c r="HB67" s="285">
        <f t="shared" si="241"/>
        <v>1.044252320702779</v>
      </c>
      <c r="HC67" s="282">
        <v>1.0494014722275553</v>
      </c>
      <c r="HD67" s="282"/>
      <c r="HE67" s="282"/>
      <c r="HG67" s="89"/>
      <c r="HO67">
        <f t="shared" si="36"/>
        <v>2008</v>
      </c>
      <c r="HP67" s="112">
        <f t="shared" si="37"/>
        <v>1.006044996239813</v>
      </c>
      <c r="HQ67" s="112">
        <f t="shared" si="38"/>
        <v>0.9990643234563662</v>
      </c>
      <c r="HS67">
        <f>HO67</f>
        <v>2008</v>
      </c>
      <c r="HT67" s="81">
        <f>Commercial_Total!D222</f>
        <v>4394.4177969280008</v>
      </c>
      <c r="HU67" s="81">
        <f>HT67/HP67</f>
        <v>4368.0131737174252</v>
      </c>
      <c r="HV67" s="81">
        <f>Commercial_Total!D298</f>
        <v>4097.9920000000002</v>
      </c>
      <c r="HW67" s="81">
        <f>HV67/HQ67</f>
        <v>4101.8299861039714</v>
      </c>
      <c r="HY67" s="75">
        <f>HDD_by_Division10!K63</f>
        <v>4494</v>
      </c>
      <c r="HZ67" s="75">
        <f>CDD_by_Division10!K63</f>
        <v>1277</v>
      </c>
      <c r="IB67">
        <f t="shared" si="255"/>
        <v>2008</v>
      </c>
      <c r="IC67" s="81">
        <f t="shared" si="255"/>
        <v>4394.4177969280008</v>
      </c>
      <c r="ID67" s="81">
        <f t="shared" si="255"/>
        <v>4368.0131737174252</v>
      </c>
      <c r="IE67" s="81">
        <f t="shared" si="255"/>
        <v>4097.9920000000002</v>
      </c>
      <c r="IF67" s="81">
        <f t="shared" si="255"/>
        <v>4101.8299861039714</v>
      </c>
      <c r="IO67">
        <f t="shared" si="155"/>
        <v>2008</v>
      </c>
      <c r="IP67" s="78">
        <f>SEDS_CensusDiv!C56</f>
        <v>750.60199999999998</v>
      </c>
      <c r="IQ67" s="78">
        <f>SEDS_CensusDiv!D56</f>
        <v>974.10800000000006</v>
      </c>
      <c r="IR67" s="78">
        <f>SEDS_CensusDiv!E56</f>
        <v>1905.64</v>
      </c>
      <c r="IS67" s="78">
        <f>SEDS_CensusDiv!F56</f>
        <v>928.02</v>
      </c>
      <c r="IT67" s="78">
        <f t="shared" si="119"/>
        <v>4558.3700000000008</v>
      </c>
      <c r="IV67" s="78">
        <f t="shared" si="120"/>
        <v>749.11060478436104</v>
      </c>
      <c r="IW67" s="78">
        <f t="shared" si="121"/>
        <v>974.78957930627712</v>
      </c>
      <c r="IX67" s="78">
        <f t="shared" si="122"/>
        <v>1899.95624173331</v>
      </c>
      <c r="IY67" s="78">
        <f t="shared" si="123"/>
        <v>926.92334295146986</v>
      </c>
      <c r="IZ67" s="78">
        <f t="shared" si="124"/>
        <v>4550.7797687754182</v>
      </c>
      <c r="JB67" s="294">
        <f t="shared" si="125"/>
        <v>1.001667896846308</v>
      </c>
      <c r="JD67">
        <f t="shared" si="126"/>
        <v>2008</v>
      </c>
      <c r="JE67" s="78">
        <f t="shared" si="127"/>
        <v>4558.3700000000008</v>
      </c>
      <c r="JF67" s="78">
        <f t="shared" si="128"/>
        <v>4550.7797687754182</v>
      </c>
      <c r="JI67">
        <f t="shared" si="156"/>
        <v>2008</v>
      </c>
      <c r="JJ67" s="78">
        <f>SEDS_CensusDiv!J56</f>
        <v>1083.5060000000001</v>
      </c>
      <c r="JK67" s="78">
        <f>SEDS_CensusDiv!K56</f>
        <v>1261.6849999999999</v>
      </c>
      <c r="JL67" s="78">
        <f>SEDS_CensusDiv!L56</f>
        <v>1006.01</v>
      </c>
      <c r="JM67" s="78">
        <f>SEDS_CensusDiv!M56</f>
        <v>739.89800000000002</v>
      </c>
      <c r="JN67" s="78">
        <f t="shared" si="129"/>
        <v>4091.0990000000002</v>
      </c>
      <c r="JP67" s="78">
        <f t="shared" si="130"/>
        <v>1119.8402820544361</v>
      </c>
      <c r="JQ67" s="78">
        <f t="shared" si="131"/>
        <v>1220.2389124471301</v>
      </c>
      <c r="JR67" s="78">
        <f t="shared" si="132"/>
        <v>1014.5380143947636</v>
      </c>
      <c r="JS67" s="78">
        <f t="shared" si="133"/>
        <v>708.54331403549168</v>
      </c>
      <c r="JT67" s="78">
        <f t="shared" si="134"/>
        <v>4063.1605229318216</v>
      </c>
      <c r="JV67" s="294">
        <f t="shared" si="157"/>
        <v>1.0068760456079691</v>
      </c>
      <c r="JX67">
        <f t="shared" si="136"/>
        <v>2008</v>
      </c>
      <c r="JY67" s="78">
        <f t="shared" si="137"/>
        <v>4091.0990000000002</v>
      </c>
      <c r="JZ67" s="78">
        <f t="shared" si="138"/>
        <v>4063.1605229318216</v>
      </c>
      <c r="KC67">
        <v>2008</v>
      </c>
      <c r="KD67" s="78">
        <v>4070.1490000000003</v>
      </c>
      <c r="KE67" s="78">
        <v>4090.1349443846138</v>
      </c>
    </row>
    <row r="68" spans="2:291" x14ac:dyDescent="0.2">
      <c r="B68" s="103" t="s">
        <v>169</v>
      </c>
      <c r="C68" t="s">
        <v>298</v>
      </c>
      <c r="I68" s="96">
        <f t="shared" si="139"/>
        <v>2009</v>
      </c>
      <c r="J68" s="76">
        <v>1.0792225465192531</v>
      </c>
      <c r="K68" s="79">
        <f t="shared" si="53"/>
        <v>1.2217562279709417</v>
      </c>
      <c r="L68" s="96">
        <f t="shared" si="54"/>
        <v>64000</v>
      </c>
      <c r="M68" s="79">
        <f t="shared" si="55"/>
        <v>1.2217562279709417</v>
      </c>
      <c r="O68" s="213">
        <v>2009</v>
      </c>
      <c r="P68" s="75">
        <f>HDD_by_Division11_update!B64</f>
        <v>6646</v>
      </c>
      <c r="Q68" s="75">
        <f>HDD_by_Division11_update!C64</f>
        <v>5799</v>
      </c>
      <c r="R68" s="96">
        <f t="shared" si="161"/>
        <v>5975.6194824961949</v>
      </c>
      <c r="T68">
        <f>CDD_by_Division11_update!B64</f>
        <v>362</v>
      </c>
      <c r="U68">
        <f>CDD_by_Division11_update!D64</f>
        <v>587</v>
      </c>
      <c r="V68" s="96">
        <f t="shared" si="162"/>
        <v>531.04696540946907</v>
      </c>
      <c r="X68" s="430">
        <f t="shared" si="163"/>
        <v>0.98715827744571361</v>
      </c>
      <c r="Y68" s="282"/>
      <c r="Z68">
        <f t="shared" si="242"/>
        <v>2009</v>
      </c>
      <c r="AA68" s="96">
        <f t="shared" si="243"/>
        <v>5975.6194824961949</v>
      </c>
      <c r="AB68" s="96">
        <f t="shared" si="244"/>
        <v>531.04696540946907</v>
      </c>
      <c r="AC68" s="96">
        <f t="shared" si="141"/>
        <v>40</v>
      </c>
      <c r="AD68" s="96">
        <f t="shared" si="58"/>
        <v>1600</v>
      </c>
      <c r="AE68" s="96">
        <f t="shared" si="59"/>
        <v>64000</v>
      </c>
      <c r="AF68" s="284">
        <f>'Regional_intensity (aggregate)'!I45</f>
        <v>46.447661171742496</v>
      </c>
      <c r="AG68" s="284">
        <f t="shared" si="192"/>
        <v>47.460595903733072</v>
      </c>
      <c r="AH68" s="284">
        <f t="shared" si="207"/>
        <v>46.697523448922865</v>
      </c>
      <c r="AI68" s="284">
        <f t="shared" si="193"/>
        <v>47.715907199709768</v>
      </c>
      <c r="AJ68" s="285">
        <f t="shared" si="208"/>
        <v>0.99464934628806034</v>
      </c>
      <c r="AK68" s="282"/>
      <c r="AM68" s="95">
        <v>2009</v>
      </c>
      <c r="AN68" s="227">
        <f t="shared" ref="AN68:AO72" si="257">P68</f>
        <v>6646</v>
      </c>
      <c r="AO68" s="228">
        <f t="shared" si="257"/>
        <v>5799</v>
      </c>
      <c r="AP68" s="229">
        <f t="shared" si="165"/>
        <v>6028.043118218161</v>
      </c>
      <c r="AR68" s="407">
        <f t="shared" si="166"/>
        <v>0.99275619548461347</v>
      </c>
      <c r="AS68" s="282"/>
      <c r="AT68">
        <f t="shared" si="245"/>
        <v>2009</v>
      </c>
      <c r="AU68" s="96">
        <f t="shared" si="209"/>
        <v>6028.043118218161</v>
      </c>
      <c r="AV68" s="96">
        <f t="shared" si="210"/>
        <v>241121.72472872643</v>
      </c>
      <c r="AW68" s="96">
        <f t="shared" si="143"/>
        <v>40</v>
      </c>
      <c r="AX68" s="96">
        <f t="shared" si="65"/>
        <v>1600</v>
      </c>
      <c r="AY68" s="80">
        <f t="shared" si="66"/>
        <v>1.2217562279709417</v>
      </c>
      <c r="AZ68">
        <f t="shared" si="211"/>
        <v>2009</v>
      </c>
      <c r="BA68" s="80">
        <f>'Regional_intensity (aggregate)'!H45</f>
        <v>70.605783034435603</v>
      </c>
      <c r="BB68" s="284">
        <f t="shared" si="194"/>
        <v>74.262684004701541</v>
      </c>
      <c r="BC68" s="284">
        <f t="shared" si="212"/>
        <v>71.273325365703769</v>
      </c>
      <c r="BD68" s="284">
        <f t="shared" si="195"/>
        <v>74.964800503891865</v>
      </c>
      <c r="BE68" s="285">
        <f t="shared" si="70"/>
        <v>0.99063405098831858</v>
      </c>
      <c r="BF68" s="282">
        <v>0.9905917274204028</v>
      </c>
      <c r="BG68" s="282"/>
      <c r="BH68" s="282"/>
      <c r="BJ68" s="89"/>
      <c r="BL68" s="95">
        <f t="shared" si="33"/>
        <v>2009</v>
      </c>
      <c r="BM68" s="75">
        <f>HDD_by_Division11_update!D64</f>
        <v>6540</v>
      </c>
      <c r="BN68" s="75">
        <f>HDD_by_Division11_update!E64</f>
        <v>6837</v>
      </c>
      <c r="BO68" s="75">
        <f t="shared" si="167"/>
        <v>6705.4659820282413</v>
      </c>
      <c r="BQ68" s="75">
        <f>CDD_by_Division11_update!F64</f>
        <v>547</v>
      </c>
      <c r="BR68" s="75">
        <f>CDD_by_Division11_update!H64</f>
        <v>720</v>
      </c>
      <c r="BS68" s="96">
        <f t="shared" si="168"/>
        <v>603.69493554327812</v>
      </c>
      <c r="BU68" s="430">
        <f t="shared" si="169"/>
        <v>0.96986721577844015</v>
      </c>
      <c r="BV68" s="282"/>
      <c r="BW68">
        <f t="shared" si="246"/>
        <v>2009</v>
      </c>
      <c r="BX68" s="96">
        <f t="shared" si="44"/>
        <v>6705.4659820282413</v>
      </c>
      <c r="BY68" s="96">
        <f t="shared" si="247"/>
        <v>603.69493554327812</v>
      </c>
      <c r="BZ68" s="96">
        <f t="shared" si="145"/>
        <v>40</v>
      </c>
      <c r="CA68" s="96">
        <f t="shared" si="72"/>
        <v>1600</v>
      </c>
      <c r="CB68" s="96">
        <f t="shared" si="73"/>
        <v>64000</v>
      </c>
      <c r="CC68" s="96">
        <f t="shared" si="213"/>
        <v>2009</v>
      </c>
      <c r="CD68" s="284">
        <f>'Regional_intensity (aggregate)'!W45</f>
        <v>49.536455548728981</v>
      </c>
      <c r="CE68" s="284">
        <f t="shared" si="196"/>
        <v>49.768329134738025</v>
      </c>
      <c r="CF68" s="284">
        <f t="shared" si="214"/>
        <v>50.325853583684157</v>
      </c>
      <c r="CG68" s="284">
        <f t="shared" si="197"/>
        <v>50.561422237318169</v>
      </c>
      <c r="CH68" s="285">
        <f t="shared" si="215"/>
        <v>0.98431426436428882</v>
      </c>
      <c r="CI68" s="282"/>
      <c r="CJ68" s="282"/>
      <c r="CL68" s="95">
        <f>AM68</f>
        <v>2009</v>
      </c>
      <c r="CM68" s="227">
        <f t="shared" si="253"/>
        <v>6540</v>
      </c>
      <c r="CN68" s="228">
        <f t="shared" si="254"/>
        <v>6837</v>
      </c>
      <c r="CO68" s="229">
        <f t="shared" si="173"/>
        <v>6632.066759250074</v>
      </c>
      <c r="CQ68" s="407">
        <f t="shared" si="174"/>
        <v>1.0058286167512613</v>
      </c>
      <c r="CR68" s="282"/>
      <c r="CS68">
        <f t="shared" si="77"/>
        <v>2009</v>
      </c>
      <c r="CT68" s="96">
        <f t="shared" si="216"/>
        <v>6632.066759250074</v>
      </c>
      <c r="CU68" s="96">
        <f t="shared" si="217"/>
        <v>265282.67037000298</v>
      </c>
      <c r="CV68" s="96">
        <f t="shared" si="146"/>
        <v>40</v>
      </c>
      <c r="CW68" s="96">
        <f t="shared" si="80"/>
        <v>1600</v>
      </c>
      <c r="CX68" s="80">
        <f t="shared" si="81"/>
        <v>1.2217562279709417</v>
      </c>
      <c r="CY68">
        <f t="shared" si="82"/>
        <v>2009</v>
      </c>
      <c r="CZ68" s="284">
        <f>'Regional_intensity (aggregate)'!V45</f>
        <v>63.857506243172288</v>
      </c>
      <c r="DA68" s="284">
        <f t="shared" si="198"/>
        <v>64.377474253848561</v>
      </c>
      <c r="DB68" s="284">
        <f t="shared" si="218"/>
        <v>63.360404244163277</v>
      </c>
      <c r="DC68" s="284">
        <f t="shared" si="199"/>
        <v>63.876324537464811</v>
      </c>
      <c r="DD68" s="285">
        <f t="shared" si="219"/>
        <v>1.0078456254334078</v>
      </c>
      <c r="DE68" s="282"/>
      <c r="DF68" s="212"/>
      <c r="DG68" s="89"/>
      <c r="DI68" s="95">
        <f t="shared" si="34"/>
        <v>2009</v>
      </c>
      <c r="DJ68" s="75">
        <f>HDD_by_Division11_update!F64</f>
        <v>2879</v>
      </c>
      <c r="DK68" s="75">
        <f>HDD_by_Division11_update!G64</f>
        <v>3588</v>
      </c>
      <c r="DL68" s="75">
        <f>HDD_by_Division11_update!H64</f>
        <v>2212</v>
      </c>
      <c r="DM68" s="230">
        <f t="shared" si="175"/>
        <v>3048.5807463154592</v>
      </c>
      <c r="DN68" s="212"/>
      <c r="DO68" s="75">
        <f>CDD_by_Division11_update!J64</f>
        <v>2025</v>
      </c>
      <c r="DP68" s="75">
        <f>CDD_by_Division11_update!L64</f>
        <v>1497</v>
      </c>
      <c r="DQ68" s="75">
        <f>CDD_by_Division11_update!N64</f>
        <v>2570</v>
      </c>
      <c r="DR68" s="230">
        <f t="shared" si="176"/>
        <v>1322.5892726474463</v>
      </c>
      <c r="DT68" s="430">
        <f t="shared" si="177"/>
        <v>1.0021558030328741</v>
      </c>
      <c r="DU68" s="282"/>
      <c r="DV68">
        <f t="shared" si="248"/>
        <v>2009</v>
      </c>
      <c r="DW68" s="96">
        <f t="shared" si="220"/>
        <v>3048.5807463154592</v>
      </c>
      <c r="DX68" s="96">
        <f t="shared" si="47"/>
        <v>1322.5892726474463</v>
      </c>
      <c r="DY68" s="96">
        <f t="shared" si="221"/>
        <v>52903.570905897854</v>
      </c>
      <c r="DZ68" s="96">
        <f t="shared" si="148"/>
        <v>40</v>
      </c>
      <c r="EA68" s="96">
        <f t="shared" si="88"/>
        <v>1600</v>
      </c>
      <c r="EB68" s="96">
        <f t="shared" si="89"/>
        <v>64000</v>
      </c>
      <c r="EC68" s="96">
        <f t="shared" si="222"/>
        <v>2009</v>
      </c>
      <c r="ED68" s="284">
        <f>'Regional_intensity (aggregate)'!AK45</f>
        <v>57.371952137336329</v>
      </c>
      <c r="EE68" s="284">
        <f t="shared" si="200"/>
        <v>57.552306856716356</v>
      </c>
      <c r="EF68" s="284">
        <f t="shared" si="223"/>
        <v>57.209167556412602</v>
      </c>
      <c r="EG68" s="284">
        <f t="shared" si="224"/>
        <v>57.389010545472885</v>
      </c>
      <c r="EH68" s="285">
        <f t="shared" si="225"/>
        <v>1.0028454282395074</v>
      </c>
      <c r="EI68" s="282">
        <v>1.0026256295119109</v>
      </c>
      <c r="EK68" s="95">
        <f t="shared" si="178"/>
        <v>2009</v>
      </c>
      <c r="EL68" s="98">
        <f t="shared" si="179"/>
        <v>2879</v>
      </c>
      <c r="EM68" s="98">
        <f t="shared" si="180"/>
        <v>3588</v>
      </c>
      <c r="EN68" s="98">
        <f t="shared" si="181"/>
        <v>2212</v>
      </c>
      <c r="EO68" s="75">
        <f t="shared" si="182"/>
        <v>2800.7456332919728</v>
      </c>
      <c r="EQ68" s="407">
        <f t="shared" si="183"/>
        <v>0.99718341963488966</v>
      </c>
      <c r="ER68" s="282"/>
      <c r="ES68">
        <f t="shared" si="249"/>
        <v>2009</v>
      </c>
      <c r="ET68" s="96">
        <f t="shared" si="226"/>
        <v>2800.7456332919728</v>
      </c>
      <c r="EU68" s="96">
        <f t="shared" si="227"/>
        <v>112029.82533167891</v>
      </c>
      <c r="EV68" s="96">
        <f t="shared" si="150"/>
        <v>40</v>
      </c>
      <c r="EW68" s="96">
        <f t="shared" si="96"/>
        <v>1600</v>
      </c>
      <c r="EX68" s="80">
        <f t="shared" si="97"/>
        <v>1.2217562279709417</v>
      </c>
      <c r="EY68">
        <f t="shared" si="228"/>
        <v>2009</v>
      </c>
      <c r="EZ68" s="284">
        <f>'Regional_intensity (aggregate)'!AJ45</f>
        <v>30.903321376801721</v>
      </c>
      <c r="FA68" s="284">
        <f t="shared" si="201"/>
        <v>31.696859050309079</v>
      </c>
      <c r="FB68" s="284">
        <f t="shared" si="229"/>
        <v>30.968823700846514</v>
      </c>
      <c r="FC68" s="284">
        <f t="shared" si="202"/>
        <v>31.764043347666647</v>
      </c>
      <c r="FD68" s="285">
        <f t="shared" si="230"/>
        <v>0.99788489467092667</v>
      </c>
      <c r="FE68" s="282"/>
      <c r="FG68" s="89"/>
      <c r="FI68" s="95">
        <f t="shared" si="256"/>
        <v>2009</v>
      </c>
      <c r="FJ68" s="75">
        <f>HDD_by_Division11_update!I64</f>
        <v>5016</v>
      </c>
      <c r="FK68" s="75">
        <f>HDD_by_Division11_update!J64</f>
        <v>3150</v>
      </c>
      <c r="FL68" s="75">
        <f t="shared" si="184"/>
        <v>3867.9278096800658</v>
      </c>
      <c r="FN68" s="75">
        <f>CDD_by_Division11_update!P64</f>
        <v>1504</v>
      </c>
      <c r="FO68" s="75">
        <f>CDD_by_Division11_update!R64</f>
        <v>884</v>
      </c>
      <c r="FP68" s="96">
        <f t="shared" si="185"/>
        <v>1131.0161518843865</v>
      </c>
      <c r="FR68" s="432">
        <f t="shared" si="186"/>
        <v>1.0193372355829005</v>
      </c>
      <c r="FS68" s="282"/>
      <c r="FT68">
        <f t="shared" si="250"/>
        <v>2009</v>
      </c>
      <c r="FU68" s="96">
        <f t="shared" si="231"/>
        <v>3867.9278096800658</v>
      </c>
      <c r="FV68" s="96">
        <f t="shared" si="232"/>
        <v>1131.0161518843865</v>
      </c>
      <c r="FW68" s="96">
        <f t="shared" si="233"/>
        <v>45240.646075375465</v>
      </c>
      <c r="FX68" s="96">
        <f t="shared" si="152"/>
        <v>40</v>
      </c>
      <c r="FY68" s="96">
        <f t="shared" si="105"/>
        <v>1600</v>
      </c>
      <c r="FZ68" s="96">
        <f t="shared" si="106"/>
        <v>64000</v>
      </c>
      <c r="GA68" s="96">
        <f t="shared" si="234"/>
        <v>2009</v>
      </c>
      <c r="GB68" s="284">
        <f>'Regional_intensity (aggregate)'!AX45</f>
        <v>53.446845965173708</v>
      </c>
      <c r="GC68" s="284">
        <f t="shared" si="203"/>
        <v>53.823159978979106</v>
      </c>
      <c r="GD68" s="284">
        <f t="shared" si="235"/>
        <v>53.528790780867688</v>
      </c>
      <c r="GE68" s="284">
        <f t="shared" si="204"/>
        <v>53.905681760103832</v>
      </c>
      <c r="GF68" s="285">
        <f t="shared" si="236"/>
        <v>0.99846914502460105</v>
      </c>
      <c r="GG68" s="282">
        <v>0.99834993393207938</v>
      </c>
      <c r="GH68" s="282"/>
      <c r="GJ68" s="95">
        <f t="shared" si="187"/>
        <v>2009</v>
      </c>
      <c r="GK68" s="98">
        <f t="shared" si="188"/>
        <v>5016</v>
      </c>
      <c r="GL68" s="98">
        <f t="shared" si="189"/>
        <v>3150</v>
      </c>
      <c r="GM68" s="75">
        <f t="shared" si="190"/>
        <v>3900.1026342798496</v>
      </c>
      <c r="GO68" s="407">
        <f t="shared" si="191"/>
        <v>0.98520889809165257</v>
      </c>
      <c r="GP68" s="282"/>
      <c r="GQ68">
        <f t="shared" si="251"/>
        <v>2009</v>
      </c>
      <c r="GR68" s="96">
        <f t="shared" si="237"/>
        <v>3900.1026342798496</v>
      </c>
      <c r="GS68" s="96">
        <f t="shared" si="238"/>
        <v>156004.10537119399</v>
      </c>
      <c r="GT68" s="96">
        <f t="shared" si="154"/>
        <v>40</v>
      </c>
      <c r="GU68" s="96">
        <f t="shared" si="113"/>
        <v>1600</v>
      </c>
      <c r="GV68" s="284">
        <f t="shared" si="114"/>
        <v>1.2217562279709417</v>
      </c>
      <c r="GW68">
        <f t="shared" si="239"/>
        <v>2009</v>
      </c>
      <c r="GX68" s="284">
        <f>'Regional_intensity (aggregate)'!AW45</f>
        <v>43.354381246472819</v>
      </c>
      <c r="GY68" s="284">
        <f t="shared" si="205"/>
        <v>42.148105787218768</v>
      </c>
      <c r="GZ68" s="284">
        <f t="shared" si="240"/>
        <v>42.40402940794916</v>
      </c>
      <c r="HA68" s="284">
        <f t="shared" si="206"/>
        <v>41.224196169008451</v>
      </c>
      <c r="HB68" s="285">
        <f t="shared" si="241"/>
        <v>1.0224118285878159</v>
      </c>
      <c r="HC68" s="282">
        <v>1.024867588254665</v>
      </c>
      <c r="HD68" s="282"/>
      <c r="HE68" s="282"/>
      <c r="HG68" s="89"/>
      <c r="HO68">
        <f t="shared" si="36"/>
        <v>2009</v>
      </c>
      <c r="HP68" s="112">
        <f t="shared" si="37"/>
        <v>0.99660731686066906</v>
      </c>
      <c r="HQ68" s="112">
        <f t="shared" si="38"/>
        <v>0.99690750074959777</v>
      </c>
      <c r="HS68">
        <f>HO68</f>
        <v>2009</v>
      </c>
      <c r="HT68" s="81">
        <f>Commercial_Total!D223</f>
        <v>4322.0699157103199</v>
      </c>
      <c r="HU68" s="81">
        <f>HT68/HP68</f>
        <v>4336.783247111729</v>
      </c>
      <c r="HV68" s="81">
        <f>Commercial_Total!D299</f>
        <v>4052.1740000000004</v>
      </c>
      <c r="HW68" s="81">
        <f>HV68/HQ68</f>
        <v>4064.7442184486295</v>
      </c>
      <c r="HY68" s="75">
        <f>HDD_by_Division10!K64</f>
        <v>4493</v>
      </c>
      <c r="HZ68" s="75">
        <f>CDD_by_Division10!K64</f>
        <v>1229</v>
      </c>
      <c r="IB68">
        <f t="shared" si="255"/>
        <v>2009</v>
      </c>
      <c r="IC68" s="81">
        <f t="shared" si="255"/>
        <v>4322.0699157103199</v>
      </c>
      <c r="ID68" s="81">
        <f t="shared" si="255"/>
        <v>4336.783247111729</v>
      </c>
      <c r="IE68" s="81">
        <f t="shared" si="255"/>
        <v>4052.1740000000004</v>
      </c>
      <c r="IF68" s="81">
        <f t="shared" si="255"/>
        <v>4064.7442184486295</v>
      </c>
      <c r="IO68">
        <f t="shared" si="155"/>
        <v>2009</v>
      </c>
      <c r="IP68" s="78">
        <f>SEDS_CensusDiv!C57</f>
        <v>704.10400000000004</v>
      </c>
      <c r="IQ68" s="78">
        <f>SEDS_CensusDiv!D57</f>
        <v>946.02499999999998</v>
      </c>
      <c r="IR68" s="78">
        <f>SEDS_CensusDiv!E57</f>
        <v>1903.174</v>
      </c>
      <c r="IS68" s="78">
        <f>SEDS_CensusDiv!F57</f>
        <v>906.75400000000002</v>
      </c>
      <c r="IT68" s="78">
        <f t="shared" si="119"/>
        <v>4460.0569999999998</v>
      </c>
      <c r="IV68" s="78">
        <f t="shared" si="120"/>
        <v>707.89168326270078</v>
      </c>
      <c r="IW68" s="78">
        <f t="shared" si="121"/>
        <v>961.10056945175165</v>
      </c>
      <c r="IX68" s="78">
        <f t="shared" si="122"/>
        <v>1897.7740202106891</v>
      </c>
      <c r="IY68" s="78">
        <f t="shared" si="123"/>
        <v>908.14423712378084</v>
      </c>
      <c r="IZ68" s="78">
        <f t="shared" si="124"/>
        <v>4474.9105100489223</v>
      </c>
      <c r="JB68" s="294">
        <f t="shared" si="125"/>
        <v>0.9966807134990594</v>
      </c>
      <c r="JD68">
        <f t="shared" si="126"/>
        <v>2009</v>
      </c>
      <c r="JE68" s="78">
        <f t="shared" si="127"/>
        <v>4460.0569999999998</v>
      </c>
      <c r="JF68" s="78">
        <f t="shared" si="128"/>
        <v>4474.9105100489223</v>
      </c>
      <c r="JI68">
        <f t="shared" si="156"/>
        <v>2009</v>
      </c>
      <c r="JJ68" s="78">
        <f>SEDS_CensusDiv!J57</f>
        <v>1070.319</v>
      </c>
      <c r="JK68" s="78">
        <f>SEDS_CensusDiv!K57</f>
        <v>1219.5219999999999</v>
      </c>
      <c r="JL68" s="78">
        <f>SEDS_CensusDiv!L57</f>
        <v>1025.1420000000001</v>
      </c>
      <c r="JM68" s="78">
        <f>SEDS_CensusDiv!M57</f>
        <v>735.53</v>
      </c>
      <c r="JN68" s="78">
        <f t="shared" si="129"/>
        <v>4050.5129999999999</v>
      </c>
      <c r="JP68" s="78">
        <f t="shared" si="130"/>
        <v>1080.438330311968</v>
      </c>
      <c r="JQ68" s="78">
        <f t="shared" si="131"/>
        <v>1210.0285690832502</v>
      </c>
      <c r="JR68" s="78">
        <f t="shared" si="132"/>
        <v>1027.3148791755807</v>
      </c>
      <c r="JS68" s="78">
        <f t="shared" si="133"/>
        <v>719.40677859325513</v>
      </c>
      <c r="JT68" s="78">
        <f t="shared" si="134"/>
        <v>4037.1885571640541</v>
      </c>
      <c r="JV68" s="294">
        <f t="shared" si="157"/>
        <v>1.0033004261870062</v>
      </c>
      <c r="JX68">
        <f t="shared" si="136"/>
        <v>2009</v>
      </c>
      <c r="JY68" s="78">
        <f t="shared" si="137"/>
        <v>4050.5129999999999</v>
      </c>
      <c r="JZ68" s="78">
        <f t="shared" si="138"/>
        <v>4037.1885571640541</v>
      </c>
      <c r="KC68">
        <v>2009</v>
      </c>
      <c r="KD68" s="78">
        <v>4060.5480000000002</v>
      </c>
      <c r="KE68" s="78">
        <v>4080.8813137206162</v>
      </c>
    </row>
    <row r="69" spans="2:291" x14ac:dyDescent="0.2">
      <c r="B69" s="103" t="s">
        <v>170</v>
      </c>
      <c r="C69" t="s">
        <v>202</v>
      </c>
      <c r="H69" s="109"/>
      <c r="I69" s="96">
        <f t="shared" si="139"/>
        <v>2010</v>
      </c>
      <c r="J69" s="300">
        <v>1.0801976887327605</v>
      </c>
      <c r="K69" s="79">
        <f t="shared" si="53"/>
        <v>1.1350751058544351</v>
      </c>
      <c r="L69" s="96">
        <f t="shared" si="54"/>
        <v>68921</v>
      </c>
      <c r="M69" s="79">
        <f t="shared" si="55"/>
        <v>1.1350751058544351</v>
      </c>
      <c r="O69" s="213">
        <v>2010</v>
      </c>
      <c r="P69" s="75">
        <f>HDD_by_Division11_update!B65</f>
        <v>5942</v>
      </c>
      <c r="Q69" s="75">
        <f>HDD_by_Division11_update!C65</f>
        <v>5455</v>
      </c>
      <c r="R69" s="96">
        <f t="shared" si="161"/>
        <v>5556.5509893455101</v>
      </c>
      <c r="T69">
        <f>CDD_by_Division11_update!B65</f>
        <v>657</v>
      </c>
      <c r="U69">
        <f>CDD_by_Division11_update!D65</f>
        <v>997</v>
      </c>
      <c r="V69" s="96">
        <f t="shared" si="162"/>
        <v>912.44874772986441</v>
      </c>
      <c r="X69" s="430">
        <f t="shared" si="163"/>
        <v>1.0322295236792398</v>
      </c>
      <c r="Y69" s="282"/>
      <c r="Z69">
        <f t="shared" si="242"/>
        <v>2010</v>
      </c>
      <c r="AA69" s="96">
        <f t="shared" si="243"/>
        <v>5556.5509893455101</v>
      </c>
      <c r="AB69" s="96">
        <f t="shared" si="244"/>
        <v>912.44874772986441</v>
      </c>
      <c r="AC69" s="96">
        <f t="shared" si="141"/>
        <v>41</v>
      </c>
      <c r="AD69" s="96">
        <f t="shared" si="58"/>
        <v>1681</v>
      </c>
      <c r="AE69" s="96">
        <f t="shared" si="59"/>
        <v>68921</v>
      </c>
      <c r="AF69" s="284">
        <f>'Regional_intensity (aggregate)'!I46</f>
        <v>47.285911337279373</v>
      </c>
      <c r="AG69" s="284">
        <f t="shared" si="192"/>
        <v>47.685909013695841</v>
      </c>
      <c r="AH69" s="284">
        <f t="shared" si="207"/>
        <v>46.652612204311573</v>
      </c>
      <c r="AI69" s="284">
        <f t="shared" si="193"/>
        <v>47.047252720963122</v>
      </c>
      <c r="AJ69" s="285">
        <f t="shared" si="208"/>
        <v>1.0135747839841061</v>
      </c>
      <c r="AK69" s="282"/>
      <c r="AM69" s="95">
        <v>2010</v>
      </c>
      <c r="AN69" s="227">
        <f t="shared" si="257"/>
        <v>5942</v>
      </c>
      <c r="AO69" s="228">
        <f t="shared" si="257"/>
        <v>5455</v>
      </c>
      <c r="AP69" s="229">
        <f t="shared" si="165"/>
        <v>5586.6930325528274</v>
      </c>
      <c r="AR69" s="407">
        <f t="shared" si="166"/>
        <v>0.94672263307338478</v>
      </c>
      <c r="AS69" s="282"/>
      <c r="AT69">
        <f t="shared" si="245"/>
        <v>2010</v>
      </c>
      <c r="AU69" s="96">
        <f t="shared" si="209"/>
        <v>5586.6930325528274</v>
      </c>
      <c r="AV69" s="96">
        <f t="shared" si="210"/>
        <v>229054.41433466593</v>
      </c>
      <c r="AW69" s="96">
        <f t="shared" si="143"/>
        <v>41</v>
      </c>
      <c r="AX69" s="96">
        <f t="shared" si="65"/>
        <v>1681</v>
      </c>
      <c r="AY69" s="80">
        <f t="shared" si="66"/>
        <v>1.1350751058544351</v>
      </c>
      <c r="AZ69">
        <f t="shared" si="211"/>
        <v>2010</v>
      </c>
      <c r="BA69" s="80">
        <f>'Regional_intensity (aggregate)'!H46</f>
        <v>69.829348368704984</v>
      </c>
      <c r="BB69" s="284">
        <f t="shared" si="194"/>
        <v>70.289345249203677</v>
      </c>
      <c r="BC69" s="284">
        <f t="shared" si="212"/>
        <v>74.997399807888485</v>
      </c>
      <c r="BD69" s="284">
        <f t="shared" si="195"/>
        <v>75.491440934765208</v>
      </c>
      <c r="BE69" s="285">
        <f t="shared" si="70"/>
        <v>0.93109025843000082</v>
      </c>
      <c r="BF69" s="282">
        <v>0.92809627131987038</v>
      </c>
      <c r="BG69" s="282"/>
      <c r="BH69" s="282"/>
      <c r="BJ69" s="89"/>
      <c r="BL69" s="95">
        <f t="shared" si="33"/>
        <v>2010</v>
      </c>
      <c r="BM69" s="75">
        <f>HDD_by_Division11_update!D65</f>
        <v>6207</v>
      </c>
      <c r="BN69" s="75">
        <f>HDD_by_Division11_update!E65</f>
        <v>6584</v>
      </c>
      <c r="BO69" s="75">
        <f t="shared" si="167"/>
        <v>6417.0359435173305</v>
      </c>
      <c r="BQ69" s="75">
        <f>CDD_by_Division11_update!F65</f>
        <v>975</v>
      </c>
      <c r="BR69" s="75">
        <f>CDD_by_Division11_update!H65</f>
        <v>1123</v>
      </c>
      <c r="BS69" s="96">
        <f t="shared" si="168"/>
        <v>1023.5020257826889</v>
      </c>
      <c r="BU69" s="430">
        <f t="shared" si="169"/>
        <v>1.0247093018313316</v>
      </c>
      <c r="BV69" s="282"/>
      <c r="BW69">
        <f t="shared" si="246"/>
        <v>2010</v>
      </c>
      <c r="BX69" s="96">
        <f t="shared" si="44"/>
        <v>6417.0359435173305</v>
      </c>
      <c r="BY69" s="96">
        <f t="shared" si="247"/>
        <v>1023.5020257826889</v>
      </c>
      <c r="BZ69" s="96">
        <f t="shared" si="145"/>
        <v>41</v>
      </c>
      <c r="CA69" s="96">
        <f t="shared" si="72"/>
        <v>1681</v>
      </c>
      <c r="CB69" s="96">
        <f t="shared" si="73"/>
        <v>68921</v>
      </c>
      <c r="CC69" s="96">
        <f t="shared" si="213"/>
        <v>2010</v>
      </c>
      <c r="CD69" s="284">
        <f>'Regional_intensity (aggregate)'!W46</f>
        <v>50.47208253284839</v>
      </c>
      <c r="CE69" s="284">
        <f t="shared" si="196"/>
        <v>51.134161930951052</v>
      </c>
      <c r="CF69" s="284">
        <f t="shared" si="214"/>
        <v>49.44867596916712</v>
      </c>
      <c r="CG69" s="284">
        <f t="shared" si="197"/>
        <v>50.097330591280894</v>
      </c>
      <c r="CH69" s="285">
        <f t="shared" si="215"/>
        <v>1.0206963390550516</v>
      </c>
      <c r="CI69" s="282"/>
      <c r="CJ69" s="282"/>
      <c r="CL69" s="95">
        <f>AM69</f>
        <v>2010</v>
      </c>
      <c r="CM69" s="227">
        <f t="shared" si="253"/>
        <v>6207</v>
      </c>
      <c r="CN69" s="228">
        <f t="shared" si="254"/>
        <v>6584</v>
      </c>
      <c r="CO69" s="229">
        <f t="shared" si="173"/>
        <v>6323.865886320802</v>
      </c>
      <c r="CQ69" s="407">
        <f t="shared" si="174"/>
        <v>0.97333107060254587</v>
      </c>
      <c r="CR69" s="282"/>
      <c r="CS69">
        <f t="shared" si="77"/>
        <v>2010</v>
      </c>
      <c r="CT69" s="96">
        <f t="shared" si="216"/>
        <v>6323.865886320802</v>
      </c>
      <c r="CU69" s="96">
        <f t="shared" si="217"/>
        <v>259278.50133915289</v>
      </c>
      <c r="CV69" s="96">
        <f t="shared" si="146"/>
        <v>41</v>
      </c>
      <c r="CW69" s="96">
        <f t="shared" si="80"/>
        <v>1681</v>
      </c>
      <c r="CX69" s="80">
        <f t="shared" si="81"/>
        <v>1.1350751058544351</v>
      </c>
      <c r="CY69">
        <f t="shared" si="82"/>
        <v>2010</v>
      </c>
      <c r="CZ69" s="284">
        <f>'Regional_intensity (aggregate)'!V46</f>
        <v>59.319112576431536</v>
      </c>
      <c r="DA69" s="284">
        <f t="shared" si="198"/>
        <v>61.194502170269239</v>
      </c>
      <c r="DB69" s="284">
        <f t="shared" si="218"/>
        <v>61.559404619379507</v>
      </c>
      <c r="DC69" s="284">
        <f t="shared" si="199"/>
        <v>63.505621644748466</v>
      </c>
      <c r="DD69" s="285">
        <f t="shared" si="219"/>
        <v>0.96360763953453332</v>
      </c>
      <c r="DE69" s="282"/>
      <c r="DF69" s="212"/>
      <c r="DG69" s="89"/>
      <c r="DI69" s="95">
        <f t="shared" si="34"/>
        <v>2010</v>
      </c>
      <c r="DJ69" s="75">
        <f>HDD_by_Division11_update!F65</f>
        <v>3219</v>
      </c>
      <c r="DK69" s="75">
        <f>HDD_by_Division11_update!G65</f>
        <v>3994</v>
      </c>
      <c r="DL69" s="75">
        <f>HDD_by_Division11_update!H65</f>
        <v>2521</v>
      </c>
      <c r="DM69" s="230">
        <f t="shared" si="175"/>
        <v>3408.2762621511442</v>
      </c>
      <c r="DO69" s="75">
        <f>CDD_by_Division11_update!J65</f>
        <v>2267</v>
      </c>
      <c r="DP69" s="75">
        <f>CDD_by_Division11_update!L65</f>
        <v>2004</v>
      </c>
      <c r="DQ69" s="75">
        <f>CDD_by_Division11_update!N65</f>
        <v>2750</v>
      </c>
      <c r="DR69" s="230">
        <f t="shared" si="176"/>
        <v>1559.034391921557</v>
      </c>
      <c r="DT69" s="430">
        <f t="shared" si="177"/>
        <v>1.032676799252676</v>
      </c>
      <c r="DU69" s="282"/>
      <c r="DV69">
        <f t="shared" si="248"/>
        <v>2010</v>
      </c>
      <c r="DW69" s="96">
        <f t="shared" si="220"/>
        <v>3408.2762621511442</v>
      </c>
      <c r="DX69" s="96">
        <f t="shared" si="47"/>
        <v>1559.034391921557</v>
      </c>
      <c r="DY69" s="96">
        <f t="shared" si="221"/>
        <v>63920.410068783836</v>
      </c>
      <c r="DZ69" s="96">
        <f t="shared" si="148"/>
        <v>41</v>
      </c>
      <c r="EA69" s="96">
        <f t="shared" si="88"/>
        <v>1681</v>
      </c>
      <c r="EB69" s="96">
        <f t="shared" si="89"/>
        <v>68921</v>
      </c>
      <c r="EC69" s="96">
        <f t="shared" si="222"/>
        <v>2010</v>
      </c>
      <c r="ED69" s="284">
        <f>'Regional_intensity (aggregate)'!AK46</f>
        <v>58.761199150732139</v>
      </c>
      <c r="EE69" s="284">
        <f t="shared" si="200"/>
        <v>58.374095467146319</v>
      </c>
      <c r="EF69" s="284">
        <f t="shared" si="223"/>
        <v>56.711492705954583</v>
      </c>
      <c r="EG69" s="284">
        <f t="shared" si="224"/>
        <v>56.337891961834103</v>
      </c>
      <c r="EH69" s="285">
        <f t="shared" si="225"/>
        <v>1.0361426996006815</v>
      </c>
      <c r="EI69" s="282">
        <v>1.0385670047260001</v>
      </c>
      <c r="EK69" s="95">
        <f t="shared" si="178"/>
        <v>2010</v>
      </c>
      <c r="EL69" s="98">
        <f t="shared" si="179"/>
        <v>3219</v>
      </c>
      <c r="EM69" s="98">
        <f t="shared" si="180"/>
        <v>3994</v>
      </c>
      <c r="EN69" s="98">
        <f t="shared" si="181"/>
        <v>2521</v>
      </c>
      <c r="EO69" s="75">
        <f t="shared" si="182"/>
        <v>3143.8115872864369</v>
      </c>
      <c r="EQ69" s="407">
        <f t="shared" si="183"/>
        <v>1.0557356865139049</v>
      </c>
      <c r="ER69" s="282"/>
      <c r="ES69">
        <f t="shared" si="249"/>
        <v>2010</v>
      </c>
      <c r="ET69" s="96">
        <f t="shared" si="226"/>
        <v>3143.8115872864369</v>
      </c>
      <c r="EU69" s="96">
        <f t="shared" si="227"/>
        <v>128896.27507874391</v>
      </c>
      <c r="EV69" s="96">
        <f t="shared" si="150"/>
        <v>41</v>
      </c>
      <c r="EW69" s="96">
        <f t="shared" si="96"/>
        <v>1681</v>
      </c>
      <c r="EX69" s="80">
        <f t="shared" si="97"/>
        <v>1.1350751058544351</v>
      </c>
      <c r="EY69">
        <f t="shared" si="228"/>
        <v>2010</v>
      </c>
      <c r="EZ69" s="284">
        <f>'Regional_intensity (aggregate)'!AJ46</f>
        <v>32.36133340551681</v>
      </c>
      <c r="FA69" s="284">
        <f t="shared" si="201"/>
        <v>33.063797372718881</v>
      </c>
      <c r="FB69" s="284">
        <f t="shared" si="229"/>
        <v>30.99515318445588</v>
      </c>
      <c r="FC69" s="284">
        <f t="shared" si="202"/>
        <v>31.667961625231591</v>
      </c>
      <c r="FD69" s="285">
        <f t="shared" si="230"/>
        <v>1.0440772211361766</v>
      </c>
      <c r="FE69" s="282"/>
      <c r="FG69" s="89"/>
      <c r="FI69" s="95">
        <f t="shared" si="256"/>
        <v>2010</v>
      </c>
      <c r="FJ69" s="75">
        <f>HDD_by_Division11_update!I65</f>
        <v>4954</v>
      </c>
      <c r="FK69" s="75">
        <f>HDD_by_Division11_update!J65</f>
        <v>3171</v>
      </c>
      <c r="FL69" s="75">
        <f t="shared" si="184"/>
        <v>3856.9942575881869</v>
      </c>
      <c r="FN69" s="75">
        <f>CDD_by_Division11_update!P65</f>
        <v>1450</v>
      </c>
      <c r="FO69" s="75">
        <f>CDD_by_Division11_update!R65</f>
        <v>655</v>
      </c>
      <c r="FP69" s="96">
        <f t="shared" si="185"/>
        <v>971.73845281949559</v>
      </c>
      <c r="FR69" s="432">
        <f t="shared" si="186"/>
        <v>1.0043327576716723</v>
      </c>
      <c r="FS69" s="282"/>
      <c r="FT69">
        <f t="shared" si="250"/>
        <v>2010</v>
      </c>
      <c r="FU69" s="96">
        <f t="shared" si="231"/>
        <v>3856.9942575881869</v>
      </c>
      <c r="FV69" s="96">
        <f t="shared" si="232"/>
        <v>971.73845281949559</v>
      </c>
      <c r="FW69" s="96">
        <f t="shared" si="233"/>
        <v>39841.276565599321</v>
      </c>
      <c r="FX69" s="96">
        <f t="shared" si="152"/>
        <v>41</v>
      </c>
      <c r="FY69" s="96">
        <f t="shared" si="105"/>
        <v>1681</v>
      </c>
      <c r="FZ69" s="96">
        <f t="shared" si="106"/>
        <v>68921</v>
      </c>
      <c r="GA69" s="96">
        <f t="shared" si="234"/>
        <v>2010</v>
      </c>
      <c r="GB69" s="284">
        <f>'Regional_intensity (aggregate)'!AX46</f>
        <v>52.838796935337278</v>
      </c>
      <c r="GC69" s="284">
        <f t="shared" si="203"/>
        <v>53.433626750973261</v>
      </c>
      <c r="GD69" s="284">
        <f t="shared" si="235"/>
        <v>53.066072254616778</v>
      </c>
      <c r="GE69" s="284">
        <f t="shared" si="204"/>
        <v>53.663460609510025</v>
      </c>
      <c r="GF69" s="285">
        <f t="shared" si="236"/>
        <v>0.99571712565819814</v>
      </c>
      <c r="GG69" s="282">
        <v>0.99566184098324451</v>
      </c>
      <c r="GH69" s="282"/>
      <c r="GJ69" s="95">
        <f t="shared" si="187"/>
        <v>2010</v>
      </c>
      <c r="GK69" s="98">
        <f t="shared" si="188"/>
        <v>4954</v>
      </c>
      <c r="GL69" s="98">
        <f t="shared" si="189"/>
        <v>3171</v>
      </c>
      <c r="GM69" s="75">
        <f t="shared" si="190"/>
        <v>3887.7379404721178</v>
      </c>
      <c r="GO69" s="407">
        <f t="shared" si="191"/>
        <v>0.98369570751434943</v>
      </c>
      <c r="GP69" s="282"/>
      <c r="GQ69">
        <f t="shared" si="251"/>
        <v>2010</v>
      </c>
      <c r="GR69" s="96">
        <f t="shared" si="237"/>
        <v>3887.7379404721178</v>
      </c>
      <c r="GS69" s="96">
        <f t="shared" si="238"/>
        <v>159397.25555935682</v>
      </c>
      <c r="GT69" s="96">
        <f t="shared" si="154"/>
        <v>41</v>
      </c>
      <c r="GU69" s="96">
        <f t="shared" si="113"/>
        <v>1681</v>
      </c>
      <c r="GV69" s="284">
        <f t="shared" si="114"/>
        <v>1.1350751058544351</v>
      </c>
      <c r="GW69">
        <f t="shared" si="239"/>
        <v>2010</v>
      </c>
      <c r="GX69" s="284">
        <f>'Regional_intensity (aggregate)'!AW46</f>
        <v>43.123444377156559</v>
      </c>
      <c r="GY69" s="284">
        <f t="shared" si="205"/>
        <v>42.290359532550923</v>
      </c>
      <c r="GZ69" s="284">
        <f t="shared" si="240"/>
        <v>42.348479939431257</v>
      </c>
      <c r="HA69" s="284">
        <f t="shared" si="206"/>
        <v>41.530366327701429</v>
      </c>
      <c r="HB69" s="285">
        <f t="shared" si="241"/>
        <v>1.0182996990407611</v>
      </c>
      <c r="HC69" s="282">
        <v>1.0202045274674822</v>
      </c>
      <c r="HD69" s="282"/>
      <c r="HE69" s="282"/>
      <c r="HG69" s="89"/>
      <c r="HO69">
        <f t="shared" si="36"/>
        <v>2010</v>
      </c>
      <c r="HP69" s="112">
        <f t="shared" si="37"/>
        <v>1.0245177393910281</v>
      </c>
      <c r="HQ69" s="112">
        <f t="shared" si="38"/>
        <v>0.98938878067292957</v>
      </c>
      <c r="HS69">
        <f>HO69</f>
        <v>2010</v>
      </c>
      <c r="HT69" s="81">
        <f>Commercial_Total!D224</f>
        <v>4400.6551203399995</v>
      </c>
      <c r="HU69" s="81">
        <f>HT69/HP69</f>
        <v>4295.3430195906058</v>
      </c>
      <c r="HV69" s="81">
        <f>Commercial_Total!D300</f>
        <v>4016.0649999999996</v>
      </c>
      <c r="HW69" s="81">
        <f>HV69/HQ69</f>
        <v>4059.1373972004071</v>
      </c>
      <c r="HY69" s="75">
        <f>HDD_by_Division10!K65</f>
        <v>4461</v>
      </c>
      <c r="HZ69" s="75">
        <f>CDD_by_Division10!K65</f>
        <v>1457</v>
      </c>
      <c r="IB69">
        <f t="shared" si="255"/>
        <v>2010</v>
      </c>
      <c r="IC69" s="81">
        <f t="shared" si="255"/>
        <v>4400.6551203399995</v>
      </c>
      <c r="ID69" s="81">
        <f t="shared" si="255"/>
        <v>4295.3430195906058</v>
      </c>
      <c r="IE69" s="81">
        <f t="shared" si="255"/>
        <v>4016.0649999999996</v>
      </c>
      <c r="IF69" s="81">
        <f t="shared" si="255"/>
        <v>4059.1373972004071</v>
      </c>
      <c r="IO69">
        <f t="shared" si="155"/>
        <v>2010</v>
      </c>
      <c r="IP69" s="78">
        <f>SEDS_CensusDiv!C58</f>
        <v>718.95299999999997</v>
      </c>
      <c r="IQ69" s="78">
        <f>SEDS_CensusDiv!D58</f>
        <v>967.21</v>
      </c>
      <c r="IR69" s="78">
        <f>SEDS_CensusDiv!E58</f>
        <v>1953.4570000000001</v>
      </c>
      <c r="IS69" s="78">
        <f>SEDS_CensusDiv!F58</f>
        <v>899.02100000000007</v>
      </c>
      <c r="IT69" s="78">
        <f t="shared" si="119"/>
        <v>4538.6409999999996</v>
      </c>
      <c r="IV69" s="78">
        <f t="shared" si="120"/>
        <v>709.32407885482075</v>
      </c>
      <c r="IW69" s="78">
        <f t="shared" si="121"/>
        <v>947.59818664131922</v>
      </c>
      <c r="IX69" s="78">
        <f t="shared" si="122"/>
        <v>1885.3165695737102</v>
      </c>
      <c r="IY69" s="78">
        <f t="shared" si="123"/>
        <v>902.8879556588131</v>
      </c>
      <c r="IZ69" s="78">
        <f t="shared" si="124"/>
        <v>4445.1267907286638</v>
      </c>
      <c r="JB69" s="294">
        <f t="shared" si="125"/>
        <v>1.0210374672475893</v>
      </c>
      <c r="JD69">
        <f t="shared" si="126"/>
        <v>2010</v>
      </c>
      <c r="JE69" s="78">
        <f t="shared" si="127"/>
        <v>4538.6409999999996</v>
      </c>
      <c r="JF69" s="78">
        <f t="shared" si="128"/>
        <v>4445.1267907286638</v>
      </c>
      <c r="JI69">
        <f t="shared" si="156"/>
        <v>2010</v>
      </c>
      <c r="JJ69" s="78">
        <f>SEDS_CensusDiv!J58</f>
        <v>1061.712</v>
      </c>
      <c r="JK69" s="78">
        <f>SEDS_CensusDiv!K58</f>
        <v>1136.748</v>
      </c>
      <c r="JL69" s="78">
        <f>SEDS_CensusDiv!L58</f>
        <v>1075.82</v>
      </c>
      <c r="JM69" s="78">
        <f>SEDS_CensusDiv!M58</f>
        <v>733.72</v>
      </c>
      <c r="JN69" s="78">
        <f t="shared" si="129"/>
        <v>4008</v>
      </c>
      <c r="JP69" s="78">
        <f t="shared" si="130"/>
        <v>1140.2890218078887</v>
      </c>
      <c r="JQ69" s="78">
        <f t="shared" si="131"/>
        <v>1179.6793148600414</v>
      </c>
      <c r="JR69" s="78">
        <f t="shared" si="132"/>
        <v>1030.4027118121401</v>
      </c>
      <c r="JS69" s="78">
        <f t="shared" si="133"/>
        <v>720.53443666060662</v>
      </c>
      <c r="JT69" s="78">
        <f t="shared" si="134"/>
        <v>4070.9054851406772</v>
      </c>
      <c r="JV69" s="294">
        <f t="shared" si="157"/>
        <v>0.98454754467518579</v>
      </c>
      <c r="JX69">
        <f t="shared" si="136"/>
        <v>2010</v>
      </c>
      <c r="JY69" s="78">
        <f t="shared" si="137"/>
        <v>4008</v>
      </c>
      <c r="JZ69" s="78">
        <f t="shared" si="138"/>
        <v>4070.9054851406772</v>
      </c>
      <c r="KC69">
        <v>2010</v>
      </c>
      <c r="KD69" s="78">
        <v>4035.4949999999999</v>
      </c>
      <c r="KE69" s="78">
        <v>4033.89000684342</v>
      </c>
    </row>
    <row r="70" spans="2:291" x14ac:dyDescent="0.2">
      <c r="B70" s="103"/>
      <c r="H70" s="109"/>
      <c r="I70" s="96">
        <f t="shared" si="139"/>
        <v>2011</v>
      </c>
      <c r="J70" s="300">
        <v>1.116555179669162</v>
      </c>
      <c r="K70" s="79">
        <f t="shared" ref="K70" si="258">K$13*J70+K$12*J69+K$11*J68</f>
        <v>1.0985376447579254</v>
      </c>
      <c r="L70" s="96">
        <f t="shared" ref="L70" si="259">AE70</f>
        <v>74088</v>
      </c>
      <c r="M70" s="79">
        <f t="shared" ref="M70" si="260">CHOOSE(J$6,L70,K70)</f>
        <v>1.0985376447579254</v>
      </c>
      <c r="O70" s="213">
        <v>2011</v>
      </c>
      <c r="P70" s="75">
        <f>HDD_by_Division11_update!B66</f>
        <v>6098</v>
      </c>
      <c r="Q70" s="75">
        <f>HDD_by_Division11_update!C66</f>
        <v>5409</v>
      </c>
      <c r="R70" s="96">
        <f t="shared" si="161"/>
        <v>5552.6727549467269</v>
      </c>
      <c r="T70">
        <f>CDD_by_Division11_update!B66</f>
        <v>569</v>
      </c>
      <c r="U70">
        <f>CDD_by_Division11_update!D66</f>
        <v>896</v>
      </c>
      <c r="V70" s="96">
        <f t="shared" si="162"/>
        <v>814.68158972842843</v>
      </c>
      <c r="X70" s="430">
        <f t="shared" si="163"/>
        <v>1.0238282588237031</v>
      </c>
      <c r="Y70" s="282"/>
      <c r="Z70">
        <f t="shared" si="242"/>
        <v>2011</v>
      </c>
      <c r="AA70" s="96">
        <f t="shared" ref="AA70" si="261">R70</f>
        <v>5552.6727549467269</v>
      </c>
      <c r="AB70" s="96">
        <f t="shared" ref="AB70" si="262">V70</f>
        <v>814.68158972842843</v>
      </c>
      <c r="AC70" s="96">
        <f t="shared" si="141"/>
        <v>42</v>
      </c>
      <c r="AD70" s="96">
        <f t="shared" ref="AD70" si="263">AC70*AC70</f>
        <v>1764</v>
      </c>
      <c r="AE70" s="96">
        <f t="shared" ref="AE70" si="264">AC70*AD70</f>
        <v>74088</v>
      </c>
      <c r="AF70" s="284">
        <f>'Regional_intensity (aggregate)'!I47</f>
        <v>45.682988693557903</v>
      </c>
      <c r="AG70" s="284">
        <f t="shared" ref="AG70" si="265">SUMPRODUCT(AA$23:AE$23,AA70:AE70)+Z$23</f>
        <v>46.518938827857546</v>
      </c>
      <c r="AH70" s="284">
        <f t="shared" ref="AH70" si="266">AF70/AJ70</f>
        <v>45.353648260353332</v>
      </c>
      <c r="AI70" s="284">
        <f t="shared" si="193"/>
        <v>46.183571814798178</v>
      </c>
      <c r="AJ70" s="285">
        <f t="shared" si="208"/>
        <v>1.0072616084005852</v>
      </c>
      <c r="AK70" s="282"/>
      <c r="AM70" s="95">
        <v>2011</v>
      </c>
      <c r="AN70" s="227">
        <f t="shared" ref="AN70" si="267">P70</f>
        <v>6098</v>
      </c>
      <c r="AO70" s="228">
        <f t="shared" ref="AO70" si="268">Q70</f>
        <v>5409</v>
      </c>
      <c r="AP70" s="229">
        <f t="shared" si="165"/>
        <v>5595.3172472872648</v>
      </c>
      <c r="AR70" s="407">
        <f t="shared" si="166"/>
        <v>0.94764768660744025</v>
      </c>
      <c r="AS70" s="282"/>
      <c r="AT70">
        <f t="shared" si="245"/>
        <v>2011</v>
      </c>
      <c r="AU70" s="96">
        <f t="shared" ref="AU70" si="269">AP70</f>
        <v>5595.3172472872648</v>
      </c>
      <c r="AV70" s="96">
        <f t="shared" ref="AV70" si="270">AU70*AW70</f>
        <v>235003.32438606513</v>
      </c>
      <c r="AW70" s="96">
        <f t="shared" si="143"/>
        <v>42</v>
      </c>
      <c r="AX70" s="96">
        <f t="shared" ref="AX70" si="271">AW70*AW70</f>
        <v>1764</v>
      </c>
      <c r="AY70" s="80">
        <f t="shared" si="66"/>
        <v>1.0985376447579254</v>
      </c>
      <c r="AZ70">
        <f t="shared" ref="AZ70" si="272">AT70</f>
        <v>2011</v>
      </c>
      <c r="BA70" s="80">
        <f>'Regional_intensity (aggregate)'!H47</f>
        <v>70.938881812890074</v>
      </c>
      <c r="BB70" s="284">
        <f t="shared" ref="BB70" si="273">SUMPRODUCT(AU$23:AY$23,AU70:AY70)+AT$23</f>
        <v>69.762789208253338</v>
      </c>
      <c r="BC70" s="284">
        <f t="shared" ref="BC70" si="274">BA70/BE70</f>
        <v>76.323214862409117</v>
      </c>
      <c r="BD70" s="284">
        <f t="shared" si="195"/>
        <v>75.057855636723247</v>
      </c>
      <c r="BE70" s="285">
        <f t="shared" si="70"/>
        <v>0.92945353442952328</v>
      </c>
      <c r="BF70" s="282">
        <v>0.92809627131987038</v>
      </c>
      <c r="BG70" s="282"/>
      <c r="BH70" s="282"/>
      <c r="BJ70" s="89"/>
      <c r="BL70" s="95">
        <f t="shared" si="33"/>
        <v>2011</v>
      </c>
      <c r="BM70" s="75">
        <f>HDD_by_Division11_update!D66</f>
        <v>6184</v>
      </c>
      <c r="BN70" s="75">
        <f>HDD_by_Division11_update!E66</f>
        <v>6562</v>
      </c>
      <c r="BO70" s="75">
        <f t="shared" si="167"/>
        <v>6394.5930680359434</v>
      </c>
      <c r="BQ70" s="75">
        <f>CDD_by_Division11_update!F66</f>
        <v>870</v>
      </c>
      <c r="BR70" s="75">
        <f>CDD_by_Division11_update!H66</f>
        <v>1101</v>
      </c>
      <c r="BS70" s="96">
        <f t="shared" si="168"/>
        <v>945.70248618784535</v>
      </c>
      <c r="BU70" s="430">
        <f t="shared" si="169"/>
        <v>1.0175203486383222</v>
      </c>
      <c r="BV70" s="282"/>
      <c r="BW70">
        <f t="shared" si="246"/>
        <v>2011</v>
      </c>
      <c r="BX70" s="96">
        <f t="shared" ref="BX70" si="275">BO70</f>
        <v>6394.5930680359434</v>
      </c>
      <c r="BY70" s="96">
        <f t="shared" ref="BY70" si="276">BS70</f>
        <v>945.70248618784535</v>
      </c>
      <c r="BZ70" s="96">
        <f t="shared" si="145"/>
        <v>42</v>
      </c>
      <c r="CA70" s="96">
        <f t="shared" ref="CA70" si="277">BZ70*BZ70</f>
        <v>1764</v>
      </c>
      <c r="CB70" s="96">
        <f t="shared" ref="CB70" si="278">BZ70*CA70</f>
        <v>74088</v>
      </c>
      <c r="CC70" s="96">
        <f t="shared" ref="CC70" si="279">BW70</f>
        <v>2011</v>
      </c>
      <c r="CD70" s="284">
        <f>'Regional_intensity (aggregate)'!W47</f>
        <v>50.211832555431513</v>
      </c>
      <c r="CE70" s="284">
        <f t="shared" ref="CE70" si="280">SUMPRODUCT(BX$23:CB$23,BX70:CB70)+BW$23</f>
        <v>50.084554784699293</v>
      </c>
      <c r="CF70" s="284">
        <f t="shared" ref="CF70" si="281">CD70/CH70</f>
        <v>49.544065875241358</v>
      </c>
      <c r="CG70" s="284">
        <f t="shared" si="197"/>
        <v>49.418480770362947</v>
      </c>
      <c r="CH70" s="285">
        <f t="shared" si="215"/>
        <v>1.0134782373709836</v>
      </c>
      <c r="CI70" s="282"/>
      <c r="CJ70" s="282"/>
      <c r="CL70" s="95">
        <v>2011</v>
      </c>
      <c r="CM70" s="227">
        <f t="shared" ref="CM70" si="282">BM70</f>
        <v>6184</v>
      </c>
      <c r="CN70" s="228">
        <f t="shared" ref="CN70" si="283">BN70</f>
        <v>6562</v>
      </c>
      <c r="CO70" s="229">
        <f t="shared" si="173"/>
        <v>6301.1758754091861</v>
      </c>
      <c r="CQ70" s="407">
        <f t="shared" si="174"/>
        <v>0.97090038168239279</v>
      </c>
      <c r="CR70" s="282"/>
      <c r="CS70">
        <f t="shared" ref="CS70" si="284">BW70</f>
        <v>2011</v>
      </c>
      <c r="CT70" s="96">
        <f t="shared" ref="CT70" si="285">CO70</f>
        <v>6301.1758754091861</v>
      </c>
      <c r="CU70" s="96">
        <f t="shared" ref="CU70" si="286">CT70*CV70</f>
        <v>264649.38676718582</v>
      </c>
      <c r="CV70" s="96">
        <f t="shared" si="146"/>
        <v>42</v>
      </c>
      <c r="CW70" s="96">
        <f t="shared" ref="CW70" si="287">CV70*CV70</f>
        <v>1764</v>
      </c>
      <c r="CX70" s="80">
        <f t="shared" ref="CX70" si="288">M70</f>
        <v>1.0985376447579254</v>
      </c>
      <c r="CY70">
        <f t="shared" ref="CY70" si="289">BW70</f>
        <v>2011</v>
      </c>
      <c r="CZ70" s="284">
        <f>'Regional_intensity (aggregate)'!V47</f>
        <v>61.516880519019359</v>
      </c>
      <c r="DA70" s="284">
        <f t="shared" ref="DA70" si="290">SUMPRODUCT(CT$23:CX$23,CT70:CX70)+CS$23</f>
        <v>60.41548286327491</v>
      </c>
      <c r="DB70" s="284">
        <f t="shared" ref="DB70" si="291">CZ70/DD70</f>
        <v>64.139139921563839</v>
      </c>
      <c r="DC70" s="284">
        <f t="shared" si="199"/>
        <v>62.990793357904209</v>
      </c>
      <c r="DD70" s="285">
        <f t="shared" si="219"/>
        <v>0.95911608098033041</v>
      </c>
      <c r="DE70" s="282"/>
      <c r="DF70" s="212"/>
      <c r="DG70" s="89"/>
      <c r="DI70" s="95">
        <f t="shared" si="34"/>
        <v>2011</v>
      </c>
      <c r="DJ70" s="75">
        <f>HDD_by_Division11_update!F66</f>
        <v>2619</v>
      </c>
      <c r="DK70" s="75">
        <f>HDD_by_Division11_update!G66</f>
        <v>3377</v>
      </c>
      <c r="DL70" s="75">
        <f>HDD_by_Division11_update!H66</f>
        <v>2168</v>
      </c>
      <c r="DM70" s="230">
        <f t="shared" si="175"/>
        <v>2833.2580746315457</v>
      </c>
      <c r="DO70" s="75">
        <f>CDD_by_Division11_update!J66</f>
        <v>2249</v>
      </c>
      <c r="DP70" s="75">
        <f>CDD_by_Division11_update!L66</f>
        <v>1739</v>
      </c>
      <c r="DQ70" s="75">
        <f>CDD_by_Division11_update!N66</f>
        <v>3083</v>
      </c>
      <c r="DR70" s="230">
        <f t="shared" si="176"/>
        <v>1487.1449582906484</v>
      </c>
      <c r="DT70" s="430">
        <f t="shared" si="177"/>
        <v>1.0175628990237053</v>
      </c>
      <c r="DU70" s="282"/>
      <c r="DV70">
        <f t="shared" si="248"/>
        <v>2011</v>
      </c>
      <c r="DW70" s="96">
        <f t="shared" ref="DW70" si="292">DM70</f>
        <v>2833.2580746315457</v>
      </c>
      <c r="DX70" s="96">
        <f t="shared" ref="DX70" si="293">DR70</f>
        <v>1487.1449582906484</v>
      </c>
      <c r="DY70" s="96">
        <f t="shared" ref="DY70" si="294">DZ70*DX70</f>
        <v>62460.088248207234</v>
      </c>
      <c r="DZ70" s="96">
        <v>42</v>
      </c>
      <c r="EA70" s="96">
        <f t="shared" ref="EA70" si="295">DZ70*DZ70</f>
        <v>1764</v>
      </c>
      <c r="EB70" s="96">
        <f t="shared" ref="EB70" si="296">DZ70*EA70</f>
        <v>74088</v>
      </c>
      <c r="EC70" s="96">
        <f t="shared" ref="EC70" si="297">DV70</f>
        <v>2011</v>
      </c>
      <c r="ED70" s="284">
        <f>'Regional_intensity (aggregate)'!AK47</f>
        <v>58.769587008628392</v>
      </c>
      <c r="EE70" s="284">
        <f t="shared" ref="EE70" si="298">SUMPRODUCT(DW$23:EB$23,DW70:EB70)+DV$23</f>
        <v>57.162379680967788</v>
      </c>
      <c r="EF70" s="284">
        <f t="shared" ref="EF70" si="299">ED70/EH70</f>
        <v>56.581253200588115</v>
      </c>
      <c r="EG70" s="284">
        <f t="shared" si="224"/>
        <v>55.033891556905743</v>
      </c>
      <c r="EH70" s="285">
        <f t="shared" si="225"/>
        <v>1.0386759515608879</v>
      </c>
      <c r="EI70" s="282">
        <v>1.032532539857407</v>
      </c>
      <c r="EK70" s="95">
        <f t="shared" si="178"/>
        <v>2011</v>
      </c>
      <c r="EL70" s="98">
        <f t="shared" ref="EL70" si="300">DJ70</f>
        <v>2619</v>
      </c>
      <c r="EM70" s="98">
        <f t="shared" ref="EM70" si="301">DK70</f>
        <v>3377</v>
      </c>
      <c r="EN70" s="98">
        <f t="shared" ref="EN70" si="302">DL70</f>
        <v>2168</v>
      </c>
      <c r="EO70" s="75">
        <f t="shared" si="182"/>
        <v>2622.5947313162164</v>
      </c>
      <c r="EQ70" s="407">
        <f t="shared" si="183"/>
        <v>0.96390531244746724</v>
      </c>
      <c r="ER70" s="282"/>
      <c r="ES70">
        <f t="shared" si="249"/>
        <v>2011</v>
      </c>
      <c r="ET70" s="96">
        <f t="shared" ref="ET70" si="303">EO70</f>
        <v>2622.5947313162164</v>
      </c>
      <c r="EU70" s="96">
        <f t="shared" ref="EU70" si="304">ET70*EV70</f>
        <v>110148.97871528109</v>
      </c>
      <c r="EV70" s="96">
        <f t="shared" si="150"/>
        <v>42</v>
      </c>
      <c r="EW70" s="96">
        <f t="shared" ref="EW70" si="305">EV70*EV70</f>
        <v>1764</v>
      </c>
      <c r="EX70" s="80">
        <f t="shared" si="97"/>
        <v>1.0985376447579254</v>
      </c>
      <c r="EY70">
        <f t="shared" ref="EY70" si="306">ES70</f>
        <v>2011</v>
      </c>
      <c r="EZ70" s="284">
        <f>'Regional_intensity (aggregate)'!AJ47</f>
        <v>31.011815597932461</v>
      </c>
      <c r="FA70" s="284">
        <f t="shared" ref="FA70" si="307">SUMPRODUCT(ET$23:EX$23,ET70:EX70)+ES$23</f>
        <v>30.504666947400374</v>
      </c>
      <c r="FB70" s="284">
        <f t="shared" ref="FB70" si="308">EZ70/FD70</f>
        <v>31.84321813705445</v>
      </c>
      <c r="FC70" s="284">
        <f t="shared" si="202"/>
        <v>31.322473227559929</v>
      </c>
      <c r="FD70" s="285">
        <f t="shared" ref="FD70" si="309">FA70/FC70</f>
        <v>0.97389075012633464</v>
      </c>
      <c r="FE70" s="282"/>
      <c r="FG70" s="89"/>
      <c r="FI70" s="95">
        <f t="shared" si="256"/>
        <v>2011</v>
      </c>
      <c r="FJ70" s="75">
        <f>HDD_by_Division11_update!I66</f>
        <v>5215</v>
      </c>
      <c r="FK70" s="75">
        <f>HDD_by_Division11_update!J66</f>
        <v>3390</v>
      </c>
      <c r="FL70" s="75">
        <f t="shared" si="184"/>
        <v>4092.1534044298605</v>
      </c>
      <c r="FN70" s="75">
        <f>CDD_by_Division11_update!P66</f>
        <v>1508</v>
      </c>
      <c r="FO70" s="75">
        <f>CDD_by_Division11_update!R66</f>
        <v>714</v>
      </c>
      <c r="FP70" s="96">
        <f t="shared" si="185"/>
        <v>1030.340039671295</v>
      </c>
      <c r="FR70" s="432">
        <f t="shared" si="186"/>
        <v>1.0131834633453392</v>
      </c>
      <c r="FS70" s="282"/>
      <c r="FT70">
        <f t="shared" si="250"/>
        <v>2011</v>
      </c>
      <c r="FU70" s="96">
        <f t="shared" ref="FU70" si="310">FL70</f>
        <v>4092.1534044298605</v>
      </c>
      <c r="FV70" s="96">
        <f t="shared" ref="FV70" si="311">FP70</f>
        <v>1030.340039671295</v>
      </c>
      <c r="FW70" s="96">
        <f t="shared" ref="FW70" si="312">FX70*FV70</f>
        <v>43274.281666194394</v>
      </c>
      <c r="FX70" s="96">
        <f t="shared" si="152"/>
        <v>42</v>
      </c>
      <c r="FY70" s="96">
        <f t="shared" ref="FY70" si="313">FX70*FX70</f>
        <v>1764</v>
      </c>
      <c r="FZ70" s="96">
        <f t="shared" ref="FZ70" si="314">FX70*FY70</f>
        <v>74088</v>
      </c>
      <c r="GA70" s="96">
        <f t="shared" ref="GA70" si="315">FT70</f>
        <v>2011</v>
      </c>
      <c r="GB70" s="284">
        <f>'Regional_intensity (aggregate)'!AX47</f>
        <v>53.531471649455838</v>
      </c>
      <c r="GC70" s="284">
        <f t="shared" ref="GC70" si="316">SUMPRODUCT(FU$23:FZ$23,FU70:FZ70)+FT$23</f>
        <v>53.567333393702981</v>
      </c>
      <c r="GD70" s="284">
        <f t="shared" ref="GD70" si="317">GB70/GF70</f>
        <v>53.286925096971586</v>
      </c>
      <c r="GE70" s="284">
        <f t="shared" si="204"/>
        <v>53.322623014862913</v>
      </c>
      <c r="GF70" s="285">
        <f t="shared" si="236"/>
        <v>1.0045892412076551</v>
      </c>
      <c r="GG70" s="282">
        <v>1.0045555986761581</v>
      </c>
      <c r="GH70" s="282"/>
      <c r="GJ70" s="95">
        <f t="shared" si="187"/>
        <v>2011</v>
      </c>
      <c r="GK70" s="98">
        <f t="shared" ref="GK70" si="318">FJ70</f>
        <v>5215</v>
      </c>
      <c r="GL70" s="98">
        <f t="shared" ref="GL70" si="319">FK70</f>
        <v>3390</v>
      </c>
      <c r="GM70" s="75">
        <f t="shared" si="190"/>
        <v>4123.6212795073552</v>
      </c>
      <c r="GO70" s="407">
        <f t="shared" si="191"/>
        <v>1.0117334190191198</v>
      </c>
      <c r="GP70" s="282"/>
      <c r="GQ70">
        <f t="shared" si="251"/>
        <v>2011</v>
      </c>
      <c r="GR70" s="96">
        <f t="shared" ref="GR70" si="320">GM70</f>
        <v>4123.6212795073552</v>
      </c>
      <c r="GS70" s="96">
        <f t="shared" ref="GS70" si="321">GR70*GT70</f>
        <v>173192.09373930891</v>
      </c>
      <c r="GT70" s="96">
        <f t="shared" si="154"/>
        <v>42</v>
      </c>
      <c r="GU70" s="96">
        <f t="shared" ref="GU70" si="322">GT70*GT70</f>
        <v>1764</v>
      </c>
      <c r="GV70" s="284">
        <f t="shared" ref="GV70" si="323">M70</f>
        <v>1.0985376447579254</v>
      </c>
      <c r="GW70">
        <f t="shared" ref="GW70" si="324">GQ70</f>
        <v>2011</v>
      </c>
      <c r="GX70" s="284">
        <f>'Regional_intensity (aggregate)'!AW47</f>
        <v>45.540047515776237</v>
      </c>
      <c r="GY70" s="284">
        <f t="shared" ref="GY70" si="325">SUMPRODUCT(GR$23:GV$23,GR70:GV70)+GQ$23</f>
        <v>46.286915139185766</v>
      </c>
      <c r="GZ70" s="284">
        <f t="shared" ref="GZ70" si="326">GX70/HB70</f>
        <v>40.862740780519268</v>
      </c>
      <c r="HA70" s="284">
        <f t="shared" si="206"/>
        <v>41.53289945969442</v>
      </c>
      <c r="HB70" s="285">
        <f t="shared" si="241"/>
        <v>1.1144638525442916</v>
      </c>
      <c r="HC70" s="282">
        <v>1.1259058731840876</v>
      </c>
      <c r="HD70" s="282"/>
      <c r="HE70" s="282"/>
      <c r="HG70" s="89"/>
      <c r="HO70">
        <f t="shared" si="36"/>
        <v>2011</v>
      </c>
      <c r="HP70" s="112">
        <f t="shared" si="37"/>
        <v>1.0176155159771387</v>
      </c>
      <c r="HQ70" s="112">
        <f t="shared" si="38"/>
        <v>0.97188351415863394</v>
      </c>
      <c r="HS70">
        <f>HO70</f>
        <v>2011</v>
      </c>
      <c r="HT70" s="81">
        <f>Commercial_Total!D225</f>
        <v>4393.3471203399995</v>
      </c>
      <c r="HU70" s="81">
        <f>HT70/HP70</f>
        <v>4317.2957284573267</v>
      </c>
      <c r="HV70" s="81">
        <f>Commercial_Total!D301</f>
        <v>4054.54</v>
      </c>
      <c r="HW70" s="81">
        <f>HV70/HQ70</f>
        <v>4171.8374073975756</v>
      </c>
      <c r="HY70" s="75">
        <f>HDD_by_Division10!K66</f>
        <v>4524</v>
      </c>
      <c r="HZ70" s="75">
        <f>CDD_by_Division10!K66</f>
        <v>1242</v>
      </c>
      <c r="IB70">
        <f t="shared" ref="IB70" si="327">HS70</f>
        <v>2011</v>
      </c>
      <c r="IC70" s="81">
        <f t="shared" ref="IC70" si="328">HT70</f>
        <v>4393.3471203399995</v>
      </c>
      <c r="ID70" s="81">
        <f t="shared" ref="ID70" si="329">HU70</f>
        <v>4317.2957284573267</v>
      </c>
      <c r="IE70" s="81">
        <f t="shared" ref="IE70" si="330">HV70</f>
        <v>4054.54</v>
      </c>
      <c r="IF70" s="81">
        <f t="shared" ref="IF70" si="331">HW70</f>
        <v>4171.8374073975756</v>
      </c>
      <c r="IO70">
        <f t="shared" si="155"/>
        <v>2011</v>
      </c>
      <c r="IP70" s="78">
        <f>SEDS_CensusDiv!C59</f>
        <v>696.31399999999996</v>
      </c>
      <c r="IQ70" s="78">
        <f>SEDS_CensusDiv!D59</f>
        <v>965.05799999999999</v>
      </c>
      <c r="IR70" s="78">
        <f>SEDS_CensusDiv!E59</f>
        <v>1956.979</v>
      </c>
      <c r="IS70" s="78">
        <f>SEDS_CensusDiv!F59</f>
        <v>912.98099999999999</v>
      </c>
      <c r="IT70" s="78">
        <f t="shared" ref="IT70:IT71" si="332">SUM(IP70:IS70)</f>
        <v>4531.3319999999994</v>
      </c>
      <c r="IV70" s="78">
        <f t="shared" ref="IV70" si="333">IP70/AJ70</f>
        <v>691.29409300694579</v>
      </c>
      <c r="IW70" s="78">
        <f t="shared" ref="IW70" si="334">IQ70/CH70</f>
        <v>952.22370290200968</v>
      </c>
      <c r="IX70" s="78">
        <f t="shared" ref="IX70" si="335">IR70/EH70</f>
        <v>1884.1092807233254</v>
      </c>
      <c r="IY70" s="78">
        <f t="shared" ref="IY70" si="336">IS70/GF70</f>
        <v>908.81025054824465</v>
      </c>
      <c r="IZ70" s="78">
        <f t="shared" ref="IZ70" si="337">SUM(IV70:IY70)</f>
        <v>4436.4373271805252</v>
      </c>
      <c r="JB70" s="294">
        <f t="shared" si="125"/>
        <v>1.0213898373449541</v>
      </c>
      <c r="JD70">
        <f t="shared" ref="JD70" si="338">IO70</f>
        <v>2011</v>
      </c>
      <c r="JE70" s="78">
        <f t="shared" ref="JE70" si="339">IT70</f>
        <v>4531.3319999999994</v>
      </c>
      <c r="JF70" s="78">
        <f t="shared" ref="JF70" si="340">IZ70</f>
        <v>4436.4373271805252</v>
      </c>
      <c r="JI70">
        <f t="shared" si="156"/>
        <v>2011</v>
      </c>
      <c r="JJ70" s="78">
        <f>SEDS_CensusDiv!J59</f>
        <v>1081.2719999999999</v>
      </c>
      <c r="JK70" s="78">
        <f>SEDS_CensusDiv!K59</f>
        <v>1182.338</v>
      </c>
      <c r="JL70" s="78">
        <f>SEDS_CensusDiv!L59</f>
        <v>1032.6680000000001</v>
      </c>
      <c r="JM70" s="78">
        <f>SEDS_CensusDiv!M59</f>
        <v>776.68700000000001</v>
      </c>
      <c r="JN70" s="78">
        <f t="shared" ref="JN70" si="341">SUM(JJ70:JM70)</f>
        <v>4072.9649999999997</v>
      </c>
      <c r="JP70" s="78">
        <f t="shared" ref="JP70" si="342">JJ70/BE70</f>
        <v>1163.3416410252926</v>
      </c>
      <c r="JQ70" s="78">
        <f t="shared" ref="JQ70" si="343">JK70/DD70</f>
        <v>1232.7371247821329</v>
      </c>
      <c r="JR70" s="78">
        <f t="shared" ref="JR70" si="344">JL70/FD70</f>
        <v>1060.3530220058469</v>
      </c>
      <c r="JS70" s="78">
        <f t="shared" ref="JS70" si="345">JM70/HB70</f>
        <v>696.91538063513144</v>
      </c>
      <c r="JT70" s="78">
        <f t="shared" ref="JT70:JT71" si="346">SUM(JP70:JS70)</f>
        <v>4153.3471684484039</v>
      </c>
      <c r="JV70" s="294">
        <f t="shared" si="157"/>
        <v>0.98064641235410299</v>
      </c>
      <c r="JX70">
        <f t="shared" ref="JX70" si="347">JI70</f>
        <v>2011</v>
      </c>
      <c r="JY70" s="78">
        <f t="shared" ref="JY70" si="348">JN70</f>
        <v>4072.9649999999997</v>
      </c>
      <c r="JZ70" s="78">
        <f t="shared" ref="JZ70" si="349">JT70</f>
        <v>4153.3471684484039</v>
      </c>
      <c r="KC70">
        <v>2011</v>
      </c>
      <c r="KD70" s="78">
        <v>4035.4949999999999</v>
      </c>
      <c r="KE70" s="78">
        <v>4033.89000684342</v>
      </c>
    </row>
    <row r="71" spans="2:291" x14ac:dyDescent="0.2">
      <c r="B71" s="103"/>
      <c r="H71" s="109"/>
      <c r="I71" s="96">
        <f t="shared" ref="I71" si="350">I70+1</f>
        <v>2012</v>
      </c>
      <c r="J71" s="300">
        <v>1.0544447533276813</v>
      </c>
      <c r="K71" s="79">
        <f t="shared" ref="K71" si="351">K$13*J71+K$12*J70+K$11*J69</f>
        <v>1.0797632320659432</v>
      </c>
      <c r="L71" s="96">
        <f t="shared" ref="L71" si="352">AE71</f>
        <v>74088</v>
      </c>
      <c r="M71" s="79">
        <f t="shared" ref="M71" si="353">CHOOSE(J$6,L71,K71)</f>
        <v>1.0797632320659432</v>
      </c>
      <c r="O71" s="213">
        <v>2012</v>
      </c>
      <c r="P71" s="75">
        <f>HDD_by_Division11_update!B67</f>
        <v>5558</v>
      </c>
      <c r="Q71" s="75">
        <f>HDD_by_Division11_update!C67</f>
        <v>4938</v>
      </c>
      <c r="R71" s="96">
        <f t="shared" ref="R71:R72" si="354">P$75*P71+Q$75*Q71</f>
        <v>5067.2846270928458</v>
      </c>
      <c r="T71">
        <f>CDD_by_Division11_update!B67</f>
        <v>591</v>
      </c>
      <c r="U71">
        <f>CDD_by_Division11_update!D67</f>
        <v>851</v>
      </c>
      <c r="V71" s="96">
        <f t="shared" ref="V71:V72" si="355">T$75*T71+U$75*U71</f>
        <v>786.34316002871981</v>
      </c>
      <c r="X71" s="430">
        <f t="shared" si="163"/>
        <v>1.0165671942569292</v>
      </c>
      <c r="Y71" s="282"/>
      <c r="Z71">
        <f t="shared" si="242"/>
        <v>2012</v>
      </c>
      <c r="AA71" s="96">
        <f t="shared" ref="AA71" si="356">R71</f>
        <v>5067.2846270928458</v>
      </c>
      <c r="AB71" s="96">
        <f t="shared" ref="AB71" si="357">V71</f>
        <v>786.34316002871981</v>
      </c>
      <c r="AC71" s="431">
        <v>42</v>
      </c>
      <c r="AD71" s="96">
        <f t="shared" ref="AD71" si="358">AC71*AC71</f>
        <v>1764</v>
      </c>
      <c r="AE71" s="96">
        <f t="shared" ref="AE71" si="359">AC71*AD71</f>
        <v>74088</v>
      </c>
      <c r="AF71" s="284">
        <f>'Regional_intensity (aggregate)'!I48</f>
        <v>45.682988693557903</v>
      </c>
      <c r="AG71" s="284">
        <f t="shared" ref="AG71" si="360">SUMPRODUCT(AA$23:AE$23,AA71:AE71)+Z$23</f>
        <v>46.108480159381322</v>
      </c>
      <c r="AH71" s="284">
        <f t="shared" ref="AH71" si="361">AF71/AJ71</f>
        <v>45.757387399252188</v>
      </c>
      <c r="AI71" s="284">
        <f t="shared" si="193"/>
        <v>46.183571814798178</v>
      </c>
      <c r="AJ71" s="285">
        <f t="shared" ref="AJ71" si="362">AG71/AI71</f>
        <v>0.99837406132817141</v>
      </c>
      <c r="AK71" s="282"/>
      <c r="AM71" s="95">
        <v>2012</v>
      </c>
      <c r="AN71" s="227">
        <f t="shared" ref="AN71" si="363">P71</f>
        <v>5558</v>
      </c>
      <c r="AO71" s="228">
        <f t="shared" ref="AO71" si="364">Q71</f>
        <v>4938</v>
      </c>
      <c r="AP71" s="229">
        <f t="shared" si="165"/>
        <v>5105.6584808680755</v>
      </c>
      <c r="AR71" s="407"/>
      <c r="AS71" s="282"/>
      <c r="AT71">
        <f t="shared" si="245"/>
        <v>2012</v>
      </c>
      <c r="AU71" s="96">
        <f t="shared" ref="AU71" si="365">AP71</f>
        <v>5105.6584808680755</v>
      </c>
      <c r="AV71" s="96">
        <f t="shared" ref="AV71" si="366">AU71*AW71</f>
        <v>214437.65619645917</v>
      </c>
      <c r="AW71" s="431">
        <v>42</v>
      </c>
      <c r="AX71" s="96">
        <f t="shared" ref="AX71" si="367">AW71*AW71</f>
        <v>1764</v>
      </c>
      <c r="AY71" s="80">
        <f t="shared" si="66"/>
        <v>1.0797632320659432</v>
      </c>
      <c r="AZ71">
        <f t="shared" ref="AZ71" si="368">AT71</f>
        <v>2012</v>
      </c>
      <c r="BA71" s="80">
        <f>'Regional_intensity (aggregate)'!H48</f>
        <v>70.938881812890074</v>
      </c>
      <c r="BB71" s="284">
        <f t="shared" ref="BB71" si="369">SUMPRODUCT(AU$23:AY$23,AU71:AY71)+AT$23</f>
        <v>64.950891026209334</v>
      </c>
      <c r="BC71" s="284">
        <f t="shared" ref="BC71" si="370">BA71/BE71</f>
        <v>82.335045439041892</v>
      </c>
      <c r="BD71" s="284">
        <f t="shared" si="195"/>
        <v>75.385098091262606</v>
      </c>
      <c r="BE71" s="285">
        <f t="shared" ref="BE71" si="371">BB71/BD71</f>
        <v>0.86158793542430057</v>
      </c>
      <c r="BF71" s="282"/>
      <c r="BG71" s="282"/>
      <c r="BH71" s="282"/>
      <c r="BJ71" s="89"/>
      <c r="BL71" s="95">
        <f t="shared" si="33"/>
        <v>2012</v>
      </c>
      <c r="BM71" s="75">
        <f>HDD_by_Division11_update!D67</f>
        <v>5387</v>
      </c>
      <c r="BN71" s="75">
        <f>HDD_by_Division11_update!E67</f>
        <v>5503</v>
      </c>
      <c r="BO71" s="75">
        <f t="shared" si="167"/>
        <v>5451.6264441591784</v>
      </c>
      <c r="BQ71" s="75">
        <f>CDD_by_Division11_update!F67</f>
        <v>974</v>
      </c>
      <c r="BR71" s="75">
        <f>CDD_by_Division11_update!H67</f>
        <v>1250</v>
      </c>
      <c r="BS71" s="96">
        <f t="shared" si="168"/>
        <v>1064.4497237569062</v>
      </c>
      <c r="BU71" s="430">
        <f t="shared" si="169"/>
        <v>1.0201130619087646</v>
      </c>
      <c r="BV71" s="282"/>
      <c r="BW71">
        <f t="shared" si="246"/>
        <v>2012</v>
      </c>
      <c r="BX71" s="96">
        <f t="shared" ref="BX71" si="372">BO71</f>
        <v>5451.6264441591784</v>
      </c>
      <c r="BY71" s="96">
        <f t="shared" ref="BY71" si="373">BS71</f>
        <v>1064.4497237569062</v>
      </c>
      <c r="BZ71" s="431">
        <v>42</v>
      </c>
      <c r="CA71" s="96">
        <f t="shared" ref="CA71" si="374">BZ71*BZ71</f>
        <v>1764</v>
      </c>
      <c r="CB71" s="96">
        <f t="shared" ref="CB71" si="375">BZ71*CA71</f>
        <v>74088</v>
      </c>
      <c r="CC71" s="96">
        <f t="shared" ref="CC71" si="376">BW71</f>
        <v>2012</v>
      </c>
      <c r="CD71" s="284">
        <f>'Regional_intensity (aggregate)'!W48</f>
        <v>50.211832555431513</v>
      </c>
      <c r="CE71" s="284">
        <f t="shared" ref="CE71" si="377">SUMPRODUCT(BX$23:CB$23,BX71:CB71)+BW$23</f>
        <v>50.243161368981959</v>
      </c>
      <c r="CF71" s="284">
        <f t="shared" ref="CF71" si="378">CD71/CH71</f>
        <v>49.387666181316071</v>
      </c>
      <c r="CG71" s="284">
        <f t="shared" si="197"/>
        <v>49.418480770362947</v>
      </c>
      <c r="CH71" s="285">
        <f t="shared" ref="CH71" si="379">CE71/CG71</f>
        <v>1.0166876962982963</v>
      </c>
      <c r="CI71" s="282"/>
      <c r="CJ71" s="282"/>
      <c r="CL71" s="95">
        <v>2012</v>
      </c>
      <c r="CM71" s="227">
        <f t="shared" ref="CM71" si="380">BM71</f>
        <v>5387</v>
      </c>
      <c r="CN71" s="228">
        <f t="shared" ref="CN71" si="381">BN71</f>
        <v>5503</v>
      </c>
      <c r="CO71" s="229">
        <f t="shared" si="173"/>
        <v>5422.9587342525538</v>
      </c>
      <c r="CQ71" s="407"/>
      <c r="CR71" s="282"/>
      <c r="CS71">
        <f t="shared" ref="CS71" si="382">BW71</f>
        <v>2012</v>
      </c>
      <c r="CT71" s="96">
        <f t="shared" ref="CT71" si="383">CO71</f>
        <v>5422.9587342525538</v>
      </c>
      <c r="CU71" s="96">
        <f t="shared" ref="CU71" si="384">CT71*CV71</f>
        <v>227764.26683860726</v>
      </c>
      <c r="CV71" s="431">
        <v>42</v>
      </c>
      <c r="CW71" s="96">
        <f t="shared" ref="CW71" si="385">CV71*CV71</f>
        <v>1764</v>
      </c>
      <c r="CX71" s="80">
        <f t="shared" ref="CX71" si="386">M71</f>
        <v>1.0797632320659432</v>
      </c>
      <c r="CY71">
        <f t="shared" ref="CY71" si="387">BW71</f>
        <v>2012</v>
      </c>
      <c r="CZ71" s="284">
        <f>'Regional_intensity (aggregate)'!V48</f>
        <v>61.516880519019359</v>
      </c>
      <c r="DA71" s="284">
        <f t="shared" ref="DA71" si="388">SUMPRODUCT(CT$23:CX$23,CT71:CX71)+CS$23</f>
        <v>52.23494803958517</v>
      </c>
      <c r="DB71" s="284">
        <f t="shared" ref="DB71" si="389">CZ71/DD71</f>
        <v>74.237599124237775</v>
      </c>
      <c r="DC71" s="284">
        <f t="shared" si="199"/>
        <v>63.036309710782611</v>
      </c>
      <c r="DD71" s="285">
        <f t="shared" ref="DD71" si="390">DA71/DC71</f>
        <v>0.82864857221567612</v>
      </c>
      <c r="DE71" s="282"/>
      <c r="DF71" s="212"/>
      <c r="DG71" s="89"/>
      <c r="DI71" s="95">
        <f t="shared" si="34"/>
        <v>2012</v>
      </c>
      <c r="DJ71" s="75">
        <f>HDD_by_Division11_update!F67</f>
        <v>2273</v>
      </c>
      <c r="DK71" s="75">
        <f>HDD_by_Division11_update!G67</f>
        <v>2645</v>
      </c>
      <c r="DL71" s="75">
        <f>HDD_by_Division11_update!H67</f>
        <v>1700</v>
      </c>
      <c r="DM71" s="230">
        <f t="shared" si="175"/>
        <v>2333.9303857008463</v>
      </c>
      <c r="DO71" s="75">
        <f>CDD_by_Division11_update!J67</f>
        <v>2142</v>
      </c>
      <c r="DP71" s="75">
        <f>CDD_by_Division11_update!L67</f>
        <v>1760</v>
      </c>
      <c r="DQ71" s="75">
        <f>CDD_by_Division11_update!N67</f>
        <v>2887</v>
      </c>
      <c r="DR71" s="230">
        <f t="shared" si="176"/>
        <v>1441.1754719742428</v>
      </c>
      <c r="DT71" s="430">
        <f t="shared" si="177"/>
        <v>1.0029365515032067</v>
      </c>
      <c r="DU71" s="282"/>
      <c r="DV71">
        <f t="shared" si="248"/>
        <v>2012</v>
      </c>
      <c r="DW71" s="96">
        <f t="shared" ref="DW71" si="391">DM71</f>
        <v>2333.9303857008463</v>
      </c>
      <c r="DX71" s="96">
        <f t="shared" ref="DX71" si="392">DR71</f>
        <v>1441.1754719742428</v>
      </c>
      <c r="DY71" s="96">
        <f t="shared" ref="DY71" si="393">DZ71*DX71</f>
        <v>60529.369822918197</v>
      </c>
      <c r="DZ71" s="431">
        <v>42</v>
      </c>
      <c r="EA71" s="96">
        <f t="shared" ref="EA71" si="394">DZ71*DZ71</f>
        <v>1764</v>
      </c>
      <c r="EB71" s="96">
        <f t="shared" ref="EB71" si="395">DZ71*EA71</f>
        <v>74088</v>
      </c>
      <c r="EC71" s="96">
        <f t="shared" ref="EC71" si="396">DV71</f>
        <v>2012</v>
      </c>
      <c r="ED71" s="284">
        <f>'Regional_intensity (aggregate)'!AK48</f>
        <v>58.769587008628392</v>
      </c>
      <c r="EE71" s="284">
        <f t="shared" ref="EE71" si="397">SUMPRODUCT(DW$23:EB$23,DW71:EB71)+DV$23</f>
        <v>57.327125891303737</v>
      </c>
      <c r="EF71" s="284">
        <f t="shared" ref="EF71" si="398">ED71/EH71</f>
        <v>56.418650472892857</v>
      </c>
      <c r="EG71" s="284">
        <f t="shared" si="224"/>
        <v>55.033891556905743</v>
      </c>
      <c r="EH71" s="285">
        <f t="shared" ref="EH71" si="399">EE71/EG71</f>
        <v>1.0416694925530889</v>
      </c>
      <c r="EI71" s="282">
        <v>1.0297785522699521</v>
      </c>
      <c r="EK71" s="95">
        <f t="shared" si="178"/>
        <v>2012</v>
      </c>
      <c r="EL71" s="98">
        <f t="shared" ref="EL71" si="400">DJ71</f>
        <v>2273</v>
      </c>
      <c r="EM71" s="98">
        <f t="shared" ref="EM71" si="401">DK71</f>
        <v>2645</v>
      </c>
      <c r="EN71" s="98">
        <f t="shared" ref="EN71" si="402">DL71</f>
        <v>1700</v>
      </c>
      <c r="EO71" s="75">
        <f t="shared" si="182"/>
        <v>2157.6879832012983</v>
      </c>
      <c r="EQ71" s="407">
        <f t="shared" si="183"/>
        <v>0.86600849593889784</v>
      </c>
      <c r="ER71" s="282"/>
      <c r="ES71">
        <f t="shared" si="249"/>
        <v>2012</v>
      </c>
      <c r="ET71" s="96">
        <f t="shared" ref="ET71" si="403">EO71</f>
        <v>2157.6879832012983</v>
      </c>
      <c r="EU71" s="96">
        <f t="shared" ref="EU71" si="404">ET71*EV71</f>
        <v>90622.895294454531</v>
      </c>
      <c r="EV71" s="431">
        <v>42</v>
      </c>
      <c r="EW71" s="96">
        <f t="shared" ref="EW71" si="405">EV71*EV71</f>
        <v>1764</v>
      </c>
      <c r="EX71" s="80">
        <f t="shared" ref="EX71" si="406">M71</f>
        <v>1.0797632320659432</v>
      </c>
      <c r="EY71">
        <f t="shared" ref="EY71" si="407">ES71</f>
        <v>2012</v>
      </c>
      <c r="EZ71" s="284">
        <f>'Regional_intensity (aggregate)'!AJ48</f>
        <v>31.011815597932461</v>
      </c>
      <c r="FA71" s="284">
        <f t="shared" ref="FA71" si="408">SUMPRODUCT(ET$23:EX$23,ET71:EX71)+ES$23</f>
        <v>28.637956506221087</v>
      </c>
      <c r="FB71" s="284">
        <f t="shared" ref="FB71" si="409">EZ71/FD71</f>
        <v>34.02231998232245</v>
      </c>
      <c r="FC71" s="284">
        <f t="shared" si="202"/>
        <v>31.418016040294166</v>
      </c>
      <c r="FD71" s="285">
        <f t="shared" ref="FD71" si="410">FA71/FC71</f>
        <v>0.9115138419145371</v>
      </c>
      <c r="FE71" s="282"/>
      <c r="FG71" s="89"/>
      <c r="FI71" s="95">
        <f t="shared" si="256"/>
        <v>2012</v>
      </c>
      <c r="FJ71" s="75">
        <f>HDD_by_Division11_update!I67</f>
        <v>4444</v>
      </c>
      <c r="FK71" s="75">
        <f>HDD_by_Division11_update!J67</f>
        <v>2985</v>
      </c>
      <c r="FL71" s="75">
        <f t="shared" si="184"/>
        <v>3546.3379819524203</v>
      </c>
      <c r="FN71" s="75">
        <f>CDD_by_Division11_update!P67</f>
        <v>1655</v>
      </c>
      <c r="FO71" s="75">
        <f>CDD_by_Division11_update!R67</f>
        <v>897</v>
      </c>
      <c r="FP71" s="96">
        <f t="shared" si="185"/>
        <v>1198.9971663360725</v>
      </c>
      <c r="FR71" s="432">
        <f t="shared" si="186"/>
        <v>1.0199201165463376</v>
      </c>
      <c r="FS71" s="282"/>
      <c r="FT71">
        <f t="shared" si="250"/>
        <v>2012</v>
      </c>
      <c r="FU71" s="96">
        <f t="shared" ref="FU71" si="411">FL71</f>
        <v>3546.3379819524203</v>
      </c>
      <c r="FV71" s="96">
        <f t="shared" ref="FV71" si="412">FP71</f>
        <v>1198.9971663360725</v>
      </c>
      <c r="FW71" s="96">
        <f t="shared" ref="FW71" si="413">FX71*FV71</f>
        <v>50357.880986115044</v>
      </c>
      <c r="FX71" s="431">
        <v>42</v>
      </c>
      <c r="FY71" s="96">
        <f t="shared" ref="FY71" si="414">FX71*FX71</f>
        <v>1764</v>
      </c>
      <c r="FZ71" s="96">
        <f t="shared" ref="FZ71" si="415">FX71*FY71</f>
        <v>74088</v>
      </c>
      <c r="GA71" s="96">
        <f t="shared" ref="GA71" si="416">FT71</f>
        <v>2012</v>
      </c>
      <c r="GB71" s="284">
        <f>'Regional_intensity (aggregate)'!AX48</f>
        <v>53.531471649455838</v>
      </c>
      <c r="GC71" s="284">
        <f t="shared" ref="GC71" si="417">SUMPRODUCT(FU$23:FZ$23,FU71:FZ71)+FT$23</f>
        <v>52.558697300764408</v>
      </c>
      <c r="GD71" s="284">
        <f t="shared" ref="GD71" si="418">GB71/GF71</f>
        <v>54.309536361991242</v>
      </c>
      <c r="GE71" s="284">
        <f t="shared" si="204"/>
        <v>53.322623014862913</v>
      </c>
      <c r="GF71" s="285">
        <f t="shared" si="236"/>
        <v>0.98567351583800422</v>
      </c>
      <c r="GG71" s="282"/>
      <c r="GH71" s="282"/>
      <c r="GJ71" s="95">
        <f t="shared" si="187"/>
        <v>2012</v>
      </c>
      <c r="GK71" s="98">
        <f t="shared" ref="GK71" si="419">FJ71</f>
        <v>4444</v>
      </c>
      <c r="GL71" s="98">
        <f t="shared" ref="GL71" si="420">FK71</f>
        <v>2985</v>
      </c>
      <c r="GM71" s="75">
        <f t="shared" si="190"/>
        <v>3571.4950393431409</v>
      </c>
      <c r="GO71" s="407">
        <f t="shared" si="191"/>
        <v>0.9432336473680617</v>
      </c>
      <c r="GP71" s="282"/>
      <c r="GQ71">
        <f t="shared" si="251"/>
        <v>2012</v>
      </c>
      <c r="GR71" s="96">
        <f t="shared" ref="GR71" si="421">GM71</f>
        <v>3571.4950393431409</v>
      </c>
      <c r="GS71" s="96">
        <f t="shared" ref="GS71" si="422">GR71*GT71</f>
        <v>153574.28669175506</v>
      </c>
      <c r="GT71" s="96">
        <f t="shared" si="154"/>
        <v>43</v>
      </c>
      <c r="GU71" s="96">
        <f t="shared" ref="GU71" si="423">GT71*GT71</f>
        <v>1849</v>
      </c>
      <c r="GV71" s="284">
        <f t="shared" ref="GV71" si="424">M71</f>
        <v>1.0797632320659432</v>
      </c>
      <c r="GW71">
        <f t="shared" ref="GW71" si="425">GQ71</f>
        <v>2012</v>
      </c>
      <c r="GX71" s="284">
        <f>'Regional_intensity (aggregate)'!AW48</f>
        <v>45.540047515776237</v>
      </c>
      <c r="GY71" s="284">
        <f t="shared" ref="GY71" si="426">SUMPRODUCT(GR$23:GV$23,GR71:GV71)+GQ$23</f>
        <v>36.759333414281485</v>
      </c>
      <c r="GZ71" s="284">
        <f t="shared" ref="GZ71" si="427">GX71/HB71</f>
        <v>51.353439393083413</v>
      </c>
      <c r="HA71" s="284">
        <f t="shared" si="206"/>
        <v>41.451827646128308</v>
      </c>
      <c r="HB71" s="285">
        <f t="shared" ref="HB71" si="428">GY71/HA71</f>
        <v>0.88679644545696856</v>
      </c>
      <c r="HC71" s="282">
        <v>0.87591572539041862</v>
      </c>
      <c r="HD71" s="282"/>
      <c r="HE71" s="282"/>
      <c r="HG71" s="89"/>
      <c r="HP71" s="112"/>
      <c r="HQ71" s="112"/>
      <c r="HT71" s="81"/>
      <c r="HU71" s="81"/>
      <c r="HV71" s="81"/>
      <c r="HW71" s="81"/>
      <c r="HY71" s="75"/>
      <c r="HZ71" s="75"/>
      <c r="IC71" s="81"/>
      <c r="ID71" s="81"/>
      <c r="IE71" s="81"/>
      <c r="IF71" s="81"/>
      <c r="IO71">
        <f t="shared" si="155"/>
        <v>2012</v>
      </c>
      <c r="IP71" s="481">
        <f>IP70</f>
        <v>696.31399999999996</v>
      </c>
      <c r="IQ71" s="481">
        <f t="shared" ref="IQ71:IS71" si="429">IQ70</f>
        <v>965.05799999999999</v>
      </c>
      <c r="IR71" s="481">
        <f t="shared" si="429"/>
        <v>1956.979</v>
      </c>
      <c r="IS71" s="481">
        <f t="shared" si="429"/>
        <v>912.98099999999999</v>
      </c>
      <c r="IT71" s="481">
        <f t="shared" si="332"/>
        <v>4531.3319999999994</v>
      </c>
      <c r="IV71" s="481">
        <f t="shared" ref="IV71" si="430">IP71/AJ71</f>
        <v>697.44800768728851</v>
      </c>
      <c r="IW71" s="481">
        <f t="shared" ref="IW71" si="431">IQ71/CH71</f>
        <v>949.21774259069218</v>
      </c>
      <c r="IX71" s="481">
        <f t="shared" ref="IX71" si="432">IR71/EH71</f>
        <v>1878.6947433811517</v>
      </c>
      <c r="IY71" s="481">
        <f t="shared" ref="IY71" si="433">IS71/GF71</f>
        <v>926.25091912284745</v>
      </c>
      <c r="IZ71" s="481">
        <f t="shared" ref="IZ71" si="434">SUM(IV71:IY71)</f>
        <v>4451.6114127819801</v>
      </c>
      <c r="JB71" s="294">
        <f t="shared" si="125"/>
        <v>1.0179082538491828</v>
      </c>
      <c r="JD71">
        <f t="shared" ref="JD71" si="435">IO71</f>
        <v>2012</v>
      </c>
      <c r="JE71" s="78">
        <f t="shared" ref="JE71" si="436">IT71</f>
        <v>4531.3319999999994</v>
      </c>
      <c r="JF71" s="78">
        <f t="shared" ref="JF71" si="437">IZ71</f>
        <v>4451.6114127819801</v>
      </c>
      <c r="JI71">
        <f t="shared" si="156"/>
        <v>2012</v>
      </c>
      <c r="JJ71" s="481">
        <f>JJ70</f>
        <v>1081.2719999999999</v>
      </c>
      <c r="JK71" s="481">
        <f t="shared" ref="JK71" si="438">JK70</f>
        <v>1182.338</v>
      </c>
      <c r="JL71" s="481">
        <f t="shared" ref="JL71" si="439">JL70</f>
        <v>1032.6680000000001</v>
      </c>
      <c r="JM71" s="481">
        <f t="shared" ref="JM71" si="440">JM70</f>
        <v>776.68700000000001</v>
      </c>
      <c r="JN71" s="481">
        <f t="shared" ref="JN71" si="441">SUM(JJ71:JM71)</f>
        <v>4072.9649999999997</v>
      </c>
      <c r="JP71" s="78">
        <f t="shared" ref="JP71" si="442">JJ71/BE71</f>
        <v>1254.9757901003024</v>
      </c>
      <c r="JQ71" s="78">
        <f t="shared" ref="JQ71" si="443">JK71/DD71</f>
        <v>1426.8268113207675</v>
      </c>
      <c r="JR71" s="78">
        <f t="shared" ref="JR71" si="444">JL71/FD71</f>
        <v>1132.9153245012624</v>
      </c>
      <c r="JS71" s="78">
        <f t="shared" ref="JS71" si="445">JM71/HB71</f>
        <v>875.83458862396674</v>
      </c>
      <c r="JT71" s="78">
        <f t="shared" si="346"/>
        <v>4690.5525145462989</v>
      </c>
      <c r="JV71" s="294">
        <f t="shared" si="157"/>
        <v>0.86833373837494787</v>
      </c>
    </row>
    <row r="72" spans="2:291" x14ac:dyDescent="0.2">
      <c r="B72" s="103"/>
      <c r="H72" s="109"/>
      <c r="I72" s="96"/>
      <c r="J72" s="300"/>
      <c r="K72" s="79"/>
      <c r="L72" s="96"/>
      <c r="M72" s="79"/>
      <c r="O72" s="213" t="s">
        <v>351</v>
      </c>
      <c r="P72" s="259">
        <f>HDD_by_Division11_update!B68</f>
        <v>6612</v>
      </c>
      <c r="Q72" s="259">
        <f>HDD_by_Division11_update!C68</f>
        <v>5910</v>
      </c>
      <c r="R72" s="429">
        <f t="shared" si="354"/>
        <v>6056.3835616438355</v>
      </c>
      <c r="S72" s="260"/>
      <c r="T72" s="260">
        <f>CDD_by_Division11_update!B68</f>
        <v>417</v>
      </c>
      <c r="U72" s="260">
        <f>CDD_by_Division11_update!D68</f>
        <v>656</v>
      </c>
      <c r="V72" s="429">
        <f t="shared" si="355"/>
        <v>596.56544325716948</v>
      </c>
      <c r="X72" s="430">
        <f t="shared" si="163"/>
        <v>1</v>
      </c>
      <c r="Y72" s="282"/>
      <c r="Z72" s="282"/>
      <c r="AA72" s="282"/>
      <c r="AB72" s="282"/>
      <c r="AC72" s="282"/>
      <c r="AD72" s="282"/>
      <c r="AE72" s="282"/>
      <c r="AF72" s="282"/>
      <c r="AG72" s="282"/>
      <c r="AH72" s="282"/>
      <c r="AI72" s="282"/>
      <c r="AJ72" s="282"/>
      <c r="AK72" s="282"/>
      <c r="AM72" s="95" t="str">
        <f>O72</f>
        <v>Normals</v>
      </c>
      <c r="AN72" s="216">
        <f t="shared" si="257"/>
        <v>6612</v>
      </c>
      <c r="AO72" s="217">
        <f t="shared" si="257"/>
        <v>5910</v>
      </c>
      <c r="AP72" s="215">
        <f t="shared" ref="AP72" si="446">AN$75*AN72+AO$75*AO72</f>
        <v>6099.8326670474016</v>
      </c>
      <c r="AR72" s="407">
        <f>1/((1-$H$29)+$H$29*AP$72/AP72)</f>
        <v>1</v>
      </c>
      <c r="AS72" s="282"/>
      <c r="AT72" s="282"/>
      <c r="AU72" s="282"/>
      <c r="AV72" s="282"/>
      <c r="AW72" s="282"/>
      <c r="AX72" s="282"/>
      <c r="AY72" s="282"/>
      <c r="AZ72" s="282"/>
      <c r="BA72" s="282"/>
      <c r="BB72" s="282"/>
      <c r="BC72" s="282"/>
      <c r="BD72" s="282"/>
      <c r="BE72" s="282"/>
      <c r="BF72" s="282"/>
      <c r="BG72" s="282"/>
      <c r="BH72" s="282"/>
      <c r="BJ72" s="89"/>
      <c r="BL72" s="95" t="str">
        <f>O72</f>
        <v>Normals</v>
      </c>
      <c r="BM72" s="259">
        <f>HDD_by_Division11_update!D68</f>
        <v>6498</v>
      </c>
      <c r="BN72" s="259">
        <f>HDD_by_Division10!E66</f>
        <v>6750</v>
      </c>
      <c r="BO72" s="214">
        <f t="shared" ref="BO72" si="447">BM$75*BM72+BN$75*BN72</f>
        <v>6638.3953786906295</v>
      </c>
      <c r="BQ72" s="259">
        <f>CDD_by_Division11_update!F68</f>
        <v>709</v>
      </c>
      <c r="BR72" s="259">
        <f>CDD_by_Division11_update!H68</f>
        <v>927</v>
      </c>
      <c r="BS72" s="215">
        <f t="shared" ref="BS72" si="448">BQ$75*BQ72+BR$75*BR72</f>
        <v>780.44217311233888</v>
      </c>
      <c r="BU72" s="430">
        <f t="shared" si="169"/>
        <v>1</v>
      </c>
      <c r="BV72" s="282"/>
      <c r="BW72" s="282"/>
      <c r="BX72" s="282"/>
      <c r="BY72" s="282"/>
      <c r="BZ72" s="282"/>
      <c r="CA72" s="282"/>
      <c r="CB72" s="282"/>
      <c r="CC72" s="282"/>
      <c r="CD72" s="282"/>
      <c r="CE72" s="282"/>
      <c r="CF72" s="282"/>
      <c r="CG72" s="282"/>
      <c r="CH72" s="282"/>
      <c r="CI72" s="282"/>
      <c r="CJ72" s="282"/>
      <c r="CL72" s="95" t="str">
        <f>AM72</f>
        <v>Normals</v>
      </c>
      <c r="CM72" s="216">
        <f t="shared" si="253"/>
        <v>6498</v>
      </c>
      <c r="CN72" s="217">
        <f t="shared" si="254"/>
        <v>6750</v>
      </c>
      <c r="CO72" s="215">
        <f t="shared" ref="CO72" si="449">CM$75*CM72+CN$75*CN72</f>
        <v>6576.1172502727914</v>
      </c>
      <c r="CQ72" s="407">
        <f>1/((1-$H$30)+$H$30*CO$72/CO72)</f>
        <v>1</v>
      </c>
      <c r="CR72" s="282"/>
      <c r="CS72" s="282"/>
      <c r="CT72" s="282"/>
      <c r="CU72" s="282"/>
      <c r="CV72" s="282"/>
      <c r="CW72" s="282"/>
      <c r="CX72" s="282"/>
      <c r="CY72" s="282"/>
      <c r="CZ72" s="282"/>
      <c r="DA72" s="282"/>
      <c r="DB72" s="282"/>
      <c r="DC72" s="282"/>
      <c r="DD72" s="282"/>
      <c r="DE72" s="282"/>
      <c r="DF72" s="212"/>
      <c r="DG72" s="89"/>
      <c r="DI72" s="95" t="str">
        <f t="shared" si="34"/>
        <v>Normals</v>
      </c>
      <c r="DJ72" s="259">
        <f>HDD_by_Division11_update!F68</f>
        <v>2853</v>
      </c>
      <c r="DK72" s="259">
        <f>HDD_by_Division11_update!G68</f>
        <v>3603</v>
      </c>
      <c r="DL72" s="259">
        <f>HDD_by_Division11_update!H68</f>
        <v>2286</v>
      </c>
      <c r="DM72" s="214">
        <f t="shared" ref="DM72" si="450">DJ$75*DJ72+DK$75*DK72+DL$75*DL72</f>
        <v>3049.8118532455314</v>
      </c>
      <c r="DN72" s="212"/>
      <c r="DO72" s="259">
        <f>CDD_by_Division11_update!J68</f>
        <v>1964</v>
      </c>
      <c r="DP72" s="259">
        <f>CDD_by_Division11_update!L68</f>
        <v>1547</v>
      </c>
      <c r="DQ72" s="259">
        <f>CDD_by_Division11_update!N68</f>
        <v>2449</v>
      </c>
      <c r="DR72" s="214">
        <f t="shared" si="176"/>
        <v>1305.4678033074783</v>
      </c>
      <c r="DT72" s="430">
        <f t="shared" si="177"/>
        <v>1</v>
      </c>
      <c r="DU72" s="282"/>
      <c r="DV72" s="282"/>
      <c r="DW72" s="282"/>
      <c r="DX72" s="282"/>
      <c r="DY72" s="282"/>
      <c r="DZ72" s="282"/>
      <c r="EA72" s="282"/>
      <c r="EB72" s="282"/>
      <c r="EC72" s="282"/>
      <c r="ED72" s="282"/>
      <c r="EE72" s="282"/>
      <c r="EF72" s="282"/>
      <c r="EG72" s="282"/>
      <c r="EH72" s="282"/>
      <c r="EI72" s="282"/>
      <c r="EK72" s="95" t="str">
        <f t="shared" si="178"/>
        <v>Normals</v>
      </c>
      <c r="EL72" s="216">
        <f t="shared" si="179"/>
        <v>2853</v>
      </c>
      <c r="EM72" s="216">
        <f t="shared" si="180"/>
        <v>3603</v>
      </c>
      <c r="EN72" s="216">
        <f t="shared" si="181"/>
        <v>2286</v>
      </c>
      <c r="EO72" s="214">
        <f t="shared" ref="EO72" si="451">EL$75*EL72+EM$75*EM72+EN$75*EN72</f>
        <v>2816.3534408704782</v>
      </c>
      <c r="EQ72" s="97">
        <f t="shared" si="183"/>
        <v>1</v>
      </c>
      <c r="ER72" s="282"/>
      <c r="ES72" s="282"/>
      <c r="ET72" s="282"/>
      <c r="EU72" s="282"/>
      <c r="EV72" s="282"/>
      <c r="EW72" s="282"/>
      <c r="EX72" s="282"/>
      <c r="EY72" s="282"/>
      <c r="EZ72" s="282"/>
      <c r="FA72" s="282"/>
      <c r="FB72" s="282"/>
      <c r="FC72" s="282"/>
      <c r="FD72" s="282"/>
      <c r="FE72" s="282"/>
      <c r="FG72" s="89"/>
      <c r="FI72" s="95" t="str">
        <f t="shared" si="256"/>
        <v>Normals</v>
      </c>
      <c r="FJ72" s="259">
        <f>HDD_by_Division11_update!I68</f>
        <v>5209</v>
      </c>
      <c r="FK72" s="259">
        <f>HDD_by_Division11_update!J68</f>
        <v>3226</v>
      </c>
      <c r="FL72" s="214">
        <f t="shared" ref="FL72" si="452">FJ$75*FJ72+FK$75*FK72</f>
        <v>3988.9425758818707</v>
      </c>
      <c r="FN72" s="259">
        <f>CDD_by_Division11_update!P68</f>
        <v>1243</v>
      </c>
      <c r="FO72" s="259">
        <f>CDD_by_Division11_update!R68</f>
        <v>704</v>
      </c>
      <c r="FP72" s="215">
        <f t="shared" ref="FP72" si="453">FN$75*FN72+FO$75*FO72</f>
        <v>918.74468688013599</v>
      </c>
      <c r="FR72" s="432">
        <f t="shared" si="186"/>
        <v>1</v>
      </c>
      <c r="FS72" s="282"/>
      <c r="FT72" s="282"/>
      <c r="FU72" s="282"/>
      <c r="FV72" s="282"/>
      <c r="FW72" s="282"/>
      <c r="FX72" s="282"/>
      <c r="FY72" s="282"/>
      <c r="FZ72" s="282"/>
      <c r="GA72" s="282"/>
      <c r="GB72" s="282"/>
      <c r="GC72" s="282"/>
      <c r="GD72" s="282"/>
      <c r="GE72" s="282"/>
      <c r="GF72" s="282"/>
      <c r="GG72" s="282"/>
      <c r="GH72" s="282"/>
      <c r="GJ72" s="95" t="str">
        <f t="shared" si="187"/>
        <v>Normals</v>
      </c>
      <c r="GK72" s="216">
        <f t="shared" si="188"/>
        <v>5209</v>
      </c>
      <c r="GL72" s="216">
        <f t="shared" si="189"/>
        <v>3226</v>
      </c>
      <c r="GM72" s="214">
        <f t="shared" ref="GM72" si="454">GK$75*GK72+GL$75*GL72</f>
        <v>4023.134793020869</v>
      </c>
      <c r="GO72" s="97">
        <f t="shared" si="191"/>
        <v>1</v>
      </c>
      <c r="GP72" s="282"/>
      <c r="GQ72" s="282"/>
      <c r="GR72" s="282"/>
      <c r="GS72" s="282"/>
      <c r="GT72" s="282"/>
      <c r="GU72" s="282"/>
      <c r="GV72" s="282"/>
      <c r="GW72" s="282"/>
      <c r="GX72" s="282"/>
      <c r="GY72" s="282"/>
      <c r="GZ72" s="282"/>
      <c r="HA72" s="282"/>
      <c r="HB72" s="282"/>
      <c r="HC72" s="282"/>
      <c r="HD72" s="282"/>
      <c r="HE72" s="282"/>
    </row>
    <row r="73" spans="2:291" x14ac:dyDescent="0.2">
      <c r="H73" s="109"/>
      <c r="I73" s="67"/>
      <c r="J73" s="67"/>
      <c r="K73" s="67"/>
      <c r="L73" s="67"/>
      <c r="P73" s="75"/>
      <c r="Q73" s="75"/>
      <c r="T73" s="80">
        <f>CDD_by_Division11_update!B69</f>
        <v>0</v>
      </c>
      <c r="U73" s="80">
        <f>CDD_by_Division11_update!D69</f>
        <v>0</v>
      </c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J73" s="89"/>
      <c r="BM73" s="75">
        <f>HDD_by_Division11_update!D69</f>
        <v>0</v>
      </c>
      <c r="BQ73">
        <f>CDD_by_Division11_update!F69</f>
        <v>0</v>
      </c>
      <c r="BR73" s="75">
        <f>CDD_by_Division11_update!H69</f>
        <v>0</v>
      </c>
      <c r="CR73" s="212"/>
      <c r="CS73" s="212"/>
      <c r="CT73" s="212"/>
      <c r="CU73" s="212"/>
      <c r="CV73" s="212"/>
      <c r="CW73" s="212"/>
      <c r="CX73" s="212"/>
      <c r="CY73" s="212"/>
      <c r="CZ73" s="212"/>
      <c r="DA73" s="212"/>
      <c r="DB73" s="212"/>
      <c r="DC73" s="212"/>
      <c r="DD73" s="212"/>
      <c r="DE73" s="212"/>
      <c r="DF73" s="212"/>
      <c r="DG73" s="89"/>
      <c r="DJ73" s="75">
        <f>HDD_by_Division11_update!F69</f>
        <v>0</v>
      </c>
      <c r="DK73" s="75">
        <f>HDD_by_Division11_update!G69</f>
        <v>0</v>
      </c>
      <c r="DO73" s="75">
        <f>CDD_by_Division11_update!J69</f>
        <v>0</v>
      </c>
      <c r="DP73" s="75">
        <f>CDD_by_Division11_update!L69</f>
        <v>0</v>
      </c>
      <c r="DQ73" s="75">
        <f>CDD_by_Division11_update!N69</f>
        <v>0</v>
      </c>
      <c r="FG73" s="89"/>
      <c r="FJ73" s="75">
        <f>HDD_by_Division11_update!I69</f>
        <v>0</v>
      </c>
      <c r="FK73" s="75">
        <f>HDD_by_Division11_update!J69</f>
        <v>0</v>
      </c>
      <c r="FN73" s="75">
        <f>CDD_by_Division11_update!P69</f>
        <v>0</v>
      </c>
      <c r="FO73">
        <f>CDD_by_Division11_update!R69</f>
        <v>0</v>
      </c>
      <c r="FS73" s="212"/>
      <c r="FT73" s="212"/>
      <c r="FU73" s="212"/>
      <c r="FV73" s="212"/>
      <c r="FW73" s="212"/>
      <c r="FX73" s="212"/>
      <c r="FY73" s="212"/>
      <c r="FZ73" s="212"/>
      <c r="GA73" s="212"/>
      <c r="GB73" s="212"/>
      <c r="GC73" s="212"/>
      <c r="GD73" s="212"/>
      <c r="GE73" s="212"/>
      <c r="GF73" s="212"/>
      <c r="GG73" s="212"/>
      <c r="GH73" s="212"/>
      <c r="GM73" s="75">
        <f>AVERAGE(GM44:GM69)</f>
        <v>3840.8161267401779</v>
      </c>
      <c r="GO73" s="97">
        <f t="shared" si="191"/>
        <v>0.97790799111768778</v>
      </c>
      <c r="GP73" s="212"/>
      <c r="GQ73" s="212"/>
      <c r="GR73" s="212"/>
      <c r="GS73" s="212"/>
      <c r="GT73" s="212"/>
      <c r="GU73" s="212"/>
      <c r="GV73" s="212"/>
      <c r="GW73" s="212"/>
      <c r="GX73" s="212"/>
      <c r="GY73" s="212"/>
      <c r="GZ73" s="212"/>
      <c r="HA73" s="212"/>
      <c r="HB73" s="212"/>
      <c r="HC73" s="212"/>
      <c r="HD73" s="212"/>
      <c r="HE73" s="212"/>
      <c r="HQ73" s="79"/>
    </row>
    <row r="74" spans="2:291" x14ac:dyDescent="0.2">
      <c r="H74" s="108"/>
      <c r="I74" s="295"/>
      <c r="J74" s="295"/>
      <c r="K74" s="295"/>
      <c r="L74" s="295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J74" s="89"/>
      <c r="CR74" s="212"/>
      <c r="CS74" s="212"/>
      <c r="CT74" s="212"/>
      <c r="CU74" s="212"/>
      <c r="CV74" s="212"/>
      <c r="CW74" s="212"/>
      <c r="CX74" s="212"/>
      <c r="CY74" s="212"/>
      <c r="CZ74" s="212"/>
      <c r="DA74" s="212"/>
      <c r="DB74" s="212"/>
      <c r="DC74" s="212"/>
      <c r="DD74" s="212"/>
      <c r="DE74" s="212"/>
      <c r="DF74" s="212"/>
      <c r="DG74" s="89"/>
      <c r="FG74" s="89"/>
      <c r="FS74" s="212"/>
      <c r="FT74" s="212"/>
      <c r="FU74" s="212"/>
      <c r="FV74" s="212"/>
      <c r="FW74" s="212"/>
      <c r="FX74" s="212"/>
      <c r="FY74" s="212"/>
      <c r="FZ74" s="212"/>
      <c r="GA74" s="212"/>
      <c r="GB74" s="212"/>
      <c r="GC74" s="212"/>
      <c r="GD74" s="212"/>
      <c r="GE74" s="212"/>
      <c r="GF74" s="212"/>
      <c r="GG74" s="212"/>
      <c r="GH74" s="212"/>
      <c r="HQ74" s="79"/>
    </row>
    <row r="75" spans="2:291" x14ac:dyDescent="0.2">
      <c r="O75" s="110" t="s">
        <v>201</v>
      </c>
      <c r="P75" s="106">
        <f>D51</f>
        <v>0.20852359208523591</v>
      </c>
      <c r="Q75" s="106">
        <f>D52</f>
        <v>0.79147640791476404</v>
      </c>
      <c r="T75" s="106">
        <f>F51</f>
        <v>0.24868015373569285</v>
      </c>
      <c r="U75" s="106">
        <f>F52</f>
        <v>0.75131984626430715</v>
      </c>
      <c r="AM75" t="s">
        <v>201</v>
      </c>
      <c r="AN75" s="111">
        <f>F83</f>
        <v>0.27041690462592805</v>
      </c>
      <c r="AO75" s="111">
        <f>F84</f>
        <v>0.72958309537407195</v>
      </c>
      <c r="BJ75" s="89"/>
      <c r="BL75" s="110" t="s">
        <v>201</v>
      </c>
      <c r="BM75" s="106">
        <f>D54</f>
        <v>0.44287548138639282</v>
      </c>
      <c r="BN75" s="106">
        <f>D55</f>
        <v>0.55712451861360723</v>
      </c>
      <c r="BQ75" s="106">
        <f>F54</f>
        <v>0.6722836095764273</v>
      </c>
      <c r="BR75" s="106">
        <f>F55</f>
        <v>0.32771639042357276</v>
      </c>
      <c r="CL75" t="s">
        <v>201</v>
      </c>
      <c r="CM75" s="80">
        <f>F86</f>
        <v>0.6900109116159111</v>
      </c>
      <c r="CN75" s="80">
        <f>F87</f>
        <v>0.3099890883840889</v>
      </c>
      <c r="DG75" s="89"/>
      <c r="DI75" s="110" t="s">
        <v>201</v>
      </c>
      <c r="DJ75" s="106">
        <f>D57</f>
        <v>0.51677641894010662</v>
      </c>
      <c r="DK75" s="106">
        <f>D58</f>
        <v>0.35747883349012227</v>
      </c>
      <c r="DL75" s="106">
        <f>D59</f>
        <v>0.12574474756977108</v>
      </c>
      <c r="DO75" s="106">
        <f>F57</f>
        <v>0.47651104931947902</v>
      </c>
      <c r="DP75" s="106">
        <f>F58</f>
        <v>0.23891409337040831</v>
      </c>
      <c r="DQ75" s="106">
        <f>F59</f>
        <v>0.28457485731011267</v>
      </c>
      <c r="DR75" s="112"/>
      <c r="EK75" t="s">
        <v>201</v>
      </c>
      <c r="EL75" s="111">
        <f>F89</f>
        <v>0.46425503483821706</v>
      </c>
      <c r="EM75" s="111">
        <f>F90</f>
        <v>0.20282523623174573</v>
      </c>
      <c r="EN75" s="111">
        <f>F91</f>
        <v>0.33291972893003724</v>
      </c>
      <c r="FG75" s="89"/>
      <c r="FI75" s="110" t="s">
        <v>201</v>
      </c>
      <c r="FJ75" s="106">
        <f>D61</f>
        <v>0.38474159146841674</v>
      </c>
      <c r="FK75" s="106">
        <f>D62</f>
        <v>0.61525840853158331</v>
      </c>
      <c r="FN75" s="106">
        <f>F61</f>
        <v>0.3984131482006234</v>
      </c>
      <c r="FO75" s="106">
        <f>F62</f>
        <v>0.60158685179937654</v>
      </c>
      <c r="FS75" s="212"/>
      <c r="FT75" s="212"/>
      <c r="FU75" s="212"/>
      <c r="FV75" s="212"/>
      <c r="FW75" s="212"/>
      <c r="FX75" s="212"/>
      <c r="FY75" s="212"/>
      <c r="FZ75" s="212"/>
      <c r="GA75" s="212"/>
      <c r="GB75" s="212"/>
      <c r="GC75" s="212"/>
      <c r="GD75" s="212"/>
      <c r="GE75" s="212"/>
      <c r="GF75" s="212"/>
      <c r="GG75" s="212"/>
      <c r="GH75" s="212"/>
      <c r="GJ75" t="s">
        <v>201</v>
      </c>
      <c r="GK75" s="111">
        <f>F93</f>
        <v>0.40198426274375643</v>
      </c>
      <c r="GL75" s="111">
        <f>F94</f>
        <v>0.59801573725624357</v>
      </c>
    </row>
    <row r="76" spans="2:291" x14ac:dyDescent="0.2">
      <c r="FS76" s="212"/>
      <c r="FT76" s="212"/>
      <c r="FU76" s="212"/>
      <c r="FV76" s="212"/>
      <c r="FW76" s="212"/>
      <c r="FX76" s="212"/>
      <c r="FY76" s="212"/>
      <c r="FZ76" s="212"/>
      <c r="GA76" s="212"/>
      <c r="GB76" s="212"/>
      <c r="GC76" s="212"/>
      <c r="GD76" s="212"/>
      <c r="GE76" s="212"/>
      <c r="GF76" s="212"/>
      <c r="GG76" s="212"/>
      <c r="GH76" s="212"/>
    </row>
    <row r="77" spans="2:291" x14ac:dyDescent="0.2">
      <c r="B77" s="113" t="s">
        <v>203</v>
      </c>
      <c r="J77" s="667" t="s">
        <v>1405</v>
      </c>
      <c r="FS77" s="212"/>
      <c r="FT77" s="212"/>
      <c r="FU77" s="212"/>
      <c r="FV77" s="212"/>
      <c r="FW77" s="212"/>
      <c r="FX77" s="212"/>
      <c r="FY77" s="212"/>
      <c r="FZ77" s="212"/>
      <c r="GA77" s="212"/>
      <c r="GB77" s="212"/>
      <c r="GC77" s="212"/>
      <c r="GD77" s="212"/>
      <c r="GE77" s="212"/>
      <c r="GF77" s="212"/>
      <c r="GG77" s="212"/>
      <c r="GH77" s="212"/>
      <c r="HO77" s="248" t="s">
        <v>1359</v>
      </c>
    </row>
    <row r="78" spans="2:291" x14ac:dyDescent="0.2">
      <c r="B78" s="65" t="s">
        <v>525</v>
      </c>
      <c r="J78" s="665" t="s">
        <v>1407</v>
      </c>
      <c r="FS78" s="212"/>
      <c r="FT78" s="212"/>
      <c r="FU78" s="212"/>
      <c r="FV78" s="212"/>
      <c r="FW78" s="212"/>
      <c r="FX78" s="212"/>
      <c r="FY78" s="212"/>
      <c r="FZ78" s="212"/>
      <c r="GA78" s="212"/>
      <c r="GB78" s="212"/>
      <c r="GC78" s="212"/>
      <c r="GD78" s="212"/>
      <c r="GE78" s="212"/>
      <c r="GF78" s="212"/>
      <c r="GG78" s="212"/>
      <c r="GH78" s="212"/>
    </row>
    <row r="79" spans="2:291" x14ac:dyDescent="0.2">
      <c r="FS79" s="212"/>
      <c r="FT79" s="212"/>
      <c r="FU79" s="212"/>
      <c r="FV79" s="212"/>
      <c r="FW79" s="212"/>
      <c r="FX79" s="212"/>
      <c r="FY79" s="212"/>
      <c r="FZ79" s="212"/>
      <c r="GA79" s="212"/>
      <c r="GB79" s="212"/>
      <c r="GC79" s="212"/>
      <c r="GD79" s="212"/>
      <c r="GE79" s="212"/>
      <c r="GF79" s="212"/>
      <c r="GG79" s="212"/>
      <c r="GH79" s="212"/>
    </row>
    <row r="80" spans="2:291" x14ac:dyDescent="0.2">
      <c r="C80" t="s">
        <v>134</v>
      </c>
      <c r="D80" t="s">
        <v>99</v>
      </c>
      <c r="E80" t="s">
        <v>100</v>
      </c>
      <c r="F80" t="s">
        <v>101</v>
      </c>
      <c r="FS80" s="212"/>
      <c r="FT80" s="212"/>
      <c r="FU80" s="212"/>
      <c r="FV80" s="212"/>
      <c r="FW80" s="212"/>
      <c r="FX80" s="212"/>
      <c r="FY80" s="212"/>
      <c r="FZ80" s="212"/>
      <c r="GA80" s="212"/>
      <c r="GB80" s="212"/>
      <c r="GC80" s="212"/>
      <c r="GD80" s="212"/>
      <c r="GE80" s="212"/>
      <c r="GF80" s="212"/>
      <c r="GG80" s="212"/>
      <c r="GH80" s="212"/>
    </row>
    <row r="81" spans="2:190" ht="26.25" thickBot="1" x14ac:dyDescent="0.25">
      <c r="C81" s="74" t="s">
        <v>204</v>
      </c>
      <c r="D81" s="74" t="s">
        <v>67</v>
      </c>
      <c r="E81" s="74" t="s">
        <v>205</v>
      </c>
      <c r="F81" s="92" t="s">
        <v>188</v>
      </c>
      <c r="FS81" s="212"/>
      <c r="FT81" s="212"/>
      <c r="FU81" s="212"/>
      <c r="FV81" s="212"/>
      <c r="FW81" s="212"/>
      <c r="FX81" s="212"/>
      <c r="FY81" s="212"/>
      <c r="FZ81" s="212"/>
      <c r="GA81" s="212"/>
      <c r="GB81" s="212"/>
      <c r="GC81" s="212"/>
      <c r="GD81" s="212"/>
      <c r="GE81" s="212"/>
      <c r="GF81" s="212"/>
      <c r="GG81" s="212"/>
      <c r="GH81" s="212"/>
    </row>
    <row r="82" spans="2:190" x14ac:dyDescent="0.2">
      <c r="B82" t="s">
        <v>48</v>
      </c>
      <c r="C82">
        <f>C83+C84</f>
        <v>7661</v>
      </c>
      <c r="D82">
        <f t="shared" ref="D82:D94" si="455">C50</f>
        <v>657</v>
      </c>
      <c r="E82">
        <f t="shared" ref="E82:E94" si="456">C82-D82</f>
        <v>7004</v>
      </c>
      <c r="FS82" s="212"/>
      <c r="FT82" s="212"/>
      <c r="FU82" s="212"/>
      <c r="FV82" s="212"/>
      <c r="FW82" s="212"/>
      <c r="FX82" s="212"/>
      <c r="FY82" s="212"/>
      <c r="FZ82" s="212"/>
      <c r="GA82" s="212"/>
      <c r="GB82" s="212"/>
      <c r="GC82" s="212"/>
      <c r="GD82" s="212"/>
      <c r="GE82" s="212"/>
      <c r="GF82" s="212"/>
      <c r="GG82" s="212"/>
      <c r="GH82" s="212"/>
    </row>
    <row r="83" spans="2:190" x14ac:dyDescent="0.2">
      <c r="B83" t="s">
        <v>189</v>
      </c>
      <c r="C83">
        <v>2031</v>
      </c>
      <c r="D83">
        <f t="shared" si="455"/>
        <v>137</v>
      </c>
      <c r="E83">
        <f t="shared" si="456"/>
        <v>1894</v>
      </c>
      <c r="F83" s="111">
        <f>E83/E$82</f>
        <v>0.27041690462592805</v>
      </c>
      <c r="FS83" s="212"/>
      <c r="FT83" s="212"/>
      <c r="FU83" s="212"/>
      <c r="FV83" s="212"/>
      <c r="FW83" s="212"/>
      <c r="FX83" s="212"/>
      <c r="FY83" s="212"/>
      <c r="FZ83" s="212"/>
      <c r="GA83" s="212"/>
      <c r="GB83" s="212"/>
      <c r="GC83" s="212"/>
      <c r="GD83" s="212"/>
      <c r="GE83" s="212"/>
      <c r="GF83" s="212"/>
      <c r="GG83" s="212"/>
      <c r="GH83" s="212"/>
    </row>
    <row r="84" spans="2:190" x14ac:dyDescent="0.2">
      <c r="B84" t="s">
        <v>190</v>
      </c>
      <c r="C84">
        <v>5630</v>
      </c>
      <c r="D84">
        <f t="shared" si="455"/>
        <v>520</v>
      </c>
      <c r="E84">
        <f t="shared" si="456"/>
        <v>5110</v>
      </c>
      <c r="F84" s="111">
        <f>E84/E$82</f>
        <v>0.72958309537407195</v>
      </c>
      <c r="FS84" s="212"/>
      <c r="FT84" s="212"/>
      <c r="FU84" s="212"/>
      <c r="FV84" s="212"/>
      <c r="FW84" s="212"/>
      <c r="FX84" s="212"/>
      <c r="FY84" s="212"/>
      <c r="FZ84" s="212"/>
      <c r="GA84" s="212"/>
      <c r="GB84" s="212"/>
      <c r="GC84" s="212"/>
      <c r="GD84" s="212"/>
      <c r="GE84" s="212"/>
      <c r="GF84" s="212"/>
      <c r="GG84" s="212"/>
      <c r="GH84" s="212"/>
    </row>
    <row r="85" spans="2:190" x14ac:dyDescent="0.2">
      <c r="B85" t="s">
        <v>191</v>
      </c>
      <c r="C85">
        <f>C86+C87</f>
        <v>10860</v>
      </c>
      <c r="D85">
        <f t="shared" si="455"/>
        <v>779</v>
      </c>
      <c r="E85">
        <f t="shared" si="456"/>
        <v>10081</v>
      </c>
      <c r="F85" s="80"/>
      <c r="FS85" s="212"/>
      <c r="FT85" s="212"/>
      <c r="FU85" s="212"/>
      <c r="FV85" s="212"/>
      <c r="FW85" s="212"/>
      <c r="FX85" s="212"/>
      <c r="FY85" s="212"/>
      <c r="FZ85" s="212"/>
      <c r="GA85" s="212"/>
      <c r="GB85" s="212"/>
      <c r="GC85" s="212"/>
      <c r="GD85" s="212"/>
      <c r="GE85" s="212"/>
      <c r="GF85" s="212"/>
      <c r="GG85" s="212"/>
      <c r="GH85" s="212"/>
    </row>
    <row r="86" spans="2:190" x14ac:dyDescent="0.2">
      <c r="B86" t="s">
        <v>192</v>
      </c>
      <c r="C86">
        <v>7301</v>
      </c>
      <c r="D86">
        <f t="shared" si="455"/>
        <v>345</v>
      </c>
      <c r="E86">
        <f t="shared" si="456"/>
        <v>6956</v>
      </c>
      <c r="F86" s="111">
        <f>E86/E$85</f>
        <v>0.6900109116159111</v>
      </c>
      <c r="FS86" s="212"/>
      <c r="FT86" s="212"/>
      <c r="FU86" s="212"/>
      <c r="FV86" s="212"/>
      <c r="FW86" s="212"/>
      <c r="FX86" s="212"/>
      <c r="FY86" s="212"/>
      <c r="FZ86" s="212"/>
      <c r="GA86" s="212"/>
      <c r="GB86" s="212"/>
      <c r="GC86" s="212"/>
      <c r="GD86" s="212"/>
      <c r="GE86" s="212"/>
      <c r="GF86" s="212"/>
      <c r="GG86" s="212"/>
      <c r="GH86" s="212"/>
    </row>
    <row r="87" spans="2:190" x14ac:dyDescent="0.2">
      <c r="B87" t="s">
        <v>193</v>
      </c>
      <c r="C87">
        <v>3559</v>
      </c>
      <c r="D87">
        <f t="shared" si="455"/>
        <v>434</v>
      </c>
      <c r="E87">
        <f t="shared" si="456"/>
        <v>3125</v>
      </c>
      <c r="F87" s="111">
        <f>E87/E$85</f>
        <v>0.3099890883840889</v>
      </c>
      <c r="FS87" s="212"/>
      <c r="FT87" s="212"/>
      <c r="FU87" s="212"/>
      <c r="FV87" s="212"/>
      <c r="FW87" s="212"/>
      <c r="FX87" s="212"/>
      <c r="FY87" s="212"/>
      <c r="FZ87" s="212"/>
      <c r="GA87" s="212"/>
      <c r="GB87" s="212"/>
      <c r="GC87" s="212"/>
      <c r="GD87" s="212"/>
      <c r="GE87" s="212"/>
      <c r="GF87" s="212"/>
      <c r="GG87" s="212"/>
      <c r="GH87" s="212"/>
    </row>
    <row r="88" spans="2:190" x14ac:dyDescent="0.2">
      <c r="B88" t="s">
        <v>50</v>
      </c>
      <c r="C88">
        <f>C89+C90+C91</f>
        <v>13666</v>
      </c>
      <c r="D88">
        <f t="shared" si="455"/>
        <v>3189</v>
      </c>
      <c r="E88">
        <f t="shared" si="456"/>
        <v>10477</v>
      </c>
      <c r="F88" s="80"/>
      <c r="FS88" s="212"/>
      <c r="FT88" s="212"/>
      <c r="FU88" s="212"/>
      <c r="FV88" s="212"/>
      <c r="FW88" s="212"/>
      <c r="FX88" s="212"/>
      <c r="FY88" s="212"/>
      <c r="FZ88" s="212"/>
      <c r="GA88" s="212"/>
      <c r="GB88" s="212"/>
      <c r="GC88" s="212"/>
      <c r="GD88" s="212"/>
      <c r="GE88" s="212"/>
      <c r="GF88" s="212"/>
      <c r="GG88" s="212"/>
      <c r="GH88" s="212"/>
    </row>
    <row r="89" spans="2:190" x14ac:dyDescent="0.2">
      <c r="B89" t="s">
        <v>194</v>
      </c>
      <c r="C89">
        <v>6512</v>
      </c>
      <c r="D89">
        <f t="shared" si="455"/>
        <v>1648</v>
      </c>
      <c r="E89">
        <f t="shared" si="456"/>
        <v>4864</v>
      </c>
      <c r="F89" s="111">
        <f>E89/E$88</f>
        <v>0.46425503483821706</v>
      </c>
      <c r="FS89" s="212"/>
      <c r="FT89" s="212"/>
      <c r="FU89" s="212"/>
      <c r="FV89" s="212"/>
      <c r="FW89" s="212"/>
      <c r="FX89" s="212"/>
      <c r="FY89" s="212"/>
      <c r="FZ89" s="212"/>
      <c r="GA89" s="212"/>
      <c r="GB89" s="212"/>
      <c r="GC89" s="212"/>
      <c r="GD89" s="212"/>
      <c r="GE89" s="212"/>
      <c r="GF89" s="212"/>
      <c r="GG89" s="212"/>
      <c r="GH89" s="212"/>
    </row>
    <row r="90" spans="2:190" x14ac:dyDescent="0.2">
      <c r="B90" t="s">
        <v>195</v>
      </c>
      <c r="C90">
        <v>3265</v>
      </c>
      <c r="D90">
        <f t="shared" si="455"/>
        <v>1140</v>
      </c>
      <c r="E90">
        <f t="shared" si="456"/>
        <v>2125</v>
      </c>
      <c r="F90" s="111">
        <f>E90/E$88</f>
        <v>0.20282523623174573</v>
      </c>
      <c r="FS90" s="212"/>
      <c r="FT90" s="212"/>
      <c r="FU90" s="212"/>
      <c r="FV90" s="212"/>
      <c r="FW90" s="212"/>
      <c r="FX90" s="212"/>
      <c r="FY90" s="212"/>
      <c r="FZ90" s="212"/>
      <c r="GA90" s="212"/>
      <c r="GB90" s="212"/>
      <c r="GC90" s="212"/>
      <c r="GD90" s="212"/>
      <c r="GE90" s="212"/>
      <c r="GF90" s="212"/>
      <c r="GG90" s="212"/>
      <c r="GH90" s="212"/>
    </row>
    <row r="91" spans="2:190" x14ac:dyDescent="0.2">
      <c r="B91" t="s">
        <v>196</v>
      </c>
      <c r="C91">
        <v>3889</v>
      </c>
      <c r="D91">
        <f t="shared" si="455"/>
        <v>401</v>
      </c>
      <c r="E91">
        <f t="shared" si="456"/>
        <v>3488</v>
      </c>
      <c r="F91" s="111">
        <f>E91/E$88</f>
        <v>0.33291972893003724</v>
      </c>
      <c r="FS91" s="212"/>
      <c r="FT91" s="212"/>
      <c r="FU91" s="212"/>
      <c r="FV91" s="212"/>
      <c r="FW91" s="212"/>
      <c r="FX91" s="212"/>
      <c r="FY91" s="212"/>
      <c r="FZ91" s="212"/>
      <c r="GA91" s="212"/>
      <c r="GB91" s="212"/>
      <c r="GC91" s="212"/>
      <c r="GD91" s="212"/>
      <c r="GE91" s="212"/>
      <c r="GF91" s="212"/>
      <c r="GG91" s="212"/>
      <c r="GH91" s="212"/>
    </row>
    <row r="92" spans="2:190" x14ac:dyDescent="0.2">
      <c r="B92" t="s">
        <v>197</v>
      </c>
      <c r="C92">
        <f>C93+C94</f>
        <v>7065</v>
      </c>
      <c r="D92">
        <f t="shared" si="455"/>
        <v>1219</v>
      </c>
      <c r="E92">
        <f t="shared" si="456"/>
        <v>5846</v>
      </c>
      <c r="F92" s="80"/>
      <c r="FS92" s="212"/>
      <c r="FT92" s="212"/>
      <c r="FU92" s="212"/>
      <c r="FV92" s="212"/>
      <c r="FW92" s="212"/>
      <c r="FX92" s="212"/>
      <c r="FY92" s="212"/>
      <c r="FZ92" s="212"/>
      <c r="GA92" s="212"/>
      <c r="GB92" s="212"/>
      <c r="GC92" s="212"/>
      <c r="GD92" s="212"/>
      <c r="GE92" s="212"/>
      <c r="GF92" s="212"/>
      <c r="GG92" s="212"/>
      <c r="GH92" s="212"/>
    </row>
    <row r="93" spans="2:190" x14ac:dyDescent="0.2">
      <c r="B93" t="s">
        <v>198</v>
      </c>
      <c r="C93">
        <v>2819</v>
      </c>
      <c r="D93">
        <f t="shared" si="455"/>
        <v>469</v>
      </c>
      <c r="E93">
        <f t="shared" si="456"/>
        <v>2350</v>
      </c>
      <c r="F93" s="111">
        <f>E93/E$92</f>
        <v>0.40198426274375643</v>
      </c>
    </row>
    <row r="94" spans="2:190" x14ac:dyDescent="0.2">
      <c r="B94" t="s">
        <v>199</v>
      </c>
      <c r="C94">
        <v>4246</v>
      </c>
      <c r="D94">
        <f t="shared" si="455"/>
        <v>750</v>
      </c>
      <c r="E94">
        <f t="shared" si="456"/>
        <v>3496</v>
      </c>
      <c r="F94" s="111">
        <f>E94/E$92</f>
        <v>0.59801573725624357</v>
      </c>
    </row>
    <row r="95" spans="2:190" x14ac:dyDescent="0.2">
      <c r="B95" s="64" t="s">
        <v>165</v>
      </c>
    </row>
    <row r="96" spans="2:190" x14ac:dyDescent="0.2">
      <c r="B96" s="72" t="s">
        <v>166</v>
      </c>
    </row>
    <row r="97" spans="2:3" x14ac:dyDescent="0.2">
      <c r="B97" s="103" t="s">
        <v>167</v>
      </c>
      <c r="C97" t="s">
        <v>300</v>
      </c>
    </row>
    <row r="98" spans="2:3" x14ac:dyDescent="0.2">
      <c r="B98" s="103" t="s">
        <v>168</v>
      </c>
      <c r="C98" t="s">
        <v>301</v>
      </c>
    </row>
    <row r="99" spans="2:3" x14ac:dyDescent="0.2">
      <c r="B99" s="103" t="s">
        <v>169</v>
      </c>
      <c r="C99" t="s">
        <v>206</v>
      </c>
    </row>
    <row r="100" spans="2:3" x14ac:dyDescent="0.2">
      <c r="B100" s="103" t="s">
        <v>170</v>
      </c>
      <c r="C100" t="s">
        <v>297</v>
      </c>
    </row>
  </sheetData>
  <mergeCells count="2">
    <mergeCell ref="C48:D48"/>
    <mergeCell ref="E48:F48"/>
  </mergeCells>
  <pageMargins left="0.75" right="0.75" top="1" bottom="1" header="0.5" footer="0.5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7"/>
  <sheetViews>
    <sheetView showGridLines="0" topLeftCell="A36" workbookViewId="0">
      <selection activeCell="A68" sqref="A68:E74"/>
    </sheetView>
  </sheetViews>
  <sheetFormatPr defaultRowHeight="15" x14ac:dyDescent="0.25"/>
  <cols>
    <col min="1" max="1" width="5.85546875" style="249" customWidth="1"/>
    <col min="2" max="3" width="7" style="249" customWidth="1"/>
    <col min="4" max="4" width="9.140625" style="249"/>
    <col min="5" max="5" width="9.42578125" style="249" customWidth="1"/>
    <col min="6" max="6" width="12.28515625" style="249" customWidth="1"/>
    <col min="7" max="7" width="16" style="249" customWidth="1"/>
    <col min="8" max="8" width="16.5703125" style="249" customWidth="1"/>
    <col min="9" max="9" width="14.140625" style="249" customWidth="1"/>
    <col min="10" max="11" width="12.5703125" style="249" customWidth="1"/>
    <col min="12" max="16384" width="9.140625" style="249"/>
  </cols>
  <sheetData>
    <row r="1" spans="1:11" ht="15.75" customHeight="1" x14ac:dyDescent="0.25">
      <c r="A1" s="627" t="s">
        <v>531</v>
      </c>
      <c r="B1" s="628"/>
      <c r="C1" s="628"/>
      <c r="D1" s="628"/>
      <c r="E1" s="628"/>
      <c r="F1" s="628"/>
      <c r="G1" s="628"/>
      <c r="H1" s="628"/>
      <c r="I1" s="628"/>
      <c r="J1" s="628"/>
      <c r="K1" s="629"/>
    </row>
    <row r="2" spans="1:11" x14ac:dyDescent="0.25">
      <c r="A2" s="561" t="s">
        <v>69</v>
      </c>
      <c r="B2" s="250" t="s">
        <v>121</v>
      </c>
      <c r="C2" s="250" t="s">
        <v>122</v>
      </c>
      <c r="D2" s="250" t="s">
        <v>409</v>
      </c>
      <c r="E2" s="250" t="s">
        <v>410</v>
      </c>
      <c r="F2" s="250" t="s">
        <v>50</v>
      </c>
      <c r="G2" s="250" t="s">
        <v>411</v>
      </c>
      <c r="H2" s="250" t="s">
        <v>412</v>
      </c>
      <c r="I2" s="561" t="s">
        <v>123</v>
      </c>
      <c r="J2" s="561" t="s">
        <v>532</v>
      </c>
      <c r="K2" s="250" t="s">
        <v>124</v>
      </c>
    </row>
    <row r="3" spans="1:11" x14ac:dyDescent="0.25">
      <c r="A3" s="562"/>
      <c r="B3" s="251" t="s">
        <v>125</v>
      </c>
      <c r="C3" s="251" t="s">
        <v>126</v>
      </c>
      <c r="D3" s="251" t="s">
        <v>127</v>
      </c>
      <c r="E3" s="251" t="s">
        <v>127</v>
      </c>
      <c r="F3" s="251" t="s">
        <v>126</v>
      </c>
      <c r="G3" s="251" t="s">
        <v>127</v>
      </c>
      <c r="H3" s="251" t="s">
        <v>127</v>
      </c>
      <c r="I3" s="562"/>
      <c r="J3" s="562"/>
      <c r="K3" s="251" t="s">
        <v>533</v>
      </c>
    </row>
    <row r="4" spans="1:11" x14ac:dyDescent="0.25">
      <c r="A4" s="252" t="s">
        <v>413</v>
      </c>
      <c r="B4" s="253">
        <v>654</v>
      </c>
      <c r="C4" s="253">
        <v>901</v>
      </c>
      <c r="D4" s="253">
        <v>949</v>
      </c>
      <c r="E4" s="254">
        <v>1038</v>
      </c>
      <c r="F4" s="254">
        <v>2128</v>
      </c>
      <c r="G4" s="254">
        <v>1776</v>
      </c>
      <c r="H4" s="254">
        <v>2510</v>
      </c>
      <c r="I4" s="254">
        <v>1198</v>
      </c>
      <c r="J4" s="253">
        <v>593</v>
      </c>
      <c r="K4" s="254">
        <v>1318</v>
      </c>
    </row>
    <row r="5" spans="1:11" x14ac:dyDescent="0.25">
      <c r="A5" s="252" t="s">
        <v>414</v>
      </c>
      <c r="B5" s="253">
        <v>353</v>
      </c>
      <c r="C5" s="253">
        <v>542</v>
      </c>
      <c r="D5" s="253">
        <v>602</v>
      </c>
      <c r="E5" s="253">
        <v>729</v>
      </c>
      <c r="F5" s="254">
        <v>1919</v>
      </c>
      <c r="G5" s="254">
        <v>1568</v>
      </c>
      <c r="H5" s="254">
        <v>2473</v>
      </c>
      <c r="I5" s="254">
        <v>1120</v>
      </c>
      <c r="J5" s="253">
        <v>597</v>
      </c>
      <c r="K5" s="254">
        <v>1110</v>
      </c>
    </row>
    <row r="6" spans="1:11" x14ac:dyDescent="0.25">
      <c r="A6" s="255" t="s">
        <v>415</v>
      </c>
      <c r="B6" s="256">
        <v>400</v>
      </c>
      <c r="C6" s="256">
        <v>653</v>
      </c>
      <c r="D6" s="256">
        <v>644</v>
      </c>
      <c r="E6" s="256">
        <v>777</v>
      </c>
      <c r="F6" s="257">
        <v>2028</v>
      </c>
      <c r="G6" s="257">
        <v>1781</v>
      </c>
      <c r="H6" s="257">
        <v>2684</v>
      </c>
      <c r="I6" s="257">
        <v>1137</v>
      </c>
      <c r="J6" s="256">
        <v>593</v>
      </c>
      <c r="K6" s="257">
        <v>1195</v>
      </c>
    </row>
    <row r="7" spans="1:11" x14ac:dyDescent="0.25">
      <c r="A7" s="252" t="s">
        <v>416</v>
      </c>
      <c r="B7" s="253">
        <v>581</v>
      </c>
      <c r="C7" s="253">
        <v>825</v>
      </c>
      <c r="D7" s="253">
        <v>897</v>
      </c>
      <c r="E7" s="254">
        <v>1109</v>
      </c>
      <c r="F7" s="254">
        <v>2097</v>
      </c>
      <c r="G7" s="254">
        <v>1864</v>
      </c>
      <c r="H7" s="254">
        <v>2543</v>
      </c>
      <c r="I7" s="254">
        <v>1278</v>
      </c>
      <c r="J7" s="253">
        <v>657</v>
      </c>
      <c r="K7" s="254">
        <v>1318</v>
      </c>
    </row>
    <row r="8" spans="1:11" x14ac:dyDescent="0.25">
      <c r="A8" s="252" t="s">
        <v>417</v>
      </c>
      <c r="B8" s="253">
        <v>441</v>
      </c>
      <c r="C8" s="253">
        <v>768</v>
      </c>
      <c r="D8" s="253">
        <v>945</v>
      </c>
      <c r="E8" s="254">
        <v>1183</v>
      </c>
      <c r="F8" s="254">
        <v>2137</v>
      </c>
      <c r="G8" s="254">
        <v>1893</v>
      </c>
      <c r="H8" s="254">
        <v>2727</v>
      </c>
      <c r="I8" s="254">
        <v>1193</v>
      </c>
      <c r="J8" s="253">
        <v>571</v>
      </c>
      <c r="K8" s="254">
        <v>1326</v>
      </c>
    </row>
    <row r="9" spans="1:11" x14ac:dyDescent="0.25">
      <c r="A9" s="255" t="s">
        <v>418</v>
      </c>
      <c r="B9" s="256">
        <v>303</v>
      </c>
      <c r="C9" s="256">
        <v>646</v>
      </c>
      <c r="D9" s="256">
        <v>858</v>
      </c>
      <c r="E9" s="257">
        <v>1250</v>
      </c>
      <c r="F9" s="257">
        <v>2082</v>
      </c>
      <c r="G9" s="257">
        <v>1998</v>
      </c>
      <c r="H9" s="257">
        <v>2907</v>
      </c>
      <c r="I9" s="257">
        <v>1292</v>
      </c>
      <c r="J9" s="256">
        <v>590</v>
      </c>
      <c r="K9" s="257">
        <v>1315</v>
      </c>
    </row>
    <row r="10" spans="1:11" x14ac:dyDescent="0.25">
      <c r="A10" s="252" t="s">
        <v>419</v>
      </c>
      <c r="B10" s="253">
        <v>602</v>
      </c>
      <c r="C10" s="253">
        <v>934</v>
      </c>
      <c r="D10" s="254">
        <v>1043</v>
      </c>
      <c r="E10" s="254">
        <v>1238</v>
      </c>
      <c r="F10" s="254">
        <v>2045</v>
      </c>
      <c r="G10" s="254">
        <v>1791</v>
      </c>
      <c r="H10" s="254">
        <v>2643</v>
      </c>
      <c r="I10" s="254">
        <v>1124</v>
      </c>
      <c r="J10" s="253">
        <v>560</v>
      </c>
      <c r="K10" s="254">
        <v>1344</v>
      </c>
    </row>
    <row r="11" spans="1:11" x14ac:dyDescent="0.25">
      <c r="A11" s="252" t="s">
        <v>420</v>
      </c>
      <c r="B11" s="253">
        <v>336</v>
      </c>
      <c r="C11" s="253">
        <v>566</v>
      </c>
      <c r="D11" s="253">
        <v>750</v>
      </c>
      <c r="E11" s="254">
        <v>1155</v>
      </c>
      <c r="F11" s="254">
        <v>1913</v>
      </c>
      <c r="G11" s="254">
        <v>1685</v>
      </c>
      <c r="H11" s="254">
        <v>2833</v>
      </c>
      <c r="I11" s="254">
        <v>1247</v>
      </c>
      <c r="J11" s="253">
        <v>596</v>
      </c>
      <c r="K11" s="254">
        <v>1221</v>
      </c>
    </row>
    <row r="12" spans="1:11" x14ac:dyDescent="0.25">
      <c r="A12" s="255" t="s">
        <v>421</v>
      </c>
      <c r="B12" s="256">
        <v>428</v>
      </c>
      <c r="C12" s="256">
        <v>738</v>
      </c>
      <c r="D12" s="256">
        <v>754</v>
      </c>
      <c r="E12" s="257">
        <v>1004</v>
      </c>
      <c r="F12" s="257">
        <v>2050</v>
      </c>
      <c r="G12" s="257">
        <v>1692</v>
      </c>
      <c r="H12" s="257">
        <v>2465</v>
      </c>
      <c r="I12" s="257">
        <v>1155</v>
      </c>
      <c r="J12" s="256">
        <v>660</v>
      </c>
      <c r="K12" s="257">
        <v>1230</v>
      </c>
    </row>
    <row r="13" spans="1:11" x14ac:dyDescent="0.25">
      <c r="A13" s="252" t="s">
        <v>422</v>
      </c>
      <c r="B13" s="253">
        <v>344</v>
      </c>
      <c r="C13" s="253">
        <v>592</v>
      </c>
      <c r="D13" s="253">
        <v>638</v>
      </c>
      <c r="E13" s="253">
        <v>878</v>
      </c>
      <c r="F13" s="254">
        <v>1922</v>
      </c>
      <c r="G13" s="254">
        <v>1582</v>
      </c>
      <c r="H13" s="254">
        <v>2517</v>
      </c>
      <c r="I13" s="254">
        <v>1328</v>
      </c>
      <c r="J13" s="253">
        <v>836</v>
      </c>
      <c r="K13" s="254">
        <v>1189</v>
      </c>
    </row>
    <row r="14" spans="1:11" x14ac:dyDescent="0.25">
      <c r="A14" s="252" t="s">
        <v>423</v>
      </c>
      <c r="B14" s="253">
        <v>532</v>
      </c>
      <c r="C14" s="253">
        <v>903</v>
      </c>
      <c r="D14" s="253">
        <v>997</v>
      </c>
      <c r="E14" s="254">
        <v>1083</v>
      </c>
      <c r="F14" s="254">
        <v>2128</v>
      </c>
      <c r="G14" s="254">
        <v>1745</v>
      </c>
      <c r="H14" s="254">
        <v>2456</v>
      </c>
      <c r="I14" s="254">
        <v>1258</v>
      </c>
      <c r="J14" s="253">
        <v>776</v>
      </c>
      <c r="K14" s="254">
        <v>1348</v>
      </c>
    </row>
    <row r="15" spans="1:11" x14ac:dyDescent="0.25">
      <c r="A15" s="255" t="s">
        <v>424</v>
      </c>
      <c r="B15" s="256">
        <v>368</v>
      </c>
      <c r="C15" s="256">
        <v>640</v>
      </c>
      <c r="D15" s="256">
        <v>722</v>
      </c>
      <c r="E15" s="256">
        <v>961</v>
      </c>
      <c r="F15" s="257">
        <v>1926</v>
      </c>
      <c r="G15" s="257">
        <v>1613</v>
      </c>
      <c r="H15" s="257">
        <v>2492</v>
      </c>
      <c r="I15" s="257">
        <v>1308</v>
      </c>
      <c r="J15" s="256">
        <v>770</v>
      </c>
      <c r="K15" s="257">
        <v>1206</v>
      </c>
    </row>
    <row r="16" spans="1:11" x14ac:dyDescent="0.25">
      <c r="A16" s="252" t="s">
        <v>425</v>
      </c>
      <c r="B16" s="253">
        <v>482</v>
      </c>
      <c r="C16" s="253">
        <v>787</v>
      </c>
      <c r="D16" s="253">
        <v>745</v>
      </c>
      <c r="E16" s="253">
        <v>867</v>
      </c>
      <c r="F16" s="254">
        <v>1888</v>
      </c>
      <c r="G16" s="254">
        <v>1370</v>
      </c>
      <c r="H16" s="254">
        <v>2230</v>
      </c>
      <c r="I16" s="254">
        <v>1223</v>
      </c>
      <c r="J16" s="253">
        <v>709</v>
      </c>
      <c r="K16" s="254">
        <v>1168</v>
      </c>
    </row>
    <row r="17" spans="1:11" x14ac:dyDescent="0.25">
      <c r="A17" s="252" t="s">
        <v>426</v>
      </c>
      <c r="B17" s="253">
        <v>264</v>
      </c>
      <c r="C17" s="253">
        <v>561</v>
      </c>
      <c r="D17" s="253">
        <v>742</v>
      </c>
      <c r="E17" s="253">
        <v>974</v>
      </c>
      <c r="F17" s="254">
        <v>1908</v>
      </c>
      <c r="G17" s="254">
        <v>1738</v>
      </c>
      <c r="H17" s="254">
        <v>2700</v>
      </c>
      <c r="I17" s="254">
        <v>1147</v>
      </c>
      <c r="J17" s="253">
        <v>559</v>
      </c>
      <c r="K17" s="254">
        <v>1179</v>
      </c>
    </row>
    <row r="18" spans="1:11" x14ac:dyDescent="0.25">
      <c r="A18" s="255" t="s">
        <v>427</v>
      </c>
      <c r="B18" s="256">
        <v>373</v>
      </c>
      <c r="C18" s="256">
        <v>571</v>
      </c>
      <c r="D18" s="256">
        <v>712</v>
      </c>
      <c r="E18" s="257">
        <v>1196</v>
      </c>
      <c r="F18" s="257">
        <v>1812</v>
      </c>
      <c r="G18" s="257">
        <v>1580</v>
      </c>
      <c r="H18" s="257">
        <v>2899</v>
      </c>
      <c r="I18" s="257">
        <v>1235</v>
      </c>
      <c r="J18" s="256">
        <v>605</v>
      </c>
      <c r="K18" s="257">
        <v>1204</v>
      </c>
    </row>
    <row r="19" spans="1:11" x14ac:dyDescent="0.25">
      <c r="A19" s="252" t="s">
        <v>428</v>
      </c>
      <c r="B19" s="253">
        <v>312</v>
      </c>
      <c r="C19" s="253">
        <v>634</v>
      </c>
      <c r="D19" s="253">
        <v>787</v>
      </c>
      <c r="E19" s="254">
        <v>1030</v>
      </c>
      <c r="F19" s="254">
        <v>1905</v>
      </c>
      <c r="G19" s="254">
        <v>1591</v>
      </c>
      <c r="H19" s="254">
        <v>2608</v>
      </c>
      <c r="I19" s="254">
        <v>1095</v>
      </c>
      <c r="J19" s="253">
        <v>574</v>
      </c>
      <c r="K19" s="254">
        <v>1185</v>
      </c>
    </row>
    <row r="20" spans="1:11" x14ac:dyDescent="0.25">
      <c r="A20" s="252" t="s">
        <v>429</v>
      </c>
      <c r="B20" s="253">
        <v>352</v>
      </c>
      <c r="C20" s="253">
        <v>638</v>
      </c>
      <c r="D20" s="253">
        <v>688</v>
      </c>
      <c r="E20" s="253">
        <v>914</v>
      </c>
      <c r="F20" s="254">
        <v>1931</v>
      </c>
      <c r="G20" s="254">
        <v>1634</v>
      </c>
      <c r="H20" s="254">
        <v>2579</v>
      </c>
      <c r="I20" s="253">
        <v>961</v>
      </c>
      <c r="J20" s="253">
        <v>542</v>
      </c>
      <c r="K20" s="254">
        <v>1153</v>
      </c>
    </row>
    <row r="21" spans="1:11" x14ac:dyDescent="0.25">
      <c r="A21" s="255" t="s">
        <v>430</v>
      </c>
      <c r="B21" s="256">
        <v>421</v>
      </c>
      <c r="C21" s="256">
        <v>731</v>
      </c>
      <c r="D21" s="256">
        <v>724</v>
      </c>
      <c r="E21" s="256">
        <v>919</v>
      </c>
      <c r="F21" s="257">
        <v>1788</v>
      </c>
      <c r="G21" s="257">
        <v>1440</v>
      </c>
      <c r="H21" s="257">
        <v>2309</v>
      </c>
      <c r="I21" s="257">
        <v>1239</v>
      </c>
      <c r="J21" s="256">
        <v>680</v>
      </c>
      <c r="K21" s="257">
        <v>1148</v>
      </c>
    </row>
    <row r="22" spans="1:11" x14ac:dyDescent="0.25">
      <c r="A22" s="252" t="s">
        <v>431</v>
      </c>
      <c r="B22" s="253">
        <v>420</v>
      </c>
      <c r="C22" s="253">
        <v>602</v>
      </c>
      <c r="D22" s="253">
        <v>548</v>
      </c>
      <c r="E22" s="253">
        <v>713</v>
      </c>
      <c r="F22" s="254">
        <v>1697</v>
      </c>
      <c r="G22" s="254">
        <v>1257</v>
      </c>
      <c r="H22" s="254">
        <v>2385</v>
      </c>
      <c r="I22" s="254">
        <v>1120</v>
      </c>
      <c r="J22" s="253">
        <v>817</v>
      </c>
      <c r="K22" s="254">
        <v>1077</v>
      </c>
    </row>
    <row r="23" spans="1:11" x14ac:dyDescent="0.25">
      <c r="A23" s="252" t="s">
        <v>432</v>
      </c>
      <c r="B23" s="253">
        <v>410</v>
      </c>
      <c r="C23" s="253">
        <v>725</v>
      </c>
      <c r="D23" s="253">
        <v>740</v>
      </c>
      <c r="E23" s="253">
        <v>902</v>
      </c>
      <c r="F23" s="254">
        <v>1842</v>
      </c>
      <c r="G23" s="254">
        <v>1517</v>
      </c>
      <c r="H23" s="254">
        <v>2247</v>
      </c>
      <c r="I23" s="254">
        <v>1015</v>
      </c>
      <c r="J23" s="253">
        <v>632</v>
      </c>
      <c r="K23" s="254">
        <v>1137</v>
      </c>
    </row>
    <row r="24" spans="1:11" x14ac:dyDescent="0.25">
      <c r="A24" s="255" t="s">
        <v>433</v>
      </c>
      <c r="B24" s="256">
        <v>447</v>
      </c>
      <c r="C24" s="256">
        <v>706</v>
      </c>
      <c r="D24" s="256">
        <v>701</v>
      </c>
      <c r="E24" s="256">
        <v>940</v>
      </c>
      <c r="F24" s="257">
        <v>1887</v>
      </c>
      <c r="G24" s="257">
        <v>1572</v>
      </c>
      <c r="H24" s="257">
        <v>2505</v>
      </c>
      <c r="I24" s="257">
        <v>1228</v>
      </c>
      <c r="J24" s="256">
        <v>680</v>
      </c>
      <c r="K24" s="257">
        <v>1190</v>
      </c>
    </row>
    <row r="25" spans="1:11" x14ac:dyDescent="0.25">
      <c r="A25" s="252" t="s">
        <v>434</v>
      </c>
      <c r="B25" s="253">
        <v>479</v>
      </c>
      <c r="C25" s="253">
        <v>779</v>
      </c>
      <c r="D25" s="253">
        <v>827</v>
      </c>
      <c r="E25" s="254">
        <v>1066</v>
      </c>
      <c r="F25" s="254">
        <v>2007</v>
      </c>
      <c r="G25" s="254">
        <v>1662</v>
      </c>
      <c r="H25" s="254">
        <v>2375</v>
      </c>
      <c r="I25" s="254">
        <v>1163</v>
      </c>
      <c r="J25" s="253">
        <v>689</v>
      </c>
      <c r="K25" s="254">
        <v>1242</v>
      </c>
    </row>
    <row r="26" spans="1:11" x14ac:dyDescent="0.25">
      <c r="A26" s="252" t="s">
        <v>435</v>
      </c>
      <c r="B26" s="253">
        <v>465</v>
      </c>
      <c r="C26" s="253">
        <v>730</v>
      </c>
      <c r="D26" s="253">
        <v>783</v>
      </c>
      <c r="E26" s="253">
        <v>960</v>
      </c>
      <c r="F26" s="254">
        <v>1932</v>
      </c>
      <c r="G26" s="254">
        <v>1577</v>
      </c>
      <c r="H26" s="254">
        <v>2448</v>
      </c>
      <c r="I26" s="254">
        <v>1074</v>
      </c>
      <c r="J26" s="253">
        <v>685</v>
      </c>
      <c r="K26" s="254">
        <v>1204</v>
      </c>
    </row>
    <row r="27" spans="1:11" x14ac:dyDescent="0.25">
      <c r="A27" s="255" t="s">
        <v>436</v>
      </c>
      <c r="B27" s="256">
        <v>364</v>
      </c>
      <c r="C27" s="256">
        <v>614</v>
      </c>
      <c r="D27" s="256">
        <v>643</v>
      </c>
      <c r="E27" s="256">
        <v>908</v>
      </c>
      <c r="F27" s="257">
        <v>1843</v>
      </c>
      <c r="G27" s="257">
        <v>1525</v>
      </c>
      <c r="H27" s="257">
        <v>2513</v>
      </c>
      <c r="I27" s="257">
        <v>1141</v>
      </c>
      <c r="J27" s="256">
        <v>698</v>
      </c>
      <c r="K27" s="257">
        <v>1146</v>
      </c>
    </row>
    <row r="28" spans="1:11" x14ac:dyDescent="0.25">
      <c r="A28" s="252" t="s">
        <v>437</v>
      </c>
      <c r="B28" s="253">
        <v>551</v>
      </c>
      <c r="C28" s="253">
        <v>830</v>
      </c>
      <c r="D28" s="253">
        <v>864</v>
      </c>
      <c r="E28" s="254">
        <v>1009</v>
      </c>
      <c r="F28" s="254">
        <v>2000</v>
      </c>
      <c r="G28" s="254">
        <v>1665</v>
      </c>
      <c r="H28" s="254">
        <v>2359</v>
      </c>
      <c r="I28" s="254">
        <v>1123</v>
      </c>
      <c r="J28" s="253">
        <v>624</v>
      </c>
      <c r="K28" s="254">
        <v>1241</v>
      </c>
    </row>
    <row r="29" spans="1:11" x14ac:dyDescent="0.25">
      <c r="A29" s="252" t="s">
        <v>438</v>
      </c>
      <c r="B29" s="253">
        <v>393</v>
      </c>
      <c r="C29" s="253">
        <v>614</v>
      </c>
      <c r="D29" s="253">
        <v>626</v>
      </c>
      <c r="E29" s="253">
        <v>878</v>
      </c>
      <c r="F29" s="254">
        <v>1842</v>
      </c>
      <c r="G29" s="254">
        <v>1382</v>
      </c>
      <c r="H29" s="254">
        <v>2342</v>
      </c>
      <c r="I29" s="254">
        <v>1188</v>
      </c>
      <c r="J29" s="253">
        <v>690</v>
      </c>
      <c r="K29" s="254">
        <v>1117</v>
      </c>
    </row>
    <row r="30" spans="1:11" x14ac:dyDescent="0.25">
      <c r="A30" s="255" t="s">
        <v>439</v>
      </c>
      <c r="B30" s="256">
        <v>467</v>
      </c>
      <c r="C30" s="256">
        <v>708</v>
      </c>
      <c r="D30" s="256">
        <v>788</v>
      </c>
      <c r="E30" s="257">
        <v>1003</v>
      </c>
      <c r="F30" s="257">
        <v>2011</v>
      </c>
      <c r="G30" s="257">
        <v>1520</v>
      </c>
      <c r="H30" s="257">
        <v>2261</v>
      </c>
      <c r="I30" s="257">
        <v>1031</v>
      </c>
      <c r="J30" s="256">
        <v>547</v>
      </c>
      <c r="K30" s="257">
        <v>1172</v>
      </c>
    </row>
    <row r="31" spans="1:11" x14ac:dyDescent="0.25">
      <c r="A31" s="252" t="s">
        <v>440</v>
      </c>
      <c r="B31" s="253">
        <v>402</v>
      </c>
      <c r="C31" s="253">
        <v>597</v>
      </c>
      <c r="D31" s="253">
        <v>619</v>
      </c>
      <c r="E31" s="253">
        <v>939</v>
      </c>
      <c r="F31" s="254">
        <v>1675</v>
      </c>
      <c r="G31" s="254">
        <v>1232</v>
      </c>
      <c r="H31" s="254">
        <v>2035</v>
      </c>
      <c r="I31" s="254">
        <v>1058</v>
      </c>
      <c r="J31" s="253">
        <v>620</v>
      </c>
      <c r="K31" s="254">
        <v>1029</v>
      </c>
    </row>
    <row r="32" spans="1:11" x14ac:dyDescent="0.25">
      <c r="A32" s="252" t="s">
        <v>441</v>
      </c>
      <c r="B32" s="253">
        <v>407</v>
      </c>
      <c r="C32" s="253">
        <v>689</v>
      </c>
      <c r="D32" s="253">
        <v>823</v>
      </c>
      <c r="E32" s="254">
        <v>1122</v>
      </c>
      <c r="F32" s="254">
        <v>2020</v>
      </c>
      <c r="G32" s="254">
        <v>1808</v>
      </c>
      <c r="H32" s="254">
        <v>2720</v>
      </c>
      <c r="I32" s="254">
        <v>1256</v>
      </c>
      <c r="J32" s="253">
        <v>715</v>
      </c>
      <c r="K32" s="254">
        <v>1285</v>
      </c>
    </row>
    <row r="33" spans="1:11" x14ac:dyDescent="0.25">
      <c r="A33" s="255" t="s">
        <v>442</v>
      </c>
      <c r="B33" s="256">
        <v>378</v>
      </c>
      <c r="C33" s="256">
        <v>615</v>
      </c>
      <c r="D33" s="256">
        <v>741</v>
      </c>
      <c r="E33" s="257">
        <v>1027</v>
      </c>
      <c r="F33" s="257">
        <v>1972</v>
      </c>
      <c r="G33" s="257">
        <v>1685</v>
      </c>
      <c r="H33" s="257">
        <v>2638</v>
      </c>
      <c r="I33" s="257">
        <v>1174</v>
      </c>
      <c r="J33" s="256">
        <v>738</v>
      </c>
      <c r="K33" s="257">
        <v>1226</v>
      </c>
    </row>
    <row r="34" spans="1:11" x14ac:dyDescent="0.25">
      <c r="A34" s="252" t="s">
        <v>443</v>
      </c>
      <c r="B34" s="253">
        <v>434</v>
      </c>
      <c r="C34" s="253">
        <v>588</v>
      </c>
      <c r="D34" s="253">
        <v>618</v>
      </c>
      <c r="E34" s="253">
        <v>871</v>
      </c>
      <c r="F34" s="254">
        <v>1833</v>
      </c>
      <c r="G34" s="254">
        <v>1412</v>
      </c>
      <c r="H34" s="254">
        <v>2242</v>
      </c>
      <c r="I34" s="254">
        <v>1164</v>
      </c>
      <c r="J34" s="253">
        <v>770</v>
      </c>
      <c r="K34" s="254">
        <v>1113</v>
      </c>
    </row>
    <row r="35" spans="1:11" x14ac:dyDescent="0.25">
      <c r="A35" s="252" t="s">
        <v>444</v>
      </c>
      <c r="B35" s="253">
        <v>487</v>
      </c>
      <c r="C35" s="253">
        <v>793</v>
      </c>
      <c r="D35" s="253">
        <v>816</v>
      </c>
      <c r="E35" s="254">
        <v>1217</v>
      </c>
      <c r="F35" s="254">
        <v>2075</v>
      </c>
      <c r="G35" s="254">
        <v>1834</v>
      </c>
      <c r="H35" s="254">
        <v>2734</v>
      </c>
      <c r="I35" s="254">
        <v>1202</v>
      </c>
      <c r="J35" s="253">
        <v>658</v>
      </c>
      <c r="K35" s="254">
        <v>1313</v>
      </c>
    </row>
    <row r="36" spans="1:11" x14ac:dyDescent="0.25">
      <c r="A36" s="255" t="s">
        <v>445</v>
      </c>
      <c r="B36" s="256">
        <v>436</v>
      </c>
      <c r="C36" s="256">
        <v>657</v>
      </c>
      <c r="D36" s="256">
        <v>658</v>
      </c>
      <c r="E36" s="256">
        <v>924</v>
      </c>
      <c r="F36" s="257">
        <v>1889</v>
      </c>
      <c r="G36" s="257">
        <v>1576</v>
      </c>
      <c r="H36" s="257">
        <v>2498</v>
      </c>
      <c r="I36" s="257">
        <v>1331</v>
      </c>
      <c r="J36" s="256">
        <v>876</v>
      </c>
      <c r="K36" s="257">
        <v>1209</v>
      </c>
    </row>
    <row r="37" spans="1:11" x14ac:dyDescent="0.25">
      <c r="A37" s="252" t="s">
        <v>446</v>
      </c>
      <c r="B37" s="253">
        <v>321</v>
      </c>
      <c r="C37" s="253">
        <v>541</v>
      </c>
      <c r="D37" s="253">
        <v>643</v>
      </c>
      <c r="E37" s="253">
        <v>859</v>
      </c>
      <c r="F37" s="254">
        <v>1958</v>
      </c>
      <c r="G37" s="254">
        <v>1537</v>
      </c>
      <c r="H37" s="254">
        <v>2502</v>
      </c>
      <c r="I37" s="254">
        <v>1121</v>
      </c>
      <c r="J37" s="253">
        <v>619</v>
      </c>
      <c r="K37" s="254">
        <v>1136</v>
      </c>
    </row>
    <row r="38" spans="1:11" x14ac:dyDescent="0.25">
      <c r="A38" s="252" t="s">
        <v>447</v>
      </c>
      <c r="B38" s="253">
        <v>538</v>
      </c>
      <c r="C38" s="253">
        <v>799</v>
      </c>
      <c r="D38" s="253">
        <v>934</v>
      </c>
      <c r="E38" s="254">
        <v>1178</v>
      </c>
      <c r="F38" s="254">
        <v>1925</v>
      </c>
      <c r="G38" s="254">
        <v>1579</v>
      </c>
      <c r="H38" s="254">
        <v>2288</v>
      </c>
      <c r="I38" s="254">
        <v>1174</v>
      </c>
      <c r="J38" s="253">
        <v>776</v>
      </c>
      <c r="K38" s="254">
        <v>1260</v>
      </c>
    </row>
    <row r="39" spans="1:11" x14ac:dyDescent="0.25">
      <c r="A39" s="255" t="s">
        <v>448</v>
      </c>
      <c r="B39" s="256">
        <v>468</v>
      </c>
      <c r="C39" s="256">
        <v>649</v>
      </c>
      <c r="D39" s="256">
        <v>724</v>
      </c>
      <c r="E39" s="256">
        <v>955</v>
      </c>
      <c r="F39" s="257">
        <v>1865</v>
      </c>
      <c r="G39" s="257">
        <v>1508</v>
      </c>
      <c r="H39" s="257">
        <v>2469</v>
      </c>
      <c r="I39" s="257">
        <v>1190</v>
      </c>
      <c r="J39" s="256">
        <v>956</v>
      </c>
      <c r="K39" s="257">
        <v>1214</v>
      </c>
    </row>
    <row r="40" spans="1:11" x14ac:dyDescent="0.25">
      <c r="A40" s="252" t="s">
        <v>449</v>
      </c>
      <c r="B40" s="253">
        <v>372</v>
      </c>
      <c r="C40" s="253">
        <v>627</v>
      </c>
      <c r="D40" s="253">
        <v>643</v>
      </c>
      <c r="E40" s="253">
        <v>830</v>
      </c>
      <c r="F40" s="254">
        <v>2004</v>
      </c>
      <c r="G40" s="254">
        <v>1596</v>
      </c>
      <c r="H40" s="254">
        <v>2599</v>
      </c>
      <c r="I40" s="254">
        <v>1210</v>
      </c>
      <c r="J40" s="253">
        <v>737</v>
      </c>
      <c r="K40" s="254">
        <v>1194</v>
      </c>
    </row>
    <row r="41" spans="1:11" x14ac:dyDescent="0.25">
      <c r="A41" s="252" t="s">
        <v>450</v>
      </c>
      <c r="B41" s="253">
        <v>301</v>
      </c>
      <c r="C41" s="253">
        <v>626</v>
      </c>
      <c r="D41" s="253">
        <v>738</v>
      </c>
      <c r="E41" s="254">
        <v>1021</v>
      </c>
      <c r="F41" s="254">
        <v>2149</v>
      </c>
      <c r="G41" s="254">
        <v>1792</v>
      </c>
      <c r="H41" s="254">
        <v>2618</v>
      </c>
      <c r="I41" s="254">
        <v>1188</v>
      </c>
      <c r="J41" s="253">
        <v>664</v>
      </c>
      <c r="K41" s="254">
        <v>1249</v>
      </c>
    </row>
    <row r="42" spans="1:11" x14ac:dyDescent="0.25">
      <c r="A42" s="255" t="s">
        <v>451</v>
      </c>
      <c r="B42" s="256">
        <v>406</v>
      </c>
      <c r="C42" s="256">
        <v>729</v>
      </c>
      <c r="D42" s="256">
        <v>918</v>
      </c>
      <c r="E42" s="257">
        <v>1115</v>
      </c>
      <c r="F42" s="257">
        <v>2067</v>
      </c>
      <c r="G42" s="257">
        <v>1718</v>
      </c>
      <c r="H42" s="257">
        <v>2368</v>
      </c>
      <c r="I42" s="257">
        <v>1196</v>
      </c>
      <c r="J42" s="256">
        <v>706</v>
      </c>
      <c r="K42" s="257">
        <v>1269</v>
      </c>
    </row>
    <row r="43" spans="1:11" x14ac:dyDescent="0.25">
      <c r="A43" s="252" t="s">
        <v>452</v>
      </c>
      <c r="B43" s="253">
        <v>545</v>
      </c>
      <c r="C43" s="253">
        <v>782</v>
      </c>
      <c r="D43" s="253">
        <v>975</v>
      </c>
      <c r="E43" s="254">
        <v>1230</v>
      </c>
      <c r="F43" s="254">
        <v>1923</v>
      </c>
      <c r="G43" s="254">
        <v>1582</v>
      </c>
      <c r="H43" s="254">
        <v>2422</v>
      </c>
      <c r="I43" s="254">
        <v>1320</v>
      </c>
      <c r="J43" s="253">
        <v>729</v>
      </c>
      <c r="K43" s="254">
        <v>1283</v>
      </c>
    </row>
    <row r="44" spans="1:11" x14ac:dyDescent="0.25">
      <c r="A44" s="252" t="s">
        <v>453</v>
      </c>
      <c r="B44" s="253">
        <v>426</v>
      </c>
      <c r="C44" s="253">
        <v>658</v>
      </c>
      <c r="D44" s="253">
        <v>652</v>
      </c>
      <c r="E44" s="253">
        <v>864</v>
      </c>
      <c r="F44" s="254">
        <v>1977</v>
      </c>
      <c r="G44" s="254">
        <v>1417</v>
      </c>
      <c r="H44" s="254">
        <v>2295</v>
      </c>
      <c r="I44" s="254">
        <v>1330</v>
      </c>
      <c r="J44" s="253">
        <v>685</v>
      </c>
      <c r="K44" s="254">
        <v>1156</v>
      </c>
    </row>
    <row r="45" spans="1:11" x14ac:dyDescent="0.25">
      <c r="A45" s="255" t="s">
        <v>454</v>
      </c>
      <c r="B45" s="256">
        <v>477</v>
      </c>
      <c r="C45" s="256">
        <v>656</v>
      </c>
      <c r="D45" s="256">
        <v>647</v>
      </c>
      <c r="E45" s="256">
        <v>983</v>
      </c>
      <c r="F45" s="257">
        <v>2143</v>
      </c>
      <c r="G45" s="257">
        <v>1622</v>
      </c>
      <c r="H45" s="257">
        <v>2579</v>
      </c>
      <c r="I45" s="257">
        <v>1294</v>
      </c>
      <c r="J45" s="256">
        <v>827</v>
      </c>
      <c r="K45" s="257">
        <v>1260</v>
      </c>
    </row>
    <row r="46" spans="1:11" x14ac:dyDescent="0.25">
      <c r="A46" s="252" t="s">
        <v>455</v>
      </c>
      <c r="B46" s="253">
        <v>511</v>
      </c>
      <c r="C46" s="253">
        <v>854</v>
      </c>
      <c r="D46" s="253">
        <v>959</v>
      </c>
      <c r="E46" s="254">
        <v>1125</v>
      </c>
      <c r="F46" s="254">
        <v>2197</v>
      </c>
      <c r="G46" s="254">
        <v>1758</v>
      </c>
      <c r="H46" s="254">
        <v>2499</v>
      </c>
      <c r="I46" s="254">
        <v>1182</v>
      </c>
      <c r="J46" s="253">
        <v>672</v>
      </c>
      <c r="K46" s="254">
        <v>1331</v>
      </c>
    </row>
    <row r="47" spans="1:11" x14ac:dyDescent="0.25">
      <c r="A47" s="252" t="s">
        <v>456</v>
      </c>
      <c r="B47" s="253">
        <v>276</v>
      </c>
      <c r="C47" s="253">
        <v>460</v>
      </c>
      <c r="D47" s="253">
        <v>449</v>
      </c>
      <c r="E47" s="253">
        <v>637</v>
      </c>
      <c r="F47" s="254">
        <v>1777</v>
      </c>
      <c r="G47" s="254">
        <v>1293</v>
      </c>
      <c r="H47" s="254">
        <v>2201</v>
      </c>
      <c r="I47" s="254">
        <v>1206</v>
      </c>
      <c r="J47" s="253">
        <v>905</v>
      </c>
      <c r="K47" s="254">
        <v>1040</v>
      </c>
    </row>
    <row r="48" spans="1:11" x14ac:dyDescent="0.25">
      <c r="A48" s="255" t="s">
        <v>457</v>
      </c>
      <c r="B48" s="256">
        <v>486</v>
      </c>
      <c r="C48" s="256">
        <v>764</v>
      </c>
      <c r="D48" s="256">
        <v>735</v>
      </c>
      <c r="E48" s="256">
        <v>817</v>
      </c>
      <c r="F48" s="257">
        <v>2092</v>
      </c>
      <c r="G48" s="257">
        <v>1622</v>
      </c>
      <c r="H48" s="257">
        <v>2369</v>
      </c>
      <c r="I48" s="257">
        <v>1113</v>
      </c>
      <c r="J48" s="256">
        <v>708</v>
      </c>
      <c r="K48" s="257">
        <v>1218</v>
      </c>
    </row>
    <row r="49" spans="1:11" x14ac:dyDescent="0.25">
      <c r="A49" s="252" t="s">
        <v>458</v>
      </c>
      <c r="B49" s="253">
        <v>548</v>
      </c>
      <c r="C49" s="253">
        <v>722</v>
      </c>
      <c r="D49" s="253">
        <v>664</v>
      </c>
      <c r="E49" s="253">
        <v>887</v>
      </c>
      <c r="F49" s="254">
        <v>2005</v>
      </c>
      <c r="G49" s="254">
        <v>1448</v>
      </c>
      <c r="H49" s="254">
        <v>2422</v>
      </c>
      <c r="I49" s="254">
        <v>1436</v>
      </c>
      <c r="J49" s="253">
        <v>801</v>
      </c>
      <c r="K49" s="254">
        <v>1220</v>
      </c>
    </row>
    <row r="50" spans="1:11" x14ac:dyDescent="0.25">
      <c r="A50" s="252" t="s">
        <v>459</v>
      </c>
      <c r="B50" s="253">
        <v>507</v>
      </c>
      <c r="C50" s="253">
        <v>803</v>
      </c>
      <c r="D50" s="253">
        <v>921</v>
      </c>
      <c r="E50" s="253">
        <v>985</v>
      </c>
      <c r="F50" s="254">
        <v>2081</v>
      </c>
      <c r="G50" s="254">
        <v>1671</v>
      </c>
      <c r="H50" s="254">
        <v>2448</v>
      </c>
      <c r="I50" s="254">
        <v>1234</v>
      </c>
      <c r="J50" s="253">
        <v>754</v>
      </c>
      <c r="K50" s="254">
        <v>1293</v>
      </c>
    </row>
    <row r="51" spans="1:11" x14ac:dyDescent="0.25">
      <c r="A51" s="255" t="s">
        <v>460</v>
      </c>
      <c r="B51" s="256">
        <v>400</v>
      </c>
      <c r="C51" s="256">
        <v>623</v>
      </c>
      <c r="D51" s="256">
        <v>629</v>
      </c>
      <c r="E51" s="256">
        <v>821</v>
      </c>
      <c r="F51" s="257">
        <v>1867</v>
      </c>
      <c r="G51" s="257">
        <v>1474</v>
      </c>
      <c r="H51" s="257">
        <v>2515</v>
      </c>
      <c r="I51" s="257">
        <v>1381</v>
      </c>
      <c r="J51" s="256">
        <v>856</v>
      </c>
      <c r="K51" s="257">
        <v>1180</v>
      </c>
    </row>
    <row r="52" spans="1:11" x14ac:dyDescent="0.25">
      <c r="A52" s="252" t="s">
        <v>461</v>
      </c>
      <c r="B52" s="253">
        <v>395</v>
      </c>
      <c r="C52" s="253">
        <v>586</v>
      </c>
      <c r="D52" s="253">
        <v>574</v>
      </c>
      <c r="E52" s="253">
        <v>873</v>
      </c>
      <c r="F52" s="254">
        <v>1886</v>
      </c>
      <c r="G52" s="254">
        <v>1393</v>
      </c>
      <c r="H52" s="254">
        <v>2361</v>
      </c>
      <c r="I52" s="254">
        <v>1335</v>
      </c>
      <c r="J52" s="253">
        <v>921</v>
      </c>
      <c r="K52" s="254">
        <v>1156</v>
      </c>
    </row>
    <row r="53" spans="1:11" x14ac:dyDescent="0.25">
      <c r="A53" s="252" t="s">
        <v>462</v>
      </c>
      <c r="B53" s="253">
        <v>505</v>
      </c>
      <c r="C53" s="253">
        <v>788</v>
      </c>
      <c r="D53" s="253">
        <v>889</v>
      </c>
      <c r="E53" s="254">
        <v>1138</v>
      </c>
      <c r="F53" s="254">
        <v>2277</v>
      </c>
      <c r="G53" s="254">
        <v>1928</v>
      </c>
      <c r="H53" s="254">
        <v>3026</v>
      </c>
      <c r="I53" s="254">
        <v>1271</v>
      </c>
      <c r="J53" s="253">
        <v>732</v>
      </c>
      <c r="K53" s="254">
        <v>1410</v>
      </c>
    </row>
    <row r="54" spans="1:11" x14ac:dyDescent="0.25">
      <c r="A54" s="255" t="s">
        <v>463</v>
      </c>
      <c r="B54" s="256">
        <v>631</v>
      </c>
      <c r="C54" s="256">
        <v>882</v>
      </c>
      <c r="D54" s="256">
        <v>855</v>
      </c>
      <c r="E54" s="256">
        <v>970</v>
      </c>
      <c r="F54" s="257">
        <v>2024</v>
      </c>
      <c r="G54" s="257">
        <v>1733</v>
      </c>
      <c r="H54" s="257">
        <v>2645</v>
      </c>
      <c r="I54" s="257">
        <v>1242</v>
      </c>
      <c r="J54" s="256">
        <v>635</v>
      </c>
      <c r="K54" s="257">
        <v>1297</v>
      </c>
    </row>
    <row r="55" spans="1:11" x14ac:dyDescent="0.25">
      <c r="A55" s="252" t="s">
        <v>464</v>
      </c>
      <c r="B55" s="253">
        <v>317</v>
      </c>
      <c r="C55" s="253">
        <v>542</v>
      </c>
      <c r="D55" s="253">
        <v>658</v>
      </c>
      <c r="E55" s="254">
        <v>1023</v>
      </c>
      <c r="F55" s="254">
        <v>1929</v>
      </c>
      <c r="G55" s="254">
        <v>1736</v>
      </c>
      <c r="H55" s="254">
        <v>2787</v>
      </c>
      <c r="I55" s="254">
        <v>1488</v>
      </c>
      <c r="J55" s="253">
        <v>756</v>
      </c>
      <c r="K55" s="254">
        <v>1229</v>
      </c>
    </row>
    <row r="56" spans="1:11" x14ac:dyDescent="0.25">
      <c r="A56" s="252" t="s">
        <v>465</v>
      </c>
      <c r="B56" s="253">
        <v>519</v>
      </c>
      <c r="C56" s="253">
        <v>722</v>
      </c>
      <c r="D56" s="253">
        <v>744</v>
      </c>
      <c r="E56" s="254">
        <v>1028</v>
      </c>
      <c r="F56" s="254">
        <v>1891</v>
      </c>
      <c r="G56" s="254">
        <v>1535</v>
      </c>
      <c r="H56" s="254">
        <v>2565</v>
      </c>
      <c r="I56" s="254">
        <v>1498</v>
      </c>
      <c r="J56" s="253">
        <v>794</v>
      </c>
      <c r="K56" s="254">
        <v>1245</v>
      </c>
    </row>
    <row r="57" spans="1:11" x14ac:dyDescent="0.25">
      <c r="A57" s="255" t="s">
        <v>466</v>
      </c>
      <c r="B57" s="256">
        <v>570</v>
      </c>
      <c r="C57" s="256">
        <v>863</v>
      </c>
      <c r="D57" s="256">
        <v>933</v>
      </c>
      <c r="E57" s="257">
        <v>1087</v>
      </c>
      <c r="F57" s="257">
        <v>2209</v>
      </c>
      <c r="G57" s="257">
        <v>1808</v>
      </c>
      <c r="H57" s="257">
        <v>2545</v>
      </c>
      <c r="I57" s="257">
        <v>1543</v>
      </c>
      <c r="J57" s="256">
        <v>739</v>
      </c>
      <c r="K57" s="257">
        <v>1396</v>
      </c>
    </row>
    <row r="58" spans="1:11" x14ac:dyDescent="0.25">
      <c r="A58" s="252" t="s">
        <v>467</v>
      </c>
      <c r="B58" s="253">
        <v>522</v>
      </c>
      <c r="C58" s="253">
        <v>685</v>
      </c>
      <c r="D58" s="253">
        <v>645</v>
      </c>
      <c r="E58" s="253">
        <v>946</v>
      </c>
      <c r="F58" s="254">
        <v>2007</v>
      </c>
      <c r="G58" s="254">
        <v>1494</v>
      </c>
      <c r="H58" s="254">
        <v>2522</v>
      </c>
      <c r="I58" s="254">
        <v>1639</v>
      </c>
      <c r="J58" s="253">
        <v>941</v>
      </c>
      <c r="K58" s="254">
        <v>1290</v>
      </c>
    </row>
    <row r="59" spans="1:11" x14ac:dyDescent="0.25">
      <c r="A59" s="252" t="s">
        <v>468</v>
      </c>
      <c r="B59" s="253">
        <v>402</v>
      </c>
      <c r="C59" s="253">
        <v>670</v>
      </c>
      <c r="D59" s="253">
        <v>604</v>
      </c>
      <c r="E59" s="253">
        <v>752</v>
      </c>
      <c r="F59" s="254">
        <v>2037</v>
      </c>
      <c r="G59" s="254">
        <v>1549</v>
      </c>
      <c r="H59" s="254">
        <v>2485</v>
      </c>
      <c r="I59" s="254">
        <v>1376</v>
      </c>
      <c r="J59" s="253">
        <v>823</v>
      </c>
      <c r="K59" s="254">
        <v>1232</v>
      </c>
    </row>
    <row r="60" spans="1:11" x14ac:dyDescent="0.25">
      <c r="A60" s="255" t="s">
        <v>469</v>
      </c>
      <c r="B60" s="256">
        <v>642</v>
      </c>
      <c r="C60" s="256">
        <v>990</v>
      </c>
      <c r="D60" s="256">
        <v>960</v>
      </c>
      <c r="E60" s="257">
        <v>1094</v>
      </c>
      <c r="F60" s="257">
        <v>2081</v>
      </c>
      <c r="G60" s="257">
        <v>1696</v>
      </c>
      <c r="H60" s="257">
        <v>2636</v>
      </c>
      <c r="I60" s="257">
        <v>1457</v>
      </c>
      <c r="J60" s="256">
        <v>728</v>
      </c>
      <c r="K60" s="257">
        <v>1397</v>
      </c>
    </row>
    <row r="61" spans="1:11" x14ac:dyDescent="0.25">
      <c r="A61" s="252" t="s">
        <v>482</v>
      </c>
      <c r="B61" s="253">
        <v>528</v>
      </c>
      <c r="C61" s="253">
        <v>778</v>
      </c>
      <c r="D61" s="253">
        <v>752</v>
      </c>
      <c r="E61" s="254">
        <v>1079</v>
      </c>
      <c r="F61" s="254">
        <v>2037</v>
      </c>
      <c r="G61" s="254">
        <v>1670</v>
      </c>
      <c r="H61" s="254">
        <v>2776</v>
      </c>
      <c r="I61" s="254">
        <v>1586</v>
      </c>
      <c r="J61" s="253">
        <v>916</v>
      </c>
      <c r="K61" s="254">
        <v>1368</v>
      </c>
    </row>
    <row r="62" spans="1:11" x14ac:dyDescent="0.25">
      <c r="A62" s="252" t="s">
        <v>493</v>
      </c>
      <c r="B62" s="253">
        <v>484</v>
      </c>
      <c r="C62" s="253">
        <v>788</v>
      </c>
      <c r="D62" s="253">
        <v>900</v>
      </c>
      <c r="E62" s="254">
        <v>1135</v>
      </c>
      <c r="F62" s="254">
        <v>2212</v>
      </c>
      <c r="G62" s="254">
        <v>1927</v>
      </c>
      <c r="H62" s="254">
        <v>2488</v>
      </c>
      <c r="I62" s="254">
        <v>1663</v>
      </c>
      <c r="J62" s="253">
        <v>811</v>
      </c>
      <c r="K62" s="254">
        <v>1399</v>
      </c>
    </row>
    <row r="63" spans="1:11" x14ac:dyDescent="0.25">
      <c r="A63" s="255" t="s">
        <v>524</v>
      </c>
      <c r="B63" s="256">
        <v>497</v>
      </c>
      <c r="C63" s="256">
        <v>745</v>
      </c>
      <c r="D63" s="256">
        <v>698</v>
      </c>
      <c r="E63" s="256">
        <v>847</v>
      </c>
      <c r="F63" s="257">
        <v>1987</v>
      </c>
      <c r="G63" s="257">
        <v>1560</v>
      </c>
      <c r="H63" s="257">
        <v>2494</v>
      </c>
      <c r="I63" s="257">
        <v>1504</v>
      </c>
      <c r="J63" s="256">
        <v>868</v>
      </c>
      <c r="K63" s="257">
        <v>1277</v>
      </c>
    </row>
    <row r="64" spans="1:11" x14ac:dyDescent="0.25">
      <c r="A64" s="252" t="s">
        <v>534</v>
      </c>
      <c r="B64" s="253">
        <v>362</v>
      </c>
      <c r="C64" s="253">
        <v>587</v>
      </c>
      <c r="D64" s="253">
        <v>547</v>
      </c>
      <c r="E64" s="253">
        <v>720</v>
      </c>
      <c r="F64" s="254">
        <v>2025</v>
      </c>
      <c r="G64" s="254">
        <v>1497</v>
      </c>
      <c r="H64" s="254">
        <v>2570</v>
      </c>
      <c r="I64" s="254">
        <v>1504</v>
      </c>
      <c r="J64" s="253">
        <v>884</v>
      </c>
      <c r="K64" s="254">
        <v>1229</v>
      </c>
    </row>
    <row r="65" spans="1:11" x14ac:dyDescent="0.25">
      <c r="A65" s="252" t="s">
        <v>535</v>
      </c>
      <c r="B65" s="253">
        <v>657</v>
      </c>
      <c r="C65" s="253">
        <v>997</v>
      </c>
      <c r="D65" s="253">
        <v>975</v>
      </c>
      <c r="E65" s="254">
        <v>1123</v>
      </c>
      <c r="F65" s="254">
        <v>2267</v>
      </c>
      <c r="G65" s="254">
        <v>2004</v>
      </c>
      <c r="H65" s="254">
        <v>2750</v>
      </c>
      <c r="I65" s="254">
        <v>1450</v>
      </c>
      <c r="J65" s="253">
        <v>655</v>
      </c>
      <c r="K65" s="254">
        <v>1457</v>
      </c>
    </row>
    <row r="66" spans="1:11" x14ac:dyDescent="0.25">
      <c r="A66" s="258"/>
      <c r="B66" s="630">
        <v>441</v>
      </c>
      <c r="C66" s="630">
        <v>665</v>
      </c>
      <c r="D66" s="630">
        <v>731</v>
      </c>
      <c r="E66" s="630">
        <v>949</v>
      </c>
      <c r="F66" s="632">
        <v>1982</v>
      </c>
      <c r="G66" s="632">
        <v>1564</v>
      </c>
      <c r="H66" s="632">
        <v>2477</v>
      </c>
      <c r="I66" s="632">
        <v>1308</v>
      </c>
      <c r="J66" s="630">
        <v>755</v>
      </c>
      <c r="K66" s="632">
        <v>1242</v>
      </c>
    </row>
    <row r="67" spans="1:11" x14ac:dyDescent="0.25">
      <c r="A67" s="255" t="s">
        <v>536</v>
      </c>
      <c r="B67" s="631"/>
      <c r="C67" s="631"/>
      <c r="D67" s="631"/>
      <c r="E67" s="631"/>
      <c r="F67" s="633"/>
      <c r="G67" s="633"/>
      <c r="H67" s="633"/>
      <c r="I67" s="633"/>
      <c r="J67" s="631"/>
      <c r="K67" s="633"/>
    </row>
    <row r="68" spans="1:11" x14ac:dyDescent="0.25">
      <c r="A68" s="558" t="s">
        <v>537</v>
      </c>
      <c r="B68" s="559"/>
      <c r="C68" s="559"/>
      <c r="D68" s="559"/>
      <c r="E68" s="559"/>
      <c r="F68" s="625" t="s">
        <v>538</v>
      </c>
      <c r="G68" s="625"/>
      <c r="H68" s="625"/>
      <c r="I68" s="625"/>
      <c r="J68" s="625"/>
      <c r="K68" s="626"/>
    </row>
    <row r="69" spans="1:11" x14ac:dyDescent="0.25">
      <c r="A69" s="544"/>
      <c r="B69" s="545"/>
      <c r="C69" s="545"/>
      <c r="D69" s="545"/>
      <c r="E69" s="545"/>
      <c r="F69" s="546" t="s">
        <v>539</v>
      </c>
      <c r="G69" s="546"/>
      <c r="H69" s="546"/>
      <c r="I69" s="546"/>
      <c r="J69" s="546"/>
      <c r="K69" s="547"/>
    </row>
    <row r="70" spans="1:11" x14ac:dyDescent="0.25">
      <c r="A70" s="544"/>
      <c r="B70" s="545"/>
      <c r="C70" s="545"/>
      <c r="D70" s="545"/>
      <c r="E70" s="545"/>
      <c r="F70" s="546" t="s">
        <v>540</v>
      </c>
      <c r="G70" s="546"/>
      <c r="H70" s="546"/>
      <c r="I70" s="546"/>
      <c r="J70" s="546"/>
      <c r="K70" s="547"/>
    </row>
    <row r="71" spans="1:11" x14ac:dyDescent="0.25">
      <c r="A71" s="544"/>
      <c r="B71" s="545"/>
      <c r="C71" s="545"/>
      <c r="D71" s="545"/>
      <c r="E71" s="545"/>
      <c r="F71" s="546" t="s">
        <v>470</v>
      </c>
      <c r="G71" s="546"/>
      <c r="H71" s="546"/>
      <c r="I71" s="546"/>
      <c r="J71" s="546"/>
      <c r="K71" s="547"/>
    </row>
    <row r="72" spans="1:11" x14ac:dyDescent="0.25">
      <c r="A72" s="544"/>
      <c r="B72" s="545"/>
      <c r="C72" s="545"/>
      <c r="D72" s="545"/>
      <c r="E72" s="545"/>
      <c r="F72" s="546" t="s">
        <v>474</v>
      </c>
      <c r="G72" s="546"/>
      <c r="H72" s="546"/>
      <c r="I72" s="546"/>
      <c r="J72" s="546"/>
      <c r="K72" s="547"/>
    </row>
    <row r="73" spans="1:11" x14ac:dyDescent="0.25">
      <c r="A73" s="544"/>
      <c r="B73" s="545"/>
      <c r="C73" s="545"/>
      <c r="D73" s="545"/>
      <c r="E73" s="545"/>
      <c r="F73" s="546" t="s">
        <v>541</v>
      </c>
      <c r="G73" s="546"/>
      <c r="H73" s="546"/>
      <c r="I73" s="546"/>
      <c r="J73" s="546"/>
      <c r="K73" s="547"/>
    </row>
    <row r="74" spans="1:11" x14ac:dyDescent="0.25">
      <c r="A74" s="544"/>
      <c r="B74" s="545"/>
      <c r="C74" s="545"/>
      <c r="D74" s="545"/>
      <c r="E74" s="545"/>
      <c r="F74" s="546" t="s">
        <v>494</v>
      </c>
      <c r="G74" s="546"/>
      <c r="H74" s="546"/>
      <c r="I74" s="546"/>
      <c r="J74" s="546"/>
      <c r="K74" s="547"/>
    </row>
    <row r="75" spans="1:11" ht="15" customHeight="1" x14ac:dyDescent="0.25">
      <c r="A75" s="544" t="s">
        <v>542</v>
      </c>
      <c r="B75" s="545"/>
      <c r="C75" s="545"/>
      <c r="D75" s="545"/>
      <c r="E75" s="545"/>
      <c r="F75" s="622" t="s">
        <v>543</v>
      </c>
      <c r="G75" s="622"/>
      <c r="H75" s="622"/>
      <c r="I75" s="622"/>
      <c r="J75" s="622"/>
      <c r="K75" s="623"/>
    </row>
    <row r="76" spans="1:11" x14ac:dyDescent="0.25">
      <c r="A76" s="554" t="s">
        <v>483</v>
      </c>
      <c r="B76" s="555"/>
      <c r="C76" s="555"/>
      <c r="D76" s="555"/>
      <c r="E76" s="555"/>
      <c r="F76" s="546" t="s">
        <v>472</v>
      </c>
      <c r="G76" s="546"/>
      <c r="H76" s="546"/>
      <c r="I76" s="546"/>
      <c r="J76" s="546"/>
      <c r="K76" s="547"/>
    </row>
    <row r="77" spans="1:11" x14ac:dyDescent="0.25">
      <c r="A77" s="552"/>
      <c r="B77" s="553"/>
      <c r="C77" s="553"/>
      <c r="D77" s="553"/>
      <c r="E77" s="553"/>
      <c r="F77" s="553" t="s">
        <v>475</v>
      </c>
      <c r="G77" s="553"/>
      <c r="H77" s="553"/>
      <c r="I77" s="553"/>
      <c r="J77" s="553"/>
      <c r="K77" s="624"/>
    </row>
  </sheetData>
  <mergeCells count="27">
    <mergeCell ref="A1:K1"/>
    <mergeCell ref="A2:A3"/>
    <mergeCell ref="I2:I3"/>
    <mergeCell ref="J2:J3"/>
    <mergeCell ref="B66:B67"/>
    <mergeCell ref="C66:C67"/>
    <mergeCell ref="D66:D67"/>
    <mergeCell ref="E66:E67"/>
    <mergeCell ref="F66:F67"/>
    <mergeCell ref="G66:G67"/>
    <mergeCell ref="H66:H67"/>
    <mergeCell ref="I66:I67"/>
    <mergeCell ref="J66:J67"/>
    <mergeCell ref="K66:K67"/>
    <mergeCell ref="A68:E74"/>
    <mergeCell ref="F68:K68"/>
    <mergeCell ref="F69:K69"/>
    <mergeCell ref="F70:K70"/>
    <mergeCell ref="F71:K71"/>
    <mergeCell ref="F72:K72"/>
    <mergeCell ref="F73:K73"/>
    <mergeCell ref="F74:K74"/>
    <mergeCell ref="A75:E75"/>
    <mergeCell ref="F75:K75"/>
    <mergeCell ref="A76:E77"/>
    <mergeCell ref="F76:K76"/>
    <mergeCell ref="F77:K77"/>
  </mergeCells>
  <hyperlinks>
    <hyperlink ref="F75" r:id="rId1" location="summary" display="http://www.eia.gov/totalenergy/data/monthly/ - summary"/>
  </hyperlink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7"/>
  <sheetViews>
    <sheetView showGridLines="0" topLeftCell="A32" workbookViewId="0">
      <selection activeCell="K64" sqref="K64"/>
    </sheetView>
  </sheetViews>
  <sheetFormatPr defaultRowHeight="15" x14ac:dyDescent="0.25"/>
  <cols>
    <col min="1" max="1" width="5.85546875" style="249" customWidth="1"/>
    <col min="2" max="3" width="7" style="249" customWidth="1"/>
    <col min="4" max="4" width="9.140625" style="249"/>
    <col min="5" max="5" width="9.42578125" style="249" customWidth="1"/>
    <col min="6" max="6" width="12.140625" style="249" customWidth="1"/>
    <col min="7" max="7" width="16.140625" style="249" customWidth="1"/>
    <col min="8" max="8" width="16.7109375" style="249" customWidth="1"/>
    <col min="9" max="9" width="14.140625" style="249" customWidth="1"/>
    <col min="10" max="11" width="12.7109375" style="249" customWidth="1"/>
    <col min="12" max="16384" width="9.140625" style="249"/>
  </cols>
  <sheetData>
    <row r="1" spans="1:11" ht="15.75" customHeight="1" x14ac:dyDescent="0.25">
      <c r="A1" s="627" t="s">
        <v>544</v>
      </c>
      <c r="B1" s="628"/>
      <c r="C1" s="628"/>
      <c r="D1" s="628"/>
      <c r="E1" s="628"/>
      <c r="F1" s="628"/>
      <c r="G1" s="628"/>
      <c r="H1" s="628"/>
      <c r="I1" s="628"/>
      <c r="J1" s="628"/>
      <c r="K1" s="629"/>
    </row>
    <row r="2" spans="1:11" x14ac:dyDescent="0.25">
      <c r="A2" s="561" t="s">
        <v>69</v>
      </c>
      <c r="B2" s="250" t="s">
        <v>121</v>
      </c>
      <c r="C2" s="250" t="s">
        <v>122</v>
      </c>
      <c r="D2" s="250" t="s">
        <v>409</v>
      </c>
      <c r="E2" s="250" t="s">
        <v>410</v>
      </c>
      <c r="F2" s="250" t="s">
        <v>50</v>
      </c>
      <c r="G2" s="250" t="s">
        <v>411</v>
      </c>
      <c r="H2" s="250" t="s">
        <v>412</v>
      </c>
      <c r="I2" s="561" t="s">
        <v>123</v>
      </c>
      <c r="J2" s="561" t="s">
        <v>532</v>
      </c>
      <c r="K2" s="250" t="s">
        <v>124</v>
      </c>
    </row>
    <row r="3" spans="1:11" x14ac:dyDescent="0.25">
      <c r="A3" s="562"/>
      <c r="B3" s="251" t="s">
        <v>125</v>
      </c>
      <c r="C3" s="251" t="s">
        <v>126</v>
      </c>
      <c r="D3" s="251" t="s">
        <v>127</v>
      </c>
      <c r="E3" s="251" t="s">
        <v>127</v>
      </c>
      <c r="F3" s="251" t="s">
        <v>126</v>
      </c>
      <c r="G3" s="251" t="s">
        <v>127</v>
      </c>
      <c r="H3" s="251" t="s">
        <v>127</v>
      </c>
      <c r="I3" s="562"/>
      <c r="J3" s="562"/>
      <c r="K3" s="251" t="s">
        <v>533</v>
      </c>
    </row>
    <row r="4" spans="1:11" x14ac:dyDescent="0.25">
      <c r="A4" s="252" t="s">
        <v>413</v>
      </c>
      <c r="B4" s="254">
        <v>5829</v>
      </c>
      <c r="C4" s="254">
        <v>5091</v>
      </c>
      <c r="D4" s="254">
        <v>5801</v>
      </c>
      <c r="E4" s="254">
        <v>6479</v>
      </c>
      <c r="F4" s="254">
        <v>2367</v>
      </c>
      <c r="G4" s="254">
        <v>2942</v>
      </c>
      <c r="H4" s="254">
        <v>2133</v>
      </c>
      <c r="I4" s="254">
        <v>5483</v>
      </c>
      <c r="J4" s="254">
        <v>3729</v>
      </c>
      <c r="K4" s="254">
        <v>4234</v>
      </c>
    </row>
    <row r="5" spans="1:11" x14ac:dyDescent="0.25">
      <c r="A5" s="252" t="s">
        <v>414</v>
      </c>
      <c r="B5" s="254">
        <v>6470</v>
      </c>
      <c r="C5" s="254">
        <v>5765</v>
      </c>
      <c r="D5" s="254">
        <v>6619</v>
      </c>
      <c r="E5" s="254">
        <v>7136</v>
      </c>
      <c r="F5" s="254">
        <v>2713</v>
      </c>
      <c r="G5" s="254">
        <v>3315</v>
      </c>
      <c r="H5" s="254">
        <v>1974</v>
      </c>
      <c r="I5" s="254">
        <v>4930</v>
      </c>
      <c r="J5" s="254">
        <v>3355</v>
      </c>
      <c r="K5" s="254">
        <v>4536</v>
      </c>
    </row>
    <row r="6" spans="1:11" x14ac:dyDescent="0.25">
      <c r="A6" s="255" t="s">
        <v>415</v>
      </c>
      <c r="B6" s="257">
        <v>6137</v>
      </c>
      <c r="C6" s="257">
        <v>5497</v>
      </c>
      <c r="D6" s="257">
        <v>6549</v>
      </c>
      <c r="E6" s="257">
        <v>7246</v>
      </c>
      <c r="F6" s="257">
        <v>2728</v>
      </c>
      <c r="G6" s="257">
        <v>3340</v>
      </c>
      <c r="H6" s="257">
        <v>2154</v>
      </c>
      <c r="I6" s="257">
        <v>5513</v>
      </c>
      <c r="J6" s="257">
        <v>3469</v>
      </c>
      <c r="K6" s="257">
        <v>4547</v>
      </c>
    </row>
    <row r="7" spans="1:11" x14ac:dyDescent="0.25">
      <c r="A7" s="252" t="s">
        <v>416</v>
      </c>
      <c r="B7" s="254">
        <v>6180</v>
      </c>
      <c r="C7" s="254">
        <v>5443</v>
      </c>
      <c r="D7" s="254">
        <v>5977</v>
      </c>
      <c r="E7" s="254">
        <v>6386</v>
      </c>
      <c r="F7" s="254">
        <v>2684</v>
      </c>
      <c r="G7" s="254">
        <v>3276</v>
      </c>
      <c r="H7" s="254">
        <v>2074</v>
      </c>
      <c r="I7" s="254">
        <v>5404</v>
      </c>
      <c r="J7" s="254">
        <v>3586</v>
      </c>
      <c r="K7" s="254">
        <v>4374</v>
      </c>
    </row>
    <row r="8" spans="1:11" x14ac:dyDescent="0.25">
      <c r="A8" s="252" t="s">
        <v>417</v>
      </c>
      <c r="B8" s="254">
        <v>5650</v>
      </c>
      <c r="C8" s="254">
        <v>5027</v>
      </c>
      <c r="D8" s="254">
        <v>5626</v>
      </c>
      <c r="E8" s="254">
        <v>5994</v>
      </c>
      <c r="F8" s="254">
        <v>2486</v>
      </c>
      <c r="G8" s="254">
        <v>3132</v>
      </c>
      <c r="H8" s="254">
        <v>2024</v>
      </c>
      <c r="I8" s="254">
        <v>4925</v>
      </c>
      <c r="J8" s="254">
        <v>3224</v>
      </c>
      <c r="K8" s="254">
        <v>4063</v>
      </c>
    </row>
    <row r="9" spans="1:11" x14ac:dyDescent="0.25">
      <c r="A9" s="255" t="s">
        <v>418</v>
      </c>
      <c r="B9" s="257">
        <v>6291</v>
      </c>
      <c r="C9" s="257">
        <v>5473</v>
      </c>
      <c r="D9" s="257">
        <v>5841</v>
      </c>
      <c r="E9" s="257">
        <v>6063</v>
      </c>
      <c r="F9" s="257">
        <v>2713</v>
      </c>
      <c r="G9" s="257">
        <v>3211</v>
      </c>
      <c r="H9" s="257">
        <v>1876</v>
      </c>
      <c r="I9" s="257">
        <v>4679</v>
      </c>
      <c r="J9" s="257">
        <v>3296</v>
      </c>
      <c r="K9" s="257">
        <v>4232</v>
      </c>
    </row>
    <row r="10" spans="1:11" x14ac:dyDescent="0.25">
      <c r="A10" s="252" t="s">
        <v>419</v>
      </c>
      <c r="B10" s="254">
        <v>6577</v>
      </c>
      <c r="C10" s="254">
        <v>5708</v>
      </c>
      <c r="D10" s="254">
        <v>6101</v>
      </c>
      <c r="E10" s="254">
        <v>6630</v>
      </c>
      <c r="F10" s="254">
        <v>2786</v>
      </c>
      <c r="G10" s="254">
        <v>3314</v>
      </c>
      <c r="H10" s="254">
        <v>2083</v>
      </c>
      <c r="I10" s="254">
        <v>5517</v>
      </c>
      <c r="J10" s="254">
        <v>3723</v>
      </c>
      <c r="K10" s="254">
        <v>4521</v>
      </c>
    </row>
    <row r="11" spans="1:11" x14ac:dyDescent="0.25">
      <c r="A11" s="252" t="s">
        <v>420</v>
      </c>
      <c r="B11" s="254">
        <v>6702</v>
      </c>
      <c r="C11" s="254">
        <v>5731</v>
      </c>
      <c r="D11" s="254">
        <v>6019</v>
      </c>
      <c r="E11" s="254">
        <v>6408</v>
      </c>
      <c r="F11" s="254">
        <v>2642</v>
      </c>
      <c r="G11" s="254">
        <v>3113</v>
      </c>
      <c r="H11" s="254">
        <v>2032</v>
      </c>
      <c r="I11" s="254">
        <v>5146</v>
      </c>
      <c r="J11" s="254">
        <v>3382</v>
      </c>
      <c r="K11" s="254">
        <v>4387</v>
      </c>
    </row>
    <row r="12" spans="1:11" x14ac:dyDescent="0.25">
      <c r="A12" s="255" t="s">
        <v>421</v>
      </c>
      <c r="B12" s="257">
        <v>6158</v>
      </c>
      <c r="C12" s="257">
        <v>5469</v>
      </c>
      <c r="D12" s="257">
        <v>6166</v>
      </c>
      <c r="E12" s="257">
        <v>6525</v>
      </c>
      <c r="F12" s="257">
        <v>2594</v>
      </c>
      <c r="G12" s="257">
        <v>3112</v>
      </c>
      <c r="H12" s="257">
        <v>2068</v>
      </c>
      <c r="I12" s="257">
        <v>5203</v>
      </c>
      <c r="J12" s="257">
        <v>3322</v>
      </c>
      <c r="K12" s="257">
        <v>4339</v>
      </c>
    </row>
    <row r="13" spans="1:11" x14ac:dyDescent="0.25">
      <c r="A13" s="252" t="s">
        <v>422</v>
      </c>
      <c r="B13" s="254">
        <v>6907</v>
      </c>
      <c r="C13" s="254">
        <v>6237</v>
      </c>
      <c r="D13" s="254">
        <v>6585</v>
      </c>
      <c r="E13" s="254">
        <v>6585</v>
      </c>
      <c r="F13" s="254">
        <v>3271</v>
      </c>
      <c r="G13" s="254">
        <v>4004</v>
      </c>
      <c r="H13" s="254">
        <v>2590</v>
      </c>
      <c r="I13" s="254">
        <v>4929</v>
      </c>
      <c r="J13" s="254">
        <v>2819</v>
      </c>
      <c r="K13" s="254">
        <v>4712</v>
      </c>
    </row>
    <row r="14" spans="1:11" x14ac:dyDescent="0.25">
      <c r="A14" s="252" t="s">
        <v>423</v>
      </c>
      <c r="B14" s="254">
        <v>6363</v>
      </c>
      <c r="C14" s="254">
        <v>5535</v>
      </c>
      <c r="D14" s="254">
        <v>6303</v>
      </c>
      <c r="E14" s="254">
        <v>6665</v>
      </c>
      <c r="F14" s="254">
        <v>2698</v>
      </c>
      <c r="G14" s="254">
        <v>3415</v>
      </c>
      <c r="H14" s="254">
        <v>2398</v>
      </c>
      <c r="I14" s="254">
        <v>5138</v>
      </c>
      <c r="J14" s="254">
        <v>2925</v>
      </c>
      <c r="K14" s="254">
        <v>4403</v>
      </c>
    </row>
    <row r="15" spans="1:11" x14ac:dyDescent="0.25">
      <c r="A15" s="255" t="s">
        <v>424</v>
      </c>
      <c r="B15" s="257">
        <v>6561</v>
      </c>
      <c r="C15" s="257">
        <v>5901</v>
      </c>
      <c r="D15" s="257">
        <v>6544</v>
      </c>
      <c r="E15" s="257">
        <v>6884</v>
      </c>
      <c r="F15" s="257">
        <v>3147</v>
      </c>
      <c r="G15" s="257">
        <v>3958</v>
      </c>
      <c r="H15" s="257">
        <v>2551</v>
      </c>
      <c r="I15" s="257">
        <v>5328</v>
      </c>
      <c r="J15" s="257">
        <v>3309</v>
      </c>
      <c r="K15" s="257">
        <v>4724</v>
      </c>
    </row>
    <row r="16" spans="1:11" x14ac:dyDescent="0.25">
      <c r="A16" s="252" t="s">
        <v>425</v>
      </c>
      <c r="B16" s="254">
        <v>6632</v>
      </c>
      <c r="C16" s="254">
        <v>5895</v>
      </c>
      <c r="D16" s="254">
        <v>6275</v>
      </c>
      <c r="E16" s="254">
        <v>6591</v>
      </c>
      <c r="F16" s="254">
        <v>2869</v>
      </c>
      <c r="G16" s="254">
        <v>3497</v>
      </c>
      <c r="H16" s="254">
        <v>2296</v>
      </c>
      <c r="I16" s="254">
        <v>5299</v>
      </c>
      <c r="J16" s="254">
        <v>3221</v>
      </c>
      <c r="K16" s="254">
        <v>4540</v>
      </c>
    </row>
    <row r="17" spans="1:11" x14ac:dyDescent="0.25">
      <c r="A17" s="252" t="s">
        <v>426</v>
      </c>
      <c r="B17" s="254">
        <v>6981</v>
      </c>
      <c r="C17" s="254">
        <v>6089</v>
      </c>
      <c r="D17" s="254">
        <v>6545</v>
      </c>
      <c r="E17" s="254">
        <v>6691</v>
      </c>
      <c r="F17" s="254">
        <v>3022</v>
      </c>
      <c r="G17" s="254">
        <v>3627</v>
      </c>
      <c r="H17" s="254">
        <v>2264</v>
      </c>
      <c r="I17" s="254">
        <v>5165</v>
      </c>
      <c r="J17" s="254">
        <v>3400</v>
      </c>
      <c r="K17" s="254">
        <v>4694</v>
      </c>
    </row>
    <row r="18" spans="1:11" x14ac:dyDescent="0.25">
      <c r="A18" s="255" t="s">
        <v>427</v>
      </c>
      <c r="B18" s="257">
        <v>6816</v>
      </c>
      <c r="C18" s="257">
        <v>6103</v>
      </c>
      <c r="D18" s="257">
        <v>6691</v>
      </c>
      <c r="E18" s="257">
        <v>6485</v>
      </c>
      <c r="F18" s="257">
        <v>3138</v>
      </c>
      <c r="G18" s="257">
        <v>3890</v>
      </c>
      <c r="H18" s="257">
        <v>2438</v>
      </c>
      <c r="I18" s="257">
        <v>5060</v>
      </c>
      <c r="J18" s="257">
        <v>3326</v>
      </c>
      <c r="K18" s="257">
        <v>4734</v>
      </c>
    </row>
    <row r="19" spans="1:11" x14ac:dyDescent="0.25">
      <c r="A19" s="252" t="s">
        <v>428</v>
      </c>
      <c r="B19" s="254">
        <v>6594</v>
      </c>
      <c r="C19" s="254">
        <v>5694</v>
      </c>
      <c r="D19" s="254">
        <v>6030</v>
      </c>
      <c r="E19" s="254">
        <v>6303</v>
      </c>
      <c r="F19" s="254">
        <v>2828</v>
      </c>
      <c r="G19" s="254">
        <v>3462</v>
      </c>
      <c r="H19" s="254">
        <v>2272</v>
      </c>
      <c r="I19" s="254">
        <v>5769</v>
      </c>
      <c r="J19" s="254">
        <v>3583</v>
      </c>
      <c r="K19" s="254">
        <v>4515</v>
      </c>
    </row>
    <row r="20" spans="1:11" x14ac:dyDescent="0.25">
      <c r="A20" s="252" t="s">
        <v>429</v>
      </c>
      <c r="B20" s="254">
        <v>6825</v>
      </c>
      <c r="C20" s="254">
        <v>5933</v>
      </c>
      <c r="D20" s="254">
        <v>6284</v>
      </c>
      <c r="E20" s="254">
        <v>6646</v>
      </c>
      <c r="F20" s="254">
        <v>2830</v>
      </c>
      <c r="G20" s="254">
        <v>3374</v>
      </c>
      <c r="H20" s="254">
        <v>2078</v>
      </c>
      <c r="I20" s="254">
        <v>5318</v>
      </c>
      <c r="J20" s="254">
        <v>3378</v>
      </c>
      <c r="K20" s="254">
        <v>4549</v>
      </c>
    </row>
    <row r="21" spans="1:11" x14ac:dyDescent="0.25">
      <c r="A21" s="255" t="s">
        <v>430</v>
      </c>
      <c r="B21" s="257">
        <v>6662</v>
      </c>
      <c r="C21" s="257">
        <v>6012</v>
      </c>
      <c r="D21" s="257">
        <v>6606</v>
      </c>
      <c r="E21" s="257">
        <v>6872</v>
      </c>
      <c r="F21" s="257">
        <v>3118</v>
      </c>
      <c r="G21" s="257">
        <v>3758</v>
      </c>
      <c r="H21" s="257">
        <v>2416</v>
      </c>
      <c r="I21" s="257">
        <v>5275</v>
      </c>
      <c r="J21" s="257">
        <v>3170</v>
      </c>
      <c r="K21" s="257">
        <v>4700</v>
      </c>
    </row>
    <row r="22" spans="1:11" x14ac:dyDescent="0.25">
      <c r="A22" s="252" t="s">
        <v>431</v>
      </c>
      <c r="B22" s="254">
        <v>6987</v>
      </c>
      <c r="C22" s="254">
        <v>6127</v>
      </c>
      <c r="D22" s="254">
        <v>6477</v>
      </c>
      <c r="E22" s="254">
        <v>6569</v>
      </c>
      <c r="F22" s="254">
        <v>2864</v>
      </c>
      <c r="G22" s="254">
        <v>3403</v>
      </c>
      <c r="H22" s="254">
        <v>2082</v>
      </c>
      <c r="I22" s="254">
        <v>5232</v>
      </c>
      <c r="J22" s="254">
        <v>3316</v>
      </c>
      <c r="K22" s="254">
        <v>4609</v>
      </c>
    </row>
    <row r="23" spans="1:11" x14ac:dyDescent="0.25">
      <c r="A23" s="252" t="s">
        <v>432</v>
      </c>
      <c r="B23" s="254">
        <v>6800</v>
      </c>
      <c r="C23" s="254">
        <v>5981</v>
      </c>
      <c r="D23" s="254">
        <v>6331</v>
      </c>
      <c r="E23" s="254">
        <v>6556</v>
      </c>
      <c r="F23" s="254">
        <v>3160</v>
      </c>
      <c r="G23" s="254">
        <v>3927</v>
      </c>
      <c r="H23" s="254">
        <v>2522</v>
      </c>
      <c r="I23" s="254">
        <v>5415</v>
      </c>
      <c r="J23" s="254">
        <v>3198</v>
      </c>
      <c r="K23" s="254">
        <v>4675</v>
      </c>
    </row>
    <row r="24" spans="1:11" x14ac:dyDescent="0.25">
      <c r="A24" s="255" t="s">
        <v>433</v>
      </c>
      <c r="B24" s="257">
        <v>6593</v>
      </c>
      <c r="C24" s="257">
        <v>5933</v>
      </c>
      <c r="D24" s="257">
        <v>6603</v>
      </c>
      <c r="E24" s="257">
        <v>6903</v>
      </c>
      <c r="F24" s="257">
        <v>3205</v>
      </c>
      <c r="G24" s="257">
        <v>3910</v>
      </c>
      <c r="H24" s="257">
        <v>2325</v>
      </c>
      <c r="I24" s="257">
        <v>5324</v>
      </c>
      <c r="J24" s="257">
        <v>3377</v>
      </c>
      <c r="K24" s="257">
        <v>4736</v>
      </c>
    </row>
    <row r="25" spans="1:11" x14ac:dyDescent="0.25">
      <c r="A25" s="252" t="s">
        <v>434</v>
      </c>
      <c r="B25" s="254">
        <v>6839</v>
      </c>
      <c r="C25" s="254">
        <v>5943</v>
      </c>
      <c r="D25" s="254">
        <v>6455</v>
      </c>
      <c r="E25" s="254">
        <v>6835</v>
      </c>
      <c r="F25" s="254">
        <v>2997</v>
      </c>
      <c r="G25" s="254">
        <v>3685</v>
      </c>
      <c r="H25" s="254">
        <v>2396</v>
      </c>
      <c r="I25" s="254">
        <v>5436</v>
      </c>
      <c r="J25" s="254">
        <v>3257</v>
      </c>
      <c r="K25" s="254">
        <v>4664</v>
      </c>
    </row>
    <row r="26" spans="1:11" x14ac:dyDescent="0.25">
      <c r="A26" s="252" t="s">
        <v>435</v>
      </c>
      <c r="B26" s="254">
        <v>6695</v>
      </c>
      <c r="C26" s="254">
        <v>5761</v>
      </c>
      <c r="D26" s="254">
        <v>6236</v>
      </c>
      <c r="E26" s="254">
        <v>6594</v>
      </c>
      <c r="F26" s="254">
        <v>2763</v>
      </c>
      <c r="G26" s="254">
        <v>3395</v>
      </c>
      <c r="H26" s="254">
        <v>1985</v>
      </c>
      <c r="I26" s="254">
        <v>5585</v>
      </c>
      <c r="J26" s="254">
        <v>3698</v>
      </c>
      <c r="K26" s="254">
        <v>4547</v>
      </c>
    </row>
    <row r="27" spans="1:11" x14ac:dyDescent="0.25">
      <c r="A27" s="255" t="s">
        <v>436</v>
      </c>
      <c r="B27" s="257">
        <v>7001</v>
      </c>
      <c r="C27" s="257">
        <v>6064</v>
      </c>
      <c r="D27" s="257">
        <v>6772</v>
      </c>
      <c r="E27" s="257">
        <v>7094</v>
      </c>
      <c r="F27" s="257">
        <v>2759</v>
      </c>
      <c r="G27" s="257">
        <v>3438</v>
      </c>
      <c r="H27" s="257">
        <v>2259</v>
      </c>
      <c r="I27" s="257">
        <v>5352</v>
      </c>
      <c r="J27" s="257">
        <v>3376</v>
      </c>
      <c r="K27" s="257">
        <v>4705</v>
      </c>
    </row>
    <row r="28" spans="1:11" x14ac:dyDescent="0.25">
      <c r="A28" s="252" t="s">
        <v>437</v>
      </c>
      <c r="B28" s="254">
        <v>6120</v>
      </c>
      <c r="C28" s="254">
        <v>5327</v>
      </c>
      <c r="D28" s="254">
        <v>5780</v>
      </c>
      <c r="E28" s="254">
        <v>6226</v>
      </c>
      <c r="F28" s="254">
        <v>2718</v>
      </c>
      <c r="G28" s="254">
        <v>3309</v>
      </c>
      <c r="H28" s="254">
        <v>2256</v>
      </c>
      <c r="I28" s="254">
        <v>5562</v>
      </c>
      <c r="J28" s="254">
        <v>3383</v>
      </c>
      <c r="K28" s="254">
        <v>4313</v>
      </c>
    </row>
    <row r="29" spans="1:11" x14ac:dyDescent="0.25">
      <c r="A29" s="252" t="s">
        <v>438</v>
      </c>
      <c r="B29" s="254">
        <v>6621</v>
      </c>
      <c r="C29" s="254">
        <v>5670</v>
      </c>
      <c r="D29" s="254">
        <v>6259</v>
      </c>
      <c r="E29" s="254">
        <v>6478</v>
      </c>
      <c r="F29" s="254">
        <v>2551</v>
      </c>
      <c r="G29" s="254">
        <v>3171</v>
      </c>
      <c r="H29" s="254">
        <v>2080</v>
      </c>
      <c r="I29" s="254">
        <v>5281</v>
      </c>
      <c r="J29" s="254">
        <v>3294</v>
      </c>
      <c r="K29" s="254">
        <v>4406</v>
      </c>
    </row>
    <row r="30" spans="1:11" x14ac:dyDescent="0.25">
      <c r="A30" s="255" t="s">
        <v>439</v>
      </c>
      <c r="B30" s="257">
        <v>6362</v>
      </c>
      <c r="C30" s="257">
        <v>5477</v>
      </c>
      <c r="D30" s="257">
        <v>6169</v>
      </c>
      <c r="E30" s="257">
        <v>6678</v>
      </c>
      <c r="F30" s="257">
        <v>2640</v>
      </c>
      <c r="G30" s="257">
        <v>3336</v>
      </c>
      <c r="H30" s="257">
        <v>2187</v>
      </c>
      <c r="I30" s="257">
        <v>5693</v>
      </c>
      <c r="J30" s="257">
        <v>3623</v>
      </c>
      <c r="K30" s="257">
        <v>4472</v>
      </c>
    </row>
    <row r="31" spans="1:11" x14ac:dyDescent="0.25">
      <c r="A31" s="252" t="s">
        <v>440</v>
      </c>
      <c r="B31" s="254">
        <v>6839</v>
      </c>
      <c r="C31" s="254">
        <v>6097</v>
      </c>
      <c r="D31" s="254">
        <v>6768</v>
      </c>
      <c r="E31" s="254">
        <v>6670</v>
      </c>
      <c r="F31" s="254">
        <v>3040</v>
      </c>
      <c r="G31" s="254">
        <v>3881</v>
      </c>
      <c r="H31" s="254">
        <v>2446</v>
      </c>
      <c r="I31" s="254">
        <v>5303</v>
      </c>
      <c r="J31" s="254">
        <v>3115</v>
      </c>
      <c r="K31" s="254">
        <v>4726</v>
      </c>
    </row>
    <row r="32" spans="1:11" x14ac:dyDescent="0.25">
      <c r="A32" s="252" t="s">
        <v>441</v>
      </c>
      <c r="B32" s="254">
        <v>6579</v>
      </c>
      <c r="C32" s="254">
        <v>5889</v>
      </c>
      <c r="D32" s="254">
        <v>6538</v>
      </c>
      <c r="E32" s="254">
        <v>6506</v>
      </c>
      <c r="F32" s="254">
        <v>3047</v>
      </c>
      <c r="G32" s="254">
        <v>3812</v>
      </c>
      <c r="H32" s="254">
        <v>2330</v>
      </c>
      <c r="I32" s="254">
        <v>5060</v>
      </c>
      <c r="J32" s="254">
        <v>3135</v>
      </c>
      <c r="K32" s="254">
        <v>4605</v>
      </c>
    </row>
    <row r="33" spans="1:11" x14ac:dyDescent="0.25">
      <c r="A33" s="255" t="s">
        <v>442</v>
      </c>
      <c r="B33" s="257">
        <v>7061</v>
      </c>
      <c r="C33" s="257">
        <v>6330</v>
      </c>
      <c r="D33" s="257">
        <v>7095</v>
      </c>
      <c r="E33" s="257">
        <v>7324</v>
      </c>
      <c r="F33" s="257">
        <v>3187</v>
      </c>
      <c r="G33" s="257">
        <v>4062</v>
      </c>
      <c r="H33" s="257">
        <v>2764</v>
      </c>
      <c r="I33" s="257">
        <v>5370</v>
      </c>
      <c r="J33" s="257">
        <v>3168</v>
      </c>
      <c r="K33" s="257">
        <v>4958</v>
      </c>
    </row>
    <row r="34" spans="1:11" x14ac:dyDescent="0.25">
      <c r="A34" s="252" t="s">
        <v>443</v>
      </c>
      <c r="B34" s="254">
        <v>6348</v>
      </c>
      <c r="C34" s="254">
        <v>5851</v>
      </c>
      <c r="D34" s="254">
        <v>6921</v>
      </c>
      <c r="E34" s="254">
        <v>7369</v>
      </c>
      <c r="F34" s="254">
        <v>2977</v>
      </c>
      <c r="G34" s="254">
        <v>3900</v>
      </c>
      <c r="H34" s="254">
        <v>2694</v>
      </c>
      <c r="I34" s="254">
        <v>5564</v>
      </c>
      <c r="J34" s="254">
        <v>3202</v>
      </c>
      <c r="K34" s="254">
        <v>4781</v>
      </c>
    </row>
    <row r="35" spans="1:11" x14ac:dyDescent="0.25">
      <c r="A35" s="252" t="s">
        <v>444</v>
      </c>
      <c r="B35" s="254">
        <v>6900</v>
      </c>
      <c r="C35" s="254">
        <v>6143</v>
      </c>
      <c r="D35" s="254">
        <v>6792</v>
      </c>
      <c r="E35" s="254">
        <v>6652</v>
      </c>
      <c r="F35" s="254">
        <v>3099</v>
      </c>
      <c r="G35" s="254">
        <v>3855</v>
      </c>
      <c r="H35" s="254">
        <v>2378</v>
      </c>
      <c r="I35" s="254">
        <v>5052</v>
      </c>
      <c r="J35" s="254">
        <v>2986</v>
      </c>
      <c r="K35" s="254">
        <v>4707</v>
      </c>
    </row>
    <row r="36" spans="1:11" x14ac:dyDescent="0.25">
      <c r="A36" s="255" t="s">
        <v>445</v>
      </c>
      <c r="B36" s="257">
        <v>6612</v>
      </c>
      <c r="C36" s="257">
        <v>5989</v>
      </c>
      <c r="D36" s="257">
        <v>6446</v>
      </c>
      <c r="E36" s="257">
        <v>6115</v>
      </c>
      <c r="F36" s="257">
        <v>3177</v>
      </c>
      <c r="G36" s="257">
        <v>3757</v>
      </c>
      <c r="H36" s="257">
        <v>2162</v>
      </c>
      <c r="I36" s="257">
        <v>4671</v>
      </c>
      <c r="J36" s="257">
        <v>2841</v>
      </c>
      <c r="K36" s="257">
        <v>4512</v>
      </c>
    </row>
    <row r="37" spans="1:11" x14ac:dyDescent="0.25">
      <c r="A37" s="252" t="s">
        <v>446</v>
      </c>
      <c r="B37" s="254">
        <v>6697</v>
      </c>
      <c r="C37" s="254">
        <v>5866</v>
      </c>
      <c r="D37" s="254">
        <v>6542</v>
      </c>
      <c r="E37" s="254">
        <v>7000</v>
      </c>
      <c r="F37" s="254">
        <v>2721</v>
      </c>
      <c r="G37" s="254">
        <v>3357</v>
      </c>
      <c r="H37" s="254">
        <v>2227</v>
      </c>
      <c r="I37" s="254">
        <v>5544</v>
      </c>
      <c r="J37" s="254">
        <v>3449</v>
      </c>
      <c r="K37" s="254">
        <v>4619</v>
      </c>
    </row>
    <row r="38" spans="1:11" x14ac:dyDescent="0.25">
      <c r="A38" s="252" t="s">
        <v>447</v>
      </c>
      <c r="B38" s="254">
        <v>6305</v>
      </c>
      <c r="C38" s="254">
        <v>5733</v>
      </c>
      <c r="D38" s="254">
        <v>6423</v>
      </c>
      <c r="E38" s="254">
        <v>6901</v>
      </c>
      <c r="F38" s="254">
        <v>3057</v>
      </c>
      <c r="G38" s="254">
        <v>3892</v>
      </c>
      <c r="H38" s="254">
        <v>2672</v>
      </c>
      <c r="I38" s="254">
        <v>5359</v>
      </c>
      <c r="J38" s="254">
        <v>3073</v>
      </c>
      <c r="K38" s="254">
        <v>4627</v>
      </c>
    </row>
    <row r="39" spans="1:11" x14ac:dyDescent="0.25">
      <c r="A39" s="255" t="s">
        <v>448</v>
      </c>
      <c r="B39" s="257">
        <v>6442</v>
      </c>
      <c r="C39" s="257">
        <v>5777</v>
      </c>
      <c r="D39" s="257">
        <v>6418</v>
      </c>
      <c r="E39" s="257">
        <v>6582</v>
      </c>
      <c r="F39" s="257">
        <v>2791</v>
      </c>
      <c r="G39" s="257">
        <v>3451</v>
      </c>
      <c r="H39" s="257">
        <v>2194</v>
      </c>
      <c r="I39" s="257">
        <v>5592</v>
      </c>
      <c r="J39" s="257">
        <v>3149</v>
      </c>
      <c r="K39" s="257">
        <v>4514</v>
      </c>
    </row>
    <row r="40" spans="1:11" x14ac:dyDescent="0.25">
      <c r="A40" s="252" t="s">
        <v>449</v>
      </c>
      <c r="B40" s="254">
        <v>6571</v>
      </c>
      <c r="C40" s="254">
        <v>5660</v>
      </c>
      <c r="D40" s="254">
        <v>6546</v>
      </c>
      <c r="E40" s="254">
        <v>7119</v>
      </c>
      <c r="F40" s="254">
        <v>2736</v>
      </c>
      <c r="G40" s="254">
        <v>3602</v>
      </c>
      <c r="H40" s="254">
        <v>2466</v>
      </c>
      <c r="I40" s="254">
        <v>5676</v>
      </c>
      <c r="J40" s="254">
        <v>3441</v>
      </c>
      <c r="K40" s="254">
        <v>4642</v>
      </c>
    </row>
    <row r="41" spans="1:11" x14ac:dyDescent="0.25">
      <c r="A41" s="252" t="s">
        <v>450</v>
      </c>
      <c r="B41" s="254">
        <v>6517</v>
      </c>
      <c r="C41" s="254">
        <v>5665</v>
      </c>
      <c r="D41" s="254">
        <v>6150</v>
      </c>
      <c r="E41" s="254">
        <v>6231</v>
      </c>
      <c r="F41" s="254">
        <v>2686</v>
      </c>
      <c r="G41" s="254">
        <v>3294</v>
      </c>
      <c r="H41" s="254">
        <v>2058</v>
      </c>
      <c r="I41" s="254">
        <v>4870</v>
      </c>
      <c r="J41" s="254">
        <v>2807</v>
      </c>
      <c r="K41" s="254">
        <v>4295</v>
      </c>
    </row>
    <row r="42" spans="1:11" x14ac:dyDescent="0.25">
      <c r="A42" s="255" t="s">
        <v>451</v>
      </c>
      <c r="B42" s="257">
        <v>6546</v>
      </c>
      <c r="C42" s="257">
        <v>5699</v>
      </c>
      <c r="D42" s="257">
        <v>5810</v>
      </c>
      <c r="E42" s="257">
        <v>5712</v>
      </c>
      <c r="F42" s="257">
        <v>2937</v>
      </c>
      <c r="G42" s="257">
        <v>3466</v>
      </c>
      <c r="H42" s="257">
        <v>2292</v>
      </c>
      <c r="I42" s="257">
        <v>5153</v>
      </c>
      <c r="J42" s="257">
        <v>3013</v>
      </c>
      <c r="K42" s="257">
        <v>4334</v>
      </c>
    </row>
    <row r="43" spans="1:11" x14ac:dyDescent="0.25">
      <c r="A43" s="252" t="s">
        <v>452</v>
      </c>
      <c r="B43" s="254">
        <v>6715</v>
      </c>
      <c r="C43" s="254">
        <v>6088</v>
      </c>
      <c r="D43" s="254">
        <v>6590</v>
      </c>
      <c r="E43" s="254">
        <v>6634</v>
      </c>
      <c r="F43" s="254">
        <v>3122</v>
      </c>
      <c r="G43" s="254">
        <v>3800</v>
      </c>
      <c r="H43" s="254">
        <v>2346</v>
      </c>
      <c r="I43" s="254">
        <v>5148</v>
      </c>
      <c r="J43" s="254">
        <v>2975</v>
      </c>
      <c r="K43" s="254">
        <v>4653</v>
      </c>
    </row>
    <row r="44" spans="1:11" x14ac:dyDescent="0.25">
      <c r="A44" s="252" t="s">
        <v>453</v>
      </c>
      <c r="B44" s="254">
        <v>6887</v>
      </c>
      <c r="C44" s="254">
        <v>6134</v>
      </c>
      <c r="D44" s="254">
        <v>6834</v>
      </c>
      <c r="E44" s="254">
        <v>6996</v>
      </c>
      <c r="F44" s="254">
        <v>2944</v>
      </c>
      <c r="G44" s="254">
        <v>3713</v>
      </c>
      <c r="H44" s="254">
        <v>2439</v>
      </c>
      <c r="I44" s="254">
        <v>5173</v>
      </c>
      <c r="J44" s="254">
        <v>3061</v>
      </c>
      <c r="K44" s="254">
        <v>4726</v>
      </c>
    </row>
    <row r="45" spans="1:11" x14ac:dyDescent="0.25">
      <c r="A45" s="255" t="s">
        <v>454</v>
      </c>
      <c r="B45" s="257">
        <v>5848</v>
      </c>
      <c r="C45" s="257">
        <v>4998</v>
      </c>
      <c r="D45" s="257">
        <v>5681</v>
      </c>
      <c r="E45" s="257">
        <v>6011</v>
      </c>
      <c r="F45" s="257">
        <v>2230</v>
      </c>
      <c r="G45" s="257">
        <v>2929</v>
      </c>
      <c r="H45" s="257">
        <v>1944</v>
      </c>
      <c r="I45" s="257">
        <v>5146</v>
      </c>
      <c r="J45" s="257">
        <v>3148</v>
      </c>
      <c r="K45" s="257">
        <v>4016</v>
      </c>
    </row>
    <row r="46" spans="1:11" x14ac:dyDescent="0.25">
      <c r="A46" s="252" t="s">
        <v>455</v>
      </c>
      <c r="B46" s="254">
        <v>5960</v>
      </c>
      <c r="C46" s="254">
        <v>5177</v>
      </c>
      <c r="D46" s="254">
        <v>5906</v>
      </c>
      <c r="E46" s="254">
        <v>6319</v>
      </c>
      <c r="F46" s="254">
        <v>2503</v>
      </c>
      <c r="G46" s="254">
        <v>3211</v>
      </c>
      <c r="H46" s="254">
        <v>2178</v>
      </c>
      <c r="I46" s="254">
        <v>5259</v>
      </c>
      <c r="J46" s="254">
        <v>3109</v>
      </c>
      <c r="K46" s="254">
        <v>4200</v>
      </c>
    </row>
    <row r="47" spans="1:11" x14ac:dyDescent="0.25">
      <c r="A47" s="252" t="s">
        <v>456</v>
      </c>
      <c r="B47" s="254">
        <v>6844</v>
      </c>
      <c r="C47" s="254">
        <v>5964</v>
      </c>
      <c r="D47" s="254">
        <v>6297</v>
      </c>
      <c r="E47" s="254">
        <v>6262</v>
      </c>
      <c r="F47" s="254">
        <v>2852</v>
      </c>
      <c r="G47" s="254">
        <v>3498</v>
      </c>
      <c r="H47" s="254">
        <v>2145</v>
      </c>
      <c r="I47" s="254">
        <v>5054</v>
      </c>
      <c r="J47" s="254">
        <v>2763</v>
      </c>
      <c r="K47" s="254">
        <v>4441</v>
      </c>
    </row>
    <row r="48" spans="1:11" x14ac:dyDescent="0.25">
      <c r="A48" s="255" t="s">
        <v>457</v>
      </c>
      <c r="B48" s="257">
        <v>6728</v>
      </c>
      <c r="C48" s="257">
        <v>5948</v>
      </c>
      <c r="D48" s="257">
        <v>6646</v>
      </c>
      <c r="E48" s="257">
        <v>7168</v>
      </c>
      <c r="F48" s="257">
        <v>2981</v>
      </c>
      <c r="G48" s="257">
        <v>3768</v>
      </c>
      <c r="H48" s="257">
        <v>2489</v>
      </c>
      <c r="I48" s="257">
        <v>5514</v>
      </c>
      <c r="J48" s="257">
        <v>3052</v>
      </c>
      <c r="K48" s="257">
        <v>4700</v>
      </c>
    </row>
    <row r="49" spans="1:11" x14ac:dyDescent="0.25">
      <c r="A49" s="252" t="s">
        <v>458</v>
      </c>
      <c r="B49" s="254">
        <v>6672</v>
      </c>
      <c r="C49" s="254">
        <v>5934</v>
      </c>
      <c r="D49" s="254">
        <v>6378</v>
      </c>
      <c r="E49" s="254">
        <v>6509</v>
      </c>
      <c r="F49" s="254">
        <v>2724</v>
      </c>
      <c r="G49" s="254">
        <v>3394</v>
      </c>
      <c r="H49" s="254">
        <v>2108</v>
      </c>
      <c r="I49" s="254">
        <v>5002</v>
      </c>
      <c r="J49" s="254">
        <v>3155</v>
      </c>
      <c r="K49" s="254">
        <v>4483</v>
      </c>
    </row>
    <row r="50" spans="1:11" x14ac:dyDescent="0.25">
      <c r="A50" s="252" t="s">
        <v>459</v>
      </c>
      <c r="B50" s="254">
        <v>6559</v>
      </c>
      <c r="C50" s="254">
        <v>5831</v>
      </c>
      <c r="D50" s="254">
        <v>6664</v>
      </c>
      <c r="E50" s="254">
        <v>6804</v>
      </c>
      <c r="F50" s="254">
        <v>2967</v>
      </c>
      <c r="G50" s="254">
        <v>3626</v>
      </c>
      <c r="H50" s="254">
        <v>2145</v>
      </c>
      <c r="I50" s="254">
        <v>4953</v>
      </c>
      <c r="J50" s="254">
        <v>2784</v>
      </c>
      <c r="K50" s="254">
        <v>4531</v>
      </c>
    </row>
    <row r="51" spans="1:11" x14ac:dyDescent="0.25">
      <c r="A51" s="255" t="s">
        <v>460</v>
      </c>
      <c r="B51" s="257">
        <v>6679</v>
      </c>
      <c r="C51" s="257">
        <v>5986</v>
      </c>
      <c r="D51" s="257">
        <v>6947</v>
      </c>
      <c r="E51" s="257">
        <v>7345</v>
      </c>
      <c r="F51" s="257">
        <v>3106</v>
      </c>
      <c r="G51" s="257">
        <v>3782</v>
      </c>
      <c r="H51" s="257">
        <v>2285</v>
      </c>
      <c r="I51" s="257">
        <v>5011</v>
      </c>
      <c r="J51" s="257">
        <v>2860</v>
      </c>
      <c r="K51" s="257">
        <v>4713</v>
      </c>
    </row>
    <row r="52" spans="1:11" x14ac:dyDescent="0.25">
      <c r="A52" s="252" t="s">
        <v>461</v>
      </c>
      <c r="B52" s="254">
        <v>6661</v>
      </c>
      <c r="C52" s="254">
        <v>5809</v>
      </c>
      <c r="D52" s="254">
        <v>6617</v>
      </c>
      <c r="E52" s="254">
        <v>6761</v>
      </c>
      <c r="F52" s="254">
        <v>2845</v>
      </c>
      <c r="G52" s="254">
        <v>3664</v>
      </c>
      <c r="H52" s="254">
        <v>2418</v>
      </c>
      <c r="I52" s="254">
        <v>5188</v>
      </c>
      <c r="J52" s="254">
        <v>2754</v>
      </c>
      <c r="K52" s="254">
        <v>4542</v>
      </c>
    </row>
    <row r="53" spans="1:11" x14ac:dyDescent="0.25">
      <c r="A53" s="252" t="s">
        <v>462</v>
      </c>
      <c r="B53" s="254">
        <v>5680</v>
      </c>
      <c r="C53" s="254">
        <v>4812</v>
      </c>
      <c r="D53" s="254">
        <v>5278</v>
      </c>
      <c r="E53" s="254">
        <v>5774</v>
      </c>
      <c r="F53" s="254">
        <v>2429</v>
      </c>
      <c r="G53" s="254">
        <v>3025</v>
      </c>
      <c r="H53" s="254">
        <v>2021</v>
      </c>
      <c r="I53" s="254">
        <v>5059</v>
      </c>
      <c r="J53" s="254">
        <v>3255</v>
      </c>
      <c r="K53" s="254">
        <v>3951</v>
      </c>
    </row>
    <row r="54" spans="1:11" x14ac:dyDescent="0.25">
      <c r="A54" s="255" t="s">
        <v>463</v>
      </c>
      <c r="B54" s="257">
        <v>5952</v>
      </c>
      <c r="C54" s="257">
        <v>5351</v>
      </c>
      <c r="D54" s="257">
        <v>5946</v>
      </c>
      <c r="E54" s="257">
        <v>5921</v>
      </c>
      <c r="F54" s="257">
        <v>2652</v>
      </c>
      <c r="G54" s="257">
        <v>3142</v>
      </c>
      <c r="H54" s="257">
        <v>1835</v>
      </c>
      <c r="I54" s="257">
        <v>4768</v>
      </c>
      <c r="J54" s="257">
        <v>3158</v>
      </c>
      <c r="K54" s="257">
        <v>4169</v>
      </c>
    </row>
    <row r="55" spans="1:11" x14ac:dyDescent="0.25">
      <c r="A55" s="252" t="s">
        <v>464</v>
      </c>
      <c r="B55" s="254">
        <v>6489</v>
      </c>
      <c r="C55" s="254">
        <v>5774</v>
      </c>
      <c r="D55" s="254">
        <v>6284</v>
      </c>
      <c r="E55" s="254">
        <v>6456</v>
      </c>
      <c r="F55" s="254">
        <v>2959</v>
      </c>
      <c r="G55" s="254">
        <v>3548</v>
      </c>
      <c r="H55" s="254">
        <v>2194</v>
      </c>
      <c r="I55" s="254">
        <v>4881</v>
      </c>
      <c r="J55" s="254">
        <v>3012</v>
      </c>
      <c r="K55" s="254">
        <v>4460</v>
      </c>
    </row>
    <row r="56" spans="1:11" x14ac:dyDescent="0.25">
      <c r="A56" s="252" t="s">
        <v>465</v>
      </c>
      <c r="B56" s="254">
        <v>6055</v>
      </c>
      <c r="C56" s="254">
        <v>5323</v>
      </c>
      <c r="D56" s="254">
        <v>5824</v>
      </c>
      <c r="E56" s="254">
        <v>6184</v>
      </c>
      <c r="F56" s="254">
        <v>2641</v>
      </c>
      <c r="G56" s="254">
        <v>3312</v>
      </c>
      <c r="H56" s="254">
        <v>2187</v>
      </c>
      <c r="I56" s="254">
        <v>4895</v>
      </c>
      <c r="J56" s="254">
        <v>3136</v>
      </c>
      <c r="K56" s="254">
        <v>4203</v>
      </c>
    </row>
    <row r="57" spans="1:11" x14ac:dyDescent="0.25">
      <c r="A57" s="255" t="s">
        <v>466</v>
      </c>
      <c r="B57" s="257">
        <v>6099</v>
      </c>
      <c r="C57" s="257">
        <v>5372</v>
      </c>
      <c r="D57" s="257">
        <v>6122</v>
      </c>
      <c r="E57" s="257">
        <v>6465</v>
      </c>
      <c r="F57" s="257">
        <v>2671</v>
      </c>
      <c r="G57" s="257">
        <v>3420</v>
      </c>
      <c r="H57" s="257">
        <v>2307</v>
      </c>
      <c r="I57" s="257">
        <v>5018</v>
      </c>
      <c r="J57" s="257">
        <v>3132</v>
      </c>
      <c r="K57" s="257">
        <v>4273</v>
      </c>
    </row>
    <row r="58" spans="1:11" x14ac:dyDescent="0.25">
      <c r="A58" s="252" t="s">
        <v>467</v>
      </c>
      <c r="B58" s="254">
        <v>6851</v>
      </c>
      <c r="C58" s="254">
        <v>6090</v>
      </c>
      <c r="D58" s="254">
        <v>6528</v>
      </c>
      <c r="E58" s="254">
        <v>6539</v>
      </c>
      <c r="F58" s="254">
        <v>2891</v>
      </c>
      <c r="G58" s="254">
        <v>3503</v>
      </c>
      <c r="H58" s="254">
        <v>2230</v>
      </c>
      <c r="I58" s="254">
        <v>4605</v>
      </c>
      <c r="J58" s="254">
        <v>2918</v>
      </c>
      <c r="K58" s="254">
        <v>4459</v>
      </c>
    </row>
    <row r="59" spans="1:11" x14ac:dyDescent="0.25">
      <c r="A59" s="252" t="s">
        <v>468</v>
      </c>
      <c r="B59" s="254">
        <v>6612</v>
      </c>
      <c r="C59" s="254">
        <v>5749</v>
      </c>
      <c r="D59" s="254">
        <v>6199</v>
      </c>
      <c r="E59" s="254">
        <v>6290</v>
      </c>
      <c r="F59" s="254">
        <v>2748</v>
      </c>
      <c r="G59" s="254">
        <v>3289</v>
      </c>
      <c r="H59" s="254">
        <v>2088</v>
      </c>
      <c r="I59" s="254">
        <v>4844</v>
      </c>
      <c r="J59" s="254">
        <v>2925</v>
      </c>
      <c r="K59" s="254">
        <v>4290</v>
      </c>
    </row>
    <row r="60" spans="1:11" x14ac:dyDescent="0.25">
      <c r="A60" s="255" t="s">
        <v>469</v>
      </c>
      <c r="B60" s="257">
        <v>6551</v>
      </c>
      <c r="C60" s="257">
        <v>5804</v>
      </c>
      <c r="D60" s="257">
        <v>6241</v>
      </c>
      <c r="E60" s="257">
        <v>6202</v>
      </c>
      <c r="F60" s="257">
        <v>2844</v>
      </c>
      <c r="G60" s="257">
        <v>3402</v>
      </c>
      <c r="H60" s="257">
        <v>2051</v>
      </c>
      <c r="I60" s="257">
        <v>4759</v>
      </c>
      <c r="J60" s="257">
        <v>2959</v>
      </c>
      <c r="K60" s="257">
        <v>4315</v>
      </c>
    </row>
    <row r="61" spans="1:11" x14ac:dyDescent="0.25">
      <c r="A61" s="252" t="s">
        <v>482</v>
      </c>
      <c r="B61" s="254">
        <v>5809</v>
      </c>
      <c r="C61" s="254">
        <v>5050</v>
      </c>
      <c r="D61" s="254">
        <v>5712</v>
      </c>
      <c r="E61" s="254">
        <v>5799</v>
      </c>
      <c r="F61" s="254">
        <v>2535</v>
      </c>
      <c r="G61" s="254">
        <v>3239</v>
      </c>
      <c r="H61" s="254">
        <v>1863</v>
      </c>
      <c r="I61" s="254">
        <v>4778</v>
      </c>
      <c r="J61" s="254">
        <v>3116</v>
      </c>
      <c r="K61" s="254">
        <v>3996</v>
      </c>
    </row>
    <row r="62" spans="1:11" x14ac:dyDescent="0.25">
      <c r="A62" s="252" t="s">
        <v>493</v>
      </c>
      <c r="B62" s="254">
        <v>6501</v>
      </c>
      <c r="C62" s="254">
        <v>5623</v>
      </c>
      <c r="D62" s="254">
        <v>6096</v>
      </c>
      <c r="E62" s="254">
        <v>6374</v>
      </c>
      <c r="F62" s="254">
        <v>2584</v>
      </c>
      <c r="G62" s="254">
        <v>3213</v>
      </c>
      <c r="H62" s="254">
        <v>2156</v>
      </c>
      <c r="I62" s="254">
        <v>4830</v>
      </c>
      <c r="J62" s="254">
        <v>3113</v>
      </c>
      <c r="K62" s="254">
        <v>4255</v>
      </c>
    </row>
    <row r="63" spans="1:11" x14ac:dyDescent="0.25">
      <c r="A63" s="255" t="s">
        <v>524</v>
      </c>
      <c r="B63" s="257">
        <v>6395</v>
      </c>
      <c r="C63" s="257">
        <v>5643</v>
      </c>
      <c r="D63" s="257">
        <v>6696</v>
      </c>
      <c r="E63" s="257">
        <v>7112</v>
      </c>
      <c r="F63" s="257">
        <v>2782</v>
      </c>
      <c r="G63" s="257">
        <v>3641</v>
      </c>
      <c r="H63" s="257">
        <v>2178</v>
      </c>
      <c r="I63" s="257">
        <v>5114</v>
      </c>
      <c r="J63" s="257">
        <v>3186</v>
      </c>
      <c r="K63" s="257">
        <v>4494</v>
      </c>
    </row>
    <row r="64" spans="1:11" x14ac:dyDescent="0.25">
      <c r="A64" s="252" t="s">
        <v>534</v>
      </c>
      <c r="B64" s="254">
        <v>6646</v>
      </c>
      <c r="C64" s="254">
        <v>5799</v>
      </c>
      <c r="D64" s="254">
        <v>6540</v>
      </c>
      <c r="E64" s="254">
        <v>6837</v>
      </c>
      <c r="F64" s="254">
        <v>2879</v>
      </c>
      <c r="G64" s="254">
        <v>3588</v>
      </c>
      <c r="H64" s="254">
        <v>2212</v>
      </c>
      <c r="I64" s="254">
        <v>5016</v>
      </c>
      <c r="J64" s="254">
        <v>3150</v>
      </c>
      <c r="K64" s="254">
        <v>4493</v>
      </c>
    </row>
    <row r="65" spans="1:11" x14ac:dyDescent="0.25">
      <c r="A65" s="252" t="s">
        <v>535</v>
      </c>
      <c r="B65" s="254">
        <v>5942</v>
      </c>
      <c r="C65" s="254">
        <v>5455</v>
      </c>
      <c r="D65" s="254">
        <v>6207</v>
      </c>
      <c r="E65" s="254">
        <v>6584</v>
      </c>
      <c r="F65" s="254">
        <v>3219</v>
      </c>
      <c r="G65" s="254">
        <v>3994</v>
      </c>
      <c r="H65" s="254">
        <v>2521</v>
      </c>
      <c r="I65" s="254">
        <v>4954</v>
      </c>
      <c r="J65" s="254">
        <v>3171</v>
      </c>
      <c r="K65" s="254">
        <v>4461</v>
      </c>
    </row>
    <row r="66" spans="1:11" x14ac:dyDescent="0.25">
      <c r="A66" s="258"/>
      <c r="B66" s="632">
        <v>6612</v>
      </c>
      <c r="C66" s="632">
        <v>5910</v>
      </c>
      <c r="D66" s="632">
        <v>6498</v>
      </c>
      <c r="E66" s="632">
        <v>6750</v>
      </c>
      <c r="F66" s="632">
        <v>2853</v>
      </c>
      <c r="G66" s="632">
        <v>3603</v>
      </c>
      <c r="H66" s="632">
        <v>2286</v>
      </c>
      <c r="I66" s="632">
        <v>5209</v>
      </c>
      <c r="J66" s="632">
        <v>3226</v>
      </c>
      <c r="K66" s="632">
        <v>4524</v>
      </c>
    </row>
    <row r="67" spans="1:11" x14ac:dyDescent="0.25">
      <c r="A67" s="255" t="s">
        <v>536</v>
      </c>
      <c r="B67" s="633"/>
      <c r="C67" s="633"/>
      <c r="D67" s="633"/>
      <c r="E67" s="633"/>
      <c r="F67" s="633"/>
      <c r="G67" s="633"/>
      <c r="H67" s="633"/>
      <c r="I67" s="633"/>
      <c r="J67" s="633"/>
      <c r="K67" s="633"/>
    </row>
    <row r="68" spans="1:11" x14ac:dyDescent="0.25">
      <c r="A68" s="558" t="s">
        <v>537</v>
      </c>
      <c r="B68" s="559"/>
      <c r="C68" s="559"/>
      <c r="D68" s="559"/>
      <c r="E68" s="559"/>
      <c r="F68" s="625" t="s">
        <v>545</v>
      </c>
      <c r="G68" s="625"/>
      <c r="H68" s="625"/>
      <c r="I68" s="625"/>
      <c r="J68" s="625"/>
      <c r="K68" s="626"/>
    </row>
    <row r="69" spans="1:11" x14ac:dyDescent="0.25">
      <c r="A69" s="544"/>
      <c r="B69" s="545"/>
      <c r="C69" s="545"/>
      <c r="D69" s="545"/>
      <c r="E69" s="545"/>
      <c r="F69" s="546" t="s">
        <v>546</v>
      </c>
      <c r="G69" s="546"/>
      <c r="H69" s="546"/>
      <c r="I69" s="546"/>
      <c r="J69" s="546"/>
      <c r="K69" s="547"/>
    </row>
    <row r="70" spans="1:11" x14ac:dyDescent="0.25">
      <c r="A70" s="544"/>
      <c r="B70" s="545"/>
      <c r="C70" s="545"/>
      <c r="D70" s="545"/>
      <c r="E70" s="545"/>
      <c r="F70" s="546" t="s">
        <v>547</v>
      </c>
      <c r="G70" s="546"/>
      <c r="H70" s="546"/>
      <c r="I70" s="546"/>
      <c r="J70" s="546"/>
      <c r="K70" s="547"/>
    </row>
    <row r="71" spans="1:11" x14ac:dyDescent="0.25">
      <c r="A71" s="544"/>
      <c r="B71" s="545"/>
      <c r="C71" s="545"/>
      <c r="D71" s="545"/>
      <c r="E71" s="545"/>
      <c r="F71" s="546" t="s">
        <v>470</v>
      </c>
      <c r="G71" s="546"/>
      <c r="H71" s="546"/>
      <c r="I71" s="546"/>
      <c r="J71" s="546"/>
      <c r="K71" s="547"/>
    </row>
    <row r="72" spans="1:11" x14ac:dyDescent="0.25">
      <c r="A72" s="544"/>
      <c r="B72" s="545"/>
      <c r="C72" s="545"/>
      <c r="D72" s="545"/>
      <c r="E72" s="545"/>
      <c r="F72" s="546" t="s">
        <v>471</v>
      </c>
      <c r="G72" s="546"/>
      <c r="H72" s="546"/>
      <c r="I72" s="546"/>
      <c r="J72" s="546"/>
      <c r="K72" s="547"/>
    </row>
    <row r="73" spans="1:11" x14ac:dyDescent="0.25">
      <c r="A73" s="544"/>
      <c r="B73" s="545"/>
      <c r="C73" s="545"/>
      <c r="D73" s="545"/>
      <c r="E73" s="545"/>
      <c r="F73" s="546" t="s">
        <v>548</v>
      </c>
      <c r="G73" s="546"/>
      <c r="H73" s="546"/>
      <c r="I73" s="546"/>
      <c r="J73" s="546"/>
      <c r="K73" s="547"/>
    </row>
    <row r="74" spans="1:11" x14ac:dyDescent="0.25">
      <c r="A74" s="544"/>
      <c r="B74" s="545"/>
      <c r="C74" s="545"/>
      <c r="D74" s="545"/>
      <c r="E74" s="545"/>
      <c r="F74" s="546" t="s">
        <v>494</v>
      </c>
      <c r="G74" s="546"/>
      <c r="H74" s="546"/>
      <c r="I74" s="546"/>
      <c r="J74" s="546"/>
      <c r="K74" s="547"/>
    </row>
    <row r="75" spans="1:11" ht="15" customHeight="1" x14ac:dyDescent="0.25">
      <c r="A75" s="544" t="s">
        <v>542</v>
      </c>
      <c r="B75" s="545"/>
      <c r="C75" s="545"/>
      <c r="D75" s="545"/>
      <c r="E75" s="545"/>
      <c r="F75" s="622" t="s">
        <v>543</v>
      </c>
      <c r="G75" s="622"/>
      <c r="H75" s="622"/>
      <c r="I75" s="622"/>
      <c r="J75" s="622"/>
      <c r="K75" s="623"/>
    </row>
    <row r="76" spans="1:11" x14ac:dyDescent="0.25">
      <c r="A76" s="554" t="s">
        <v>483</v>
      </c>
      <c r="B76" s="555"/>
      <c r="C76" s="555"/>
      <c r="D76" s="555"/>
      <c r="E76" s="555"/>
      <c r="F76" s="546" t="s">
        <v>472</v>
      </c>
      <c r="G76" s="546"/>
      <c r="H76" s="546"/>
      <c r="I76" s="546"/>
      <c r="J76" s="546"/>
      <c r="K76" s="547"/>
    </row>
    <row r="77" spans="1:11" x14ac:dyDescent="0.25">
      <c r="A77" s="552"/>
      <c r="B77" s="553"/>
      <c r="C77" s="553"/>
      <c r="D77" s="553"/>
      <c r="E77" s="553"/>
      <c r="F77" s="553" t="s">
        <v>473</v>
      </c>
      <c r="G77" s="553"/>
      <c r="H77" s="553"/>
      <c r="I77" s="553"/>
      <c r="J77" s="553"/>
      <c r="K77" s="624"/>
    </row>
  </sheetData>
  <mergeCells count="27">
    <mergeCell ref="A1:K1"/>
    <mergeCell ref="A2:A3"/>
    <mergeCell ref="I2:I3"/>
    <mergeCell ref="J2:J3"/>
    <mergeCell ref="B66:B67"/>
    <mergeCell ref="C66:C67"/>
    <mergeCell ref="D66:D67"/>
    <mergeCell ref="E66:E67"/>
    <mergeCell ref="F66:F67"/>
    <mergeCell ref="G66:G67"/>
    <mergeCell ref="H66:H67"/>
    <mergeCell ref="I66:I67"/>
    <mergeCell ref="J66:J67"/>
    <mergeCell ref="K66:K67"/>
    <mergeCell ref="A68:E74"/>
    <mergeCell ref="F68:K68"/>
    <mergeCell ref="F69:K69"/>
    <mergeCell ref="F70:K70"/>
    <mergeCell ref="F71:K71"/>
    <mergeCell ref="F72:K72"/>
    <mergeCell ref="F73:K73"/>
    <mergeCell ref="F74:K74"/>
    <mergeCell ref="A75:E75"/>
    <mergeCell ref="F75:K75"/>
    <mergeCell ref="A76:E77"/>
    <mergeCell ref="F76:K76"/>
    <mergeCell ref="F77:K77"/>
  </mergeCells>
  <hyperlinks>
    <hyperlink ref="F75" r:id="rId1" location="summary" display="http://www.eia.gov/totalenergy/data/monthly/ - summary"/>
  </hyperlinks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3"/>
  <sheetViews>
    <sheetView showGridLines="0" topLeftCell="A39" workbookViewId="0">
      <selection activeCell="C68" sqref="C68:C69"/>
    </sheetView>
  </sheetViews>
  <sheetFormatPr defaultRowHeight="15" x14ac:dyDescent="0.25"/>
  <cols>
    <col min="1" max="1" width="6.42578125" style="394" customWidth="1"/>
    <col min="2" max="2" width="4" style="394" customWidth="1"/>
    <col min="3" max="3" width="2.7109375" style="394" customWidth="1"/>
    <col min="4" max="4" width="4" style="394" customWidth="1"/>
    <col min="5" max="5" width="2.7109375" style="394" customWidth="1"/>
    <col min="6" max="6" width="5.5703125" style="394" customWidth="1"/>
    <col min="7" max="7" width="3.140625" style="394" customWidth="1"/>
    <col min="8" max="8" width="5.7109375" style="394" customWidth="1"/>
    <col min="9" max="9" width="3.28515625" style="394" customWidth="1"/>
    <col min="10" max="10" width="4.42578125" style="394" customWidth="1"/>
    <col min="11" max="11" width="4.7109375" style="394" customWidth="1"/>
    <col min="12" max="12" width="11.7109375" style="394" customWidth="1"/>
    <col min="13" max="13" width="6.140625" style="394" customWidth="1"/>
    <col min="14" max="14" width="12" style="394" customWidth="1"/>
    <col min="15" max="15" width="6.42578125" style="394" customWidth="1"/>
    <col min="16" max="16" width="10.28515625" style="394" customWidth="1"/>
    <col min="17" max="17" width="5.42578125" style="394" customWidth="1"/>
    <col min="18" max="18" width="8" style="394" customWidth="1"/>
    <col min="19" max="19" width="5.42578125" style="394" customWidth="1"/>
    <col min="20" max="20" width="8.7109375" style="394" customWidth="1"/>
    <col min="21" max="21" width="4.85546875" style="394" customWidth="1"/>
    <col min="22" max="16384" width="9.140625" style="394"/>
  </cols>
  <sheetData>
    <row r="1" spans="1:21" ht="15.75" customHeight="1" x14ac:dyDescent="0.25">
      <c r="A1" s="634" t="s">
        <v>1291</v>
      </c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6"/>
    </row>
    <row r="2" spans="1:21" ht="18" customHeight="1" x14ac:dyDescent="0.25">
      <c r="A2" s="637" t="s">
        <v>69</v>
      </c>
      <c r="B2" s="639" t="s">
        <v>121</v>
      </c>
      <c r="C2" s="640"/>
      <c r="D2" s="639" t="s">
        <v>122</v>
      </c>
      <c r="E2" s="640"/>
      <c r="F2" s="639" t="s">
        <v>409</v>
      </c>
      <c r="G2" s="640"/>
      <c r="H2" s="639" t="s">
        <v>410</v>
      </c>
      <c r="I2" s="640"/>
      <c r="J2" s="639" t="s">
        <v>50</v>
      </c>
      <c r="K2" s="640"/>
      <c r="L2" s="639" t="s">
        <v>411</v>
      </c>
      <c r="M2" s="640"/>
      <c r="N2" s="639" t="s">
        <v>412</v>
      </c>
      <c r="O2" s="640"/>
      <c r="P2" s="639" t="s">
        <v>123</v>
      </c>
      <c r="Q2" s="640"/>
      <c r="R2" s="639" t="s">
        <v>1292</v>
      </c>
      <c r="S2" s="640"/>
      <c r="T2" s="639" t="s">
        <v>124</v>
      </c>
      <c r="U2" s="640"/>
    </row>
    <row r="3" spans="1:21" x14ac:dyDescent="0.25">
      <c r="A3" s="638"/>
      <c r="B3" s="641" t="s">
        <v>125</v>
      </c>
      <c r="C3" s="642"/>
      <c r="D3" s="641" t="s">
        <v>126</v>
      </c>
      <c r="E3" s="642"/>
      <c r="F3" s="641" t="s">
        <v>127</v>
      </c>
      <c r="G3" s="642"/>
      <c r="H3" s="641" t="s">
        <v>127</v>
      </c>
      <c r="I3" s="642"/>
      <c r="J3" s="641" t="s">
        <v>126</v>
      </c>
      <c r="K3" s="642"/>
      <c r="L3" s="641" t="s">
        <v>127</v>
      </c>
      <c r="M3" s="642"/>
      <c r="N3" s="641" t="s">
        <v>127</v>
      </c>
      <c r="O3" s="642"/>
      <c r="P3" s="641"/>
      <c r="Q3" s="642"/>
      <c r="R3" s="641"/>
      <c r="S3" s="642"/>
      <c r="T3" s="641" t="s">
        <v>1293</v>
      </c>
      <c r="U3" s="642"/>
    </row>
    <row r="4" spans="1:21" x14ac:dyDescent="0.25">
      <c r="A4" s="395" t="s">
        <v>413</v>
      </c>
      <c r="B4" s="396">
        <v>654</v>
      </c>
      <c r="C4" s="397"/>
      <c r="D4" s="396">
        <v>901</v>
      </c>
      <c r="E4" s="397"/>
      <c r="F4" s="396">
        <v>949</v>
      </c>
      <c r="G4" s="397"/>
      <c r="H4" s="398">
        <v>1038</v>
      </c>
      <c r="I4" s="397"/>
      <c r="J4" s="398">
        <v>2128</v>
      </c>
      <c r="K4" s="397"/>
      <c r="L4" s="398">
        <v>1776</v>
      </c>
      <c r="M4" s="397"/>
      <c r="N4" s="398">
        <v>2510</v>
      </c>
      <c r="O4" s="397"/>
      <c r="P4" s="398">
        <v>1198</v>
      </c>
      <c r="Q4" s="397"/>
      <c r="R4" s="396">
        <v>593</v>
      </c>
      <c r="S4" s="397"/>
      <c r="T4" s="398">
        <v>1318</v>
      </c>
      <c r="U4" s="397"/>
    </row>
    <row r="5" spans="1:21" x14ac:dyDescent="0.25">
      <c r="A5" s="395" t="s">
        <v>414</v>
      </c>
      <c r="B5" s="396">
        <v>353</v>
      </c>
      <c r="C5" s="397"/>
      <c r="D5" s="396">
        <v>542</v>
      </c>
      <c r="E5" s="397"/>
      <c r="F5" s="396">
        <v>602</v>
      </c>
      <c r="G5" s="397"/>
      <c r="H5" s="396">
        <v>729</v>
      </c>
      <c r="I5" s="397"/>
      <c r="J5" s="398">
        <v>1919</v>
      </c>
      <c r="K5" s="397"/>
      <c r="L5" s="398">
        <v>1568</v>
      </c>
      <c r="M5" s="397"/>
      <c r="N5" s="398">
        <v>2473</v>
      </c>
      <c r="O5" s="397"/>
      <c r="P5" s="398">
        <v>1120</v>
      </c>
      <c r="Q5" s="397"/>
      <c r="R5" s="396">
        <v>597</v>
      </c>
      <c r="S5" s="397"/>
      <c r="T5" s="398">
        <v>1110</v>
      </c>
      <c r="U5" s="397"/>
    </row>
    <row r="6" spans="1:21" x14ac:dyDescent="0.25">
      <c r="A6" s="399" t="s">
        <v>415</v>
      </c>
      <c r="B6" s="400">
        <v>400</v>
      </c>
      <c r="C6" s="401"/>
      <c r="D6" s="400">
        <v>653</v>
      </c>
      <c r="E6" s="401"/>
      <c r="F6" s="400">
        <v>644</v>
      </c>
      <c r="G6" s="401"/>
      <c r="H6" s="400">
        <v>777</v>
      </c>
      <c r="I6" s="401"/>
      <c r="J6" s="402">
        <v>2028</v>
      </c>
      <c r="K6" s="401"/>
      <c r="L6" s="402">
        <v>1781</v>
      </c>
      <c r="M6" s="401"/>
      <c r="N6" s="402">
        <v>2684</v>
      </c>
      <c r="O6" s="401"/>
      <c r="P6" s="402">
        <v>1137</v>
      </c>
      <c r="Q6" s="401"/>
      <c r="R6" s="400">
        <v>593</v>
      </c>
      <c r="S6" s="401"/>
      <c r="T6" s="402">
        <v>1195</v>
      </c>
      <c r="U6" s="401"/>
    </row>
    <row r="7" spans="1:21" x14ac:dyDescent="0.25">
      <c r="A7" s="395" t="s">
        <v>416</v>
      </c>
      <c r="B7" s="396">
        <v>581</v>
      </c>
      <c r="C7" s="397"/>
      <c r="D7" s="396">
        <v>825</v>
      </c>
      <c r="E7" s="397"/>
      <c r="F7" s="396">
        <v>897</v>
      </c>
      <c r="G7" s="397"/>
      <c r="H7" s="398">
        <v>1109</v>
      </c>
      <c r="I7" s="397"/>
      <c r="J7" s="398">
        <v>2097</v>
      </c>
      <c r="K7" s="397"/>
      <c r="L7" s="398">
        <v>1864</v>
      </c>
      <c r="M7" s="397"/>
      <c r="N7" s="398">
        <v>2543</v>
      </c>
      <c r="O7" s="397"/>
      <c r="P7" s="398">
        <v>1278</v>
      </c>
      <c r="Q7" s="397"/>
      <c r="R7" s="396">
        <v>657</v>
      </c>
      <c r="S7" s="397"/>
      <c r="T7" s="398">
        <v>1318</v>
      </c>
      <c r="U7" s="397"/>
    </row>
    <row r="8" spans="1:21" x14ac:dyDescent="0.25">
      <c r="A8" s="395" t="s">
        <v>417</v>
      </c>
      <c r="B8" s="396">
        <v>441</v>
      </c>
      <c r="C8" s="397"/>
      <c r="D8" s="396">
        <v>768</v>
      </c>
      <c r="E8" s="397"/>
      <c r="F8" s="396">
        <v>945</v>
      </c>
      <c r="G8" s="397"/>
      <c r="H8" s="398">
        <v>1183</v>
      </c>
      <c r="I8" s="397"/>
      <c r="J8" s="398">
        <v>2137</v>
      </c>
      <c r="K8" s="397"/>
      <c r="L8" s="398">
        <v>1893</v>
      </c>
      <c r="M8" s="397"/>
      <c r="N8" s="398">
        <v>2727</v>
      </c>
      <c r="O8" s="397"/>
      <c r="P8" s="398">
        <v>1193</v>
      </c>
      <c r="Q8" s="397"/>
      <c r="R8" s="396">
        <v>571</v>
      </c>
      <c r="S8" s="397"/>
      <c r="T8" s="398">
        <v>1326</v>
      </c>
      <c r="U8" s="397"/>
    </row>
    <row r="9" spans="1:21" x14ac:dyDescent="0.25">
      <c r="A9" s="399" t="s">
        <v>418</v>
      </c>
      <c r="B9" s="400">
        <v>303</v>
      </c>
      <c r="C9" s="401"/>
      <c r="D9" s="400">
        <v>646</v>
      </c>
      <c r="E9" s="401"/>
      <c r="F9" s="400">
        <v>858</v>
      </c>
      <c r="G9" s="401"/>
      <c r="H9" s="402">
        <v>1250</v>
      </c>
      <c r="I9" s="401"/>
      <c r="J9" s="402">
        <v>2082</v>
      </c>
      <c r="K9" s="401"/>
      <c r="L9" s="402">
        <v>1998</v>
      </c>
      <c r="M9" s="401"/>
      <c r="N9" s="402">
        <v>2907</v>
      </c>
      <c r="O9" s="401"/>
      <c r="P9" s="402">
        <v>1292</v>
      </c>
      <c r="Q9" s="401"/>
      <c r="R9" s="400">
        <v>590</v>
      </c>
      <c r="S9" s="401"/>
      <c r="T9" s="402">
        <v>1315</v>
      </c>
      <c r="U9" s="401"/>
    </row>
    <row r="10" spans="1:21" x14ac:dyDescent="0.25">
      <c r="A10" s="395" t="s">
        <v>419</v>
      </c>
      <c r="B10" s="396">
        <v>602</v>
      </c>
      <c r="C10" s="397"/>
      <c r="D10" s="396">
        <v>934</v>
      </c>
      <c r="E10" s="397"/>
      <c r="F10" s="398">
        <v>1043</v>
      </c>
      <c r="G10" s="397"/>
      <c r="H10" s="398">
        <v>1238</v>
      </c>
      <c r="I10" s="397"/>
      <c r="J10" s="398">
        <v>2045</v>
      </c>
      <c r="K10" s="397"/>
      <c r="L10" s="398">
        <v>1791</v>
      </c>
      <c r="M10" s="397"/>
      <c r="N10" s="398">
        <v>2643</v>
      </c>
      <c r="O10" s="397"/>
      <c r="P10" s="398">
        <v>1124</v>
      </c>
      <c r="Q10" s="397"/>
      <c r="R10" s="396">
        <v>560</v>
      </c>
      <c r="S10" s="397"/>
      <c r="T10" s="398">
        <v>1344</v>
      </c>
      <c r="U10" s="397"/>
    </row>
    <row r="11" spans="1:21" x14ac:dyDescent="0.25">
      <c r="A11" s="395" t="s">
        <v>420</v>
      </c>
      <c r="B11" s="396">
        <v>336</v>
      </c>
      <c r="C11" s="397"/>
      <c r="D11" s="396">
        <v>566</v>
      </c>
      <c r="E11" s="397"/>
      <c r="F11" s="396">
        <v>750</v>
      </c>
      <c r="G11" s="397"/>
      <c r="H11" s="398">
        <v>1155</v>
      </c>
      <c r="I11" s="397"/>
      <c r="J11" s="398">
        <v>1913</v>
      </c>
      <c r="K11" s="397"/>
      <c r="L11" s="398">
        <v>1685</v>
      </c>
      <c r="M11" s="397"/>
      <c r="N11" s="398">
        <v>2833</v>
      </c>
      <c r="O11" s="397"/>
      <c r="P11" s="398">
        <v>1247</v>
      </c>
      <c r="Q11" s="397"/>
      <c r="R11" s="396">
        <v>596</v>
      </c>
      <c r="S11" s="397"/>
      <c r="T11" s="398">
        <v>1221</v>
      </c>
      <c r="U11" s="397"/>
    </row>
    <row r="12" spans="1:21" x14ac:dyDescent="0.25">
      <c r="A12" s="399" t="s">
        <v>421</v>
      </c>
      <c r="B12" s="400">
        <v>428</v>
      </c>
      <c r="C12" s="401"/>
      <c r="D12" s="400">
        <v>738</v>
      </c>
      <c r="E12" s="401"/>
      <c r="F12" s="400">
        <v>754</v>
      </c>
      <c r="G12" s="401"/>
      <c r="H12" s="402">
        <v>1004</v>
      </c>
      <c r="I12" s="401"/>
      <c r="J12" s="402">
        <v>2050</v>
      </c>
      <c r="K12" s="401"/>
      <c r="L12" s="402">
        <v>1692</v>
      </c>
      <c r="M12" s="401"/>
      <c r="N12" s="402">
        <v>2465</v>
      </c>
      <c r="O12" s="401"/>
      <c r="P12" s="402">
        <v>1155</v>
      </c>
      <c r="Q12" s="401"/>
      <c r="R12" s="400">
        <v>660</v>
      </c>
      <c r="S12" s="401"/>
      <c r="T12" s="402">
        <v>1230</v>
      </c>
      <c r="U12" s="401"/>
    </row>
    <row r="13" spans="1:21" x14ac:dyDescent="0.25">
      <c r="A13" s="395" t="s">
        <v>422</v>
      </c>
      <c r="B13" s="396">
        <v>344</v>
      </c>
      <c r="C13" s="397"/>
      <c r="D13" s="396">
        <v>592</v>
      </c>
      <c r="E13" s="397"/>
      <c r="F13" s="396">
        <v>638</v>
      </c>
      <c r="G13" s="397"/>
      <c r="H13" s="396">
        <v>878</v>
      </c>
      <c r="I13" s="397"/>
      <c r="J13" s="398">
        <v>1922</v>
      </c>
      <c r="K13" s="397"/>
      <c r="L13" s="398">
        <v>1582</v>
      </c>
      <c r="M13" s="397"/>
      <c r="N13" s="398">
        <v>2517</v>
      </c>
      <c r="O13" s="397"/>
      <c r="P13" s="398">
        <v>1328</v>
      </c>
      <c r="Q13" s="397"/>
      <c r="R13" s="396">
        <v>836</v>
      </c>
      <c r="S13" s="397"/>
      <c r="T13" s="398">
        <v>1189</v>
      </c>
      <c r="U13" s="397"/>
    </row>
    <row r="14" spans="1:21" x14ac:dyDescent="0.25">
      <c r="A14" s="395" t="s">
        <v>423</v>
      </c>
      <c r="B14" s="396">
        <v>532</v>
      </c>
      <c r="C14" s="397"/>
      <c r="D14" s="396">
        <v>903</v>
      </c>
      <c r="E14" s="397"/>
      <c r="F14" s="396">
        <v>997</v>
      </c>
      <c r="G14" s="397"/>
      <c r="H14" s="398">
        <v>1083</v>
      </c>
      <c r="I14" s="397"/>
      <c r="J14" s="398">
        <v>2128</v>
      </c>
      <c r="K14" s="397"/>
      <c r="L14" s="398">
        <v>1745</v>
      </c>
      <c r="M14" s="397"/>
      <c r="N14" s="398">
        <v>2456</v>
      </c>
      <c r="O14" s="397"/>
      <c r="P14" s="398">
        <v>1258</v>
      </c>
      <c r="Q14" s="397"/>
      <c r="R14" s="396">
        <v>776</v>
      </c>
      <c r="S14" s="397"/>
      <c r="T14" s="398">
        <v>1348</v>
      </c>
      <c r="U14" s="397"/>
    </row>
    <row r="15" spans="1:21" x14ac:dyDescent="0.25">
      <c r="A15" s="399" t="s">
        <v>424</v>
      </c>
      <c r="B15" s="400">
        <v>368</v>
      </c>
      <c r="C15" s="401"/>
      <c r="D15" s="400">
        <v>640</v>
      </c>
      <c r="E15" s="401"/>
      <c r="F15" s="400">
        <v>722</v>
      </c>
      <c r="G15" s="401"/>
      <c r="H15" s="400">
        <v>961</v>
      </c>
      <c r="I15" s="401"/>
      <c r="J15" s="402">
        <v>1926</v>
      </c>
      <c r="K15" s="401"/>
      <c r="L15" s="402">
        <v>1613</v>
      </c>
      <c r="M15" s="401"/>
      <c r="N15" s="402">
        <v>2492</v>
      </c>
      <c r="O15" s="401"/>
      <c r="P15" s="402">
        <v>1308</v>
      </c>
      <c r="Q15" s="401"/>
      <c r="R15" s="400">
        <v>770</v>
      </c>
      <c r="S15" s="401"/>
      <c r="T15" s="402">
        <v>1206</v>
      </c>
      <c r="U15" s="401"/>
    </row>
    <row r="16" spans="1:21" x14ac:dyDescent="0.25">
      <c r="A16" s="395" t="s">
        <v>425</v>
      </c>
      <c r="B16" s="396">
        <v>482</v>
      </c>
      <c r="C16" s="397"/>
      <c r="D16" s="396">
        <v>787</v>
      </c>
      <c r="E16" s="397"/>
      <c r="F16" s="396">
        <v>745</v>
      </c>
      <c r="G16" s="397"/>
      <c r="H16" s="396">
        <v>867</v>
      </c>
      <c r="I16" s="397"/>
      <c r="J16" s="398">
        <v>1888</v>
      </c>
      <c r="K16" s="397"/>
      <c r="L16" s="398">
        <v>1370</v>
      </c>
      <c r="M16" s="397"/>
      <c r="N16" s="398">
        <v>2230</v>
      </c>
      <c r="O16" s="397"/>
      <c r="P16" s="398">
        <v>1223</v>
      </c>
      <c r="Q16" s="397"/>
      <c r="R16" s="396">
        <v>709</v>
      </c>
      <c r="S16" s="397"/>
      <c r="T16" s="398">
        <v>1168</v>
      </c>
      <c r="U16" s="397"/>
    </row>
    <row r="17" spans="1:21" x14ac:dyDescent="0.25">
      <c r="A17" s="395" t="s">
        <v>426</v>
      </c>
      <c r="B17" s="396">
        <v>264</v>
      </c>
      <c r="C17" s="397"/>
      <c r="D17" s="396">
        <v>561</v>
      </c>
      <c r="E17" s="397"/>
      <c r="F17" s="396">
        <v>742</v>
      </c>
      <c r="G17" s="397"/>
      <c r="H17" s="396">
        <v>974</v>
      </c>
      <c r="I17" s="397"/>
      <c r="J17" s="398">
        <v>1908</v>
      </c>
      <c r="K17" s="397"/>
      <c r="L17" s="398">
        <v>1738</v>
      </c>
      <c r="M17" s="397"/>
      <c r="N17" s="398">
        <v>2700</v>
      </c>
      <c r="O17" s="397"/>
      <c r="P17" s="398">
        <v>1147</v>
      </c>
      <c r="Q17" s="397"/>
      <c r="R17" s="396">
        <v>559</v>
      </c>
      <c r="S17" s="397"/>
      <c r="T17" s="398">
        <v>1179</v>
      </c>
      <c r="U17" s="397"/>
    </row>
    <row r="18" spans="1:21" x14ac:dyDescent="0.25">
      <c r="A18" s="399" t="s">
        <v>427</v>
      </c>
      <c r="B18" s="400">
        <v>373</v>
      </c>
      <c r="C18" s="401"/>
      <c r="D18" s="400">
        <v>571</v>
      </c>
      <c r="E18" s="401"/>
      <c r="F18" s="400">
        <v>712</v>
      </c>
      <c r="G18" s="401"/>
      <c r="H18" s="402">
        <v>1196</v>
      </c>
      <c r="I18" s="401"/>
      <c r="J18" s="402">
        <v>1812</v>
      </c>
      <c r="K18" s="401"/>
      <c r="L18" s="402">
        <v>1580</v>
      </c>
      <c r="M18" s="401"/>
      <c r="N18" s="402">
        <v>2899</v>
      </c>
      <c r="O18" s="401"/>
      <c r="P18" s="402">
        <v>1235</v>
      </c>
      <c r="Q18" s="401"/>
      <c r="R18" s="400">
        <v>605</v>
      </c>
      <c r="S18" s="401"/>
      <c r="T18" s="402">
        <v>1204</v>
      </c>
      <c r="U18" s="401"/>
    </row>
    <row r="19" spans="1:21" x14ac:dyDescent="0.25">
      <c r="A19" s="395" t="s">
        <v>428</v>
      </c>
      <c r="B19" s="396">
        <v>312</v>
      </c>
      <c r="C19" s="397"/>
      <c r="D19" s="396">
        <v>634</v>
      </c>
      <c r="E19" s="397"/>
      <c r="F19" s="396">
        <v>787</v>
      </c>
      <c r="G19" s="397"/>
      <c r="H19" s="398">
        <v>1030</v>
      </c>
      <c r="I19" s="397"/>
      <c r="J19" s="398">
        <v>1905</v>
      </c>
      <c r="K19" s="397"/>
      <c r="L19" s="398">
        <v>1591</v>
      </c>
      <c r="M19" s="397"/>
      <c r="N19" s="398">
        <v>2608</v>
      </c>
      <c r="O19" s="397"/>
      <c r="P19" s="398">
        <v>1095</v>
      </c>
      <c r="Q19" s="397"/>
      <c r="R19" s="396">
        <v>574</v>
      </c>
      <c r="S19" s="397"/>
      <c r="T19" s="398">
        <v>1185</v>
      </c>
      <c r="U19" s="397"/>
    </row>
    <row r="20" spans="1:21" x14ac:dyDescent="0.25">
      <c r="A20" s="395" t="s">
        <v>429</v>
      </c>
      <c r="B20" s="396">
        <v>352</v>
      </c>
      <c r="C20" s="397"/>
      <c r="D20" s="396">
        <v>638</v>
      </c>
      <c r="E20" s="397"/>
      <c r="F20" s="396">
        <v>688</v>
      </c>
      <c r="G20" s="397"/>
      <c r="H20" s="396">
        <v>914</v>
      </c>
      <c r="I20" s="397"/>
      <c r="J20" s="398">
        <v>1931</v>
      </c>
      <c r="K20" s="397"/>
      <c r="L20" s="398">
        <v>1634</v>
      </c>
      <c r="M20" s="397"/>
      <c r="N20" s="398">
        <v>2579</v>
      </c>
      <c r="O20" s="397"/>
      <c r="P20" s="396">
        <v>961</v>
      </c>
      <c r="Q20" s="397"/>
      <c r="R20" s="396">
        <v>542</v>
      </c>
      <c r="S20" s="397"/>
      <c r="T20" s="398">
        <v>1153</v>
      </c>
      <c r="U20" s="397"/>
    </row>
    <row r="21" spans="1:21" x14ac:dyDescent="0.25">
      <c r="A21" s="399" t="s">
        <v>430</v>
      </c>
      <c r="B21" s="400">
        <v>421</v>
      </c>
      <c r="C21" s="401"/>
      <c r="D21" s="400">
        <v>731</v>
      </c>
      <c r="E21" s="401"/>
      <c r="F21" s="400">
        <v>724</v>
      </c>
      <c r="G21" s="401"/>
      <c r="H21" s="400">
        <v>919</v>
      </c>
      <c r="I21" s="401"/>
      <c r="J21" s="402">
        <v>1788</v>
      </c>
      <c r="K21" s="401"/>
      <c r="L21" s="402">
        <v>1440</v>
      </c>
      <c r="M21" s="401"/>
      <c r="N21" s="402">
        <v>2309</v>
      </c>
      <c r="O21" s="401"/>
      <c r="P21" s="402">
        <v>1239</v>
      </c>
      <c r="Q21" s="401"/>
      <c r="R21" s="400">
        <v>680</v>
      </c>
      <c r="S21" s="401"/>
      <c r="T21" s="402">
        <v>1148</v>
      </c>
      <c r="U21" s="401"/>
    </row>
    <row r="22" spans="1:21" x14ac:dyDescent="0.25">
      <c r="A22" s="395" t="s">
        <v>431</v>
      </c>
      <c r="B22" s="396">
        <v>420</v>
      </c>
      <c r="C22" s="397"/>
      <c r="D22" s="396">
        <v>602</v>
      </c>
      <c r="E22" s="397"/>
      <c r="F22" s="396">
        <v>548</v>
      </c>
      <c r="G22" s="397"/>
      <c r="H22" s="396">
        <v>713</v>
      </c>
      <c r="I22" s="397"/>
      <c r="J22" s="398">
        <v>1697</v>
      </c>
      <c r="K22" s="397"/>
      <c r="L22" s="398">
        <v>1257</v>
      </c>
      <c r="M22" s="397"/>
      <c r="N22" s="398">
        <v>2385</v>
      </c>
      <c r="O22" s="397"/>
      <c r="P22" s="398">
        <v>1120</v>
      </c>
      <c r="Q22" s="397"/>
      <c r="R22" s="396">
        <v>817</v>
      </c>
      <c r="S22" s="397"/>
      <c r="T22" s="398">
        <v>1077</v>
      </c>
      <c r="U22" s="397"/>
    </row>
    <row r="23" spans="1:21" x14ac:dyDescent="0.25">
      <c r="A23" s="395" t="s">
        <v>432</v>
      </c>
      <c r="B23" s="396">
        <v>410</v>
      </c>
      <c r="C23" s="397"/>
      <c r="D23" s="396">
        <v>725</v>
      </c>
      <c r="E23" s="397"/>
      <c r="F23" s="396">
        <v>740</v>
      </c>
      <c r="G23" s="397"/>
      <c r="H23" s="396">
        <v>902</v>
      </c>
      <c r="I23" s="397"/>
      <c r="J23" s="398">
        <v>1842</v>
      </c>
      <c r="K23" s="397"/>
      <c r="L23" s="398">
        <v>1517</v>
      </c>
      <c r="M23" s="397"/>
      <c r="N23" s="398">
        <v>2247</v>
      </c>
      <c r="O23" s="397"/>
      <c r="P23" s="398">
        <v>1015</v>
      </c>
      <c r="Q23" s="397"/>
      <c r="R23" s="396">
        <v>632</v>
      </c>
      <c r="S23" s="397"/>
      <c r="T23" s="398">
        <v>1137</v>
      </c>
      <c r="U23" s="397"/>
    </row>
    <row r="24" spans="1:21" x14ac:dyDescent="0.25">
      <c r="A24" s="399" t="s">
        <v>433</v>
      </c>
      <c r="B24" s="400">
        <v>447</v>
      </c>
      <c r="C24" s="401"/>
      <c r="D24" s="400">
        <v>706</v>
      </c>
      <c r="E24" s="401"/>
      <c r="F24" s="400">
        <v>701</v>
      </c>
      <c r="G24" s="401"/>
      <c r="H24" s="400">
        <v>940</v>
      </c>
      <c r="I24" s="401"/>
      <c r="J24" s="402">
        <v>1887</v>
      </c>
      <c r="K24" s="401"/>
      <c r="L24" s="402">
        <v>1572</v>
      </c>
      <c r="M24" s="401"/>
      <c r="N24" s="402">
        <v>2505</v>
      </c>
      <c r="O24" s="401"/>
      <c r="P24" s="402">
        <v>1228</v>
      </c>
      <c r="Q24" s="401"/>
      <c r="R24" s="400">
        <v>680</v>
      </c>
      <c r="S24" s="401"/>
      <c r="T24" s="402">
        <v>1190</v>
      </c>
      <c r="U24" s="401"/>
    </row>
    <row r="25" spans="1:21" x14ac:dyDescent="0.25">
      <c r="A25" s="395" t="s">
        <v>434</v>
      </c>
      <c r="B25" s="396">
        <v>479</v>
      </c>
      <c r="C25" s="397"/>
      <c r="D25" s="396">
        <v>779</v>
      </c>
      <c r="E25" s="397"/>
      <c r="F25" s="396">
        <v>827</v>
      </c>
      <c r="G25" s="397"/>
      <c r="H25" s="398">
        <v>1066</v>
      </c>
      <c r="I25" s="397"/>
      <c r="J25" s="398">
        <v>2007</v>
      </c>
      <c r="K25" s="397"/>
      <c r="L25" s="398">
        <v>1662</v>
      </c>
      <c r="M25" s="397"/>
      <c r="N25" s="398">
        <v>2375</v>
      </c>
      <c r="O25" s="397"/>
      <c r="P25" s="398">
        <v>1163</v>
      </c>
      <c r="Q25" s="397"/>
      <c r="R25" s="396">
        <v>689</v>
      </c>
      <c r="S25" s="397"/>
      <c r="T25" s="398">
        <v>1242</v>
      </c>
      <c r="U25" s="397"/>
    </row>
    <row r="26" spans="1:21" x14ac:dyDescent="0.25">
      <c r="A26" s="395" t="s">
        <v>435</v>
      </c>
      <c r="B26" s="396">
        <v>465</v>
      </c>
      <c r="C26" s="397"/>
      <c r="D26" s="396">
        <v>730</v>
      </c>
      <c r="E26" s="397"/>
      <c r="F26" s="396">
        <v>783</v>
      </c>
      <c r="G26" s="397"/>
      <c r="H26" s="396">
        <v>960</v>
      </c>
      <c r="I26" s="397"/>
      <c r="J26" s="398">
        <v>1932</v>
      </c>
      <c r="K26" s="397"/>
      <c r="L26" s="398">
        <v>1577</v>
      </c>
      <c r="M26" s="397"/>
      <c r="N26" s="398">
        <v>2448</v>
      </c>
      <c r="O26" s="397"/>
      <c r="P26" s="398">
        <v>1074</v>
      </c>
      <c r="Q26" s="397"/>
      <c r="R26" s="396">
        <v>685</v>
      </c>
      <c r="S26" s="397"/>
      <c r="T26" s="398">
        <v>1204</v>
      </c>
      <c r="U26" s="397"/>
    </row>
    <row r="27" spans="1:21" x14ac:dyDescent="0.25">
      <c r="A27" s="399" t="s">
        <v>436</v>
      </c>
      <c r="B27" s="400">
        <v>364</v>
      </c>
      <c r="C27" s="401"/>
      <c r="D27" s="400">
        <v>614</v>
      </c>
      <c r="E27" s="401"/>
      <c r="F27" s="400">
        <v>643</v>
      </c>
      <c r="G27" s="401"/>
      <c r="H27" s="400">
        <v>908</v>
      </c>
      <c r="I27" s="401"/>
      <c r="J27" s="402">
        <v>1843</v>
      </c>
      <c r="K27" s="401"/>
      <c r="L27" s="402">
        <v>1525</v>
      </c>
      <c r="M27" s="401"/>
      <c r="N27" s="402">
        <v>2513</v>
      </c>
      <c r="O27" s="401"/>
      <c r="P27" s="402">
        <v>1141</v>
      </c>
      <c r="Q27" s="401"/>
      <c r="R27" s="400">
        <v>698</v>
      </c>
      <c r="S27" s="401"/>
      <c r="T27" s="402">
        <v>1146</v>
      </c>
      <c r="U27" s="401"/>
    </row>
    <row r="28" spans="1:21" x14ac:dyDescent="0.25">
      <c r="A28" s="395" t="s">
        <v>437</v>
      </c>
      <c r="B28" s="396">
        <v>551</v>
      </c>
      <c r="C28" s="397"/>
      <c r="D28" s="396">
        <v>830</v>
      </c>
      <c r="E28" s="397"/>
      <c r="F28" s="396">
        <v>864</v>
      </c>
      <c r="G28" s="397"/>
      <c r="H28" s="398">
        <v>1009</v>
      </c>
      <c r="I28" s="397"/>
      <c r="J28" s="398">
        <v>2000</v>
      </c>
      <c r="K28" s="397"/>
      <c r="L28" s="398">
        <v>1665</v>
      </c>
      <c r="M28" s="397"/>
      <c r="N28" s="398">
        <v>2359</v>
      </c>
      <c r="O28" s="397"/>
      <c r="P28" s="398">
        <v>1123</v>
      </c>
      <c r="Q28" s="397"/>
      <c r="R28" s="396">
        <v>624</v>
      </c>
      <c r="S28" s="397"/>
      <c r="T28" s="398">
        <v>1241</v>
      </c>
      <c r="U28" s="397"/>
    </row>
    <row r="29" spans="1:21" x14ac:dyDescent="0.25">
      <c r="A29" s="395" t="s">
        <v>438</v>
      </c>
      <c r="B29" s="396">
        <v>393</v>
      </c>
      <c r="C29" s="397"/>
      <c r="D29" s="396">
        <v>614</v>
      </c>
      <c r="E29" s="397"/>
      <c r="F29" s="396">
        <v>626</v>
      </c>
      <c r="G29" s="397"/>
      <c r="H29" s="396">
        <v>878</v>
      </c>
      <c r="I29" s="397"/>
      <c r="J29" s="398">
        <v>1842</v>
      </c>
      <c r="K29" s="397"/>
      <c r="L29" s="398">
        <v>1382</v>
      </c>
      <c r="M29" s="397"/>
      <c r="N29" s="398">
        <v>2342</v>
      </c>
      <c r="O29" s="397"/>
      <c r="P29" s="398">
        <v>1188</v>
      </c>
      <c r="Q29" s="397"/>
      <c r="R29" s="396">
        <v>690</v>
      </c>
      <c r="S29" s="397"/>
      <c r="T29" s="398">
        <v>1117</v>
      </c>
      <c r="U29" s="397"/>
    </row>
    <row r="30" spans="1:21" x14ac:dyDescent="0.25">
      <c r="A30" s="399" t="s">
        <v>439</v>
      </c>
      <c r="B30" s="400">
        <v>467</v>
      </c>
      <c r="C30" s="401"/>
      <c r="D30" s="400">
        <v>708</v>
      </c>
      <c r="E30" s="401"/>
      <c r="F30" s="400">
        <v>788</v>
      </c>
      <c r="G30" s="401"/>
      <c r="H30" s="402">
        <v>1003</v>
      </c>
      <c r="I30" s="401"/>
      <c r="J30" s="402">
        <v>2011</v>
      </c>
      <c r="K30" s="401"/>
      <c r="L30" s="402">
        <v>1520</v>
      </c>
      <c r="M30" s="401"/>
      <c r="N30" s="402">
        <v>2261</v>
      </c>
      <c r="O30" s="401"/>
      <c r="P30" s="402">
        <v>1031</v>
      </c>
      <c r="Q30" s="401"/>
      <c r="R30" s="400">
        <v>547</v>
      </c>
      <c r="S30" s="401"/>
      <c r="T30" s="402">
        <v>1172</v>
      </c>
      <c r="U30" s="401"/>
    </row>
    <row r="31" spans="1:21" x14ac:dyDescent="0.25">
      <c r="A31" s="395" t="s">
        <v>440</v>
      </c>
      <c r="B31" s="396">
        <v>402</v>
      </c>
      <c r="C31" s="397"/>
      <c r="D31" s="396">
        <v>597</v>
      </c>
      <c r="E31" s="397"/>
      <c r="F31" s="396">
        <v>619</v>
      </c>
      <c r="G31" s="397"/>
      <c r="H31" s="396">
        <v>939</v>
      </c>
      <c r="I31" s="397"/>
      <c r="J31" s="398">
        <v>1675</v>
      </c>
      <c r="K31" s="397"/>
      <c r="L31" s="398">
        <v>1232</v>
      </c>
      <c r="M31" s="397"/>
      <c r="N31" s="398">
        <v>2035</v>
      </c>
      <c r="O31" s="397"/>
      <c r="P31" s="398">
        <v>1058</v>
      </c>
      <c r="Q31" s="397"/>
      <c r="R31" s="396">
        <v>620</v>
      </c>
      <c r="S31" s="397"/>
      <c r="T31" s="398">
        <v>1029</v>
      </c>
      <c r="U31" s="397"/>
    </row>
    <row r="32" spans="1:21" x14ac:dyDescent="0.25">
      <c r="A32" s="395" t="s">
        <v>441</v>
      </c>
      <c r="B32" s="396">
        <v>407</v>
      </c>
      <c r="C32" s="397"/>
      <c r="D32" s="396">
        <v>689</v>
      </c>
      <c r="E32" s="397"/>
      <c r="F32" s="396">
        <v>823</v>
      </c>
      <c r="G32" s="397"/>
      <c r="H32" s="398">
        <v>1122</v>
      </c>
      <c r="I32" s="397"/>
      <c r="J32" s="398">
        <v>2020</v>
      </c>
      <c r="K32" s="397"/>
      <c r="L32" s="398">
        <v>1808</v>
      </c>
      <c r="M32" s="397"/>
      <c r="N32" s="398">
        <v>2720</v>
      </c>
      <c r="O32" s="397"/>
      <c r="P32" s="398">
        <v>1256</v>
      </c>
      <c r="Q32" s="397"/>
      <c r="R32" s="396">
        <v>715</v>
      </c>
      <c r="S32" s="397"/>
      <c r="T32" s="398">
        <v>1285</v>
      </c>
      <c r="U32" s="397"/>
    </row>
    <row r="33" spans="1:21" x14ac:dyDescent="0.25">
      <c r="A33" s="399" t="s">
        <v>442</v>
      </c>
      <c r="B33" s="400">
        <v>378</v>
      </c>
      <c r="C33" s="401"/>
      <c r="D33" s="400">
        <v>615</v>
      </c>
      <c r="E33" s="401"/>
      <c r="F33" s="400">
        <v>741</v>
      </c>
      <c r="G33" s="401"/>
      <c r="H33" s="402">
        <v>1027</v>
      </c>
      <c r="I33" s="401"/>
      <c r="J33" s="402">
        <v>1972</v>
      </c>
      <c r="K33" s="401"/>
      <c r="L33" s="402">
        <v>1685</v>
      </c>
      <c r="M33" s="401"/>
      <c r="N33" s="402">
        <v>2638</v>
      </c>
      <c r="O33" s="401"/>
      <c r="P33" s="402">
        <v>1174</v>
      </c>
      <c r="Q33" s="401"/>
      <c r="R33" s="400">
        <v>738</v>
      </c>
      <c r="S33" s="401"/>
      <c r="T33" s="402">
        <v>1226</v>
      </c>
      <c r="U33" s="401"/>
    </row>
    <row r="34" spans="1:21" x14ac:dyDescent="0.25">
      <c r="A34" s="395" t="s">
        <v>443</v>
      </c>
      <c r="B34" s="396">
        <v>434</v>
      </c>
      <c r="C34" s="397"/>
      <c r="D34" s="396">
        <v>588</v>
      </c>
      <c r="E34" s="397"/>
      <c r="F34" s="396">
        <v>618</v>
      </c>
      <c r="G34" s="397"/>
      <c r="H34" s="396">
        <v>871</v>
      </c>
      <c r="I34" s="397"/>
      <c r="J34" s="398">
        <v>1833</v>
      </c>
      <c r="K34" s="397"/>
      <c r="L34" s="398">
        <v>1412</v>
      </c>
      <c r="M34" s="397"/>
      <c r="N34" s="398">
        <v>2242</v>
      </c>
      <c r="O34" s="397"/>
      <c r="P34" s="398">
        <v>1164</v>
      </c>
      <c r="Q34" s="397"/>
      <c r="R34" s="396">
        <v>770</v>
      </c>
      <c r="S34" s="397"/>
      <c r="T34" s="398">
        <v>1113</v>
      </c>
      <c r="U34" s="397"/>
    </row>
    <row r="35" spans="1:21" x14ac:dyDescent="0.25">
      <c r="A35" s="395" t="s">
        <v>444</v>
      </c>
      <c r="B35" s="396">
        <v>487</v>
      </c>
      <c r="C35" s="397"/>
      <c r="D35" s="396">
        <v>793</v>
      </c>
      <c r="E35" s="397"/>
      <c r="F35" s="396">
        <v>816</v>
      </c>
      <c r="G35" s="397"/>
      <c r="H35" s="398">
        <v>1217</v>
      </c>
      <c r="I35" s="397"/>
      <c r="J35" s="398">
        <v>2075</v>
      </c>
      <c r="K35" s="397"/>
      <c r="L35" s="398">
        <v>1834</v>
      </c>
      <c r="M35" s="397"/>
      <c r="N35" s="398">
        <v>2734</v>
      </c>
      <c r="O35" s="397"/>
      <c r="P35" s="398">
        <v>1202</v>
      </c>
      <c r="Q35" s="397"/>
      <c r="R35" s="396">
        <v>658</v>
      </c>
      <c r="S35" s="397"/>
      <c r="T35" s="398">
        <v>1313</v>
      </c>
      <c r="U35" s="397"/>
    </row>
    <row r="36" spans="1:21" x14ac:dyDescent="0.25">
      <c r="A36" s="399" t="s">
        <v>445</v>
      </c>
      <c r="B36" s="400">
        <v>436</v>
      </c>
      <c r="C36" s="401"/>
      <c r="D36" s="400">
        <v>657</v>
      </c>
      <c r="E36" s="401"/>
      <c r="F36" s="400">
        <v>658</v>
      </c>
      <c r="G36" s="401"/>
      <c r="H36" s="400">
        <v>924</v>
      </c>
      <c r="I36" s="401"/>
      <c r="J36" s="402">
        <v>1889</v>
      </c>
      <c r="K36" s="401"/>
      <c r="L36" s="402">
        <v>1576</v>
      </c>
      <c r="M36" s="401"/>
      <c r="N36" s="402">
        <v>2498</v>
      </c>
      <c r="O36" s="401"/>
      <c r="P36" s="402">
        <v>1331</v>
      </c>
      <c r="Q36" s="401"/>
      <c r="R36" s="400">
        <v>876</v>
      </c>
      <c r="S36" s="401"/>
      <c r="T36" s="402">
        <v>1209</v>
      </c>
      <c r="U36" s="401"/>
    </row>
    <row r="37" spans="1:21" x14ac:dyDescent="0.25">
      <c r="A37" s="395" t="s">
        <v>446</v>
      </c>
      <c r="B37" s="396">
        <v>321</v>
      </c>
      <c r="C37" s="397"/>
      <c r="D37" s="396">
        <v>541</v>
      </c>
      <c r="E37" s="397"/>
      <c r="F37" s="396">
        <v>643</v>
      </c>
      <c r="G37" s="397"/>
      <c r="H37" s="396">
        <v>859</v>
      </c>
      <c r="I37" s="397"/>
      <c r="J37" s="398">
        <v>1958</v>
      </c>
      <c r="K37" s="397"/>
      <c r="L37" s="398">
        <v>1537</v>
      </c>
      <c r="M37" s="397"/>
      <c r="N37" s="398">
        <v>2502</v>
      </c>
      <c r="O37" s="397"/>
      <c r="P37" s="398">
        <v>1121</v>
      </c>
      <c r="Q37" s="397"/>
      <c r="R37" s="396">
        <v>619</v>
      </c>
      <c r="S37" s="397"/>
      <c r="T37" s="398">
        <v>1136</v>
      </c>
      <c r="U37" s="397"/>
    </row>
    <row r="38" spans="1:21" x14ac:dyDescent="0.25">
      <c r="A38" s="395" t="s">
        <v>447</v>
      </c>
      <c r="B38" s="396">
        <v>538</v>
      </c>
      <c r="C38" s="397"/>
      <c r="D38" s="396">
        <v>799</v>
      </c>
      <c r="E38" s="397"/>
      <c r="F38" s="396">
        <v>934</v>
      </c>
      <c r="G38" s="397"/>
      <c r="H38" s="398">
        <v>1178</v>
      </c>
      <c r="I38" s="397"/>
      <c r="J38" s="398">
        <v>1925</v>
      </c>
      <c r="K38" s="397"/>
      <c r="L38" s="398">
        <v>1579</v>
      </c>
      <c r="M38" s="397"/>
      <c r="N38" s="398">
        <v>2288</v>
      </c>
      <c r="O38" s="397"/>
      <c r="P38" s="398">
        <v>1174</v>
      </c>
      <c r="Q38" s="397"/>
      <c r="R38" s="396">
        <v>776</v>
      </c>
      <c r="S38" s="397"/>
      <c r="T38" s="398">
        <v>1260</v>
      </c>
      <c r="U38" s="397"/>
    </row>
    <row r="39" spans="1:21" x14ac:dyDescent="0.25">
      <c r="A39" s="399" t="s">
        <v>448</v>
      </c>
      <c r="B39" s="400">
        <v>468</v>
      </c>
      <c r="C39" s="401"/>
      <c r="D39" s="400">
        <v>649</v>
      </c>
      <c r="E39" s="401"/>
      <c r="F39" s="400">
        <v>724</v>
      </c>
      <c r="G39" s="401"/>
      <c r="H39" s="400">
        <v>955</v>
      </c>
      <c r="I39" s="401"/>
      <c r="J39" s="402">
        <v>1865</v>
      </c>
      <c r="K39" s="401"/>
      <c r="L39" s="402">
        <v>1508</v>
      </c>
      <c r="M39" s="401"/>
      <c r="N39" s="402">
        <v>2469</v>
      </c>
      <c r="O39" s="401"/>
      <c r="P39" s="402">
        <v>1190</v>
      </c>
      <c r="Q39" s="401"/>
      <c r="R39" s="400">
        <v>956</v>
      </c>
      <c r="S39" s="401"/>
      <c r="T39" s="402">
        <v>1214</v>
      </c>
      <c r="U39" s="401"/>
    </row>
    <row r="40" spans="1:21" x14ac:dyDescent="0.25">
      <c r="A40" s="395" t="s">
        <v>449</v>
      </c>
      <c r="B40" s="396">
        <v>372</v>
      </c>
      <c r="C40" s="397"/>
      <c r="D40" s="396">
        <v>627</v>
      </c>
      <c r="E40" s="397"/>
      <c r="F40" s="396">
        <v>643</v>
      </c>
      <c r="G40" s="397"/>
      <c r="H40" s="396">
        <v>830</v>
      </c>
      <c r="I40" s="397"/>
      <c r="J40" s="398">
        <v>2004</v>
      </c>
      <c r="K40" s="397"/>
      <c r="L40" s="398">
        <v>1596</v>
      </c>
      <c r="M40" s="397"/>
      <c r="N40" s="398">
        <v>2599</v>
      </c>
      <c r="O40" s="397"/>
      <c r="P40" s="398">
        <v>1210</v>
      </c>
      <c r="Q40" s="397"/>
      <c r="R40" s="396">
        <v>737</v>
      </c>
      <c r="S40" s="397"/>
      <c r="T40" s="398">
        <v>1194</v>
      </c>
      <c r="U40" s="397"/>
    </row>
    <row r="41" spans="1:21" x14ac:dyDescent="0.25">
      <c r="A41" s="395" t="s">
        <v>450</v>
      </c>
      <c r="B41" s="396">
        <v>301</v>
      </c>
      <c r="C41" s="397"/>
      <c r="D41" s="396">
        <v>626</v>
      </c>
      <c r="E41" s="397"/>
      <c r="F41" s="396">
        <v>738</v>
      </c>
      <c r="G41" s="397"/>
      <c r="H41" s="398">
        <v>1021</v>
      </c>
      <c r="I41" s="397"/>
      <c r="J41" s="398">
        <v>2149</v>
      </c>
      <c r="K41" s="397"/>
      <c r="L41" s="398">
        <v>1792</v>
      </c>
      <c r="M41" s="397"/>
      <c r="N41" s="398">
        <v>2618</v>
      </c>
      <c r="O41" s="397"/>
      <c r="P41" s="398">
        <v>1188</v>
      </c>
      <c r="Q41" s="397"/>
      <c r="R41" s="396">
        <v>664</v>
      </c>
      <c r="S41" s="397"/>
      <c r="T41" s="398">
        <v>1249</v>
      </c>
      <c r="U41" s="397"/>
    </row>
    <row r="42" spans="1:21" x14ac:dyDescent="0.25">
      <c r="A42" s="399" t="s">
        <v>451</v>
      </c>
      <c r="B42" s="400">
        <v>406</v>
      </c>
      <c r="C42" s="401"/>
      <c r="D42" s="400">
        <v>729</v>
      </c>
      <c r="E42" s="401"/>
      <c r="F42" s="400">
        <v>918</v>
      </c>
      <c r="G42" s="401"/>
      <c r="H42" s="402">
        <v>1115</v>
      </c>
      <c r="I42" s="401"/>
      <c r="J42" s="402">
        <v>2067</v>
      </c>
      <c r="K42" s="401"/>
      <c r="L42" s="402">
        <v>1718</v>
      </c>
      <c r="M42" s="401"/>
      <c r="N42" s="402">
        <v>2368</v>
      </c>
      <c r="O42" s="401"/>
      <c r="P42" s="402">
        <v>1196</v>
      </c>
      <c r="Q42" s="401"/>
      <c r="R42" s="400">
        <v>706</v>
      </c>
      <c r="S42" s="401"/>
      <c r="T42" s="402">
        <v>1269</v>
      </c>
      <c r="U42" s="401"/>
    </row>
    <row r="43" spans="1:21" x14ac:dyDescent="0.25">
      <c r="A43" s="395" t="s">
        <v>452</v>
      </c>
      <c r="B43" s="396">
        <v>545</v>
      </c>
      <c r="C43" s="397"/>
      <c r="D43" s="396">
        <v>782</v>
      </c>
      <c r="E43" s="397"/>
      <c r="F43" s="396">
        <v>975</v>
      </c>
      <c r="G43" s="397"/>
      <c r="H43" s="398">
        <v>1230</v>
      </c>
      <c r="I43" s="397"/>
      <c r="J43" s="398">
        <v>1923</v>
      </c>
      <c r="K43" s="397"/>
      <c r="L43" s="398">
        <v>1582</v>
      </c>
      <c r="M43" s="397"/>
      <c r="N43" s="398">
        <v>2422</v>
      </c>
      <c r="O43" s="397"/>
      <c r="P43" s="398">
        <v>1320</v>
      </c>
      <c r="Q43" s="397"/>
      <c r="R43" s="396">
        <v>729</v>
      </c>
      <c r="S43" s="397"/>
      <c r="T43" s="398">
        <v>1283</v>
      </c>
      <c r="U43" s="397"/>
    </row>
    <row r="44" spans="1:21" x14ac:dyDescent="0.25">
      <c r="A44" s="395" t="s">
        <v>453</v>
      </c>
      <c r="B44" s="396">
        <v>426</v>
      </c>
      <c r="C44" s="397"/>
      <c r="D44" s="396">
        <v>658</v>
      </c>
      <c r="E44" s="397"/>
      <c r="F44" s="396">
        <v>652</v>
      </c>
      <c r="G44" s="397"/>
      <c r="H44" s="396">
        <v>864</v>
      </c>
      <c r="I44" s="397"/>
      <c r="J44" s="398">
        <v>1977</v>
      </c>
      <c r="K44" s="397"/>
      <c r="L44" s="398">
        <v>1417</v>
      </c>
      <c r="M44" s="397"/>
      <c r="N44" s="398">
        <v>2295</v>
      </c>
      <c r="O44" s="397"/>
      <c r="P44" s="398">
        <v>1330</v>
      </c>
      <c r="Q44" s="397"/>
      <c r="R44" s="396">
        <v>685</v>
      </c>
      <c r="S44" s="397"/>
      <c r="T44" s="398">
        <v>1156</v>
      </c>
      <c r="U44" s="397"/>
    </row>
    <row r="45" spans="1:21" x14ac:dyDescent="0.25">
      <c r="A45" s="399" t="s">
        <v>454</v>
      </c>
      <c r="B45" s="400">
        <v>477</v>
      </c>
      <c r="C45" s="401"/>
      <c r="D45" s="400">
        <v>656</v>
      </c>
      <c r="E45" s="401"/>
      <c r="F45" s="400">
        <v>647</v>
      </c>
      <c r="G45" s="401"/>
      <c r="H45" s="400">
        <v>983</v>
      </c>
      <c r="I45" s="401"/>
      <c r="J45" s="402">
        <v>2143</v>
      </c>
      <c r="K45" s="401"/>
      <c r="L45" s="402">
        <v>1622</v>
      </c>
      <c r="M45" s="401"/>
      <c r="N45" s="402">
        <v>2579</v>
      </c>
      <c r="O45" s="401"/>
      <c r="P45" s="402">
        <v>1294</v>
      </c>
      <c r="Q45" s="401"/>
      <c r="R45" s="400">
        <v>827</v>
      </c>
      <c r="S45" s="401"/>
      <c r="T45" s="402">
        <v>1260</v>
      </c>
      <c r="U45" s="401"/>
    </row>
    <row r="46" spans="1:21" x14ac:dyDescent="0.25">
      <c r="A46" s="395" t="s">
        <v>455</v>
      </c>
      <c r="B46" s="396">
        <v>511</v>
      </c>
      <c r="C46" s="397"/>
      <c r="D46" s="396">
        <v>854</v>
      </c>
      <c r="E46" s="397"/>
      <c r="F46" s="396">
        <v>959</v>
      </c>
      <c r="G46" s="397"/>
      <c r="H46" s="398">
        <v>1125</v>
      </c>
      <c r="I46" s="397"/>
      <c r="J46" s="398">
        <v>2197</v>
      </c>
      <c r="K46" s="397"/>
      <c r="L46" s="398">
        <v>1758</v>
      </c>
      <c r="M46" s="397"/>
      <c r="N46" s="398">
        <v>2499</v>
      </c>
      <c r="O46" s="397"/>
      <c r="P46" s="398">
        <v>1182</v>
      </c>
      <c r="Q46" s="397"/>
      <c r="R46" s="396">
        <v>672</v>
      </c>
      <c r="S46" s="397"/>
      <c r="T46" s="398">
        <v>1331</v>
      </c>
      <c r="U46" s="397"/>
    </row>
    <row r="47" spans="1:21" x14ac:dyDescent="0.25">
      <c r="A47" s="395" t="s">
        <v>456</v>
      </c>
      <c r="B47" s="396">
        <v>276</v>
      </c>
      <c r="C47" s="397"/>
      <c r="D47" s="396">
        <v>460</v>
      </c>
      <c r="E47" s="397"/>
      <c r="F47" s="396">
        <v>449</v>
      </c>
      <c r="G47" s="397"/>
      <c r="H47" s="396">
        <v>637</v>
      </c>
      <c r="I47" s="397"/>
      <c r="J47" s="398">
        <v>1777</v>
      </c>
      <c r="K47" s="397"/>
      <c r="L47" s="398">
        <v>1293</v>
      </c>
      <c r="M47" s="397"/>
      <c r="N47" s="398">
        <v>2201</v>
      </c>
      <c r="O47" s="397"/>
      <c r="P47" s="398">
        <v>1206</v>
      </c>
      <c r="Q47" s="397"/>
      <c r="R47" s="396">
        <v>905</v>
      </c>
      <c r="S47" s="397"/>
      <c r="T47" s="398">
        <v>1040</v>
      </c>
      <c r="U47" s="397"/>
    </row>
    <row r="48" spans="1:21" x14ac:dyDescent="0.25">
      <c r="A48" s="399" t="s">
        <v>457</v>
      </c>
      <c r="B48" s="400">
        <v>486</v>
      </c>
      <c r="C48" s="401"/>
      <c r="D48" s="400">
        <v>764</v>
      </c>
      <c r="E48" s="401"/>
      <c r="F48" s="400">
        <v>735</v>
      </c>
      <c r="G48" s="401"/>
      <c r="H48" s="400">
        <v>817</v>
      </c>
      <c r="I48" s="401"/>
      <c r="J48" s="402">
        <v>2092</v>
      </c>
      <c r="K48" s="401"/>
      <c r="L48" s="402">
        <v>1622</v>
      </c>
      <c r="M48" s="401"/>
      <c r="N48" s="402">
        <v>2369</v>
      </c>
      <c r="O48" s="401"/>
      <c r="P48" s="402">
        <v>1113</v>
      </c>
      <c r="Q48" s="401"/>
      <c r="R48" s="400">
        <v>708</v>
      </c>
      <c r="S48" s="401"/>
      <c r="T48" s="402">
        <v>1218</v>
      </c>
      <c r="U48" s="401"/>
    </row>
    <row r="49" spans="1:21" x14ac:dyDescent="0.25">
      <c r="A49" s="395" t="s">
        <v>458</v>
      </c>
      <c r="B49" s="396">
        <v>548</v>
      </c>
      <c r="C49" s="397"/>
      <c r="D49" s="396">
        <v>722</v>
      </c>
      <c r="E49" s="397"/>
      <c r="F49" s="396">
        <v>664</v>
      </c>
      <c r="G49" s="397"/>
      <c r="H49" s="396">
        <v>887</v>
      </c>
      <c r="I49" s="397"/>
      <c r="J49" s="398">
        <v>2005</v>
      </c>
      <c r="K49" s="397"/>
      <c r="L49" s="398">
        <v>1448</v>
      </c>
      <c r="M49" s="397"/>
      <c r="N49" s="398">
        <v>2422</v>
      </c>
      <c r="O49" s="397"/>
      <c r="P49" s="398">
        <v>1436</v>
      </c>
      <c r="Q49" s="397"/>
      <c r="R49" s="396">
        <v>801</v>
      </c>
      <c r="S49" s="397"/>
      <c r="T49" s="398">
        <v>1220</v>
      </c>
      <c r="U49" s="397"/>
    </row>
    <row r="50" spans="1:21" x14ac:dyDescent="0.25">
      <c r="A50" s="395" t="s">
        <v>459</v>
      </c>
      <c r="B50" s="396">
        <v>507</v>
      </c>
      <c r="C50" s="397"/>
      <c r="D50" s="396">
        <v>803</v>
      </c>
      <c r="E50" s="397"/>
      <c r="F50" s="396">
        <v>921</v>
      </c>
      <c r="G50" s="397"/>
      <c r="H50" s="396">
        <v>985</v>
      </c>
      <c r="I50" s="397"/>
      <c r="J50" s="398">
        <v>2081</v>
      </c>
      <c r="K50" s="397"/>
      <c r="L50" s="398">
        <v>1671</v>
      </c>
      <c r="M50" s="397"/>
      <c r="N50" s="398">
        <v>2448</v>
      </c>
      <c r="O50" s="397"/>
      <c r="P50" s="398">
        <v>1234</v>
      </c>
      <c r="Q50" s="397"/>
      <c r="R50" s="396">
        <v>754</v>
      </c>
      <c r="S50" s="397"/>
      <c r="T50" s="398">
        <v>1293</v>
      </c>
      <c r="U50" s="397"/>
    </row>
    <row r="51" spans="1:21" x14ac:dyDescent="0.25">
      <c r="A51" s="399" t="s">
        <v>460</v>
      </c>
      <c r="B51" s="400">
        <v>400</v>
      </c>
      <c r="C51" s="401"/>
      <c r="D51" s="400">
        <v>623</v>
      </c>
      <c r="E51" s="401"/>
      <c r="F51" s="400">
        <v>629</v>
      </c>
      <c r="G51" s="401"/>
      <c r="H51" s="400">
        <v>821</v>
      </c>
      <c r="I51" s="401"/>
      <c r="J51" s="402">
        <v>1867</v>
      </c>
      <c r="K51" s="401"/>
      <c r="L51" s="402">
        <v>1474</v>
      </c>
      <c r="M51" s="401"/>
      <c r="N51" s="402">
        <v>2515</v>
      </c>
      <c r="O51" s="401"/>
      <c r="P51" s="402">
        <v>1381</v>
      </c>
      <c r="Q51" s="401"/>
      <c r="R51" s="400">
        <v>856</v>
      </c>
      <c r="S51" s="401"/>
      <c r="T51" s="402">
        <v>1180</v>
      </c>
      <c r="U51" s="401"/>
    </row>
    <row r="52" spans="1:21" x14ac:dyDescent="0.25">
      <c r="A52" s="395" t="s">
        <v>461</v>
      </c>
      <c r="B52" s="396">
        <v>395</v>
      </c>
      <c r="C52" s="397"/>
      <c r="D52" s="396">
        <v>586</v>
      </c>
      <c r="E52" s="397"/>
      <c r="F52" s="396">
        <v>574</v>
      </c>
      <c r="G52" s="397"/>
      <c r="H52" s="396">
        <v>873</v>
      </c>
      <c r="I52" s="397"/>
      <c r="J52" s="398">
        <v>1886</v>
      </c>
      <c r="K52" s="397"/>
      <c r="L52" s="398">
        <v>1393</v>
      </c>
      <c r="M52" s="397"/>
      <c r="N52" s="398">
        <v>2361</v>
      </c>
      <c r="O52" s="397"/>
      <c r="P52" s="398">
        <v>1335</v>
      </c>
      <c r="Q52" s="397"/>
      <c r="R52" s="396">
        <v>921</v>
      </c>
      <c r="S52" s="397"/>
      <c r="T52" s="398">
        <v>1156</v>
      </c>
      <c r="U52" s="397"/>
    </row>
    <row r="53" spans="1:21" x14ac:dyDescent="0.25">
      <c r="A53" s="395" t="s">
        <v>462</v>
      </c>
      <c r="B53" s="396">
        <v>505</v>
      </c>
      <c r="C53" s="397"/>
      <c r="D53" s="396">
        <v>788</v>
      </c>
      <c r="E53" s="397"/>
      <c r="F53" s="396">
        <v>889</v>
      </c>
      <c r="G53" s="397"/>
      <c r="H53" s="398">
        <v>1138</v>
      </c>
      <c r="I53" s="397"/>
      <c r="J53" s="398">
        <v>2277</v>
      </c>
      <c r="K53" s="397"/>
      <c r="L53" s="398">
        <v>1928</v>
      </c>
      <c r="M53" s="397"/>
      <c r="N53" s="398">
        <v>3026</v>
      </c>
      <c r="O53" s="397"/>
      <c r="P53" s="398">
        <v>1271</v>
      </c>
      <c r="Q53" s="397"/>
      <c r="R53" s="396">
        <v>732</v>
      </c>
      <c r="S53" s="397"/>
      <c r="T53" s="398">
        <v>1410</v>
      </c>
      <c r="U53" s="397"/>
    </row>
    <row r="54" spans="1:21" x14ac:dyDescent="0.25">
      <c r="A54" s="399" t="s">
        <v>463</v>
      </c>
      <c r="B54" s="400">
        <v>631</v>
      </c>
      <c r="C54" s="401"/>
      <c r="D54" s="400">
        <v>882</v>
      </c>
      <c r="E54" s="401"/>
      <c r="F54" s="400">
        <v>855</v>
      </c>
      <c r="G54" s="401"/>
      <c r="H54" s="400">
        <v>970</v>
      </c>
      <c r="I54" s="401"/>
      <c r="J54" s="402">
        <v>2024</v>
      </c>
      <c r="K54" s="401"/>
      <c r="L54" s="402">
        <v>1733</v>
      </c>
      <c r="M54" s="401"/>
      <c r="N54" s="402">
        <v>2645</v>
      </c>
      <c r="O54" s="401"/>
      <c r="P54" s="402">
        <v>1242</v>
      </c>
      <c r="Q54" s="401"/>
      <c r="R54" s="400">
        <v>635</v>
      </c>
      <c r="S54" s="401"/>
      <c r="T54" s="402">
        <v>1297</v>
      </c>
      <c r="U54" s="401"/>
    </row>
    <row r="55" spans="1:21" x14ac:dyDescent="0.25">
      <c r="A55" s="395" t="s">
        <v>464</v>
      </c>
      <c r="B55" s="396">
        <v>317</v>
      </c>
      <c r="C55" s="397"/>
      <c r="D55" s="396">
        <v>542</v>
      </c>
      <c r="E55" s="397"/>
      <c r="F55" s="396">
        <v>658</v>
      </c>
      <c r="G55" s="397"/>
      <c r="H55" s="398">
        <v>1023</v>
      </c>
      <c r="I55" s="397"/>
      <c r="J55" s="398">
        <v>1929</v>
      </c>
      <c r="K55" s="397"/>
      <c r="L55" s="398">
        <v>1736</v>
      </c>
      <c r="M55" s="397"/>
      <c r="N55" s="398">
        <v>2787</v>
      </c>
      <c r="O55" s="397"/>
      <c r="P55" s="398">
        <v>1488</v>
      </c>
      <c r="Q55" s="397"/>
      <c r="R55" s="396">
        <v>756</v>
      </c>
      <c r="S55" s="397"/>
      <c r="T55" s="398">
        <v>1229</v>
      </c>
      <c r="U55" s="397"/>
    </row>
    <row r="56" spans="1:21" x14ac:dyDescent="0.25">
      <c r="A56" s="395" t="s">
        <v>465</v>
      </c>
      <c r="B56" s="396">
        <v>519</v>
      </c>
      <c r="C56" s="397"/>
      <c r="D56" s="396">
        <v>722</v>
      </c>
      <c r="E56" s="397"/>
      <c r="F56" s="396">
        <v>744</v>
      </c>
      <c r="G56" s="397"/>
      <c r="H56" s="398">
        <v>1028</v>
      </c>
      <c r="I56" s="397"/>
      <c r="J56" s="398">
        <v>1891</v>
      </c>
      <c r="K56" s="397"/>
      <c r="L56" s="398">
        <v>1535</v>
      </c>
      <c r="M56" s="397"/>
      <c r="N56" s="398">
        <v>2565</v>
      </c>
      <c r="O56" s="397"/>
      <c r="P56" s="398">
        <v>1498</v>
      </c>
      <c r="Q56" s="397"/>
      <c r="R56" s="396">
        <v>794</v>
      </c>
      <c r="S56" s="397"/>
      <c r="T56" s="398">
        <v>1245</v>
      </c>
      <c r="U56" s="397"/>
    </row>
    <row r="57" spans="1:21" x14ac:dyDescent="0.25">
      <c r="A57" s="399" t="s">
        <v>466</v>
      </c>
      <c r="B57" s="400">
        <v>570</v>
      </c>
      <c r="C57" s="401"/>
      <c r="D57" s="400">
        <v>863</v>
      </c>
      <c r="E57" s="401"/>
      <c r="F57" s="400">
        <v>933</v>
      </c>
      <c r="G57" s="401"/>
      <c r="H57" s="402">
        <v>1087</v>
      </c>
      <c r="I57" s="401"/>
      <c r="J57" s="402">
        <v>2209</v>
      </c>
      <c r="K57" s="401"/>
      <c r="L57" s="402">
        <v>1808</v>
      </c>
      <c r="M57" s="401"/>
      <c r="N57" s="402">
        <v>2545</v>
      </c>
      <c r="O57" s="401"/>
      <c r="P57" s="402">
        <v>1543</v>
      </c>
      <c r="Q57" s="401"/>
      <c r="R57" s="400">
        <v>739</v>
      </c>
      <c r="S57" s="401"/>
      <c r="T57" s="402">
        <v>1396</v>
      </c>
      <c r="U57" s="401"/>
    </row>
    <row r="58" spans="1:21" x14ac:dyDescent="0.25">
      <c r="A58" s="395" t="s">
        <v>467</v>
      </c>
      <c r="B58" s="396">
        <v>522</v>
      </c>
      <c r="C58" s="397"/>
      <c r="D58" s="396">
        <v>685</v>
      </c>
      <c r="E58" s="397"/>
      <c r="F58" s="396">
        <v>645</v>
      </c>
      <c r="G58" s="397"/>
      <c r="H58" s="396">
        <v>946</v>
      </c>
      <c r="I58" s="397"/>
      <c r="J58" s="398">
        <v>2007</v>
      </c>
      <c r="K58" s="397"/>
      <c r="L58" s="398">
        <v>1494</v>
      </c>
      <c r="M58" s="397"/>
      <c r="N58" s="398">
        <v>2522</v>
      </c>
      <c r="O58" s="397"/>
      <c r="P58" s="398">
        <v>1639</v>
      </c>
      <c r="Q58" s="397"/>
      <c r="R58" s="396">
        <v>941</v>
      </c>
      <c r="S58" s="397"/>
      <c r="T58" s="398">
        <v>1290</v>
      </c>
      <c r="U58" s="397"/>
    </row>
    <row r="59" spans="1:21" x14ac:dyDescent="0.25">
      <c r="A59" s="395" t="s">
        <v>468</v>
      </c>
      <c r="B59" s="396">
        <v>402</v>
      </c>
      <c r="C59" s="397"/>
      <c r="D59" s="396">
        <v>670</v>
      </c>
      <c r="E59" s="397"/>
      <c r="F59" s="396">
        <v>604</v>
      </c>
      <c r="G59" s="397"/>
      <c r="H59" s="396">
        <v>752</v>
      </c>
      <c r="I59" s="397"/>
      <c r="J59" s="398">
        <v>2037</v>
      </c>
      <c r="K59" s="397"/>
      <c r="L59" s="398">
        <v>1549</v>
      </c>
      <c r="M59" s="397"/>
      <c r="N59" s="398">
        <v>2485</v>
      </c>
      <c r="O59" s="397"/>
      <c r="P59" s="398">
        <v>1376</v>
      </c>
      <c r="Q59" s="397"/>
      <c r="R59" s="396">
        <v>823</v>
      </c>
      <c r="S59" s="397"/>
      <c r="T59" s="398">
        <v>1232</v>
      </c>
      <c r="U59" s="397"/>
    </row>
    <row r="60" spans="1:21" x14ac:dyDescent="0.25">
      <c r="A60" s="399" t="s">
        <v>469</v>
      </c>
      <c r="B60" s="400">
        <v>642</v>
      </c>
      <c r="C60" s="401"/>
      <c r="D60" s="400">
        <v>990</v>
      </c>
      <c r="E60" s="401"/>
      <c r="F60" s="400">
        <v>960</v>
      </c>
      <c r="G60" s="401"/>
      <c r="H60" s="402">
        <v>1094</v>
      </c>
      <c r="I60" s="401"/>
      <c r="J60" s="402">
        <v>2081</v>
      </c>
      <c r="K60" s="401"/>
      <c r="L60" s="402">
        <v>1696</v>
      </c>
      <c r="M60" s="401"/>
      <c r="N60" s="402">
        <v>2636</v>
      </c>
      <c r="O60" s="401"/>
      <c r="P60" s="402">
        <v>1457</v>
      </c>
      <c r="Q60" s="401"/>
      <c r="R60" s="400">
        <v>728</v>
      </c>
      <c r="S60" s="401"/>
      <c r="T60" s="402">
        <v>1397</v>
      </c>
      <c r="U60" s="401"/>
    </row>
    <row r="61" spans="1:21" x14ac:dyDescent="0.25">
      <c r="A61" s="395" t="s">
        <v>482</v>
      </c>
      <c r="B61" s="396">
        <v>528</v>
      </c>
      <c r="C61" s="397"/>
      <c r="D61" s="396">
        <v>778</v>
      </c>
      <c r="E61" s="397"/>
      <c r="F61" s="396">
        <v>752</v>
      </c>
      <c r="G61" s="397"/>
      <c r="H61" s="398">
        <v>1079</v>
      </c>
      <c r="I61" s="397"/>
      <c r="J61" s="398">
        <v>2037</v>
      </c>
      <c r="K61" s="397"/>
      <c r="L61" s="398">
        <v>1670</v>
      </c>
      <c r="M61" s="397"/>
      <c r="N61" s="398">
        <v>2776</v>
      </c>
      <c r="O61" s="397"/>
      <c r="P61" s="398">
        <v>1586</v>
      </c>
      <c r="Q61" s="397"/>
      <c r="R61" s="396">
        <v>916</v>
      </c>
      <c r="S61" s="397"/>
      <c r="T61" s="398">
        <v>1368</v>
      </c>
      <c r="U61" s="397"/>
    </row>
    <row r="62" spans="1:21" x14ac:dyDescent="0.25">
      <c r="A62" s="395" t="s">
        <v>493</v>
      </c>
      <c r="B62" s="396">
        <v>484</v>
      </c>
      <c r="C62" s="397"/>
      <c r="D62" s="396">
        <v>788</v>
      </c>
      <c r="E62" s="397"/>
      <c r="F62" s="396">
        <v>900</v>
      </c>
      <c r="G62" s="397"/>
      <c r="H62" s="398">
        <v>1135</v>
      </c>
      <c r="I62" s="397"/>
      <c r="J62" s="398">
        <v>2212</v>
      </c>
      <c r="K62" s="397"/>
      <c r="L62" s="398">
        <v>1927</v>
      </c>
      <c r="M62" s="397"/>
      <c r="N62" s="398">
        <v>2488</v>
      </c>
      <c r="O62" s="397"/>
      <c r="P62" s="398">
        <v>1663</v>
      </c>
      <c r="Q62" s="397"/>
      <c r="R62" s="396">
        <v>811</v>
      </c>
      <c r="S62" s="397"/>
      <c r="T62" s="398">
        <v>1399</v>
      </c>
      <c r="U62" s="397"/>
    </row>
    <row r="63" spans="1:21" x14ac:dyDescent="0.25">
      <c r="A63" s="399" t="s">
        <v>524</v>
      </c>
      <c r="B63" s="400">
        <v>497</v>
      </c>
      <c r="C63" s="401"/>
      <c r="D63" s="400">
        <v>745</v>
      </c>
      <c r="E63" s="401"/>
      <c r="F63" s="400">
        <v>698</v>
      </c>
      <c r="G63" s="401"/>
      <c r="H63" s="400">
        <v>847</v>
      </c>
      <c r="I63" s="401"/>
      <c r="J63" s="402">
        <v>1987</v>
      </c>
      <c r="K63" s="401"/>
      <c r="L63" s="402">
        <v>1560</v>
      </c>
      <c r="M63" s="401"/>
      <c r="N63" s="402">
        <v>2494</v>
      </c>
      <c r="O63" s="401"/>
      <c r="P63" s="402">
        <v>1504</v>
      </c>
      <c r="Q63" s="401"/>
      <c r="R63" s="400">
        <v>868</v>
      </c>
      <c r="S63" s="401"/>
      <c r="T63" s="402">
        <v>1277</v>
      </c>
      <c r="U63" s="401"/>
    </row>
    <row r="64" spans="1:21" x14ac:dyDescent="0.25">
      <c r="A64" s="395" t="s">
        <v>534</v>
      </c>
      <c r="B64" s="396">
        <v>362</v>
      </c>
      <c r="C64" s="397"/>
      <c r="D64" s="396">
        <v>587</v>
      </c>
      <c r="E64" s="397"/>
      <c r="F64" s="396">
        <v>547</v>
      </c>
      <c r="G64" s="397"/>
      <c r="H64" s="396">
        <v>720</v>
      </c>
      <c r="I64" s="397"/>
      <c r="J64" s="398">
        <v>2025</v>
      </c>
      <c r="K64" s="397"/>
      <c r="L64" s="398">
        <v>1497</v>
      </c>
      <c r="M64" s="397"/>
      <c r="N64" s="398">
        <v>2570</v>
      </c>
      <c r="O64" s="397"/>
      <c r="P64" s="398">
        <v>1504</v>
      </c>
      <c r="Q64" s="397"/>
      <c r="R64" s="396">
        <v>884</v>
      </c>
      <c r="S64" s="397"/>
      <c r="T64" s="398">
        <v>1229</v>
      </c>
      <c r="U64" s="397"/>
    </row>
    <row r="65" spans="1:25" x14ac:dyDescent="0.25">
      <c r="A65" s="395" t="s">
        <v>1294</v>
      </c>
      <c r="B65" s="396">
        <v>657</v>
      </c>
      <c r="C65" s="397"/>
      <c r="D65" s="396">
        <v>997</v>
      </c>
      <c r="E65" s="397"/>
      <c r="F65" s="396">
        <v>975</v>
      </c>
      <c r="G65" s="397"/>
      <c r="H65" s="398">
        <v>1123</v>
      </c>
      <c r="I65" s="397"/>
      <c r="J65" s="398">
        <v>2267</v>
      </c>
      <c r="K65" s="397"/>
      <c r="L65" s="398">
        <v>2004</v>
      </c>
      <c r="M65" s="397"/>
      <c r="N65" s="398">
        <v>2750</v>
      </c>
      <c r="O65" s="397"/>
      <c r="P65" s="398">
        <v>1450</v>
      </c>
      <c r="Q65" s="397"/>
      <c r="R65" s="396">
        <v>655</v>
      </c>
      <c r="S65" s="397"/>
      <c r="T65" s="398">
        <v>1457</v>
      </c>
      <c r="U65" s="397"/>
      <c r="V65" s="394" t="s">
        <v>1326</v>
      </c>
    </row>
    <row r="66" spans="1:25" x14ac:dyDescent="0.25">
      <c r="A66" s="421">
        <v>2011</v>
      </c>
      <c r="B66" s="422">
        <v>569</v>
      </c>
      <c r="C66" s="423"/>
      <c r="D66" s="422">
        <v>896</v>
      </c>
      <c r="E66" s="423"/>
      <c r="F66" s="422">
        <v>870</v>
      </c>
      <c r="G66" s="423"/>
      <c r="H66" s="424">
        <v>1101</v>
      </c>
      <c r="I66" s="423"/>
      <c r="J66" s="424">
        <v>2249</v>
      </c>
      <c r="K66" s="423"/>
      <c r="L66" s="424">
        <v>1739</v>
      </c>
      <c r="M66" s="423"/>
      <c r="N66" s="424">
        <v>3083</v>
      </c>
      <c r="O66" s="423"/>
      <c r="P66" s="424">
        <v>1508</v>
      </c>
      <c r="Q66" s="423"/>
      <c r="R66" s="422">
        <v>714</v>
      </c>
      <c r="S66" s="423"/>
      <c r="T66" s="424">
        <v>1477</v>
      </c>
      <c r="U66" s="423"/>
      <c r="V66" s="425" t="s">
        <v>1322</v>
      </c>
      <c r="W66" s="425"/>
      <c r="X66" s="425"/>
      <c r="Y66" s="425"/>
    </row>
    <row r="67" spans="1:25" x14ac:dyDescent="0.25">
      <c r="A67" s="420">
        <v>2012</v>
      </c>
      <c r="B67" s="426">
        <v>591</v>
      </c>
      <c r="C67" s="427"/>
      <c r="D67" s="426">
        <v>851</v>
      </c>
      <c r="E67" s="427"/>
      <c r="F67" s="426">
        <v>974</v>
      </c>
      <c r="G67" s="427"/>
      <c r="H67" s="428">
        <v>1250</v>
      </c>
      <c r="I67" s="427"/>
      <c r="J67" s="428">
        <v>2142</v>
      </c>
      <c r="K67" s="427"/>
      <c r="L67" s="428">
        <v>1760</v>
      </c>
      <c r="M67" s="427"/>
      <c r="N67" s="428">
        <v>2887</v>
      </c>
      <c r="O67" s="427"/>
      <c r="P67" s="428">
        <v>1655</v>
      </c>
      <c r="Q67" s="427"/>
      <c r="R67" s="426">
        <v>897</v>
      </c>
      <c r="S67" s="427"/>
      <c r="T67" s="428"/>
      <c r="U67" s="427"/>
      <c r="V67" s="425" t="s">
        <v>1323</v>
      </c>
      <c r="W67" s="425"/>
      <c r="X67" s="425"/>
      <c r="Y67" s="425"/>
    </row>
    <row r="68" spans="1:25" x14ac:dyDescent="0.25">
      <c r="A68" s="403"/>
      <c r="B68" s="647">
        <v>417</v>
      </c>
      <c r="C68" s="643" t="s">
        <v>78</v>
      </c>
      <c r="D68" s="647">
        <v>656</v>
      </c>
      <c r="E68" s="643" t="s">
        <v>78</v>
      </c>
      <c r="F68" s="647">
        <v>709</v>
      </c>
      <c r="G68" s="643" t="s">
        <v>78</v>
      </c>
      <c r="H68" s="647">
        <v>927</v>
      </c>
      <c r="I68" s="643" t="s">
        <v>78</v>
      </c>
      <c r="J68" s="645">
        <v>1964</v>
      </c>
      <c r="K68" s="643" t="s">
        <v>78</v>
      </c>
      <c r="L68" s="645">
        <v>1547</v>
      </c>
      <c r="M68" s="643" t="s">
        <v>78</v>
      </c>
      <c r="N68" s="645">
        <v>2449</v>
      </c>
      <c r="O68" s="643" t="s">
        <v>78</v>
      </c>
      <c r="P68" s="645">
        <v>1243</v>
      </c>
      <c r="Q68" s="643" t="s">
        <v>78</v>
      </c>
      <c r="R68" s="647">
        <v>704</v>
      </c>
      <c r="S68" s="643" t="s">
        <v>78</v>
      </c>
      <c r="T68" s="645">
        <v>1216</v>
      </c>
      <c r="U68" s="643" t="s">
        <v>78</v>
      </c>
    </row>
    <row r="69" spans="1:25" x14ac:dyDescent="0.25">
      <c r="A69" s="404" t="s">
        <v>1296</v>
      </c>
      <c r="B69" s="648"/>
      <c r="C69" s="644"/>
      <c r="D69" s="648"/>
      <c r="E69" s="644"/>
      <c r="F69" s="648"/>
      <c r="G69" s="644"/>
      <c r="H69" s="648"/>
      <c r="I69" s="644"/>
      <c r="J69" s="646"/>
      <c r="K69" s="644"/>
      <c r="L69" s="646"/>
      <c r="M69" s="644"/>
      <c r="N69" s="646"/>
      <c r="O69" s="644"/>
      <c r="P69" s="646"/>
      <c r="Q69" s="644"/>
      <c r="R69" s="648"/>
      <c r="S69" s="644"/>
      <c r="T69" s="646"/>
      <c r="U69" s="644"/>
    </row>
    <row r="70" spans="1:25" x14ac:dyDescent="0.25">
      <c r="A70" s="649" t="s">
        <v>1297</v>
      </c>
      <c r="B70" s="650"/>
      <c r="C70" s="650"/>
      <c r="D70" s="650"/>
      <c r="E70" s="650"/>
      <c r="F70" s="650"/>
      <c r="G70" s="650"/>
      <c r="H70" s="650"/>
      <c r="I70" s="650"/>
      <c r="J70" s="650"/>
      <c r="K70" s="653" t="s">
        <v>1298</v>
      </c>
      <c r="L70" s="653"/>
      <c r="M70" s="653"/>
      <c r="N70" s="653"/>
      <c r="O70" s="653"/>
      <c r="P70" s="653"/>
      <c r="Q70" s="653"/>
      <c r="R70" s="653"/>
      <c r="S70" s="653"/>
      <c r="T70" s="653"/>
      <c r="U70" s="654"/>
    </row>
    <row r="71" spans="1:25" x14ac:dyDescent="0.25">
      <c r="A71" s="651"/>
      <c r="B71" s="652"/>
      <c r="C71" s="652"/>
      <c r="D71" s="652"/>
      <c r="E71" s="652"/>
      <c r="F71" s="652"/>
      <c r="G71" s="652"/>
      <c r="H71" s="652"/>
      <c r="I71" s="652"/>
      <c r="J71" s="652"/>
      <c r="K71" s="655" t="s">
        <v>1299</v>
      </c>
      <c r="L71" s="655"/>
      <c r="M71" s="655"/>
      <c r="N71" s="655"/>
      <c r="O71" s="655"/>
      <c r="P71" s="655"/>
      <c r="Q71" s="655"/>
      <c r="R71" s="655"/>
      <c r="S71" s="655"/>
      <c r="T71" s="655"/>
      <c r="U71" s="656"/>
    </row>
    <row r="72" spans="1:25" x14ac:dyDescent="0.25">
      <c r="A72" s="651"/>
      <c r="B72" s="652"/>
      <c r="C72" s="652"/>
      <c r="D72" s="652"/>
      <c r="E72" s="652"/>
      <c r="F72" s="652"/>
      <c r="G72" s="652"/>
      <c r="H72" s="652"/>
      <c r="I72" s="652"/>
      <c r="J72" s="652"/>
      <c r="K72" s="655" t="s">
        <v>1300</v>
      </c>
      <c r="L72" s="655"/>
      <c r="M72" s="655"/>
      <c r="N72" s="655"/>
      <c r="O72" s="655"/>
      <c r="P72" s="655"/>
      <c r="Q72" s="655"/>
      <c r="R72" s="655"/>
      <c r="S72" s="655"/>
      <c r="T72" s="655"/>
      <c r="U72" s="656"/>
    </row>
    <row r="73" spans="1:25" x14ac:dyDescent="0.25">
      <c r="A73" s="651"/>
      <c r="B73" s="652"/>
      <c r="C73" s="652"/>
      <c r="D73" s="652"/>
      <c r="E73" s="652"/>
      <c r="F73" s="652"/>
      <c r="G73" s="652"/>
      <c r="H73" s="652"/>
      <c r="I73" s="652"/>
      <c r="J73" s="652"/>
      <c r="K73" s="655" t="s">
        <v>1301</v>
      </c>
      <c r="L73" s="655"/>
      <c r="M73" s="655"/>
      <c r="N73" s="655"/>
      <c r="O73" s="655"/>
      <c r="P73" s="655"/>
      <c r="Q73" s="655"/>
      <c r="R73" s="655"/>
      <c r="S73" s="655"/>
      <c r="T73" s="655"/>
      <c r="U73" s="656"/>
    </row>
    <row r="74" spans="1:25" x14ac:dyDescent="0.25">
      <c r="A74" s="651"/>
      <c r="B74" s="652"/>
      <c r="C74" s="652"/>
      <c r="D74" s="652"/>
      <c r="E74" s="652"/>
      <c r="F74" s="652"/>
      <c r="G74" s="652"/>
      <c r="H74" s="652"/>
      <c r="I74" s="652"/>
      <c r="J74" s="652"/>
      <c r="K74" s="655" t="s">
        <v>474</v>
      </c>
      <c r="L74" s="655"/>
      <c r="M74" s="655"/>
      <c r="N74" s="655"/>
      <c r="O74" s="655"/>
      <c r="P74" s="655"/>
      <c r="Q74" s="655"/>
      <c r="R74" s="655"/>
      <c r="S74" s="655"/>
      <c r="T74" s="655"/>
      <c r="U74" s="656"/>
    </row>
    <row r="75" spans="1:25" x14ac:dyDescent="0.25">
      <c r="A75" s="651"/>
      <c r="B75" s="652"/>
      <c r="C75" s="652"/>
      <c r="D75" s="652"/>
      <c r="E75" s="652"/>
      <c r="F75" s="652"/>
      <c r="G75" s="652"/>
      <c r="H75" s="652"/>
      <c r="I75" s="652"/>
      <c r="J75" s="652"/>
      <c r="K75" s="655" t="s">
        <v>1302</v>
      </c>
      <c r="L75" s="655"/>
      <c r="M75" s="655"/>
      <c r="N75" s="655"/>
      <c r="O75" s="655"/>
      <c r="P75" s="655"/>
      <c r="Q75" s="655"/>
      <c r="R75" s="655"/>
      <c r="S75" s="655"/>
      <c r="T75" s="655"/>
      <c r="U75" s="656"/>
    </row>
    <row r="76" spans="1:25" x14ac:dyDescent="0.25">
      <c r="A76" s="651"/>
      <c r="B76" s="652"/>
      <c r="C76" s="652"/>
      <c r="D76" s="652"/>
      <c r="E76" s="652"/>
      <c r="F76" s="652"/>
      <c r="G76" s="652"/>
      <c r="H76" s="652"/>
      <c r="I76" s="652"/>
      <c r="J76" s="652"/>
      <c r="K76" s="655" t="s">
        <v>494</v>
      </c>
      <c r="L76" s="655"/>
      <c r="M76" s="655"/>
      <c r="N76" s="655"/>
      <c r="O76" s="655"/>
      <c r="P76" s="655"/>
      <c r="Q76" s="655"/>
      <c r="R76" s="655"/>
      <c r="S76" s="655"/>
      <c r="T76" s="655"/>
      <c r="U76" s="656"/>
    </row>
    <row r="77" spans="1:25" ht="15" customHeight="1" x14ac:dyDescent="0.25">
      <c r="A77" s="651" t="s">
        <v>1303</v>
      </c>
      <c r="B77" s="652"/>
      <c r="C77" s="652"/>
      <c r="D77" s="652"/>
      <c r="E77" s="652"/>
      <c r="F77" s="652"/>
      <c r="G77" s="652"/>
      <c r="H77" s="652"/>
      <c r="I77" s="652"/>
      <c r="J77" s="652"/>
      <c r="K77" s="657" t="s">
        <v>543</v>
      </c>
      <c r="L77" s="657"/>
      <c r="M77" s="657"/>
      <c r="N77" s="657"/>
      <c r="O77" s="657"/>
      <c r="P77" s="657"/>
      <c r="Q77" s="657"/>
      <c r="R77" s="657"/>
      <c r="S77" s="657"/>
      <c r="T77" s="657"/>
      <c r="U77" s="658"/>
    </row>
    <row r="78" spans="1:25" x14ac:dyDescent="0.25">
      <c r="A78" s="659" t="s">
        <v>1304</v>
      </c>
      <c r="B78" s="655"/>
      <c r="C78" s="655"/>
      <c r="D78" s="655"/>
      <c r="E78" s="655"/>
      <c r="F78" s="655"/>
      <c r="G78" s="655"/>
      <c r="H78" s="655"/>
      <c r="I78" s="655"/>
      <c r="J78" s="655"/>
      <c r="K78" s="655" t="s">
        <v>1305</v>
      </c>
      <c r="L78" s="655"/>
      <c r="M78" s="655"/>
      <c r="N78" s="655"/>
      <c r="O78" s="655"/>
      <c r="P78" s="655"/>
      <c r="Q78" s="655"/>
      <c r="R78" s="655"/>
      <c r="S78" s="655"/>
      <c r="T78" s="655"/>
      <c r="U78" s="656"/>
    </row>
    <row r="79" spans="1:25" x14ac:dyDescent="0.25">
      <c r="A79" s="659"/>
      <c r="B79" s="655"/>
      <c r="C79" s="655"/>
      <c r="D79" s="655"/>
      <c r="E79" s="655"/>
      <c r="F79" s="655"/>
      <c r="G79" s="655"/>
      <c r="H79" s="655"/>
      <c r="I79" s="655"/>
      <c r="J79" s="655"/>
      <c r="K79" s="655" t="s">
        <v>1306</v>
      </c>
      <c r="L79" s="655"/>
      <c r="M79" s="655"/>
      <c r="N79" s="655"/>
      <c r="O79" s="655"/>
      <c r="P79" s="655"/>
      <c r="Q79" s="655"/>
      <c r="R79" s="655"/>
      <c r="S79" s="655"/>
      <c r="T79" s="655"/>
      <c r="U79" s="656"/>
    </row>
    <row r="80" spans="1:25" x14ac:dyDescent="0.25">
      <c r="A80" s="659"/>
      <c r="B80" s="655"/>
      <c r="C80" s="655"/>
      <c r="D80" s="655"/>
      <c r="E80" s="655"/>
      <c r="F80" s="655"/>
      <c r="G80" s="655"/>
      <c r="H80" s="655"/>
      <c r="I80" s="655"/>
      <c r="J80" s="655"/>
      <c r="K80" s="655" t="s">
        <v>1307</v>
      </c>
      <c r="L80" s="655"/>
      <c r="M80" s="655"/>
      <c r="N80" s="655"/>
      <c r="O80" s="655"/>
      <c r="P80" s="655"/>
      <c r="Q80" s="655"/>
      <c r="R80" s="655"/>
      <c r="S80" s="655"/>
      <c r="T80" s="655"/>
      <c r="U80" s="656"/>
    </row>
    <row r="81" spans="1:21" x14ac:dyDescent="0.25">
      <c r="A81" s="659"/>
      <c r="B81" s="655"/>
      <c r="C81" s="655"/>
      <c r="D81" s="655"/>
      <c r="E81" s="655"/>
      <c r="F81" s="655"/>
      <c r="G81" s="655"/>
      <c r="H81" s="655"/>
      <c r="I81" s="655"/>
      <c r="J81" s="655"/>
      <c r="K81" s="655" t="s">
        <v>1308</v>
      </c>
      <c r="L81" s="655"/>
      <c r="M81" s="655"/>
      <c r="N81" s="655"/>
      <c r="O81" s="655"/>
      <c r="P81" s="655"/>
      <c r="Q81" s="655"/>
      <c r="R81" s="655"/>
      <c r="S81" s="655"/>
      <c r="T81" s="655"/>
      <c r="U81" s="656"/>
    </row>
    <row r="82" spans="1:21" x14ac:dyDescent="0.25">
      <c r="A82" s="659"/>
      <c r="B82" s="655"/>
      <c r="C82" s="655"/>
      <c r="D82" s="655"/>
      <c r="E82" s="655"/>
      <c r="F82" s="655"/>
      <c r="G82" s="655"/>
      <c r="H82" s="655"/>
      <c r="I82" s="655"/>
      <c r="J82" s="655"/>
      <c r="K82" s="662" t="s">
        <v>1309</v>
      </c>
      <c r="L82" s="662"/>
      <c r="M82" s="662"/>
      <c r="N82" s="662"/>
      <c r="O82" s="662"/>
      <c r="P82" s="662"/>
      <c r="Q82" s="662"/>
      <c r="R82" s="662"/>
      <c r="S82" s="662"/>
      <c r="T82" s="662"/>
      <c r="U82" s="663"/>
    </row>
    <row r="83" spans="1:21" x14ac:dyDescent="0.25">
      <c r="A83" s="660"/>
      <c r="B83" s="661"/>
      <c r="C83" s="661"/>
      <c r="D83" s="661"/>
      <c r="E83" s="661"/>
      <c r="F83" s="661"/>
      <c r="G83" s="661"/>
      <c r="H83" s="661"/>
      <c r="I83" s="661"/>
      <c r="J83" s="661"/>
      <c r="K83" s="661" t="s">
        <v>1310</v>
      </c>
      <c r="L83" s="661"/>
      <c r="M83" s="661"/>
      <c r="N83" s="661"/>
      <c r="O83" s="661"/>
      <c r="P83" s="661"/>
      <c r="Q83" s="661"/>
      <c r="R83" s="661"/>
      <c r="S83" s="661"/>
      <c r="T83" s="661"/>
      <c r="U83" s="664"/>
    </row>
  </sheetData>
  <mergeCells count="57">
    <mergeCell ref="A77:J77"/>
    <mergeCell ref="K77:U77"/>
    <mergeCell ref="A78:J83"/>
    <mergeCell ref="K78:U78"/>
    <mergeCell ref="K79:U79"/>
    <mergeCell ref="K80:U80"/>
    <mergeCell ref="K81:U81"/>
    <mergeCell ref="K82:U82"/>
    <mergeCell ref="K83:U83"/>
    <mergeCell ref="A70:J76"/>
    <mergeCell ref="K70:U70"/>
    <mergeCell ref="K71:U71"/>
    <mergeCell ref="K72:U72"/>
    <mergeCell ref="K73:U73"/>
    <mergeCell ref="K74:U74"/>
    <mergeCell ref="K75:U75"/>
    <mergeCell ref="K76:U76"/>
    <mergeCell ref="G68:G69"/>
    <mergeCell ref="H68:H69"/>
    <mergeCell ref="I68:I69"/>
    <mergeCell ref="J68:J69"/>
    <mergeCell ref="K68:K69"/>
    <mergeCell ref="B68:B69"/>
    <mergeCell ref="C68:C69"/>
    <mergeCell ref="D68:D69"/>
    <mergeCell ref="E68:E69"/>
    <mergeCell ref="F68:F69"/>
    <mergeCell ref="J3:K3"/>
    <mergeCell ref="L3:M3"/>
    <mergeCell ref="N3:O3"/>
    <mergeCell ref="T3:U3"/>
    <mergeCell ref="M68:M69"/>
    <mergeCell ref="L68:L69"/>
    <mergeCell ref="T68:T69"/>
    <mergeCell ref="U68:U69"/>
    <mergeCell ref="N68:N69"/>
    <mergeCell ref="O68:O69"/>
    <mergeCell ref="P68:P69"/>
    <mergeCell ref="Q68:Q69"/>
    <mergeCell ref="R68:R69"/>
    <mergeCell ref="S68:S69"/>
    <mergeCell ref="A1:U1"/>
    <mergeCell ref="A2:A3"/>
    <mergeCell ref="B2:C2"/>
    <mergeCell ref="D2:E2"/>
    <mergeCell ref="F2:G2"/>
    <mergeCell ref="H2:I2"/>
    <mergeCell ref="J2:K2"/>
    <mergeCell ref="L2:M2"/>
    <mergeCell ref="N2:O2"/>
    <mergeCell ref="P2:Q3"/>
    <mergeCell ref="R2:S3"/>
    <mergeCell ref="T2:U2"/>
    <mergeCell ref="B3:C3"/>
    <mergeCell ref="D3:E3"/>
    <mergeCell ref="F3:G3"/>
    <mergeCell ref="H3:I3"/>
  </mergeCells>
  <hyperlinks>
    <hyperlink ref="K77" r:id="rId1" location="summary" display="http://www.eia.gov/totalenergy/data/monthly/ - summary"/>
  </hyperlink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workbookViewId="0">
      <selection activeCell="C19" sqref="C19"/>
    </sheetView>
  </sheetViews>
  <sheetFormatPr defaultRowHeight="12.75" x14ac:dyDescent="0.2"/>
  <cols>
    <col min="1" max="1" width="6.28515625" style="121" customWidth="1"/>
    <col min="2" max="2" width="6" style="121" customWidth="1"/>
    <col min="3" max="3" width="11.5703125" style="121" customWidth="1"/>
    <col min="4" max="4" width="11.28515625" style="121" customWidth="1"/>
    <col min="5" max="5" width="14.5703125" style="121" customWidth="1"/>
    <col min="6" max="6" width="11.28515625" style="121" customWidth="1"/>
    <col min="7" max="7" width="14.140625" style="121" customWidth="1"/>
    <col min="8" max="8" width="11.28515625" style="121" customWidth="1"/>
    <col min="9" max="9" width="11.85546875" style="121" customWidth="1"/>
    <col min="10" max="10" width="10.85546875" style="121" customWidth="1"/>
    <col min="11" max="11" width="12" style="121" customWidth="1"/>
    <col min="12" max="12" width="9.140625" style="121"/>
    <col min="13" max="13" width="9.5703125" style="121" customWidth="1"/>
    <col min="14" max="14" width="4.140625" style="121" customWidth="1"/>
    <col min="15" max="15" width="8.5703125" style="121" customWidth="1"/>
    <col min="16" max="16384" width="9.140625" style="121"/>
  </cols>
  <sheetData>
    <row r="1" spans="1:13" ht="18" x14ac:dyDescent="0.25">
      <c r="A1" s="119" t="s">
        <v>1392</v>
      </c>
      <c r="B1" s="120"/>
      <c r="C1" s="120"/>
      <c r="D1" s="120"/>
      <c r="E1" s="120"/>
      <c r="F1" s="120"/>
    </row>
    <row r="3" spans="1:13" ht="15.75" x14ac:dyDescent="0.25">
      <c r="B3" s="122" t="s">
        <v>263</v>
      </c>
    </row>
    <row r="4" spans="1:13" ht="15.75" x14ac:dyDescent="0.25">
      <c r="B4" s="125" t="s">
        <v>270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</row>
    <row r="5" spans="1:13" ht="15.75" x14ac:dyDescent="0.25">
      <c r="B5" s="127" t="s">
        <v>271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</row>
    <row r="6" spans="1:13" ht="15.75" x14ac:dyDescent="0.25">
      <c r="B6" s="127" t="s">
        <v>277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</row>
    <row r="7" spans="1:13" ht="15.75" x14ac:dyDescent="0.25">
      <c r="B7" s="127" t="s">
        <v>1385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</row>
    <row r="8" spans="1:13" ht="15.75" x14ac:dyDescent="0.25"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</row>
    <row r="9" spans="1:13" ht="15.75" x14ac:dyDescent="0.25">
      <c r="B9" s="127" t="s">
        <v>1384</v>
      </c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  <row r="10" spans="1:13" ht="15.75" x14ac:dyDescent="0.25">
      <c r="B10" s="127" t="s">
        <v>274</v>
      </c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</row>
    <row r="11" spans="1:13" ht="15.75" x14ac:dyDescent="0.25">
      <c r="B11" s="127" t="s">
        <v>272</v>
      </c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</row>
    <row r="12" spans="1:13" ht="15.75" x14ac:dyDescent="0.25">
      <c r="B12" s="127" t="s">
        <v>273</v>
      </c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</row>
    <row r="13" spans="1:13" ht="15.75" x14ac:dyDescent="0.25">
      <c r="B13" s="127" t="s">
        <v>1386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</row>
    <row r="14" spans="1:13" ht="15.75" x14ac:dyDescent="0.25">
      <c r="B14" s="122"/>
    </row>
    <row r="15" spans="1:13" ht="15.75" x14ac:dyDescent="0.25">
      <c r="B15" s="122" t="s">
        <v>275</v>
      </c>
    </row>
    <row r="16" spans="1:13" ht="15.75" x14ac:dyDescent="0.25">
      <c r="B16" s="122" t="s">
        <v>1383</v>
      </c>
    </row>
    <row r="17" spans="2:15" ht="15.75" x14ac:dyDescent="0.25">
      <c r="B17" s="122" t="s">
        <v>1387</v>
      </c>
    </row>
    <row r="18" spans="2:15" ht="15.75" x14ac:dyDescent="0.25">
      <c r="B18" s="122" t="s">
        <v>1393</v>
      </c>
    </row>
    <row r="19" spans="2:15" ht="15.75" x14ac:dyDescent="0.25">
      <c r="B19" s="122" t="s">
        <v>1388</v>
      </c>
    </row>
    <row r="20" spans="2:15" ht="15.75" x14ac:dyDescent="0.25">
      <c r="B20" s="122"/>
    </row>
    <row r="21" spans="2:15" ht="15.75" x14ac:dyDescent="0.25">
      <c r="B21" s="122" t="s">
        <v>276</v>
      </c>
    </row>
    <row r="22" spans="2:15" ht="15.75" x14ac:dyDescent="0.25">
      <c r="B22" s="122" t="s">
        <v>215</v>
      </c>
    </row>
    <row r="24" spans="2:15" ht="15" x14ac:dyDescent="0.25">
      <c r="B24" s="123" t="s">
        <v>216</v>
      </c>
      <c r="C24" s="123"/>
      <c r="D24" s="123"/>
      <c r="E24" s="123"/>
      <c r="F24" s="124"/>
    </row>
    <row r="25" spans="2:15" ht="15.75" x14ac:dyDescent="0.25">
      <c r="B25" s="125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6"/>
    </row>
    <row r="26" spans="2:15" ht="15.75" x14ac:dyDescent="0.25">
      <c r="B26" s="125" t="s">
        <v>1389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6"/>
    </row>
    <row r="27" spans="2:15" ht="15.75" x14ac:dyDescent="0.25">
      <c r="B27" s="125" t="s">
        <v>217</v>
      </c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6"/>
    </row>
    <row r="28" spans="2:15" ht="15.75" x14ac:dyDescent="0.25">
      <c r="B28" s="125" t="s">
        <v>218</v>
      </c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6"/>
    </row>
    <row r="29" spans="2:15" ht="15.75" x14ac:dyDescent="0.25">
      <c r="B29" s="125" t="s">
        <v>219</v>
      </c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6"/>
    </row>
    <row r="30" spans="2:15" ht="15.75" x14ac:dyDescent="0.25">
      <c r="B30" s="125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6"/>
    </row>
    <row r="31" spans="2:15" ht="15.75" x14ac:dyDescent="0.25"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6"/>
    </row>
    <row r="32" spans="2:15" x14ac:dyDescent="0.2">
      <c r="C32" s="128" t="s">
        <v>220</v>
      </c>
      <c r="D32" s="129">
        <v>0</v>
      </c>
      <c r="E32" s="129">
        <v>1</v>
      </c>
      <c r="F32" s="129">
        <v>2</v>
      </c>
      <c r="G32" s="129">
        <v>3</v>
      </c>
      <c r="H32" s="129"/>
      <c r="I32" s="129"/>
      <c r="J32" s="128"/>
      <c r="K32" s="128"/>
      <c r="L32" s="128"/>
      <c r="M32" s="128"/>
    </row>
    <row r="33" spans="2:15" x14ac:dyDescent="0.2">
      <c r="C33" s="130"/>
      <c r="D33" s="130" t="s">
        <v>221</v>
      </c>
      <c r="E33" s="130"/>
      <c r="F33" s="130"/>
      <c r="G33" s="130"/>
      <c r="H33" s="130"/>
      <c r="I33" s="130"/>
      <c r="J33" s="130"/>
      <c r="K33" s="130"/>
      <c r="L33" s="130"/>
      <c r="M33" s="130"/>
    </row>
    <row r="34" spans="2:15" x14ac:dyDescent="0.2">
      <c r="C34" s="130"/>
      <c r="D34" s="130"/>
      <c r="E34" s="131" t="s">
        <v>267</v>
      </c>
      <c r="F34" s="132"/>
      <c r="G34" s="132"/>
      <c r="H34" s="132"/>
      <c r="I34" s="132"/>
      <c r="J34" s="132"/>
      <c r="K34" s="132"/>
      <c r="L34" s="132"/>
      <c r="M34" s="132"/>
    </row>
    <row r="35" spans="2:15" x14ac:dyDescent="0.2">
      <c r="C35" s="130"/>
      <c r="D35" s="130"/>
      <c r="E35" s="132"/>
      <c r="F35" s="132"/>
      <c r="G35" s="132"/>
      <c r="H35" s="132"/>
      <c r="I35" s="132"/>
      <c r="J35" s="132"/>
      <c r="K35" s="132"/>
      <c r="L35" s="132"/>
      <c r="M35" s="132"/>
    </row>
    <row r="36" spans="2:15" x14ac:dyDescent="0.2">
      <c r="C36" s="130"/>
      <c r="D36" s="130"/>
      <c r="E36" s="130" t="s">
        <v>116</v>
      </c>
      <c r="F36" s="130"/>
      <c r="G36" s="130"/>
      <c r="H36" s="130"/>
      <c r="I36" s="130"/>
      <c r="J36" s="130"/>
      <c r="K36" s="130"/>
      <c r="L36" s="130"/>
      <c r="M36" s="130"/>
    </row>
    <row r="37" spans="2:15" x14ac:dyDescent="0.2">
      <c r="C37" s="130"/>
      <c r="D37" s="130"/>
      <c r="E37" s="134" t="s">
        <v>117</v>
      </c>
      <c r="F37" s="130"/>
      <c r="G37" s="130"/>
      <c r="H37" s="130"/>
      <c r="I37" s="130"/>
      <c r="J37" s="130"/>
      <c r="K37" s="130"/>
      <c r="L37" s="130"/>
      <c r="M37" s="130"/>
    </row>
    <row r="38" spans="2:15" x14ac:dyDescent="0.2">
      <c r="C38" s="130"/>
      <c r="D38" s="130"/>
      <c r="E38" s="130" t="s">
        <v>118</v>
      </c>
      <c r="F38" s="133"/>
      <c r="G38" s="130"/>
      <c r="H38" s="130"/>
      <c r="I38" s="130"/>
      <c r="J38" s="130"/>
      <c r="K38" s="130"/>
      <c r="L38" s="130"/>
      <c r="M38" s="130"/>
    </row>
    <row r="39" spans="2:15" x14ac:dyDescent="0.2">
      <c r="C39" s="130"/>
      <c r="D39" s="130"/>
      <c r="E39" s="130" t="s">
        <v>256</v>
      </c>
      <c r="F39" s="130"/>
      <c r="G39" s="130"/>
      <c r="H39" s="130"/>
      <c r="I39" s="130"/>
      <c r="J39" s="130"/>
      <c r="K39" s="130"/>
      <c r="L39" s="130"/>
      <c r="M39" s="130"/>
    </row>
    <row r="40" spans="2:15" x14ac:dyDescent="0.2">
      <c r="C40" s="130"/>
      <c r="D40" s="130"/>
      <c r="E40" s="133"/>
      <c r="F40" s="130"/>
      <c r="G40" s="130"/>
      <c r="H40" s="130"/>
      <c r="I40" s="130"/>
      <c r="J40" s="130"/>
      <c r="K40" s="130"/>
      <c r="L40" s="130"/>
      <c r="M40" s="130"/>
    </row>
    <row r="41" spans="2:15" x14ac:dyDescent="0.2">
      <c r="B41" s="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</row>
    <row r="42" spans="2:15" x14ac:dyDescent="0.2">
      <c r="B42" s="135"/>
      <c r="I42" s="6"/>
    </row>
    <row r="43" spans="2:15" x14ac:dyDescent="0.2">
      <c r="B43" s="135"/>
      <c r="I43" s="6"/>
    </row>
    <row r="44" spans="2:15" ht="15" x14ac:dyDescent="0.25">
      <c r="B44" s="123" t="s">
        <v>222</v>
      </c>
      <c r="I44" s="6"/>
    </row>
    <row r="45" spans="2:15" ht="15" x14ac:dyDescent="0.25">
      <c r="B45" s="123"/>
      <c r="I45" s="6"/>
    </row>
    <row r="46" spans="2:15" ht="15.75" x14ac:dyDescent="0.25">
      <c r="B46" s="122" t="s">
        <v>223</v>
      </c>
      <c r="C46" s="122"/>
      <c r="D46" s="122"/>
      <c r="E46" s="122"/>
      <c r="F46" s="122"/>
      <c r="G46" s="122"/>
    </row>
    <row r="47" spans="2:15" ht="15" x14ac:dyDescent="0.25">
      <c r="C47" s="136" t="s">
        <v>52</v>
      </c>
      <c r="E47" s="137" t="s">
        <v>224</v>
      </c>
      <c r="F47" s="137"/>
      <c r="G47" s="137"/>
      <c r="H47" s="137"/>
      <c r="I47" s="137"/>
      <c r="J47" s="137"/>
      <c r="K47" s="137"/>
      <c r="L47" s="137"/>
      <c r="M47" s="137"/>
      <c r="N47" s="137"/>
      <c r="O47" s="137"/>
    </row>
    <row r="48" spans="2:15" ht="15" x14ac:dyDescent="0.25">
      <c r="C48" s="136" t="s">
        <v>62</v>
      </c>
      <c r="E48" s="137" t="s">
        <v>225</v>
      </c>
      <c r="F48" s="137"/>
      <c r="G48" s="137"/>
      <c r="H48" s="137"/>
      <c r="I48" s="137"/>
      <c r="J48" s="137"/>
      <c r="K48" s="137"/>
      <c r="L48" s="137"/>
      <c r="M48" s="137"/>
      <c r="N48" s="137"/>
      <c r="O48" s="137"/>
    </row>
    <row r="49" spans="2:16" ht="15" x14ac:dyDescent="0.25">
      <c r="C49" s="136" t="s">
        <v>71</v>
      </c>
      <c r="E49" s="137" t="s">
        <v>226</v>
      </c>
      <c r="F49" s="137"/>
      <c r="G49" s="137"/>
      <c r="H49" s="137"/>
      <c r="I49" s="137"/>
      <c r="J49" s="137"/>
      <c r="K49" s="137"/>
      <c r="L49" s="137"/>
      <c r="M49" s="137"/>
      <c r="N49" s="137"/>
      <c r="O49" s="137"/>
    </row>
    <row r="50" spans="2:16" ht="15" x14ac:dyDescent="0.25">
      <c r="C50" s="136" t="s">
        <v>1390</v>
      </c>
      <c r="E50" s="137" t="s">
        <v>227</v>
      </c>
      <c r="F50" s="137"/>
      <c r="G50" s="137"/>
      <c r="H50" s="137"/>
      <c r="I50" s="137"/>
      <c r="J50" s="137"/>
      <c r="K50" s="137"/>
      <c r="L50" s="137"/>
      <c r="M50" s="137"/>
      <c r="N50" s="137"/>
      <c r="O50" s="137"/>
    </row>
    <row r="51" spans="2:16" ht="15.75" x14ac:dyDescent="0.25">
      <c r="B51" s="122" t="s">
        <v>1391</v>
      </c>
      <c r="C51" s="138"/>
      <c r="D51" s="139"/>
      <c r="E51" s="139"/>
      <c r="F51" s="139"/>
      <c r="G51" s="139"/>
      <c r="H51" s="139"/>
      <c r="I51" s="139"/>
    </row>
    <row r="52" spans="2:16" ht="15.75" x14ac:dyDescent="0.25">
      <c r="B52" s="122"/>
      <c r="C52" s="138"/>
      <c r="D52" s="139"/>
      <c r="E52" s="139"/>
      <c r="F52" s="139"/>
      <c r="G52" s="139"/>
      <c r="H52" s="139"/>
      <c r="I52" s="139"/>
    </row>
    <row r="53" spans="2:16" x14ac:dyDescent="0.2">
      <c r="C53" s="136"/>
      <c r="E53" s="135"/>
    </row>
    <row r="54" spans="2:16" x14ac:dyDescent="0.2">
      <c r="C54" s="136"/>
      <c r="E54" s="135"/>
    </row>
    <row r="55" spans="2:16" ht="15" x14ac:dyDescent="0.25">
      <c r="B55" s="123" t="s">
        <v>228</v>
      </c>
      <c r="C55" s="136"/>
      <c r="E55" s="135"/>
      <c r="F55" s="135"/>
    </row>
    <row r="56" spans="2:16" ht="15" x14ac:dyDescent="0.25">
      <c r="B56" s="123"/>
      <c r="C56" s="136"/>
      <c r="E56" s="135"/>
      <c r="F56" s="135"/>
    </row>
    <row r="57" spans="2:16" ht="15.75" x14ac:dyDescent="0.25">
      <c r="B57" s="122" t="s">
        <v>229</v>
      </c>
      <c r="C57" s="140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</row>
    <row r="58" spans="2:16" ht="15.75" x14ac:dyDescent="0.25">
      <c r="B58" s="122" t="s">
        <v>230</v>
      </c>
      <c r="C58" s="140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</row>
    <row r="60" spans="2:16" x14ac:dyDescent="0.2"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/>
      <c r="N60"/>
      <c r="O60"/>
      <c r="P60"/>
    </row>
    <row r="61" spans="2:16" ht="30" customHeight="1" x14ac:dyDescent="0.2">
      <c r="C61" s="142"/>
      <c r="D61" s="143"/>
      <c r="E61" s="502" t="s">
        <v>231</v>
      </c>
      <c r="F61" s="503"/>
      <c r="G61" s="503"/>
      <c r="H61" s="504"/>
      <c r="I61" s="505" t="s">
        <v>264</v>
      </c>
      <c r="J61" s="506"/>
      <c r="K61" s="506"/>
      <c r="L61" s="144"/>
      <c r="M61"/>
      <c r="N61"/>
      <c r="O61"/>
      <c r="P61"/>
    </row>
    <row r="62" spans="2:16" ht="90.75" customHeight="1" thickBot="1" x14ac:dyDescent="0.25">
      <c r="C62" s="145" t="s">
        <v>232</v>
      </c>
      <c r="D62" s="146" t="s">
        <v>69</v>
      </c>
      <c r="E62" s="147" t="s">
        <v>233</v>
      </c>
      <c r="F62" s="148" t="s">
        <v>234</v>
      </c>
      <c r="G62" s="148" t="s">
        <v>266</v>
      </c>
      <c r="H62" s="149" t="s">
        <v>235</v>
      </c>
      <c r="I62" s="148" t="s">
        <v>278</v>
      </c>
      <c r="J62" s="148" t="s">
        <v>279</v>
      </c>
      <c r="K62" s="148" t="s">
        <v>280</v>
      </c>
      <c r="M62"/>
      <c r="N62"/>
      <c r="O62"/>
      <c r="P62"/>
    </row>
    <row r="63" spans="2:16" x14ac:dyDescent="0.2">
      <c r="C63" s="150"/>
      <c r="D63" s="151"/>
      <c r="E63" s="152"/>
      <c r="F63" s="152"/>
      <c r="G63" s="152"/>
      <c r="H63" s="153"/>
      <c r="I63" s="154"/>
      <c r="J63" s="154"/>
      <c r="K63" s="154"/>
      <c r="M63"/>
      <c r="N63"/>
      <c r="O63"/>
      <c r="P63"/>
    </row>
    <row r="64" spans="2:16" x14ac:dyDescent="0.2">
      <c r="C64" s="155" t="s">
        <v>236</v>
      </c>
      <c r="D64" s="151">
        <v>1949</v>
      </c>
      <c r="E64" s="156" t="s">
        <v>236</v>
      </c>
      <c r="F64" s="156" t="s">
        <v>236</v>
      </c>
      <c r="G64" s="156" t="s">
        <v>236</v>
      </c>
      <c r="H64" s="157" t="s">
        <v>236</v>
      </c>
      <c r="I64" s="158" t="s">
        <v>236</v>
      </c>
      <c r="J64" s="158" t="s">
        <v>236</v>
      </c>
      <c r="K64" s="158" t="s">
        <v>236</v>
      </c>
      <c r="M64"/>
      <c r="N64"/>
      <c r="O64"/>
      <c r="P64"/>
    </row>
    <row r="65" spans="3:16" x14ac:dyDescent="0.2">
      <c r="C65" s="155" t="s">
        <v>237</v>
      </c>
      <c r="D65" s="159" t="s">
        <v>238</v>
      </c>
      <c r="E65" s="160" t="s">
        <v>237</v>
      </c>
      <c r="F65" s="160" t="s">
        <v>237</v>
      </c>
      <c r="G65" s="160" t="s">
        <v>237</v>
      </c>
      <c r="H65" s="161" t="s">
        <v>237</v>
      </c>
      <c r="I65" s="158" t="s">
        <v>237</v>
      </c>
      <c r="J65" s="158" t="s">
        <v>237</v>
      </c>
      <c r="K65" s="158"/>
      <c r="M65"/>
      <c r="N65"/>
      <c r="O65"/>
      <c r="P65"/>
    </row>
    <row r="66" spans="3:16" x14ac:dyDescent="0.2">
      <c r="C66" s="162" t="s">
        <v>236</v>
      </c>
      <c r="D66" s="163">
        <v>2000</v>
      </c>
      <c r="E66" s="164" t="s">
        <v>236</v>
      </c>
      <c r="F66" s="164" t="s">
        <v>236</v>
      </c>
      <c r="G66" s="164" t="s">
        <v>236</v>
      </c>
      <c r="H66" s="165" t="s">
        <v>236</v>
      </c>
      <c r="I66" s="166" t="s">
        <v>236</v>
      </c>
      <c r="J66" s="166" t="s">
        <v>236</v>
      </c>
      <c r="K66" s="166" t="s">
        <v>236</v>
      </c>
      <c r="M66"/>
      <c r="N66"/>
      <c r="O66"/>
      <c r="P66"/>
    </row>
    <row r="67" spans="3:16" x14ac:dyDescent="0.2">
      <c r="M67"/>
      <c r="N67"/>
      <c r="O67"/>
      <c r="P67"/>
    </row>
    <row r="68" spans="3:16" x14ac:dyDescent="0.2">
      <c r="C68" s="167" t="s">
        <v>110</v>
      </c>
      <c r="M68"/>
      <c r="N68"/>
      <c r="O68"/>
      <c r="P68"/>
    </row>
    <row r="69" spans="3:16" x14ac:dyDescent="0.2">
      <c r="C69" s="168" t="s">
        <v>19</v>
      </c>
      <c r="D69" s="135" t="s">
        <v>239</v>
      </c>
      <c r="M69"/>
      <c r="N69"/>
      <c r="O69"/>
      <c r="P69"/>
    </row>
    <row r="70" spans="3:16" x14ac:dyDescent="0.2">
      <c r="C70" s="168" t="s">
        <v>20</v>
      </c>
      <c r="D70" s="135" t="s">
        <v>240</v>
      </c>
    </row>
    <row r="71" spans="3:16" x14ac:dyDescent="0.2">
      <c r="C71" s="168" t="s">
        <v>241</v>
      </c>
      <c r="D71" s="169" t="s">
        <v>257</v>
      </c>
      <c r="E71" s="136"/>
      <c r="F71" s="136"/>
      <c r="G71" s="136"/>
      <c r="H71" s="136"/>
      <c r="I71" s="136"/>
      <c r="J71" s="136"/>
      <c r="K71" s="136"/>
    </row>
    <row r="72" spans="3:16" x14ac:dyDescent="0.2">
      <c r="C72" s="168" t="s">
        <v>22</v>
      </c>
      <c r="D72" s="135" t="s">
        <v>281</v>
      </c>
    </row>
    <row r="73" spans="3:16" x14ac:dyDescent="0.2">
      <c r="C73" s="170"/>
    </row>
    <row r="74" spans="3:16" ht="15" x14ac:dyDescent="0.25">
      <c r="C74" s="123" t="s">
        <v>262</v>
      </c>
      <c r="D74" s="171"/>
      <c r="G74" s="135" t="s">
        <v>282</v>
      </c>
    </row>
    <row r="75" spans="3:16" x14ac:dyDescent="0.2">
      <c r="D75" s="171"/>
    </row>
    <row r="76" spans="3:16" x14ac:dyDescent="0.2">
      <c r="D76" s="172" t="s">
        <v>19</v>
      </c>
      <c r="E76" s="173" t="s">
        <v>20</v>
      </c>
      <c r="F76" s="173" t="s">
        <v>21</v>
      </c>
      <c r="G76" s="173" t="s">
        <v>22</v>
      </c>
      <c r="H76" s="173" t="s">
        <v>23</v>
      </c>
      <c r="I76" s="173" t="s">
        <v>24</v>
      </c>
      <c r="J76"/>
    </row>
    <row r="77" spans="3:16" ht="29.25" customHeight="1" x14ac:dyDescent="0.2">
      <c r="D77" s="174"/>
      <c r="E77" s="174"/>
      <c r="F77" s="176"/>
      <c r="G77" s="175"/>
      <c r="H77" s="177" t="s">
        <v>260</v>
      </c>
      <c r="I77" s="178" t="s">
        <v>242</v>
      </c>
      <c r="J77"/>
    </row>
    <row r="78" spans="3:16" ht="30.75" customHeight="1" x14ac:dyDescent="0.2">
      <c r="D78" s="179"/>
      <c r="E78" s="180"/>
      <c r="F78" s="182"/>
      <c r="G78" s="182"/>
      <c r="H78" s="183"/>
      <c r="I78" s="181"/>
      <c r="J78"/>
    </row>
    <row r="79" spans="3:16" ht="60" customHeight="1" x14ac:dyDescent="0.2">
      <c r="D79" s="17" t="s">
        <v>65</v>
      </c>
      <c r="E79" s="17" t="s">
        <v>258</v>
      </c>
      <c r="F79" s="17" t="s">
        <v>30</v>
      </c>
      <c r="G79" s="17" t="s">
        <v>259</v>
      </c>
      <c r="H79" s="18" t="s">
        <v>31</v>
      </c>
      <c r="I79" s="16" t="s">
        <v>32</v>
      </c>
      <c r="J79"/>
    </row>
    <row r="80" spans="3:16" ht="13.5" thickBot="1" x14ac:dyDescent="0.25">
      <c r="D80" s="184">
        <f>index_label</f>
        <v>0</v>
      </c>
      <c r="E80" s="184">
        <f>index_label</f>
        <v>0</v>
      </c>
      <c r="F80" s="184">
        <f>index_label</f>
        <v>0</v>
      </c>
      <c r="G80" s="184">
        <f>index_label</f>
        <v>0</v>
      </c>
      <c r="H80" s="185"/>
      <c r="I80" s="184">
        <f>index_label</f>
        <v>0</v>
      </c>
      <c r="J80"/>
    </row>
    <row r="81" spans="3:10" x14ac:dyDescent="0.2">
      <c r="D81" s="186">
        <v>1949</v>
      </c>
      <c r="E81" s="186" t="s">
        <v>236</v>
      </c>
      <c r="F81" s="186" t="s">
        <v>236</v>
      </c>
      <c r="G81" s="186" t="s">
        <v>236</v>
      </c>
      <c r="H81" s="187"/>
      <c r="I81" s="186" t="s">
        <v>236</v>
      </c>
      <c r="J81"/>
    </row>
    <row r="82" spans="3:10" x14ac:dyDescent="0.2">
      <c r="D82" s="186" t="s">
        <v>237</v>
      </c>
      <c r="E82" s="186" t="s">
        <v>237</v>
      </c>
      <c r="F82" s="186" t="s">
        <v>237</v>
      </c>
      <c r="G82" s="186" t="s">
        <v>237</v>
      </c>
      <c r="H82" s="188"/>
      <c r="I82" s="186" t="s">
        <v>237</v>
      </c>
      <c r="J82"/>
    </row>
    <row r="83" spans="3:10" x14ac:dyDescent="0.2">
      <c r="D83" s="485" t="s">
        <v>1360</v>
      </c>
      <c r="E83" s="186" t="s">
        <v>236</v>
      </c>
      <c r="F83" s="186" t="s">
        <v>236</v>
      </c>
      <c r="G83" s="186" t="s">
        <v>236</v>
      </c>
      <c r="H83" s="187"/>
      <c r="I83" s="186" t="s">
        <v>236</v>
      </c>
      <c r="J83"/>
    </row>
    <row r="84" spans="3:10" x14ac:dyDescent="0.2">
      <c r="D84" s="171"/>
    </row>
    <row r="85" spans="3:10" x14ac:dyDescent="0.2">
      <c r="C85" s="189" t="s">
        <v>110</v>
      </c>
    </row>
    <row r="86" spans="3:10" x14ac:dyDescent="0.2">
      <c r="C86" s="190" t="s">
        <v>167</v>
      </c>
      <c r="D86" s="135" t="s">
        <v>243</v>
      </c>
    </row>
    <row r="87" spans="3:10" x14ac:dyDescent="0.2">
      <c r="C87" s="171"/>
      <c r="D87" s="135" t="s">
        <v>244</v>
      </c>
    </row>
    <row r="89" spans="3:10" x14ac:dyDescent="0.2">
      <c r="C89" s="190" t="s">
        <v>168</v>
      </c>
      <c r="D89" s="135" t="s">
        <v>245</v>
      </c>
    </row>
    <row r="90" spans="3:10" x14ac:dyDescent="0.2">
      <c r="C90" s="191" t="s">
        <v>246</v>
      </c>
    </row>
    <row r="91" spans="3:10" x14ac:dyDescent="0.2">
      <c r="C91" s="168" t="s">
        <v>19</v>
      </c>
      <c r="D91" s="135" t="s">
        <v>261</v>
      </c>
    </row>
    <row r="92" spans="3:10" x14ac:dyDescent="0.2">
      <c r="C92" s="168" t="s">
        <v>20</v>
      </c>
      <c r="D92" s="135" t="s">
        <v>265</v>
      </c>
    </row>
    <row r="93" spans="3:10" x14ac:dyDescent="0.2">
      <c r="C93" s="168" t="s">
        <v>21</v>
      </c>
      <c r="D93" s="135" t="s">
        <v>247</v>
      </c>
    </row>
    <row r="94" spans="3:10" x14ac:dyDescent="0.2">
      <c r="C94" s="170"/>
      <c r="D94" s="135" t="s">
        <v>283</v>
      </c>
    </row>
    <row r="95" spans="3:10" x14ac:dyDescent="0.2">
      <c r="C95" s="168" t="s">
        <v>22</v>
      </c>
      <c r="D95" s="135" t="s">
        <v>284</v>
      </c>
    </row>
    <row r="96" spans="3:10" x14ac:dyDescent="0.2">
      <c r="C96" s="168" t="s">
        <v>23</v>
      </c>
      <c r="D96" s="135" t="s">
        <v>268</v>
      </c>
    </row>
    <row r="97" spans="2:15" x14ac:dyDescent="0.2">
      <c r="C97" s="168" t="s">
        <v>24</v>
      </c>
      <c r="D97" s="135" t="s">
        <v>285</v>
      </c>
    </row>
    <row r="98" spans="2:15" x14ac:dyDescent="0.2">
      <c r="D98" s="135" t="s">
        <v>286</v>
      </c>
    </row>
    <row r="99" spans="2:15" x14ac:dyDescent="0.2">
      <c r="C99" s="168"/>
      <c r="D99" s="135"/>
    </row>
    <row r="100" spans="2:15" ht="15" x14ac:dyDescent="0.25">
      <c r="B100" s="123" t="s">
        <v>248</v>
      </c>
      <c r="C100" s="136"/>
    </row>
    <row r="102" spans="2:15" ht="15.75" x14ac:dyDescent="0.25">
      <c r="C102" s="122" t="s">
        <v>481</v>
      </c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</row>
    <row r="104" spans="2:15" x14ac:dyDescent="0.2">
      <c r="D104" s="486" t="s">
        <v>1361</v>
      </c>
      <c r="E104" s="486"/>
      <c r="F104" s="135" t="s">
        <v>1362</v>
      </c>
    </row>
    <row r="105" spans="2:15" x14ac:dyDescent="0.2">
      <c r="D105" s="486" t="s">
        <v>249</v>
      </c>
      <c r="E105" s="486"/>
      <c r="F105" s="135" t="s">
        <v>250</v>
      </c>
    </row>
    <row r="106" spans="2:15" x14ac:dyDescent="0.2">
      <c r="D106" s="486" t="s">
        <v>251</v>
      </c>
      <c r="E106" s="486"/>
      <c r="F106" s="135" t="s">
        <v>252</v>
      </c>
    </row>
    <row r="107" spans="2:15" x14ac:dyDescent="0.2">
      <c r="D107" s="486" t="s">
        <v>253</v>
      </c>
      <c r="E107" s="486"/>
      <c r="F107" s="135" t="s">
        <v>287</v>
      </c>
      <c r="M107" s="121" t="s">
        <v>1363</v>
      </c>
    </row>
    <row r="108" spans="2:15" x14ac:dyDescent="0.2">
      <c r="D108" s="486" t="s">
        <v>254</v>
      </c>
      <c r="E108" s="486"/>
      <c r="F108" s="135" t="s">
        <v>255</v>
      </c>
      <c r="M108" s="121" t="s">
        <v>1363</v>
      </c>
    </row>
    <row r="109" spans="2:15" x14ac:dyDescent="0.2">
      <c r="D109" s="486" t="s">
        <v>1366</v>
      </c>
      <c r="F109" s="121" t="s">
        <v>1367</v>
      </c>
    </row>
    <row r="110" spans="2:15" x14ac:dyDescent="0.2">
      <c r="D110" s="486" t="s">
        <v>480</v>
      </c>
      <c r="E110" s="486"/>
      <c r="F110" s="135" t="s">
        <v>1368</v>
      </c>
    </row>
    <row r="111" spans="2:15" x14ac:dyDescent="0.2">
      <c r="D111" s="486" t="s">
        <v>1376</v>
      </c>
      <c r="E111" s="486"/>
      <c r="F111" s="121" t="s">
        <v>1377</v>
      </c>
    </row>
    <row r="112" spans="2:15" x14ac:dyDescent="0.2">
      <c r="D112" s="486" t="s">
        <v>1378</v>
      </c>
      <c r="E112" s="486"/>
      <c r="F112" s="121" t="s">
        <v>1379</v>
      </c>
    </row>
    <row r="113" spans="3:6" x14ac:dyDescent="0.2">
      <c r="D113" s="486" t="s">
        <v>1382</v>
      </c>
      <c r="E113" s="486"/>
      <c r="F113" s="121" t="s">
        <v>1380</v>
      </c>
    </row>
    <row r="114" spans="3:6" x14ac:dyDescent="0.2">
      <c r="D114" s="192"/>
      <c r="E114" s="192"/>
      <c r="F114" s="135"/>
    </row>
    <row r="115" spans="3:6" x14ac:dyDescent="0.2">
      <c r="D115" s="192"/>
      <c r="E115" s="192"/>
      <c r="F115" s="135"/>
    </row>
    <row r="116" spans="3:6" x14ac:dyDescent="0.2">
      <c r="D116" s="135"/>
      <c r="F116" s="135"/>
    </row>
    <row r="117" spans="3:6" x14ac:dyDescent="0.2">
      <c r="C117" s="135"/>
      <c r="D117" s="135"/>
      <c r="F117" s="135"/>
    </row>
    <row r="118" spans="3:6" x14ac:dyDescent="0.2">
      <c r="C118" s="135"/>
      <c r="D118" s="135"/>
      <c r="F118" s="135"/>
    </row>
    <row r="119" spans="3:6" x14ac:dyDescent="0.2">
      <c r="C119" s="135"/>
      <c r="D119" s="135"/>
      <c r="F119" s="135"/>
    </row>
    <row r="120" spans="3:6" x14ac:dyDescent="0.2">
      <c r="D120" s="192"/>
      <c r="F120" s="135"/>
    </row>
    <row r="121" spans="3:6" x14ac:dyDescent="0.2">
      <c r="D121" s="192"/>
      <c r="F121" s="135"/>
    </row>
    <row r="122" spans="3:6" x14ac:dyDescent="0.2">
      <c r="D122" s="192"/>
      <c r="F122" s="135"/>
    </row>
    <row r="123" spans="3:6" x14ac:dyDescent="0.2">
      <c r="D123" s="192"/>
      <c r="F123" s="135"/>
    </row>
  </sheetData>
  <mergeCells count="2">
    <mergeCell ref="E61:H61"/>
    <mergeCell ref="I61:K61"/>
  </mergeCells>
  <phoneticPr fontId="0" type="noConversion"/>
  <pageMargins left="0.75" right="0.75" top="1" bottom="1" header="0.5" footer="0.5"/>
  <pageSetup scale="65" fitToHeight="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2"/>
  <sheetViews>
    <sheetView showGridLines="0" topLeftCell="A36" workbookViewId="0">
      <selection activeCell="A44" sqref="A44"/>
    </sheetView>
  </sheetViews>
  <sheetFormatPr defaultRowHeight="15" x14ac:dyDescent="0.25"/>
  <cols>
    <col min="1" max="1" width="6.42578125" style="394" customWidth="1"/>
    <col min="2" max="2" width="4" style="394" customWidth="1"/>
    <col min="3" max="3" width="2.7109375" style="394" customWidth="1"/>
    <col min="4" max="4" width="4" style="394" customWidth="1"/>
    <col min="5" max="5" width="2.7109375" style="394" customWidth="1"/>
    <col min="6" max="6" width="5.5703125" style="394" customWidth="1"/>
    <col min="7" max="7" width="3.140625" style="394" customWidth="1"/>
    <col min="8" max="8" width="5.7109375" style="394" customWidth="1"/>
    <col min="9" max="9" width="3.28515625" style="394" customWidth="1"/>
    <col min="10" max="10" width="4.42578125" style="394" customWidth="1"/>
    <col min="11" max="11" width="4.7109375" style="394" customWidth="1"/>
    <col min="12" max="12" width="11.7109375" style="394" customWidth="1"/>
    <col min="13" max="13" width="6.140625" style="394" customWidth="1"/>
    <col min="14" max="14" width="12" style="394" customWidth="1"/>
    <col min="15" max="15" width="6.42578125" style="394" customWidth="1"/>
    <col min="16" max="16" width="10.28515625" style="394" customWidth="1"/>
    <col min="17" max="17" width="5.42578125" style="394" customWidth="1"/>
    <col min="18" max="18" width="8" style="394" customWidth="1"/>
    <col min="19" max="19" width="5.42578125" style="394" customWidth="1"/>
    <col min="20" max="20" width="8.7109375" style="394" customWidth="1"/>
    <col min="21" max="21" width="4.85546875" style="394" customWidth="1"/>
    <col min="22" max="16384" width="9.140625" style="394"/>
  </cols>
  <sheetData>
    <row r="1" spans="1:21" ht="15.75" customHeight="1" x14ac:dyDescent="0.25">
      <c r="A1" s="634" t="s">
        <v>1291</v>
      </c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6"/>
    </row>
    <row r="2" spans="1:21" ht="18" customHeight="1" x14ac:dyDescent="0.25">
      <c r="A2" s="637" t="s">
        <v>69</v>
      </c>
      <c r="B2" s="639" t="s">
        <v>121</v>
      </c>
      <c r="C2" s="640"/>
      <c r="D2" s="639" t="s">
        <v>122</v>
      </c>
      <c r="E2" s="640"/>
      <c r="F2" s="639" t="s">
        <v>409</v>
      </c>
      <c r="G2" s="640"/>
      <c r="H2" s="639" t="s">
        <v>410</v>
      </c>
      <c r="I2" s="640"/>
      <c r="J2" s="639" t="s">
        <v>50</v>
      </c>
      <c r="K2" s="640"/>
      <c r="L2" s="639" t="s">
        <v>411</v>
      </c>
      <c r="M2" s="640"/>
      <c r="N2" s="639" t="s">
        <v>412</v>
      </c>
      <c r="O2" s="640"/>
      <c r="P2" s="639" t="s">
        <v>123</v>
      </c>
      <c r="Q2" s="640"/>
      <c r="R2" s="639" t="s">
        <v>1292</v>
      </c>
      <c r="S2" s="640"/>
      <c r="T2" s="639" t="s">
        <v>124</v>
      </c>
      <c r="U2" s="640"/>
    </row>
    <row r="3" spans="1:21" x14ac:dyDescent="0.25">
      <c r="A3" s="638"/>
      <c r="B3" s="641" t="s">
        <v>125</v>
      </c>
      <c r="C3" s="642"/>
      <c r="D3" s="641" t="s">
        <v>126</v>
      </c>
      <c r="E3" s="642"/>
      <c r="F3" s="641" t="s">
        <v>127</v>
      </c>
      <c r="G3" s="642"/>
      <c r="H3" s="641" t="s">
        <v>127</v>
      </c>
      <c r="I3" s="642"/>
      <c r="J3" s="641" t="s">
        <v>126</v>
      </c>
      <c r="K3" s="642"/>
      <c r="L3" s="641" t="s">
        <v>127</v>
      </c>
      <c r="M3" s="642"/>
      <c r="N3" s="641" t="s">
        <v>127</v>
      </c>
      <c r="O3" s="642"/>
      <c r="P3" s="641"/>
      <c r="Q3" s="642"/>
      <c r="R3" s="641"/>
      <c r="S3" s="642"/>
      <c r="T3" s="641" t="s">
        <v>1293</v>
      </c>
      <c r="U3" s="642"/>
    </row>
    <row r="4" spans="1:21" x14ac:dyDescent="0.25">
      <c r="A4" s="395" t="s">
        <v>413</v>
      </c>
      <c r="B4" s="396">
        <v>654</v>
      </c>
      <c r="C4" s="397"/>
      <c r="D4" s="396">
        <v>901</v>
      </c>
      <c r="E4" s="397"/>
      <c r="F4" s="396">
        <v>949</v>
      </c>
      <c r="G4" s="397"/>
      <c r="H4" s="398">
        <v>1038</v>
      </c>
      <c r="I4" s="397"/>
      <c r="J4" s="398">
        <v>2128</v>
      </c>
      <c r="K4" s="397"/>
      <c r="L4" s="398">
        <v>1776</v>
      </c>
      <c r="M4" s="397"/>
      <c r="N4" s="398">
        <v>2510</v>
      </c>
      <c r="O4" s="397"/>
      <c r="P4" s="398">
        <v>1198</v>
      </c>
      <c r="Q4" s="397"/>
      <c r="R4" s="396">
        <v>593</v>
      </c>
      <c r="S4" s="397"/>
      <c r="T4" s="398">
        <v>1318</v>
      </c>
      <c r="U4" s="397"/>
    </row>
    <row r="5" spans="1:21" x14ac:dyDescent="0.25">
      <c r="A5" s="395" t="s">
        <v>414</v>
      </c>
      <c r="B5" s="396">
        <v>353</v>
      </c>
      <c r="C5" s="397"/>
      <c r="D5" s="396">
        <v>542</v>
      </c>
      <c r="E5" s="397"/>
      <c r="F5" s="396">
        <v>602</v>
      </c>
      <c r="G5" s="397"/>
      <c r="H5" s="396">
        <v>729</v>
      </c>
      <c r="I5" s="397"/>
      <c r="J5" s="398">
        <v>1919</v>
      </c>
      <c r="K5" s="397"/>
      <c r="L5" s="398">
        <v>1568</v>
      </c>
      <c r="M5" s="397"/>
      <c r="N5" s="398">
        <v>2473</v>
      </c>
      <c r="O5" s="397"/>
      <c r="P5" s="398">
        <v>1120</v>
      </c>
      <c r="Q5" s="397"/>
      <c r="R5" s="396">
        <v>597</v>
      </c>
      <c r="S5" s="397"/>
      <c r="T5" s="398">
        <v>1110</v>
      </c>
      <c r="U5" s="397"/>
    </row>
    <row r="6" spans="1:21" x14ac:dyDescent="0.25">
      <c r="A6" s="399" t="s">
        <v>415</v>
      </c>
      <c r="B6" s="400">
        <v>400</v>
      </c>
      <c r="C6" s="401"/>
      <c r="D6" s="400">
        <v>653</v>
      </c>
      <c r="E6" s="401"/>
      <c r="F6" s="400">
        <v>644</v>
      </c>
      <c r="G6" s="401"/>
      <c r="H6" s="400">
        <v>777</v>
      </c>
      <c r="I6" s="401"/>
      <c r="J6" s="402">
        <v>2028</v>
      </c>
      <c r="K6" s="401"/>
      <c r="L6" s="402">
        <v>1781</v>
      </c>
      <c r="M6" s="401"/>
      <c r="N6" s="402">
        <v>2684</v>
      </c>
      <c r="O6" s="401"/>
      <c r="P6" s="402">
        <v>1137</v>
      </c>
      <c r="Q6" s="401"/>
      <c r="R6" s="400">
        <v>593</v>
      </c>
      <c r="S6" s="401"/>
      <c r="T6" s="402">
        <v>1195</v>
      </c>
      <c r="U6" s="401"/>
    </row>
    <row r="7" spans="1:21" x14ac:dyDescent="0.25">
      <c r="A7" s="395" t="s">
        <v>416</v>
      </c>
      <c r="B7" s="396">
        <v>581</v>
      </c>
      <c r="C7" s="397"/>
      <c r="D7" s="396">
        <v>825</v>
      </c>
      <c r="E7" s="397"/>
      <c r="F7" s="396">
        <v>897</v>
      </c>
      <c r="G7" s="397"/>
      <c r="H7" s="398">
        <v>1109</v>
      </c>
      <c r="I7" s="397"/>
      <c r="J7" s="398">
        <v>2097</v>
      </c>
      <c r="K7" s="397"/>
      <c r="L7" s="398">
        <v>1864</v>
      </c>
      <c r="M7" s="397"/>
      <c r="N7" s="398">
        <v>2543</v>
      </c>
      <c r="O7" s="397"/>
      <c r="P7" s="398">
        <v>1278</v>
      </c>
      <c r="Q7" s="397"/>
      <c r="R7" s="396">
        <v>657</v>
      </c>
      <c r="S7" s="397"/>
      <c r="T7" s="398">
        <v>1318</v>
      </c>
      <c r="U7" s="397"/>
    </row>
    <row r="8" spans="1:21" x14ac:dyDescent="0.25">
      <c r="A8" s="395" t="s">
        <v>417</v>
      </c>
      <c r="B8" s="396">
        <v>441</v>
      </c>
      <c r="C8" s="397"/>
      <c r="D8" s="396">
        <v>768</v>
      </c>
      <c r="E8" s="397"/>
      <c r="F8" s="396">
        <v>945</v>
      </c>
      <c r="G8" s="397"/>
      <c r="H8" s="398">
        <v>1183</v>
      </c>
      <c r="I8" s="397"/>
      <c r="J8" s="398">
        <v>2137</v>
      </c>
      <c r="K8" s="397"/>
      <c r="L8" s="398">
        <v>1893</v>
      </c>
      <c r="M8" s="397"/>
      <c r="N8" s="398">
        <v>2727</v>
      </c>
      <c r="O8" s="397"/>
      <c r="P8" s="398">
        <v>1193</v>
      </c>
      <c r="Q8" s="397"/>
      <c r="R8" s="396">
        <v>571</v>
      </c>
      <c r="S8" s="397"/>
      <c r="T8" s="398">
        <v>1326</v>
      </c>
      <c r="U8" s="397"/>
    </row>
    <row r="9" spans="1:21" x14ac:dyDescent="0.25">
      <c r="A9" s="399" t="s">
        <v>418</v>
      </c>
      <c r="B9" s="400">
        <v>303</v>
      </c>
      <c r="C9" s="401"/>
      <c r="D9" s="400">
        <v>646</v>
      </c>
      <c r="E9" s="401"/>
      <c r="F9" s="400">
        <v>858</v>
      </c>
      <c r="G9" s="401"/>
      <c r="H9" s="402">
        <v>1250</v>
      </c>
      <c r="I9" s="401"/>
      <c r="J9" s="402">
        <v>2082</v>
      </c>
      <c r="K9" s="401"/>
      <c r="L9" s="402">
        <v>1998</v>
      </c>
      <c r="M9" s="401"/>
      <c r="N9" s="402">
        <v>2907</v>
      </c>
      <c r="O9" s="401"/>
      <c r="P9" s="402">
        <v>1292</v>
      </c>
      <c r="Q9" s="401"/>
      <c r="R9" s="400">
        <v>590</v>
      </c>
      <c r="S9" s="401"/>
      <c r="T9" s="402">
        <v>1315</v>
      </c>
      <c r="U9" s="401"/>
    </row>
    <row r="10" spans="1:21" x14ac:dyDescent="0.25">
      <c r="A10" s="395" t="s">
        <v>419</v>
      </c>
      <c r="B10" s="396">
        <v>602</v>
      </c>
      <c r="C10" s="397"/>
      <c r="D10" s="396">
        <v>934</v>
      </c>
      <c r="E10" s="397"/>
      <c r="F10" s="398">
        <v>1043</v>
      </c>
      <c r="G10" s="397"/>
      <c r="H10" s="398">
        <v>1238</v>
      </c>
      <c r="I10" s="397"/>
      <c r="J10" s="398">
        <v>2045</v>
      </c>
      <c r="K10" s="397"/>
      <c r="L10" s="398">
        <v>1791</v>
      </c>
      <c r="M10" s="397"/>
      <c r="N10" s="398">
        <v>2643</v>
      </c>
      <c r="O10" s="397"/>
      <c r="P10" s="398">
        <v>1124</v>
      </c>
      <c r="Q10" s="397"/>
      <c r="R10" s="396">
        <v>560</v>
      </c>
      <c r="S10" s="397"/>
      <c r="T10" s="398">
        <v>1344</v>
      </c>
      <c r="U10" s="397"/>
    </row>
    <row r="11" spans="1:21" x14ac:dyDescent="0.25">
      <c r="A11" s="395" t="s">
        <v>420</v>
      </c>
      <c r="B11" s="396">
        <v>336</v>
      </c>
      <c r="C11" s="397"/>
      <c r="D11" s="396">
        <v>566</v>
      </c>
      <c r="E11" s="397"/>
      <c r="F11" s="396">
        <v>750</v>
      </c>
      <c r="G11" s="397"/>
      <c r="H11" s="398">
        <v>1155</v>
      </c>
      <c r="I11" s="397"/>
      <c r="J11" s="398">
        <v>1913</v>
      </c>
      <c r="K11" s="397"/>
      <c r="L11" s="398">
        <v>1685</v>
      </c>
      <c r="M11" s="397"/>
      <c r="N11" s="398">
        <v>2833</v>
      </c>
      <c r="O11" s="397"/>
      <c r="P11" s="398">
        <v>1247</v>
      </c>
      <c r="Q11" s="397"/>
      <c r="R11" s="396">
        <v>596</v>
      </c>
      <c r="S11" s="397"/>
      <c r="T11" s="398">
        <v>1221</v>
      </c>
      <c r="U11" s="397"/>
    </row>
    <row r="12" spans="1:21" x14ac:dyDescent="0.25">
      <c r="A12" s="399" t="s">
        <v>421</v>
      </c>
      <c r="B12" s="400">
        <v>428</v>
      </c>
      <c r="C12" s="401"/>
      <c r="D12" s="400">
        <v>738</v>
      </c>
      <c r="E12" s="401"/>
      <c r="F12" s="400">
        <v>754</v>
      </c>
      <c r="G12" s="401"/>
      <c r="H12" s="402">
        <v>1004</v>
      </c>
      <c r="I12" s="401"/>
      <c r="J12" s="402">
        <v>2050</v>
      </c>
      <c r="K12" s="401"/>
      <c r="L12" s="402">
        <v>1692</v>
      </c>
      <c r="M12" s="401"/>
      <c r="N12" s="402">
        <v>2465</v>
      </c>
      <c r="O12" s="401"/>
      <c r="P12" s="402">
        <v>1155</v>
      </c>
      <c r="Q12" s="401"/>
      <c r="R12" s="400">
        <v>660</v>
      </c>
      <c r="S12" s="401"/>
      <c r="T12" s="402">
        <v>1230</v>
      </c>
      <c r="U12" s="401"/>
    </row>
    <row r="13" spans="1:21" x14ac:dyDescent="0.25">
      <c r="A13" s="395" t="s">
        <v>422</v>
      </c>
      <c r="B13" s="396">
        <v>344</v>
      </c>
      <c r="C13" s="397"/>
      <c r="D13" s="396">
        <v>592</v>
      </c>
      <c r="E13" s="397"/>
      <c r="F13" s="396">
        <v>638</v>
      </c>
      <c r="G13" s="397"/>
      <c r="H13" s="396">
        <v>878</v>
      </c>
      <c r="I13" s="397"/>
      <c r="J13" s="398">
        <v>1922</v>
      </c>
      <c r="K13" s="397"/>
      <c r="L13" s="398">
        <v>1582</v>
      </c>
      <c r="M13" s="397"/>
      <c r="N13" s="398">
        <v>2517</v>
      </c>
      <c r="O13" s="397"/>
      <c r="P13" s="398">
        <v>1328</v>
      </c>
      <c r="Q13" s="397"/>
      <c r="R13" s="396">
        <v>836</v>
      </c>
      <c r="S13" s="397"/>
      <c r="T13" s="398">
        <v>1189</v>
      </c>
      <c r="U13" s="397"/>
    </row>
    <row r="14" spans="1:21" x14ac:dyDescent="0.25">
      <c r="A14" s="395" t="s">
        <v>423</v>
      </c>
      <c r="B14" s="396">
        <v>532</v>
      </c>
      <c r="C14" s="397"/>
      <c r="D14" s="396">
        <v>903</v>
      </c>
      <c r="E14" s="397"/>
      <c r="F14" s="396">
        <v>997</v>
      </c>
      <c r="G14" s="397"/>
      <c r="H14" s="398">
        <v>1083</v>
      </c>
      <c r="I14" s="397"/>
      <c r="J14" s="398">
        <v>2128</v>
      </c>
      <c r="K14" s="397"/>
      <c r="L14" s="398">
        <v>1745</v>
      </c>
      <c r="M14" s="397"/>
      <c r="N14" s="398">
        <v>2456</v>
      </c>
      <c r="O14" s="397"/>
      <c r="P14" s="398">
        <v>1258</v>
      </c>
      <c r="Q14" s="397"/>
      <c r="R14" s="396">
        <v>776</v>
      </c>
      <c r="S14" s="397"/>
      <c r="T14" s="398">
        <v>1348</v>
      </c>
      <c r="U14" s="397"/>
    </row>
    <row r="15" spans="1:21" x14ac:dyDescent="0.25">
      <c r="A15" s="399" t="s">
        <v>424</v>
      </c>
      <c r="B15" s="400">
        <v>368</v>
      </c>
      <c r="C15" s="401"/>
      <c r="D15" s="400">
        <v>640</v>
      </c>
      <c r="E15" s="401"/>
      <c r="F15" s="400">
        <v>722</v>
      </c>
      <c r="G15" s="401"/>
      <c r="H15" s="400">
        <v>961</v>
      </c>
      <c r="I15" s="401"/>
      <c r="J15" s="402">
        <v>1926</v>
      </c>
      <c r="K15" s="401"/>
      <c r="L15" s="402">
        <v>1613</v>
      </c>
      <c r="M15" s="401"/>
      <c r="N15" s="402">
        <v>2492</v>
      </c>
      <c r="O15" s="401"/>
      <c r="P15" s="402">
        <v>1308</v>
      </c>
      <c r="Q15" s="401"/>
      <c r="R15" s="400">
        <v>770</v>
      </c>
      <c r="S15" s="401"/>
      <c r="T15" s="402">
        <v>1206</v>
      </c>
      <c r="U15" s="401"/>
    </row>
    <row r="16" spans="1:21" x14ac:dyDescent="0.25">
      <c r="A16" s="395" t="s">
        <v>425</v>
      </c>
      <c r="B16" s="396">
        <v>482</v>
      </c>
      <c r="C16" s="397"/>
      <c r="D16" s="396">
        <v>787</v>
      </c>
      <c r="E16" s="397"/>
      <c r="F16" s="396">
        <v>745</v>
      </c>
      <c r="G16" s="397"/>
      <c r="H16" s="396">
        <v>867</v>
      </c>
      <c r="I16" s="397"/>
      <c r="J16" s="398">
        <v>1888</v>
      </c>
      <c r="K16" s="397"/>
      <c r="L16" s="398">
        <v>1370</v>
      </c>
      <c r="M16" s="397"/>
      <c r="N16" s="398">
        <v>2230</v>
      </c>
      <c r="O16" s="397"/>
      <c r="P16" s="398">
        <v>1223</v>
      </c>
      <c r="Q16" s="397"/>
      <c r="R16" s="396">
        <v>709</v>
      </c>
      <c r="S16" s="397"/>
      <c r="T16" s="398">
        <v>1168</v>
      </c>
      <c r="U16" s="397"/>
    </row>
    <row r="17" spans="1:21" x14ac:dyDescent="0.25">
      <c r="A17" s="395" t="s">
        <v>426</v>
      </c>
      <c r="B17" s="396">
        <v>264</v>
      </c>
      <c r="C17" s="397"/>
      <c r="D17" s="396">
        <v>561</v>
      </c>
      <c r="E17" s="397"/>
      <c r="F17" s="396">
        <v>742</v>
      </c>
      <c r="G17" s="397"/>
      <c r="H17" s="396">
        <v>974</v>
      </c>
      <c r="I17" s="397"/>
      <c r="J17" s="398">
        <v>1908</v>
      </c>
      <c r="K17" s="397"/>
      <c r="L17" s="398">
        <v>1738</v>
      </c>
      <c r="M17" s="397"/>
      <c r="N17" s="398">
        <v>2700</v>
      </c>
      <c r="O17" s="397"/>
      <c r="P17" s="398">
        <v>1147</v>
      </c>
      <c r="Q17" s="397"/>
      <c r="R17" s="396">
        <v>559</v>
      </c>
      <c r="S17" s="397"/>
      <c r="T17" s="398">
        <v>1179</v>
      </c>
      <c r="U17" s="397"/>
    </row>
    <row r="18" spans="1:21" x14ac:dyDescent="0.25">
      <c r="A18" s="399" t="s">
        <v>427</v>
      </c>
      <c r="B18" s="400">
        <v>373</v>
      </c>
      <c r="C18" s="401"/>
      <c r="D18" s="400">
        <v>571</v>
      </c>
      <c r="E18" s="401"/>
      <c r="F18" s="400">
        <v>712</v>
      </c>
      <c r="G18" s="401"/>
      <c r="H18" s="402">
        <v>1196</v>
      </c>
      <c r="I18" s="401"/>
      <c r="J18" s="402">
        <v>1812</v>
      </c>
      <c r="K18" s="401"/>
      <c r="L18" s="402">
        <v>1580</v>
      </c>
      <c r="M18" s="401"/>
      <c r="N18" s="402">
        <v>2899</v>
      </c>
      <c r="O18" s="401"/>
      <c r="P18" s="402">
        <v>1235</v>
      </c>
      <c r="Q18" s="401"/>
      <c r="R18" s="400">
        <v>605</v>
      </c>
      <c r="S18" s="401"/>
      <c r="T18" s="402">
        <v>1204</v>
      </c>
      <c r="U18" s="401"/>
    </row>
    <row r="19" spans="1:21" x14ac:dyDescent="0.25">
      <c r="A19" s="395" t="s">
        <v>428</v>
      </c>
      <c r="B19" s="396">
        <v>312</v>
      </c>
      <c r="C19" s="397"/>
      <c r="D19" s="396">
        <v>634</v>
      </c>
      <c r="E19" s="397"/>
      <c r="F19" s="396">
        <v>787</v>
      </c>
      <c r="G19" s="397"/>
      <c r="H19" s="398">
        <v>1030</v>
      </c>
      <c r="I19" s="397"/>
      <c r="J19" s="398">
        <v>1905</v>
      </c>
      <c r="K19" s="397"/>
      <c r="L19" s="398">
        <v>1591</v>
      </c>
      <c r="M19" s="397"/>
      <c r="N19" s="398">
        <v>2608</v>
      </c>
      <c r="O19" s="397"/>
      <c r="P19" s="398">
        <v>1095</v>
      </c>
      <c r="Q19" s="397"/>
      <c r="R19" s="396">
        <v>574</v>
      </c>
      <c r="S19" s="397"/>
      <c r="T19" s="398">
        <v>1185</v>
      </c>
      <c r="U19" s="397"/>
    </row>
    <row r="20" spans="1:21" x14ac:dyDescent="0.25">
      <c r="A20" s="395" t="s">
        <v>429</v>
      </c>
      <c r="B20" s="396">
        <v>352</v>
      </c>
      <c r="C20" s="397"/>
      <c r="D20" s="396">
        <v>638</v>
      </c>
      <c r="E20" s="397"/>
      <c r="F20" s="396">
        <v>688</v>
      </c>
      <c r="G20" s="397"/>
      <c r="H20" s="396">
        <v>914</v>
      </c>
      <c r="I20" s="397"/>
      <c r="J20" s="398">
        <v>1931</v>
      </c>
      <c r="K20" s="397"/>
      <c r="L20" s="398">
        <v>1634</v>
      </c>
      <c r="M20" s="397"/>
      <c r="N20" s="398">
        <v>2579</v>
      </c>
      <c r="O20" s="397"/>
      <c r="P20" s="396">
        <v>961</v>
      </c>
      <c r="Q20" s="397"/>
      <c r="R20" s="396">
        <v>542</v>
      </c>
      <c r="S20" s="397"/>
      <c r="T20" s="398">
        <v>1153</v>
      </c>
      <c r="U20" s="397"/>
    </row>
    <row r="21" spans="1:21" x14ac:dyDescent="0.25">
      <c r="A21" s="399" t="s">
        <v>430</v>
      </c>
      <c r="B21" s="400">
        <v>421</v>
      </c>
      <c r="C21" s="401"/>
      <c r="D21" s="400">
        <v>731</v>
      </c>
      <c r="E21" s="401"/>
      <c r="F21" s="400">
        <v>724</v>
      </c>
      <c r="G21" s="401"/>
      <c r="H21" s="400">
        <v>919</v>
      </c>
      <c r="I21" s="401"/>
      <c r="J21" s="402">
        <v>1788</v>
      </c>
      <c r="K21" s="401"/>
      <c r="L21" s="402">
        <v>1440</v>
      </c>
      <c r="M21" s="401"/>
      <c r="N21" s="402">
        <v>2309</v>
      </c>
      <c r="O21" s="401"/>
      <c r="P21" s="402">
        <v>1239</v>
      </c>
      <c r="Q21" s="401"/>
      <c r="R21" s="400">
        <v>680</v>
      </c>
      <c r="S21" s="401"/>
      <c r="T21" s="402">
        <v>1148</v>
      </c>
      <c r="U21" s="401"/>
    </row>
    <row r="22" spans="1:21" x14ac:dyDescent="0.25">
      <c r="A22" s="395" t="s">
        <v>431</v>
      </c>
      <c r="B22" s="396">
        <v>420</v>
      </c>
      <c r="C22" s="397"/>
      <c r="D22" s="396">
        <v>602</v>
      </c>
      <c r="E22" s="397"/>
      <c r="F22" s="396">
        <v>548</v>
      </c>
      <c r="G22" s="397"/>
      <c r="H22" s="396">
        <v>713</v>
      </c>
      <c r="I22" s="397"/>
      <c r="J22" s="398">
        <v>1697</v>
      </c>
      <c r="K22" s="397"/>
      <c r="L22" s="398">
        <v>1257</v>
      </c>
      <c r="M22" s="397"/>
      <c r="N22" s="398">
        <v>2385</v>
      </c>
      <c r="O22" s="397"/>
      <c r="P22" s="398">
        <v>1120</v>
      </c>
      <c r="Q22" s="397"/>
      <c r="R22" s="396">
        <v>817</v>
      </c>
      <c r="S22" s="397"/>
      <c r="T22" s="398">
        <v>1077</v>
      </c>
      <c r="U22" s="397"/>
    </row>
    <row r="23" spans="1:21" x14ac:dyDescent="0.25">
      <c r="A23" s="395" t="s">
        <v>432</v>
      </c>
      <c r="B23" s="396">
        <v>410</v>
      </c>
      <c r="C23" s="397"/>
      <c r="D23" s="396">
        <v>725</v>
      </c>
      <c r="E23" s="397"/>
      <c r="F23" s="396">
        <v>740</v>
      </c>
      <c r="G23" s="397"/>
      <c r="H23" s="396">
        <v>902</v>
      </c>
      <c r="I23" s="397"/>
      <c r="J23" s="398">
        <v>1842</v>
      </c>
      <c r="K23" s="397"/>
      <c r="L23" s="398">
        <v>1517</v>
      </c>
      <c r="M23" s="397"/>
      <c r="N23" s="398">
        <v>2247</v>
      </c>
      <c r="O23" s="397"/>
      <c r="P23" s="398">
        <v>1015</v>
      </c>
      <c r="Q23" s="397"/>
      <c r="R23" s="396">
        <v>632</v>
      </c>
      <c r="S23" s="397"/>
      <c r="T23" s="398">
        <v>1137</v>
      </c>
      <c r="U23" s="397"/>
    </row>
    <row r="24" spans="1:21" x14ac:dyDescent="0.25">
      <c r="A24" s="399" t="s">
        <v>433</v>
      </c>
      <c r="B24" s="400">
        <v>447</v>
      </c>
      <c r="C24" s="401"/>
      <c r="D24" s="400">
        <v>706</v>
      </c>
      <c r="E24" s="401"/>
      <c r="F24" s="400">
        <v>701</v>
      </c>
      <c r="G24" s="401"/>
      <c r="H24" s="400">
        <v>940</v>
      </c>
      <c r="I24" s="401"/>
      <c r="J24" s="402">
        <v>1887</v>
      </c>
      <c r="K24" s="401"/>
      <c r="L24" s="402">
        <v>1572</v>
      </c>
      <c r="M24" s="401"/>
      <c r="N24" s="402">
        <v>2505</v>
      </c>
      <c r="O24" s="401"/>
      <c r="P24" s="402">
        <v>1228</v>
      </c>
      <c r="Q24" s="401"/>
      <c r="R24" s="400">
        <v>680</v>
      </c>
      <c r="S24" s="401"/>
      <c r="T24" s="402">
        <v>1190</v>
      </c>
      <c r="U24" s="401"/>
    </row>
    <row r="25" spans="1:21" x14ac:dyDescent="0.25">
      <c r="A25" s="395" t="s">
        <v>434</v>
      </c>
      <c r="B25" s="396">
        <v>479</v>
      </c>
      <c r="C25" s="397"/>
      <c r="D25" s="396">
        <v>779</v>
      </c>
      <c r="E25" s="397"/>
      <c r="F25" s="396">
        <v>827</v>
      </c>
      <c r="G25" s="397"/>
      <c r="H25" s="398">
        <v>1066</v>
      </c>
      <c r="I25" s="397"/>
      <c r="J25" s="398">
        <v>2007</v>
      </c>
      <c r="K25" s="397"/>
      <c r="L25" s="398">
        <v>1662</v>
      </c>
      <c r="M25" s="397"/>
      <c r="N25" s="398">
        <v>2375</v>
      </c>
      <c r="O25" s="397"/>
      <c r="P25" s="398">
        <v>1163</v>
      </c>
      <c r="Q25" s="397"/>
      <c r="R25" s="396">
        <v>689</v>
      </c>
      <c r="S25" s="397"/>
      <c r="T25" s="398">
        <v>1242</v>
      </c>
      <c r="U25" s="397"/>
    </row>
    <row r="26" spans="1:21" x14ac:dyDescent="0.25">
      <c r="A26" s="395" t="s">
        <v>435</v>
      </c>
      <c r="B26" s="396">
        <v>465</v>
      </c>
      <c r="C26" s="397"/>
      <c r="D26" s="396">
        <v>730</v>
      </c>
      <c r="E26" s="397"/>
      <c r="F26" s="396">
        <v>783</v>
      </c>
      <c r="G26" s="397"/>
      <c r="H26" s="396">
        <v>960</v>
      </c>
      <c r="I26" s="397"/>
      <c r="J26" s="398">
        <v>1932</v>
      </c>
      <c r="K26" s="397"/>
      <c r="L26" s="398">
        <v>1577</v>
      </c>
      <c r="M26" s="397"/>
      <c r="N26" s="398">
        <v>2448</v>
      </c>
      <c r="O26" s="397"/>
      <c r="P26" s="398">
        <v>1074</v>
      </c>
      <c r="Q26" s="397"/>
      <c r="R26" s="396">
        <v>685</v>
      </c>
      <c r="S26" s="397"/>
      <c r="T26" s="398">
        <v>1204</v>
      </c>
      <c r="U26" s="397"/>
    </row>
    <row r="27" spans="1:21" x14ac:dyDescent="0.25">
      <c r="A27" s="399" t="s">
        <v>436</v>
      </c>
      <c r="B27" s="400">
        <v>364</v>
      </c>
      <c r="C27" s="401"/>
      <c r="D27" s="400">
        <v>614</v>
      </c>
      <c r="E27" s="401"/>
      <c r="F27" s="400">
        <v>643</v>
      </c>
      <c r="G27" s="401"/>
      <c r="H27" s="400">
        <v>908</v>
      </c>
      <c r="I27" s="401"/>
      <c r="J27" s="402">
        <v>1843</v>
      </c>
      <c r="K27" s="401"/>
      <c r="L27" s="402">
        <v>1525</v>
      </c>
      <c r="M27" s="401"/>
      <c r="N27" s="402">
        <v>2513</v>
      </c>
      <c r="O27" s="401"/>
      <c r="P27" s="402">
        <v>1141</v>
      </c>
      <c r="Q27" s="401"/>
      <c r="R27" s="400">
        <v>698</v>
      </c>
      <c r="S27" s="401"/>
      <c r="T27" s="402">
        <v>1146</v>
      </c>
      <c r="U27" s="401"/>
    </row>
    <row r="28" spans="1:21" x14ac:dyDescent="0.25">
      <c r="A28" s="395" t="s">
        <v>437</v>
      </c>
      <c r="B28" s="396">
        <v>551</v>
      </c>
      <c r="C28" s="397"/>
      <c r="D28" s="396">
        <v>830</v>
      </c>
      <c r="E28" s="397"/>
      <c r="F28" s="396">
        <v>864</v>
      </c>
      <c r="G28" s="397"/>
      <c r="H28" s="398">
        <v>1009</v>
      </c>
      <c r="I28" s="397"/>
      <c r="J28" s="398">
        <v>2000</v>
      </c>
      <c r="K28" s="397"/>
      <c r="L28" s="398">
        <v>1665</v>
      </c>
      <c r="M28" s="397"/>
      <c r="N28" s="398">
        <v>2359</v>
      </c>
      <c r="O28" s="397"/>
      <c r="P28" s="398">
        <v>1123</v>
      </c>
      <c r="Q28" s="397"/>
      <c r="R28" s="396">
        <v>624</v>
      </c>
      <c r="S28" s="397"/>
      <c r="T28" s="398">
        <v>1241</v>
      </c>
      <c r="U28" s="397"/>
    </row>
    <row r="29" spans="1:21" x14ac:dyDescent="0.25">
      <c r="A29" s="395" t="s">
        <v>438</v>
      </c>
      <c r="B29" s="396">
        <v>393</v>
      </c>
      <c r="C29" s="397"/>
      <c r="D29" s="396">
        <v>614</v>
      </c>
      <c r="E29" s="397"/>
      <c r="F29" s="396">
        <v>626</v>
      </c>
      <c r="G29" s="397"/>
      <c r="H29" s="396">
        <v>878</v>
      </c>
      <c r="I29" s="397"/>
      <c r="J29" s="398">
        <v>1842</v>
      </c>
      <c r="K29" s="397"/>
      <c r="L29" s="398">
        <v>1382</v>
      </c>
      <c r="M29" s="397"/>
      <c r="N29" s="398">
        <v>2342</v>
      </c>
      <c r="O29" s="397"/>
      <c r="P29" s="398">
        <v>1188</v>
      </c>
      <c r="Q29" s="397"/>
      <c r="R29" s="396">
        <v>690</v>
      </c>
      <c r="S29" s="397"/>
      <c r="T29" s="398">
        <v>1117</v>
      </c>
      <c r="U29" s="397"/>
    </row>
    <row r="30" spans="1:21" x14ac:dyDescent="0.25">
      <c r="A30" s="399" t="s">
        <v>439</v>
      </c>
      <c r="B30" s="400">
        <v>467</v>
      </c>
      <c r="C30" s="401"/>
      <c r="D30" s="400">
        <v>708</v>
      </c>
      <c r="E30" s="401"/>
      <c r="F30" s="400">
        <v>788</v>
      </c>
      <c r="G30" s="401"/>
      <c r="H30" s="402">
        <v>1003</v>
      </c>
      <c r="I30" s="401"/>
      <c r="J30" s="402">
        <v>2011</v>
      </c>
      <c r="K30" s="401"/>
      <c r="L30" s="402">
        <v>1520</v>
      </c>
      <c r="M30" s="401"/>
      <c r="N30" s="402">
        <v>2261</v>
      </c>
      <c r="O30" s="401"/>
      <c r="P30" s="402">
        <v>1031</v>
      </c>
      <c r="Q30" s="401"/>
      <c r="R30" s="400">
        <v>547</v>
      </c>
      <c r="S30" s="401"/>
      <c r="T30" s="402">
        <v>1172</v>
      </c>
      <c r="U30" s="401"/>
    </row>
    <row r="31" spans="1:21" x14ac:dyDescent="0.25">
      <c r="A31" s="395" t="s">
        <v>440</v>
      </c>
      <c r="B31" s="396">
        <v>402</v>
      </c>
      <c r="C31" s="397"/>
      <c r="D31" s="396">
        <v>597</v>
      </c>
      <c r="E31" s="397"/>
      <c r="F31" s="396">
        <v>619</v>
      </c>
      <c r="G31" s="397"/>
      <c r="H31" s="396">
        <v>939</v>
      </c>
      <c r="I31" s="397"/>
      <c r="J31" s="398">
        <v>1675</v>
      </c>
      <c r="K31" s="397"/>
      <c r="L31" s="398">
        <v>1232</v>
      </c>
      <c r="M31" s="397"/>
      <c r="N31" s="398">
        <v>2035</v>
      </c>
      <c r="O31" s="397"/>
      <c r="P31" s="398">
        <v>1058</v>
      </c>
      <c r="Q31" s="397"/>
      <c r="R31" s="396">
        <v>620</v>
      </c>
      <c r="S31" s="397"/>
      <c r="T31" s="398">
        <v>1029</v>
      </c>
      <c r="U31" s="397"/>
    </row>
    <row r="32" spans="1:21" x14ac:dyDescent="0.25">
      <c r="A32" s="395" t="s">
        <v>441</v>
      </c>
      <c r="B32" s="396">
        <v>407</v>
      </c>
      <c r="C32" s="397"/>
      <c r="D32" s="396">
        <v>689</v>
      </c>
      <c r="E32" s="397"/>
      <c r="F32" s="396">
        <v>823</v>
      </c>
      <c r="G32" s="397"/>
      <c r="H32" s="398">
        <v>1122</v>
      </c>
      <c r="I32" s="397"/>
      <c r="J32" s="398">
        <v>2020</v>
      </c>
      <c r="K32" s="397"/>
      <c r="L32" s="398">
        <v>1808</v>
      </c>
      <c r="M32" s="397"/>
      <c r="N32" s="398">
        <v>2720</v>
      </c>
      <c r="O32" s="397"/>
      <c r="P32" s="398">
        <v>1256</v>
      </c>
      <c r="Q32" s="397"/>
      <c r="R32" s="396">
        <v>715</v>
      </c>
      <c r="S32" s="397"/>
      <c r="T32" s="398">
        <v>1285</v>
      </c>
      <c r="U32" s="397"/>
    </row>
    <row r="33" spans="1:21" x14ac:dyDescent="0.25">
      <c r="A33" s="399" t="s">
        <v>442</v>
      </c>
      <c r="B33" s="400">
        <v>378</v>
      </c>
      <c r="C33" s="401"/>
      <c r="D33" s="400">
        <v>615</v>
      </c>
      <c r="E33" s="401"/>
      <c r="F33" s="400">
        <v>741</v>
      </c>
      <c r="G33" s="401"/>
      <c r="H33" s="402">
        <v>1027</v>
      </c>
      <c r="I33" s="401"/>
      <c r="J33" s="402">
        <v>1972</v>
      </c>
      <c r="K33" s="401"/>
      <c r="L33" s="402">
        <v>1685</v>
      </c>
      <c r="M33" s="401"/>
      <c r="N33" s="402">
        <v>2638</v>
      </c>
      <c r="O33" s="401"/>
      <c r="P33" s="402">
        <v>1174</v>
      </c>
      <c r="Q33" s="401"/>
      <c r="R33" s="400">
        <v>738</v>
      </c>
      <c r="S33" s="401"/>
      <c r="T33" s="402">
        <v>1226</v>
      </c>
      <c r="U33" s="401"/>
    </row>
    <row r="34" spans="1:21" x14ac:dyDescent="0.25">
      <c r="A34" s="395" t="s">
        <v>443</v>
      </c>
      <c r="B34" s="396">
        <v>434</v>
      </c>
      <c r="C34" s="397"/>
      <c r="D34" s="396">
        <v>588</v>
      </c>
      <c r="E34" s="397"/>
      <c r="F34" s="396">
        <v>618</v>
      </c>
      <c r="G34" s="397"/>
      <c r="H34" s="396">
        <v>871</v>
      </c>
      <c r="I34" s="397"/>
      <c r="J34" s="398">
        <v>1833</v>
      </c>
      <c r="K34" s="397"/>
      <c r="L34" s="398">
        <v>1412</v>
      </c>
      <c r="M34" s="397"/>
      <c r="N34" s="398">
        <v>2242</v>
      </c>
      <c r="O34" s="397"/>
      <c r="P34" s="398">
        <v>1164</v>
      </c>
      <c r="Q34" s="397"/>
      <c r="R34" s="396">
        <v>770</v>
      </c>
      <c r="S34" s="397"/>
      <c r="T34" s="398">
        <v>1113</v>
      </c>
      <c r="U34" s="397"/>
    </row>
    <row r="35" spans="1:21" x14ac:dyDescent="0.25">
      <c r="A35" s="395" t="s">
        <v>444</v>
      </c>
      <c r="B35" s="396">
        <v>487</v>
      </c>
      <c r="C35" s="397"/>
      <c r="D35" s="396">
        <v>793</v>
      </c>
      <c r="E35" s="397"/>
      <c r="F35" s="396">
        <v>816</v>
      </c>
      <c r="G35" s="397"/>
      <c r="H35" s="398">
        <v>1217</v>
      </c>
      <c r="I35" s="397"/>
      <c r="J35" s="398">
        <v>2075</v>
      </c>
      <c r="K35" s="397"/>
      <c r="L35" s="398">
        <v>1834</v>
      </c>
      <c r="M35" s="397"/>
      <c r="N35" s="398">
        <v>2734</v>
      </c>
      <c r="O35" s="397"/>
      <c r="P35" s="398">
        <v>1202</v>
      </c>
      <c r="Q35" s="397"/>
      <c r="R35" s="396">
        <v>658</v>
      </c>
      <c r="S35" s="397"/>
      <c r="T35" s="398">
        <v>1313</v>
      </c>
      <c r="U35" s="397"/>
    </row>
    <row r="36" spans="1:21" x14ac:dyDescent="0.25">
      <c r="A36" s="399" t="s">
        <v>445</v>
      </c>
      <c r="B36" s="400">
        <v>436</v>
      </c>
      <c r="C36" s="401"/>
      <c r="D36" s="400">
        <v>657</v>
      </c>
      <c r="E36" s="401"/>
      <c r="F36" s="400">
        <v>658</v>
      </c>
      <c r="G36" s="401"/>
      <c r="H36" s="400">
        <v>924</v>
      </c>
      <c r="I36" s="401"/>
      <c r="J36" s="402">
        <v>1889</v>
      </c>
      <c r="K36" s="401"/>
      <c r="L36" s="402">
        <v>1576</v>
      </c>
      <c r="M36" s="401"/>
      <c r="N36" s="402">
        <v>2498</v>
      </c>
      <c r="O36" s="401"/>
      <c r="P36" s="402">
        <v>1331</v>
      </c>
      <c r="Q36" s="401"/>
      <c r="R36" s="400">
        <v>876</v>
      </c>
      <c r="S36" s="401"/>
      <c r="T36" s="402">
        <v>1209</v>
      </c>
      <c r="U36" s="401"/>
    </row>
    <row r="37" spans="1:21" x14ac:dyDescent="0.25">
      <c r="A37" s="395" t="s">
        <v>446</v>
      </c>
      <c r="B37" s="396">
        <v>321</v>
      </c>
      <c r="C37" s="397"/>
      <c r="D37" s="396">
        <v>541</v>
      </c>
      <c r="E37" s="397"/>
      <c r="F37" s="396">
        <v>643</v>
      </c>
      <c r="G37" s="397"/>
      <c r="H37" s="396">
        <v>859</v>
      </c>
      <c r="I37" s="397"/>
      <c r="J37" s="398">
        <v>1958</v>
      </c>
      <c r="K37" s="397"/>
      <c r="L37" s="398">
        <v>1537</v>
      </c>
      <c r="M37" s="397"/>
      <c r="N37" s="398">
        <v>2502</v>
      </c>
      <c r="O37" s="397"/>
      <c r="P37" s="398">
        <v>1121</v>
      </c>
      <c r="Q37" s="397"/>
      <c r="R37" s="396">
        <v>619</v>
      </c>
      <c r="S37" s="397"/>
      <c r="T37" s="398">
        <v>1136</v>
      </c>
      <c r="U37" s="397"/>
    </row>
    <row r="38" spans="1:21" x14ac:dyDescent="0.25">
      <c r="A38" s="395" t="s">
        <v>447</v>
      </c>
      <c r="B38" s="396">
        <v>538</v>
      </c>
      <c r="C38" s="397"/>
      <c r="D38" s="396">
        <v>799</v>
      </c>
      <c r="E38" s="397"/>
      <c r="F38" s="396">
        <v>934</v>
      </c>
      <c r="G38" s="397"/>
      <c r="H38" s="398">
        <v>1178</v>
      </c>
      <c r="I38" s="397"/>
      <c r="J38" s="398">
        <v>1925</v>
      </c>
      <c r="K38" s="397"/>
      <c r="L38" s="398">
        <v>1579</v>
      </c>
      <c r="M38" s="397"/>
      <c r="N38" s="398">
        <v>2288</v>
      </c>
      <c r="O38" s="397"/>
      <c r="P38" s="398">
        <v>1174</v>
      </c>
      <c r="Q38" s="397"/>
      <c r="R38" s="396">
        <v>776</v>
      </c>
      <c r="S38" s="397"/>
      <c r="T38" s="398">
        <v>1260</v>
      </c>
      <c r="U38" s="397"/>
    </row>
    <row r="39" spans="1:21" x14ac:dyDescent="0.25">
      <c r="A39" s="399" t="s">
        <v>448</v>
      </c>
      <c r="B39" s="400">
        <v>468</v>
      </c>
      <c r="C39" s="401"/>
      <c r="D39" s="400">
        <v>649</v>
      </c>
      <c r="E39" s="401"/>
      <c r="F39" s="400">
        <v>724</v>
      </c>
      <c r="G39" s="401"/>
      <c r="H39" s="400">
        <v>955</v>
      </c>
      <c r="I39" s="401"/>
      <c r="J39" s="402">
        <v>1865</v>
      </c>
      <c r="K39" s="401"/>
      <c r="L39" s="402">
        <v>1508</v>
      </c>
      <c r="M39" s="401"/>
      <c r="N39" s="402">
        <v>2469</v>
      </c>
      <c r="O39" s="401"/>
      <c r="P39" s="402">
        <v>1190</v>
      </c>
      <c r="Q39" s="401"/>
      <c r="R39" s="400">
        <v>956</v>
      </c>
      <c r="S39" s="401"/>
      <c r="T39" s="402">
        <v>1214</v>
      </c>
      <c r="U39" s="401"/>
    </row>
    <row r="40" spans="1:21" x14ac:dyDescent="0.25">
      <c r="A40" s="395" t="s">
        <v>449</v>
      </c>
      <c r="B40" s="396">
        <v>372</v>
      </c>
      <c r="C40" s="397"/>
      <c r="D40" s="396">
        <v>627</v>
      </c>
      <c r="E40" s="397"/>
      <c r="F40" s="396">
        <v>643</v>
      </c>
      <c r="G40" s="397"/>
      <c r="H40" s="396">
        <v>830</v>
      </c>
      <c r="I40" s="397"/>
      <c r="J40" s="398">
        <v>2004</v>
      </c>
      <c r="K40" s="397"/>
      <c r="L40" s="398">
        <v>1596</v>
      </c>
      <c r="M40" s="397"/>
      <c r="N40" s="398">
        <v>2599</v>
      </c>
      <c r="O40" s="397"/>
      <c r="P40" s="398">
        <v>1210</v>
      </c>
      <c r="Q40" s="397"/>
      <c r="R40" s="396">
        <v>737</v>
      </c>
      <c r="S40" s="397"/>
      <c r="T40" s="398">
        <v>1194</v>
      </c>
      <c r="U40" s="397"/>
    </row>
    <row r="41" spans="1:21" x14ac:dyDescent="0.25">
      <c r="A41" s="395" t="s">
        <v>450</v>
      </c>
      <c r="B41" s="396">
        <v>301</v>
      </c>
      <c r="C41" s="397"/>
      <c r="D41" s="396">
        <v>626</v>
      </c>
      <c r="E41" s="397"/>
      <c r="F41" s="396">
        <v>738</v>
      </c>
      <c r="G41" s="397"/>
      <c r="H41" s="398">
        <v>1021</v>
      </c>
      <c r="I41" s="397"/>
      <c r="J41" s="398">
        <v>2149</v>
      </c>
      <c r="K41" s="397"/>
      <c r="L41" s="398">
        <v>1792</v>
      </c>
      <c r="M41" s="397"/>
      <c r="N41" s="398">
        <v>2618</v>
      </c>
      <c r="O41" s="397"/>
      <c r="P41" s="398">
        <v>1188</v>
      </c>
      <c r="Q41" s="397"/>
      <c r="R41" s="396">
        <v>664</v>
      </c>
      <c r="S41" s="397"/>
      <c r="T41" s="398">
        <v>1249</v>
      </c>
      <c r="U41" s="397"/>
    </row>
    <row r="42" spans="1:21" x14ac:dyDescent="0.25">
      <c r="A42" s="399" t="s">
        <v>451</v>
      </c>
      <c r="B42" s="400">
        <v>406</v>
      </c>
      <c r="C42" s="401"/>
      <c r="D42" s="400">
        <v>729</v>
      </c>
      <c r="E42" s="401"/>
      <c r="F42" s="400">
        <v>918</v>
      </c>
      <c r="G42" s="401"/>
      <c r="H42" s="402">
        <v>1115</v>
      </c>
      <c r="I42" s="401"/>
      <c r="J42" s="402">
        <v>2067</v>
      </c>
      <c r="K42" s="401"/>
      <c r="L42" s="402">
        <v>1718</v>
      </c>
      <c r="M42" s="401"/>
      <c r="N42" s="402">
        <v>2368</v>
      </c>
      <c r="O42" s="401"/>
      <c r="P42" s="402">
        <v>1196</v>
      </c>
      <c r="Q42" s="401"/>
      <c r="R42" s="400">
        <v>706</v>
      </c>
      <c r="S42" s="401"/>
      <c r="T42" s="402">
        <v>1269</v>
      </c>
      <c r="U42" s="401"/>
    </row>
    <row r="43" spans="1:21" x14ac:dyDescent="0.25">
      <c r="A43" s="395" t="s">
        <v>452</v>
      </c>
      <c r="B43" s="396">
        <v>545</v>
      </c>
      <c r="C43" s="397"/>
      <c r="D43" s="396">
        <v>782</v>
      </c>
      <c r="E43" s="397"/>
      <c r="F43" s="396">
        <v>975</v>
      </c>
      <c r="G43" s="397"/>
      <c r="H43" s="398">
        <v>1230</v>
      </c>
      <c r="I43" s="397"/>
      <c r="J43" s="398">
        <v>1923</v>
      </c>
      <c r="K43" s="397"/>
      <c r="L43" s="398">
        <v>1582</v>
      </c>
      <c r="M43" s="397"/>
      <c r="N43" s="398">
        <v>2422</v>
      </c>
      <c r="O43" s="397"/>
      <c r="P43" s="398">
        <v>1320</v>
      </c>
      <c r="Q43" s="397"/>
      <c r="R43" s="396">
        <v>729</v>
      </c>
      <c r="S43" s="397"/>
      <c r="T43" s="398">
        <v>1283</v>
      </c>
      <c r="U43" s="397"/>
    </row>
    <row r="44" spans="1:21" x14ac:dyDescent="0.25">
      <c r="A44" s="395" t="s">
        <v>453</v>
      </c>
      <c r="B44" s="396">
        <v>426</v>
      </c>
      <c r="C44" s="397"/>
      <c r="D44" s="396">
        <v>658</v>
      </c>
      <c r="E44" s="397"/>
      <c r="F44" s="396">
        <v>652</v>
      </c>
      <c r="G44" s="397"/>
      <c r="H44" s="396">
        <v>864</v>
      </c>
      <c r="I44" s="397"/>
      <c r="J44" s="398">
        <v>1977</v>
      </c>
      <c r="K44" s="397"/>
      <c r="L44" s="398">
        <v>1417</v>
      </c>
      <c r="M44" s="397"/>
      <c r="N44" s="398">
        <v>2295</v>
      </c>
      <c r="O44" s="397"/>
      <c r="P44" s="398">
        <v>1330</v>
      </c>
      <c r="Q44" s="397"/>
      <c r="R44" s="396">
        <v>685</v>
      </c>
      <c r="S44" s="397"/>
      <c r="T44" s="398">
        <v>1156</v>
      </c>
      <c r="U44" s="397"/>
    </row>
    <row r="45" spans="1:21" x14ac:dyDescent="0.25">
      <c r="A45" s="399" t="s">
        <v>454</v>
      </c>
      <c r="B45" s="400">
        <v>477</v>
      </c>
      <c r="C45" s="401"/>
      <c r="D45" s="400">
        <v>656</v>
      </c>
      <c r="E45" s="401"/>
      <c r="F45" s="400">
        <v>647</v>
      </c>
      <c r="G45" s="401"/>
      <c r="H45" s="400">
        <v>983</v>
      </c>
      <c r="I45" s="401"/>
      <c r="J45" s="402">
        <v>2143</v>
      </c>
      <c r="K45" s="401"/>
      <c r="L45" s="402">
        <v>1622</v>
      </c>
      <c r="M45" s="401"/>
      <c r="N45" s="402">
        <v>2579</v>
      </c>
      <c r="O45" s="401"/>
      <c r="P45" s="402">
        <v>1294</v>
      </c>
      <c r="Q45" s="401"/>
      <c r="R45" s="400">
        <v>827</v>
      </c>
      <c r="S45" s="401"/>
      <c r="T45" s="402">
        <v>1260</v>
      </c>
      <c r="U45" s="401"/>
    </row>
    <row r="46" spans="1:21" x14ac:dyDescent="0.25">
      <c r="A46" s="395" t="s">
        <v>455</v>
      </c>
      <c r="B46" s="396">
        <v>511</v>
      </c>
      <c r="C46" s="397"/>
      <c r="D46" s="396">
        <v>854</v>
      </c>
      <c r="E46" s="397"/>
      <c r="F46" s="396">
        <v>959</v>
      </c>
      <c r="G46" s="397"/>
      <c r="H46" s="398">
        <v>1125</v>
      </c>
      <c r="I46" s="397"/>
      <c r="J46" s="398">
        <v>2197</v>
      </c>
      <c r="K46" s="397"/>
      <c r="L46" s="398">
        <v>1758</v>
      </c>
      <c r="M46" s="397"/>
      <c r="N46" s="398">
        <v>2499</v>
      </c>
      <c r="O46" s="397"/>
      <c r="P46" s="398">
        <v>1182</v>
      </c>
      <c r="Q46" s="397"/>
      <c r="R46" s="396">
        <v>672</v>
      </c>
      <c r="S46" s="397"/>
      <c r="T46" s="398">
        <v>1331</v>
      </c>
      <c r="U46" s="397"/>
    </row>
    <row r="47" spans="1:21" x14ac:dyDescent="0.25">
      <c r="A47" s="395" t="s">
        <v>456</v>
      </c>
      <c r="B47" s="396">
        <v>276</v>
      </c>
      <c r="C47" s="397"/>
      <c r="D47" s="396">
        <v>460</v>
      </c>
      <c r="E47" s="397"/>
      <c r="F47" s="396">
        <v>449</v>
      </c>
      <c r="G47" s="397"/>
      <c r="H47" s="396">
        <v>637</v>
      </c>
      <c r="I47" s="397"/>
      <c r="J47" s="398">
        <v>1777</v>
      </c>
      <c r="K47" s="397"/>
      <c r="L47" s="398">
        <v>1293</v>
      </c>
      <c r="M47" s="397"/>
      <c r="N47" s="398">
        <v>2201</v>
      </c>
      <c r="O47" s="397"/>
      <c r="P47" s="398">
        <v>1206</v>
      </c>
      <c r="Q47" s="397"/>
      <c r="R47" s="396">
        <v>905</v>
      </c>
      <c r="S47" s="397"/>
      <c r="T47" s="398">
        <v>1040</v>
      </c>
      <c r="U47" s="397"/>
    </row>
    <row r="48" spans="1:21" x14ac:dyDescent="0.25">
      <c r="A48" s="399" t="s">
        <v>457</v>
      </c>
      <c r="B48" s="400">
        <v>486</v>
      </c>
      <c r="C48" s="401"/>
      <c r="D48" s="400">
        <v>764</v>
      </c>
      <c r="E48" s="401"/>
      <c r="F48" s="400">
        <v>735</v>
      </c>
      <c r="G48" s="401"/>
      <c r="H48" s="400">
        <v>817</v>
      </c>
      <c r="I48" s="401"/>
      <c r="J48" s="402">
        <v>2092</v>
      </c>
      <c r="K48" s="401"/>
      <c r="L48" s="402">
        <v>1622</v>
      </c>
      <c r="M48" s="401"/>
      <c r="N48" s="402">
        <v>2369</v>
      </c>
      <c r="O48" s="401"/>
      <c r="P48" s="402">
        <v>1113</v>
      </c>
      <c r="Q48" s="401"/>
      <c r="R48" s="400">
        <v>708</v>
      </c>
      <c r="S48" s="401"/>
      <c r="T48" s="402">
        <v>1218</v>
      </c>
      <c r="U48" s="401"/>
    </row>
    <row r="49" spans="1:21" x14ac:dyDescent="0.25">
      <c r="A49" s="395" t="s">
        <v>458</v>
      </c>
      <c r="B49" s="396">
        <v>548</v>
      </c>
      <c r="C49" s="397"/>
      <c r="D49" s="396">
        <v>722</v>
      </c>
      <c r="E49" s="397"/>
      <c r="F49" s="396">
        <v>664</v>
      </c>
      <c r="G49" s="397"/>
      <c r="H49" s="396">
        <v>887</v>
      </c>
      <c r="I49" s="397"/>
      <c r="J49" s="398">
        <v>2005</v>
      </c>
      <c r="K49" s="397"/>
      <c r="L49" s="398">
        <v>1448</v>
      </c>
      <c r="M49" s="397"/>
      <c r="N49" s="398">
        <v>2422</v>
      </c>
      <c r="O49" s="397"/>
      <c r="P49" s="398">
        <v>1436</v>
      </c>
      <c r="Q49" s="397"/>
      <c r="R49" s="396">
        <v>801</v>
      </c>
      <c r="S49" s="397"/>
      <c r="T49" s="398">
        <v>1220</v>
      </c>
      <c r="U49" s="397"/>
    </row>
    <row r="50" spans="1:21" x14ac:dyDescent="0.25">
      <c r="A50" s="395" t="s">
        <v>459</v>
      </c>
      <c r="B50" s="396">
        <v>507</v>
      </c>
      <c r="C50" s="397"/>
      <c r="D50" s="396">
        <v>803</v>
      </c>
      <c r="E50" s="397"/>
      <c r="F50" s="396">
        <v>921</v>
      </c>
      <c r="G50" s="397"/>
      <c r="H50" s="396">
        <v>985</v>
      </c>
      <c r="I50" s="397"/>
      <c r="J50" s="398">
        <v>2081</v>
      </c>
      <c r="K50" s="397"/>
      <c r="L50" s="398">
        <v>1671</v>
      </c>
      <c r="M50" s="397"/>
      <c r="N50" s="398">
        <v>2448</v>
      </c>
      <c r="O50" s="397"/>
      <c r="P50" s="398">
        <v>1234</v>
      </c>
      <c r="Q50" s="397"/>
      <c r="R50" s="396">
        <v>754</v>
      </c>
      <c r="S50" s="397"/>
      <c r="T50" s="398">
        <v>1293</v>
      </c>
      <c r="U50" s="397"/>
    </row>
    <row r="51" spans="1:21" x14ac:dyDescent="0.25">
      <c r="A51" s="399" t="s">
        <v>460</v>
      </c>
      <c r="B51" s="400">
        <v>400</v>
      </c>
      <c r="C51" s="401"/>
      <c r="D51" s="400">
        <v>623</v>
      </c>
      <c r="E51" s="401"/>
      <c r="F51" s="400">
        <v>629</v>
      </c>
      <c r="G51" s="401"/>
      <c r="H51" s="400">
        <v>821</v>
      </c>
      <c r="I51" s="401"/>
      <c r="J51" s="402">
        <v>1867</v>
      </c>
      <c r="K51" s="401"/>
      <c r="L51" s="402">
        <v>1474</v>
      </c>
      <c r="M51" s="401"/>
      <c r="N51" s="402">
        <v>2515</v>
      </c>
      <c r="O51" s="401"/>
      <c r="P51" s="402">
        <v>1381</v>
      </c>
      <c r="Q51" s="401"/>
      <c r="R51" s="400">
        <v>856</v>
      </c>
      <c r="S51" s="401"/>
      <c r="T51" s="402">
        <v>1180</v>
      </c>
      <c r="U51" s="401"/>
    </row>
    <row r="52" spans="1:21" x14ac:dyDescent="0.25">
      <c r="A52" s="395" t="s">
        <v>461</v>
      </c>
      <c r="B52" s="396">
        <v>395</v>
      </c>
      <c r="C52" s="397"/>
      <c r="D52" s="396">
        <v>586</v>
      </c>
      <c r="E52" s="397"/>
      <c r="F52" s="396">
        <v>574</v>
      </c>
      <c r="G52" s="397"/>
      <c r="H52" s="396">
        <v>873</v>
      </c>
      <c r="I52" s="397"/>
      <c r="J52" s="398">
        <v>1886</v>
      </c>
      <c r="K52" s="397"/>
      <c r="L52" s="398">
        <v>1393</v>
      </c>
      <c r="M52" s="397"/>
      <c r="N52" s="398">
        <v>2361</v>
      </c>
      <c r="O52" s="397"/>
      <c r="P52" s="398">
        <v>1335</v>
      </c>
      <c r="Q52" s="397"/>
      <c r="R52" s="396">
        <v>921</v>
      </c>
      <c r="S52" s="397"/>
      <c r="T52" s="398">
        <v>1156</v>
      </c>
      <c r="U52" s="397"/>
    </row>
    <row r="53" spans="1:21" x14ac:dyDescent="0.25">
      <c r="A53" s="395" t="s">
        <v>462</v>
      </c>
      <c r="B53" s="396">
        <v>505</v>
      </c>
      <c r="C53" s="397"/>
      <c r="D53" s="396">
        <v>788</v>
      </c>
      <c r="E53" s="397"/>
      <c r="F53" s="396">
        <v>889</v>
      </c>
      <c r="G53" s="397"/>
      <c r="H53" s="398">
        <v>1138</v>
      </c>
      <c r="I53" s="397"/>
      <c r="J53" s="398">
        <v>2277</v>
      </c>
      <c r="K53" s="397"/>
      <c r="L53" s="398">
        <v>1928</v>
      </c>
      <c r="M53" s="397"/>
      <c r="N53" s="398">
        <v>3026</v>
      </c>
      <c r="O53" s="397"/>
      <c r="P53" s="398">
        <v>1271</v>
      </c>
      <c r="Q53" s="397"/>
      <c r="R53" s="396">
        <v>732</v>
      </c>
      <c r="S53" s="397"/>
      <c r="T53" s="398">
        <v>1410</v>
      </c>
      <c r="U53" s="397"/>
    </row>
    <row r="54" spans="1:21" x14ac:dyDescent="0.25">
      <c r="A54" s="399" t="s">
        <v>463</v>
      </c>
      <c r="B54" s="400">
        <v>631</v>
      </c>
      <c r="C54" s="401"/>
      <c r="D54" s="400">
        <v>882</v>
      </c>
      <c r="E54" s="401"/>
      <c r="F54" s="400">
        <v>855</v>
      </c>
      <c r="G54" s="401"/>
      <c r="H54" s="400">
        <v>970</v>
      </c>
      <c r="I54" s="401"/>
      <c r="J54" s="402">
        <v>2024</v>
      </c>
      <c r="K54" s="401"/>
      <c r="L54" s="402">
        <v>1733</v>
      </c>
      <c r="M54" s="401"/>
      <c r="N54" s="402">
        <v>2645</v>
      </c>
      <c r="O54" s="401"/>
      <c r="P54" s="402">
        <v>1242</v>
      </c>
      <c r="Q54" s="401"/>
      <c r="R54" s="400">
        <v>635</v>
      </c>
      <c r="S54" s="401"/>
      <c r="T54" s="402">
        <v>1297</v>
      </c>
      <c r="U54" s="401"/>
    </row>
    <row r="55" spans="1:21" x14ac:dyDescent="0.25">
      <c r="A55" s="395" t="s">
        <v>464</v>
      </c>
      <c r="B55" s="396">
        <v>317</v>
      </c>
      <c r="C55" s="397"/>
      <c r="D55" s="396">
        <v>542</v>
      </c>
      <c r="E55" s="397"/>
      <c r="F55" s="396">
        <v>658</v>
      </c>
      <c r="G55" s="397"/>
      <c r="H55" s="398">
        <v>1023</v>
      </c>
      <c r="I55" s="397"/>
      <c r="J55" s="398">
        <v>1929</v>
      </c>
      <c r="K55" s="397"/>
      <c r="L55" s="398">
        <v>1736</v>
      </c>
      <c r="M55" s="397"/>
      <c r="N55" s="398">
        <v>2787</v>
      </c>
      <c r="O55" s="397"/>
      <c r="P55" s="398">
        <v>1488</v>
      </c>
      <c r="Q55" s="397"/>
      <c r="R55" s="396">
        <v>756</v>
      </c>
      <c r="S55" s="397"/>
      <c r="T55" s="398">
        <v>1229</v>
      </c>
      <c r="U55" s="397"/>
    </row>
    <row r="56" spans="1:21" x14ac:dyDescent="0.25">
      <c r="A56" s="395" t="s">
        <v>465</v>
      </c>
      <c r="B56" s="396">
        <v>519</v>
      </c>
      <c r="C56" s="397"/>
      <c r="D56" s="396">
        <v>722</v>
      </c>
      <c r="E56" s="397"/>
      <c r="F56" s="396">
        <v>744</v>
      </c>
      <c r="G56" s="397"/>
      <c r="H56" s="398">
        <v>1028</v>
      </c>
      <c r="I56" s="397"/>
      <c r="J56" s="398">
        <v>1891</v>
      </c>
      <c r="K56" s="397"/>
      <c r="L56" s="398">
        <v>1535</v>
      </c>
      <c r="M56" s="397"/>
      <c r="N56" s="398">
        <v>2565</v>
      </c>
      <c r="O56" s="397"/>
      <c r="P56" s="398">
        <v>1498</v>
      </c>
      <c r="Q56" s="397"/>
      <c r="R56" s="396">
        <v>794</v>
      </c>
      <c r="S56" s="397"/>
      <c r="T56" s="398">
        <v>1245</v>
      </c>
      <c r="U56" s="397"/>
    </row>
    <row r="57" spans="1:21" x14ac:dyDescent="0.25">
      <c r="A57" s="399" t="s">
        <v>466</v>
      </c>
      <c r="B57" s="400">
        <v>570</v>
      </c>
      <c r="C57" s="401"/>
      <c r="D57" s="400">
        <v>863</v>
      </c>
      <c r="E57" s="401"/>
      <c r="F57" s="400">
        <v>933</v>
      </c>
      <c r="G57" s="401"/>
      <c r="H57" s="402">
        <v>1087</v>
      </c>
      <c r="I57" s="401"/>
      <c r="J57" s="402">
        <v>2209</v>
      </c>
      <c r="K57" s="401"/>
      <c r="L57" s="402">
        <v>1808</v>
      </c>
      <c r="M57" s="401"/>
      <c r="N57" s="402">
        <v>2545</v>
      </c>
      <c r="O57" s="401"/>
      <c r="P57" s="402">
        <v>1543</v>
      </c>
      <c r="Q57" s="401"/>
      <c r="R57" s="400">
        <v>739</v>
      </c>
      <c r="S57" s="401"/>
      <c r="T57" s="402">
        <v>1396</v>
      </c>
      <c r="U57" s="401"/>
    </row>
    <row r="58" spans="1:21" x14ac:dyDescent="0.25">
      <c r="A58" s="395" t="s">
        <v>467</v>
      </c>
      <c r="B58" s="396">
        <v>522</v>
      </c>
      <c r="C58" s="397"/>
      <c r="D58" s="396">
        <v>685</v>
      </c>
      <c r="E58" s="397"/>
      <c r="F58" s="396">
        <v>645</v>
      </c>
      <c r="G58" s="397"/>
      <c r="H58" s="396">
        <v>946</v>
      </c>
      <c r="I58" s="397"/>
      <c r="J58" s="398">
        <v>2007</v>
      </c>
      <c r="K58" s="397"/>
      <c r="L58" s="398">
        <v>1494</v>
      </c>
      <c r="M58" s="397"/>
      <c r="N58" s="398">
        <v>2522</v>
      </c>
      <c r="O58" s="397"/>
      <c r="P58" s="398">
        <v>1639</v>
      </c>
      <c r="Q58" s="397"/>
      <c r="R58" s="396">
        <v>941</v>
      </c>
      <c r="S58" s="397"/>
      <c r="T58" s="398">
        <v>1290</v>
      </c>
      <c r="U58" s="397"/>
    </row>
    <row r="59" spans="1:21" x14ac:dyDescent="0.25">
      <c r="A59" s="395" t="s">
        <v>468</v>
      </c>
      <c r="B59" s="396">
        <v>402</v>
      </c>
      <c r="C59" s="397"/>
      <c r="D59" s="396">
        <v>670</v>
      </c>
      <c r="E59" s="397"/>
      <c r="F59" s="396">
        <v>604</v>
      </c>
      <c r="G59" s="397"/>
      <c r="H59" s="396">
        <v>752</v>
      </c>
      <c r="I59" s="397"/>
      <c r="J59" s="398">
        <v>2037</v>
      </c>
      <c r="K59" s="397"/>
      <c r="L59" s="398">
        <v>1549</v>
      </c>
      <c r="M59" s="397"/>
      <c r="N59" s="398">
        <v>2485</v>
      </c>
      <c r="O59" s="397"/>
      <c r="P59" s="398">
        <v>1376</v>
      </c>
      <c r="Q59" s="397"/>
      <c r="R59" s="396">
        <v>823</v>
      </c>
      <c r="S59" s="397"/>
      <c r="T59" s="398">
        <v>1232</v>
      </c>
      <c r="U59" s="397"/>
    </row>
    <row r="60" spans="1:21" x14ac:dyDescent="0.25">
      <c r="A60" s="399" t="s">
        <v>469</v>
      </c>
      <c r="B60" s="400">
        <v>642</v>
      </c>
      <c r="C60" s="401"/>
      <c r="D60" s="400">
        <v>990</v>
      </c>
      <c r="E60" s="401"/>
      <c r="F60" s="400">
        <v>960</v>
      </c>
      <c r="G60" s="401"/>
      <c r="H60" s="402">
        <v>1094</v>
      </c>
      <c r="I60" s="401"/>
      <c r="J60" s="402">
        <v>2081</v>
      </c>
      <c r="K60" s="401"/>
      <c r="L60" s="402">
        <v>1696</v>
      </c>
      <c r="M60" s="401"/>
      <c r="N60" s="402">
        <v>2636</v>
      </c>
      <c r="O60" s="401"/>
      <c r="P60" s="402">
        <v>1457</v>
      </c>
      <c r="Q60" s="401"/>
      <c r="R60" s="400">
        <v>728</v>
      </c>
      <c r="S60" s="401"/>
      <c r="T60" s="402">
        <v>1397</v>
      </c>
      <c r="U60" s="401"/>
    </row>
    <row r="61" spans="1:21" x14ac:dyDescent="0.25">
      <c r="A61" s="395" t="s">
        <v>482</v>
      </c>
      <c r="B61" s="396">
        <v>528</v>
      </c>
      <c r="C61" s="397"/>
      <c r="D61" s="396">
        <v>778</v>
      </c>
      <c r="E61" s="397"/>
      <c r="F61" s="396">
        <v>752</v>
      </c>
      <c r="G61" s="397"/>
      <c r="H61" s="398">
        <v>1079</v>
      </c>
      <c r="I61" s="397"/>
      <c r="J61" s="398">
        <v>2037</v>
      </c>
      <c r="K61" s="397"/>
      <c r="L61" s="398">
        <v>1670</v>
      </c>
      <c r="M61" s="397"/>
      <c r="N61" s="398">
        <v>2776</v>
      </c>
      <c r="O61" s="397"/>
      <c r="P61" s="398">
        <v>1586</v>
      </c>
      <c r="Q61" s="397"/>
      <c r="R61" s="396">
        <v>916</v>
      </c>
      <c r="S61" s="397"/>
      <c r="T61" s="398">
        <v>1368</v>
      </c>
      <c r="U61" s="397"/>
    </row>
    <row r="62" spans="1:21" x14ac:dyDescent="0.25">
      <c r="A62" s="395" t="s">
        <v>493</v>
      </c>
      <c r="B62" s="396">
        <v>484</v>
      </c>
      <c r="C62" s="397"/>
      <c r="D62" s="396">
        <v>788</v>
      </c>
      <c r="E62" s="397"/>
      <c r="F62" s="396">
        <v>900</v>
      </c>
      <c r="G62" s="397"/>
      <c r="H62" s="398">
        <v>1135</v>
      </c>
      <c r="I62" s="397"/>
      <c r="J62" s="398">
        <v>2212</v>
      </c>
      <c r="K62" s="397"/>
      <c r="L62" s="398">
        <v>1927</v>
      </c>
      <c r="M62" s="397"/>
      <c r="N62" s="398">
        <v>2488</v>
      </c>
      <c r="O62" s="397"/>
      <c r="P62" s="398">
        <v>1663</v>
      </c>
      <c r="Q62" s="397"/>
      <c r="R62" s="396">
        <v>811</v>
      </c>
      <c r="S62" s="397"/>
      <c r="T62" s="398">
        <v>1399</v>
      </c>
      <c r="U62" s="397"/>
    </row>
    <row r="63" spans="1:21" x14ac:dyDescent="0.25">
      <c r="A63" s="399" t="s">
        <v>524</v>
      </c>
      <c r="B63" s="400">
        <v>497</v>
      </c>
      <c r="C63" s="401"/>
      <c r="D63" s="400">
        <v>745</v>
      </c>
      <c r="E63" s="401"/>
      <c r="F63" s="400">
        <v>698</v>
      </c>
      <c r="G63" s="401"/>
      <c r="H63" s="400">
        <v>847</v>
      </c>
      <c r="I63" s="401"/>
      <c r="J63" s="402">
        <v>1987</v>
      </c>
      <c r="K63" s="401"/>
      <c r="L63" s="402">
        <v>1560</v>
      </c>
      <c r="M63" s="401"/>
      <c r="N63" s="402">
        <v>2494</v>
      </c>
      <c r="O63" s="401"/>
      <c r="P63" s="402">
        <v>1504</v>
      </c>
      <c r="Q63" s="401"/>
      <c r="R63" s="400">
        <v>868</v>
      </c>
      <c r="S63" s="401"/>
      <c r="T63" s="402">
        <v>1277</v>
      </c>
      <c r="U63" s="401"/>
    </row>
    <row r="64" spans="1:21" x14ac:dyDescent="0.25">
      <c r="A64" s="395" t="s">
        <v>534</v>
      </c>
      <c r="B64" s="396">
        <v>362</v>
      </c>
      <c r="C64" s="397"/>
      <c r="D64" s="396">
        <v>587</v>
      </c>
      <c r="E64" s="397"/>
      <c r="F64" s="396">
        <v>547</v>
      </c>
      <c r="G64" s="397"/>
      <c r="H64" s="396">
        <v>720</v>
      </c>
      <c r="I64" s="397"/>
      <c r="J64" s="398">
        <v>2025</v>
      </c>
      <c r="K64" s="397"/>
      <c r="L64" s="398">
        <v>1497</v>
      </c>
      <c r="M64" s="397"/>
      <c r="N64" s="398">
        <v>2570</v>
      </c>
      <c r="O64" s="397"/>
      <c r="P64" s="398">
        <v>1504</v>
      </c>
      <c r="Q64" s="397"/>
      <c r="R64" s="396">
        <v>884</v>
      </c>
      <c r="S64" s="397"/>
      <c r="T64" s="398">
        <v>1229</v>
      </c>
      <c r="U64" s="397"/>
    </row>
    <row r="65" spans="1:21" x14ac:dyDescent="0.25">
      <c r="A65" s="395" t="s">
        <v>1294</v>
      </c>
      <c r="B65" s="396">
        <v>657</v>
      </c>
      <c r="C65" s="397"/>
      <c r="D65" s="396">
        <v>997</v>
      </c>
      <c r="E65" s="397"/>
      <c r="F65" s="396">
        <v>975</v>
      </c>
      <c r="G65" s="397"/>
      <c r="H65" s="398">
        <v>1123</v>
      </c>
      <c r="I65" s="397"/>
      <c r="J65" s="398">
        <v>2267</v>
      </c>
      <c r="K65" s="397"/>
      <c r="L65" s="398">
        <v>2004</v>
      </c>
      <c r="M65" s="397"/>
      <c r="N65" s="398">
        <v>2750</v>
      </c>
      <c r="O65" s="397"/>
      <c r="P65" s="398">
        <v>1450</v>
      </c>
      <c r="Q65" s="397"/>
      <c r="R65" s="396">
        <v>655</v>
      </c>
      <c r="S65" s="397"/>
      <c r="T65" s="398">
        <v>1457</v>
      </c>
      <c r="U65" s="397"/>
    </row>
    <row r="66" spans="1:21" x14ac:dyDescent="0.25">
      <c r="A66" s="399" t="s">
        <v>1295</v>
      </c>
      <c r="B66" s="400">
        <v>608</v>
      </c>
      <c r="C66" s="401"/>
      <c r="D66" s="400">
        <v>887</v>
      </c>
      <c r="E66" s="401"/>
      <c r="F66" s="400">
        <v>897</v>
      </c>
      <c r="G66" s="401"/>
      <c r="H66" s="402">
        <v>1118</v>
      </c>
      <c r="I66" s="401"/>
      <c r="J66" s="402">
        <v>2332</v>
      </c>
      <c r="K66" s="401"/>
      <c r="L66" s="402">
        <v>1817</v>
      </c>
      <c r="M66" s="401"/>
      <c r="N66" s="402">
        <v>3172</v>
      </c>
      <c r="O66" s="401"/>
      <c r="P66" s="402">
        <v>1368</v>
      </c>
      <c r="Q66" s="401"/>
      <c r="R66" s="400">
        <v>717</v>
      </c>
      <c r="S66" s="401"/>
      <c r="T66" s="402">
        <v>1477</v>
      </c>
      <c r="U66" s="401"/>
    </row>
    <row r="67" spans="1:21" x14ac:dyDescent="0.25">
      <c r="A67" s="403"/>
      <c r="B67" s="647">
        <v>417</v>
      </c>
      <c r="C67" s="643" t="s">
        <v>78</v>
      </c>
      <c r="D67" s="647">
        <v>656</v>
      </c>
      <c r="E67" s="643" t="s">
        <v>78</v>
      </c>
      <c r="F67" s="647">
        <v>709</v>
      </c>
      <c r="G67" s="643" t="s">
        <v>78</v>
      </c>
      <c r="H67" s="647">
        <v>927</v>
      </c>
      <c r="I67" s="643" t="s">
        <v>78</v>
      </c>
      <c r="J67" s="645">
        <v>1964</v>
      </c>
      <c r="K67" s="643" t="s">
        <v>78</v>
      </c>
      <c r="L67" s="645">
        <v>1547</v>
      </c>
      <c r="M67" s="643" t="s">
        <v>78</v>
      </c>
      <c r="N67" s="645">
        <v>2449</v>
      </c>
      <c r="O67" s="643" t="s">
        <v>78</v>
      </c>
      <c r="P67" s="645">
        <v>1243</v>
      </c>
      <c r="Q67" s="643" t="s">
        <v>78</v>
      </c>
      <c r="R67" s="647">
        <v>704</v>
      </c>
      <c r="S67" s="643" t="s">
        <v>78</v>
      </c>
      <c r="T67" s="645">
        <v>1216</v>
      </c>
      <c r="U67" s="643" t="s">
        <v>78</v>
      </c>
    </row>
    <row r="68" spans="1:21" x14ac:dyDescent="0.25">
      <c r="A68" s="404" t="s">
        <v>1296</v>
      </c>
      <c r="B68" s="648"/>
      <c r="C68" s="644"/>
      <c r="D68" s="648"/>
      <c r="E68" s="644"/>
      <c r="F68" s="648"/>
      <c r="G68" s="644"/>
      <c r="H68" s="648"/>
      <c r="I68" s="644"/>
      <c r="J68" s="646"/>
      <c r="K68" s="644"/>
      <c r="L68" s="646"/>
      <c r="M68" s="644"/>
      <c r="N68" s="646"/>
      <c r="O68" s="644"/>
      <c r="P68" s="646"/>
      <c r="Q68" s="644"/>
      <c r="R68" s="648"/>
      <c r="S68" s="644"/>
      <c r="T68" s="646"/>
      <c r="U68" s="644"/>
    </row>
    <row r="69" spans="1:21" x14ac:dyDescent="0.25">
      <c r="A69" s="649" t="s">
        <v>1297</v>
      </c>
      <c r="B69" s="650"/>
      <c r="C69" s="650"/>
      <c r="D69" s="650"/>
      <c r="E69" s="650"/>
      <c r="F69" s="650"/>
      <c r="G69" s="650"/>
      <c r="H69" s="650"/>
      <c r="I69" s="650"/>
      <c r="J69" s="650"/>
      <c r="K69" s="653" t="s">
        <v>1298</v>
      </c>
      <c r="L69" s="653"/>
      <c r="M69" s="653"/>
      <c r="N69" s="653"/>
      <c r="O69" s="653"/>
      <c r="P69" s="653"/>
      <c r="Q69" s="653"/>
      <c r="R69" s="653"/>
      <c r="S69" s="653"/>
      <c r="T69" s="653"/>
      <c r="U69" s="654"/>
    </row>
    <row r="70" spans="1:21" x14ac:dyDescent="0.25">
      <c r="A70" s="651"/>
      <c r="B70" s="652"/>
      <c r="C70" s="652"/>
      <c r="D70" s="652"/>
      <c r="E70" s="652"/>
      <c r="F70" s="652"/>
      <c r="G70" s="652"/>
      <c r="H70" s="652"/>
      <c r="I70" s="652"/>
      <c r="J70" s="652"/>
      <c r="K70" s="655" t="s">
        <v>1299</v>
      </c>
      <c r="L70" s="655"/>
      <c r="M70" s="655"/>
      <c r="N70" s="655"/>
      <c r="O70" s="655"/>
      <c r="P70" s="655"/>
      <c r="Q70" s="655"/>
      <c r="R70" s="655"/>
      <c r="S70" s="655"/>
      <c r="T70" s="655"/>
      <c r="U70" s="656"/>
    </row>
    <row r="71" spans="1:21" x14ac:dyDescent="0.25">
      <c r="A71" s="651"/>
      <c r="B71" s="652"/>
      <c r="C71" s="652"/>
      <c r="D71" s="652"/>
      <c r="E71" s="652"/>
      <c r="F71" s="652"/>
      <c r="G71" s="652"/>
      <c r="H71" s="652"/>
      <c r="I71" s="652"/>
      <c r="J71" s="652"/>
      <c r="K71" s="655" t="s">
        <v>1300</v>
      </c>
      <c r="L71" s="655"/>
      <c r="M71" s="655"/>
      <c r="N71" s="655"/>
      <c r="O71" s="655"/>
      <c r="P71" s="655"/>
      <c r="Q71" s="655"/>
      <c r="R71" s="655"/>
      <c r="S71" s="655"/>
      <c r="T71" s="655"/>
      <c r="U71" s="656"/>
    </row>
    <row r="72" spans="1:21" x14ac:dyDescent="0.25">
      <c r="A72" s="651"/>
      <c r="B72" s="652"/>
      <c r="C72" s="652"/>
      <c r="D72" s="652"/>
      <c r="E72" s="652"/>
      <c r="F72" s="652"/>
      <c r="G72" s="652"/>
      <c r="H72" s="652"/>
      <c r="I72" s="652"/>
      <c r="J72" s="652"/>
      <c r="K72" s="655" t="s">
        <v>1301</v>
      </c>
      <c r="L72" s="655"/>
      <c r="M72" s="655"/>
      <c r="N72" s="655"/>
      <c r="O72" s="655"/>
      <c r="P72" s="655"/>
      <c r="Q72" s="655"/>
      <c r="R72" s="655"/>
      <c r="S72" s="655"/>
      <c r="T72" s="655"/>
      <c r="U72" s="656"/>
    </row>
    <row r="73" spans="1:21" x14ac:dyDescent="0.25">
      <c r="A73" s="651"/>
      <c r="B73" s="652"/>
      <c r="C73" s="652"/>
      <c r="D73" s="652"/>
      <c r="E73" s="652"/>
      <c r="F73" s="652"/>
      <c r="G73" s="652"/>
      <c r="H73" s="652"/>
      <c r="I73" s="652"/>
      <c r="J73" s="652"/>
      <c r="K73" s="655" t="s">
        <v>474</v>
      </c>
      <c r="L73" s="655"/>
      <c r="M73" s="655"/>
      <c r="N73" s="655"/>
      <c r="O73" s="655"/>
      <c r="P73" s="655"/>
      <c r="Q73" s="655"/>
      <c r="R73" s="655"/>
      <c r="S73" s="655"/>
      <c r="T73" s="655"/>
      <c r="U73" s="656"/>
    </row>
    <row r="74" spans="1:21" x14ac:dyDescent="0.25">
      <c r="A74" s="651"/>
      <c r="B74" s="652"/>
      <c r="C74" s="652"/>
      <c r="D74" s="652"/>
      <c r="E74" s="652"/>
      <c r="F74" s="652"/>
      <c r="G74" s="652"/>
      <c r="H74" s="652"/>
      <c r="I74" s="652"/>
      <c r="J74" s="652"/>
      <c r="K74" s="655" t="s">
        <v>1302</v>
      </c>
      <c r="L74" s="655"/>
      <c r="M74" s="655"/>
      <c r="N74" s="655"/>
      <c r="O74" s="655"/>
      <c r="P74" s="655"/>
      <c r="Q74" s="655"/>
      <c r="R74" s="655"/>
      <c r="S74" s="655"/>
      <c r="T74" s="655"/>
      <c r="U74" s="656"/>
    </row>
    <row r="75" spans="1:21" x14ac:dyDescent="0.25">
      <c r="A75" s="651"/>
      <c r="B75" s="652"/>
      <c r="C75" s="652"/>
      <c r="D75" s="652"/>
      <c r="E75" s="652"/>
      <c r="F75" s="652"/>
      <c r="G75" s="652"/>
      <c r="H75" s="652"/>
      <c r="I75" s="652"/>
      <c r="J75" s="652"/>
      <c r="K75" s="655" t="s">
        <v>494</v>
      </c>
      <c r="L75" s="655"/>
      <c r="M75" s="655"/>
      <c r="N75" s="655"/>
      <c r="O75" s="655"/>
      <c r="P75" s="655"/>
      <c r="Q75" s="655"/>
      <c r="R75" s="655"/>
      <c r="S75" s="655"/>
      <c r="T75" s="655"/>
      <c r="U75" s="656"/>
    </row>
    <row r="76" spans="1:21" ht="15" customHeight="1" x14ac:dyDescent="0.25">
      <c r="A76" s="651" t="s">
        <v>1303</v>
      </c>
      <c r="B76" s="652"/>
      <c r="C76" s="652"/>
      <c r="D76" s="652"/>
      <c r="E76" s="652"/>
      <c r="F76" s="652"/>
      <c r="G76" s="652"/>
      <c r="H76" s="652"/>
      <c r="I76" s="652"/>
      <c r="J76" s="652"/>
      <c r="K76" s="657" t="s">
        <v>543</v>
      </c>
      <c r="L76" s="657"/>
      <c r="M76" s="657"/>
      <c r="N76" s="657"/>
      <c r="O76" s="657"/>
      <c r="P76" s="657"/>
      <c r="Q76" s="657"/>
      <c r="R76" s="657"/>
      <c r="S76" s="657"/>
      <c r="T76" s="657"/>
      <c r="U76" s="658"/>
    </row>
    <row r="77" spans="1:21" x14ac:dyDescent="0.25">
      <c r="A77" s="659" t="s">
        <v>1304</v>
      </c>
      <c r="B77" s="655"/>
      <c r="C77" s="655"/>
      <c r="D77" s="655"/>
      <c r="E77" s="655"/>
      <c r="F77" s="655"/>
      <c r="G77" s="655"/>
      <c r="H77" s="655"/>
      <c r="I77" s="655"/>
      <c r="J77" s="655"/>
      <c r="K77" s="655" t="s">
        <v>1305</v>
      </c>
      <c r="L77" s="655"/>
      <c r="M77" s="655"/>
      <c r="N77" s="655"/>
      <c r="O77" s="655"/>
      <c r="P77" s="655"/>
      <c r="Q77" s="655"/>
      <c r="R77" s="655"/>
      <c r="S77" s="655"/>
      <c r="T77" s="655"/>
      <c r="U77" s="656"/>
    </row>
    <row r="78" spans="1:21" x14ac:dyDescent="0.25">
      <c r="A78" s="659"/>
      <c r="B78" s="655"/>
      <c r="C78" s="655"/>
      <c r="D78" s="655"/>
      <c r="E78" s="655"/>
      <c r="F78" s="655"/>
      <c r="G78" s="655"/>
      <c r="H78" s="655"/>
      <c r="I78" s="655"/>
      <c r="J78" s="655"/>
      <c r="K78" s="655" t="s">
        <v>1306</v>
      </c>
      <c r="L78" s="655"/>
      <c r="M78" s="655"/>
      <c r="N78" s="655"/>
      <c r="O78" s="655"/>
      <c r="P78" s="655"/>
      <c r="Q78" s="655"/>
      <c r="R78" s="655"/>
      <c r="S78" s="655"/>
      <c r="T78" s="655"/>
      <c r="U78" s="656"/>
    </row>
    <row r="79" spans="1:21" x14ac:dyDescent="0.25">
      <c r="A79" s="659"/>
      <c r="B79" s="655"/>
      <c r="C79" s="655"/>
      <c r="D79" s="655"/>
      <c r="E79" s="655"/>
      <c r="F79" s="655"/>
      <c r="G79" s="655"/>
      <c r="H79" s="655"/>
      <c r="I79" s="655"/>
      <c r="J79" s="655"/>
      <c r="K79" s="655" t="s">
        <v>1307</v>
      </c>
      <c r="L79" s="655"/>
      <c r="M79" s="655"/>
      <c r="N79" s="655"/>
      <c r="O79" s="655"/>
      <c r="P79" s="655"/>
      <c r="Q79" s="655"/>
      <c r="R79" s="655"/>
      <c r="S79" s="655"/>
      <c r="T79" s="655"/>
      <c r="U79" s="656"/>
    </row>
    <row r="80" spans="1:21" x14ac:dyDescent="0.25">
      <c r="A80" s="659"/>
      <c r="B80" s="655"/>
      <c r="C80" s="655"/>
      <c r="D80" s="655"/>
      <c r="E80" s="655"/>
      <c r="F80" s="655"/>
      <c r="G80" s="655"/>
      <c r="H80" s="655"/>
      <c r="I80" s="655"/>
      <c r="J80" s="655"/>
      <c r="K80" s="655" t="s">
        <v>1308</v>
      </c>
      <c r="L80" s="655"/>
      <c r="M80" s="655"/>
      <c r="N80" s="655"/>
      <c r="O80" s="655"/>
      <c r="P80" s="655"/>
      <c r="Q80" s="655"/>
      <c r="R80" s="655"/>
      <c r="S80" s="655"/>
      <c r="T80" s="655"/>
      <c r="U80" s="656"/>
    </row>
    <row r="81" spans="1:21" x14ac:dyDescent="0.25">
      <c r="A81" s="659"/>
      <c r="B81" s="655"/>
      <c r="C81" s="655"/>
      <c r="D81" s="655"/>
      <c r="E81" s="655"/>
      <c r="F81" s="655"/>
      <c r="G81" s="655"/>
      <c r="H81" s="655"/>
      <c r="I81" s="655"/>
      <c r="J81" s="655"/>
      <c r="K81" s="662" t="s">
        <v>1309</v>
      </c>
      <c r="L81" s="662"/>
      <c r="M81" s="662"/>
      <c r="N81" s="662"/>
      <c r="O81" s="662"/>
      <c r="P81" s="662"/>
      <c r="Q81" s="662"/>
      <c r="R81" s="662"/>
      <c r="S81" s="662"/>
      <c r="T81" s="662"/>
      <c r="U81" s="663"/>
    </row>
    <row r="82" spans="1:21" x14ac:dyDescent="0.25">
      <c r="A82" s="660"/>
      <c r="B82" s="661"/>
      <c r="C82" s="661"/>
      <c r="D82" s="661"/>
      <c r="E82" s="661"/>
      <c r="F82" s="661"/>
      <c r="G82" s="661"/>
      <c r="H82" s="661"/>
      <c r="I82" s="661"/>
      <c r="J82" s="661"/>
      <c r="K82" s="661" t="s">
        <v>1310</v>
      </c>
      <c r="L82" s="661"/>
      <c r="M82" s="661"/>
      <c r="N82" s="661"/>
      <c r="O82" s="661"/>
      <c r="P82" s="661"/>
      <c r="Q82" s="661"/>
      <c r="R82" s="661"/>
      <c r="S82" s="661"/>
      <c r="T82" s="661"/>
      <c r="U82" s="664"/>
    </row>
  </sheetData>
  <mergeCells count="57">
    <mergeCell ref="A76:J76"/>
    <mergeCell ref="K76:U76"/>
    <mergeCell ref="A77:J82"/>
    <mergeCell ref="K77:U77"/>
    <mergeCell ref="K78:U78"/>
    <mergeCell ref="K79:U79"/>
    <mergeCell ref="K80:U80"/>
    <mergeCell ref="K81:U81"/>
    <mergeCell ref="K82:U82"/>
    <mergeCell ref="A69:J75"/>
    <mergeCell ref="K69:U69"/>
    <mergeCell ref="K70:U70"/>
    <mergeCell ref="K71:U71"/>
    <mergeCell ref="K72:U72"/>
    <mergeCell ref="K73:U73"/>
    <mergeCell ref="K74:U74"/>
    <mergeCell ref="K75:U75"/>
    <mergeCell ref="G67:G68"/>
    <mergeCell ref="H67:H68"/>
    <mergeCell ref="I67:I68"/>
    <mergeCell ref="J67:J68"/>
    <mergeCell ref="K67:K68"/>
    <mergeCell ref="B67:B68"/>
    <mergeCell ref="C67:C68"/>
    <mergeCell ref="D67:D68"/>
    <mergeCell ref="E67:E68"/>
    <mergeCell ref="F67:F68"/>
    <mergeCell ref="J3:K3"/>
    <mergeCell ref="L3:M3"/>
    <mergeCell ref="N3:O3"/>
    <mergeCell ref="T3:U3"/>
    <mergeCell ref="M67:M68"/>
    <mergeCell ref="L67:L68"/>
    <mergeCell ref="T67:T68"/>
    <mergeCell ref="U67:U68"/>
    <mergeCell ref="N67:N68"/>
    <mergeCell ref="O67:O68"/>
    <mergeCell ref="P67:P68"/>
    <mergeCell ref="Q67:Q68"/>
    <mergeCell ref="R67:R68"/>
    <mergeCell ref="S67:S68"/>
    <mergeCell ref="A1:U1"/>
    <mergeCell ref="A2:A3"/>
    <mergeCell ref="B2:C2"/>
    <mergeCell ref="D2:E2"/>
    <mergeCell ref="F2:G2"/>
    <mergeCell ref="H2:I2"/>
    <mergeCell ref="J2:K2"/>
    <mergeCell ref="L2:M2"/>
    <mergeCell ref="N2:O2"/>
    <mergeCell ref="P2:Q3"/>
    <mergeCell ref="R2:S3"/>
    <mergeCell ref="T2:U2"/>
    <mergeCell ref="B3:C3"/>
    <mergeCell ref="D3:E3"/>
    <mergeCell ref="F3:G3"/>
    <mergeCell ref="H3:I3"/>
  </mergeCells>
  <hyperlinks>
    <hyperlink ref="K76" r:id="rId1" location="summary" display="http://www.eia.gov/totalenergy/data/monthly/ - summary"/>
  </hyperlink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3"/>
  <sheetViews>
    <sheetView showGridLines="0" topLeftCell="A37" workbookViewId="0">
      <selection activeCell="B68" sqref="B68:B69"/>
    </sheetView>
  </sheetViews>
  <sheetFormatPr defaultRowHeight="15" x14ac:dyDescent="0.25"/>
  <cols>
    <col min="1" max="1" width="5.85546875" style="394" bestFit="1" customWidth="1"/>
    <col min="2" max="3" width="7" style="394" bestFit="1" customWidth="1"/>
    <col min="4" max="4" width="9" style="394" bestFit="1" customWidth="1"/>
    <col min="5" max="5" width="9.28515625" style="394" bestFit="1" customWidth="1"/>
    <col min="6" max="6" width="12.140625" style="394" customWidth="1"/>
    <col min="7" max="7" width="16.140625" style="394" customWidth="1"/>
    <col min="8" max="8" width="16.5703125" style="394" customWidth="1"/>
    <col min="9" max="9" width="14.42578125" style="394" customWidth="1"/>
    <col min="10" max="11" width="12.5703125" style="394" customWidth="1"/>
    <col min="12" max="16384" width="9.140625" style="394"/>
  </cols>
  <sheetData>
    <row r="1" spans="1:11" ht="15.75" customHeight="1" x14ac:dyDescent="0.25">
      <c r="A1" s="634" t="s">
        <v>1311</v>
      </c>
      <c r="B1" s="635"/>
      <c r="C1" s="635"/>
      <c r="D1" s="635"/>
      <c r="E1" s="635"/>
      <c r="F1" s="635"/>
      <c r="G1" s="635"/>
      <c r="H1" s="635"/>
      <c r="I1" s="635"/>
      <c r="J1" s="635"/>
      <c r="K1" s="636"/>
    </row>
    <row r="2" spans="1:11" x14ac:dyDescent="0.25">
      <c r="A2" s="637" t="s">
        <v>69</v>
      </c>
      <c r="B2" s="405" t="s">
        <v>121</v>
      </c>
      <c r="C2" s="405" t="s">
        <v>122</v>
      </c>
      <c r="D2" s="405" t="s">
        <v>409</v>
      </c>
      <c r="E2" s="405" t="s">
        <v>410</v>
      </c>
      <c r="F2" s="405" t="s">
        <v>50</v>
      </c>
      <c r="G2" s="405" t="s">
        <v>411</v>
      </c>
      <c r="H2" s="405" t="s">
        <v>412</v>
      </c>
      <c r="I2" s="637" t="s">
        <v>123</v>
      </c>
      <c r="J2" s="637" t="s">
        <v>1292</v>
      </c>
      <c r="K2" s="405" t="s">
        <v>124</v>
      </c>
    </row>
    <row r="3" spans="1:11" x14ac:dyDescent="0.25">
      <c r="A3" s="638"/>
      <c r="B3" s="406" t="s">
        <v>125</v>
      </c>
      <c r="C3" s="406" t="s">
        <v>126</v>
      </c>
      <c r="D3" s="406" t="s">
        <v>127</v>
      </c>
      <c r="E3" s="406" t="s">
        <v>127</v>
      </c>
      <c r="F3" s="406" t="s">
        <v>126</v>
      </c>
      <c r="G3" s="406" t="s">
        <v>127</v>
      </c>
      <c r="H3" s="406" t="s">
        <v>127</v>
      </c>
      <c r="I3" s="638"/>
      <c r="J3" s="638"/>
      <c r="K3" s="406" t="s">
        <v>1293</v>
      </c>
    </row>
    <row r="4" spans="1:11" x14ac:dyDescent="0.25">
      <c r="A4" s="395" t="s">
        <v>413</v>
      </c>
      <c r="B4" s="398">
        <v>5829</v>
      </c>
      <c r="C4" s="398">
        <v>5091</v>
      </c>
      <c r="D4" s="398">
        <v>5801</v>
      </c>
      <c r="E4" s="398">
        <v>6479</v>
      </c>
      <c r="F4" s="398">
        <v>2367</v>
      </c>
      <c r="G4" s="398">
        <v>2942</v>
      </c>
      <c r="H4" s="398">
        <v>2133</v>
      </c>
      <c r="I4" s="398">
        <v>5483</v>
      </c>
      <c r="J4" s="398">
        <v>3729</v>
      </c>
      <c r="K4" s="398">
        <v>4234</v>
      </c>
    </row>
    <row r="5" spans="1:11" x14ac:dyDescent="0.25">
      <c r="A5" s="395" t="s">
        <v>414</v>
      </c>
      <c r="B5" s="398">
        <v>6470</v>
      </c>
      <c r="C5" s="398">
        <v>5765</v>
      </c>
      <c r="D5" s="398">
        <v>6619</v>
      </c>
      <c r="E5" s="398">
        <v>7136</v>
      </c>
      <c r="F5" s="398">
        <v>2713</v>
      </c>
      <c r="G5" s="398">
        <v>3315</v>
      </c>
      <c r="H5" s="398">
        <v>1974</v>
      </c>
      <c r="I5" s="398">
        <v>4930</v>
      </c>
      <c r="J5" s="398">
        <v>3355</v>
      </c>
      <c r="K5" s="398">
        <v>4536</v>
      </c>
    </row>
    <row r="6" spans="1:11" x14ac:dyDescent="0.25">
      <c r="A6" s="399" t="s">
        <v>415</v>
      </c>
      <c r="B6" s="402">
        <v>6137</v>
      </c>
      <c r="C6" s="402">
        <v>5497</v>
      </c>
      <c r="D6" s="402">
        <v>6549</v>
      </c>
      <c r="E6" s="402">
        <v>7246</v>
      </c>
      <c r="F6" s="402">
        <v>2728</v>
      </c>
      <c r="G6" s="402">
        <v>3340</v>
      </c>
      <c r="H6" s="402">
        <v>2154</v>
      </c>
      <c r="I6" s="402">
        <v>5513</v>
      </c>
      <c r="J6" s="402">
        <v>3469</v>
      </c>
      <c r="K6" s="402">
        <v>4547</v>
      </c>
    </row>
    <row r="7" spans="1:11" x14ac:dyDescent="0.25">
      <c r="A7" s="395" t="s">
        <v>416</v>
      </c>
      <c r="B7" s="398">
        <v>6180</v>
      </c>
      <c r="C7" s="398">
        <v>5443</v>
      </c>
      <c r="D7" s="398">
        <v>5977</v>
      </c>
      <c r="E7" s="398">
        <v>6386</v>
      </c>
      <c r="F7" s="398">
        <v>2684</v>
      </c>
      <c r="G7" s="398">
        <v>3276</v>
      </c>
      <c r="H7" s="398">
        <v>2074</v>
      </c>
      <c r="I7" s="398">
        <v>5404</v>
      </c>
      <c r="J7" s="398">
        <v>3586</v>
      </c>
      <c r="K7" s="398">
        <v>4374</v>
      </c>
    </row>
    <row r="8" spans="1:11" x14ac:dyDescent="0.25">
      <c r="A8" s="395" t="s">
        <v>417</v>
      </c>
      <c r="B8" s="398">
        <v>5650</v>
      </c>
      <c r="C8" s="398">
        <v>5027</v>
      </c>
      <c r="D8" s="398">
        <v>5626</v>
      </c>
      <c r="E8" s="398">
        <v>5994</v>
      </c>
      <c r="F8" s="398">
        <v>2486</v>
      </c>
      <c r="G8" s="398">
        <v>3132</v>
      </c>
      <c r="H8" s="398">
        <v>2024</v>
      </c>
      <c r="I8" s="398">
        <v>4925</v>
      </c>
      <c r="J8" s="398">
        <v>3224</v>
      </c>
      <c r="K8" s="398">
        <v>4063</v>
      </c>
    </row>
    <row r="9" spans="1:11" x14ac:dyDescent="0.25">
      <c r="A9" s="399" t="s">
        <v>418</v>
      </c>
      <c r="B9" s="402">
        <v>6291</v>
      </c>
      <c r="C9" s="402">
        <v>5473</v>
      </c>
      <c r="D9" s="402">
        <v>5841</v>
      </c>
      <c r="E9" s="402">
        <v>6063</v>
      </c>
      <c r="F9" s="402">
        <v>2713</v>
      </c>
      <c r="G9" s="402">
        <v>3211</v>
      </c>
      <c r="H9" s="402">
        <v>1876</v>
      </c>
      <c r="I9" s="402">
        <v>4679</v>
      </c>
      <c r="J9" s="402">
        <v>3296</v>
      </c>
      <c r="K9" s="402">
        <v>4232</v>
      </c>
    </row>
    <row r="10" spans="1:11" x14ac:dyDescent="0.25">
      <c r="A10" s="395" t="s">
        <v>419</v>
      </c>
      <c r="B10" s="398">
        <v>6577</v>
      </c>
      <c r="C10" s="398">
        <v>5708</v>
      </c>
      <c r="D10" s="398">
        <v>6101</v>
      </c>
      <c r="E10" s="398">
        <v>6630</v>
      </c>
      <c r="F10" s="398">
        <v>2786</v>
      </c>
      <c r="G10" s="398">
        <v>3314</v>
      </c>
      <c r="H10" s="398">
        <v>2083</v>
      </c>
      <c r="I10" s="398">
        <v>5517</v>
      </c>
      <c r="J10" s="398">
        <v>3723</v>
      </c>
      <c r="K10" s="398">
        <v>4521</v>
      </c>
    </row>
    <row r="11" spans="1:11" x14ac:dyDescent="0.25">
      <c r="A11" s="395" t="s">
        <v>420</v>
      </c>
      <c r="B11" s="398">
        <v>6702</v>
      </c>
      <c r="C11" s="398">
        <v>5731</v>
      </c>
      <c r="D11" s="398">
        <v>6019</v>
      </c>
      <c r="E11" s="398">
        <v>6408</v>
      </c>
      <c r="F11" s="398">
        <v>2642</v>
      </c>
      <c r="G11" s="398">
        <v>3113</v>
      </c>
      <c r="H11" s="398">
        <v>2032</v>
      </c>
      <c r="I11" s="398">
        <v>5146</v>
      </c>
      <c r="J11" s="398">
        <v>3382</v>
      </c>
      <c r="K11" s="398">
        <v>4387</v>
      </c>
    </row>
    <row r="12" spans="1:11" x14ac:dyDescent="0.25">
      <c r="A12" s="399" t="s">
        <v>421</v>
      </c>
      <c r="B12" s="402">
        <v>6158</v>
      </c>
      <c r="C12" s="402">
        <v>5469</v>
      </c>
      <c r="D12" s="402">
        <v>6166</v>
      </c>
      <c r="E12" s="402">
        <v>6525</v>
      </c>
      <c r="F12" s="402">
        <v>2594</v>
      </c>
      <c r="G12" s="402">
        <v>3112</v>
      </c>
      <c r="H12" s="402">
        <v>2068</v>
      </c>
      <c r="I12" s="402">
        <v>5203</v>
      </c>
      <c r="J12" s="402">
        <v>3322</v>
      </c>
      <c r="K12" s="402">
        <v>4339</v>
      </c>
    </row>
    <row r="13" spans="1:11" x14ac:dyDescent="0.25">
      <c r="A13" s="395" t="s">
        <v>422</v>
      </c>
      <c r="B13" s="398">
        <v>6907</v>
      </c>
      <c r="C13" s="398">
        <v>6237</v>
      </c>
      <c r="D13" s="398">
        <v>6585</v>
      </c>
      <c r="E13" s="398">
        <v>6585</v>
      </c>
      <c r="F13" s="398">
        <v>3271</v>
      </c>
      <c r="G13" s="398">
        <v>4004</v>
      </c>
      <c r="H13" s="398">
        <v>2590</v>
      </c>
      <c r="I13" s="398">
        <v>4929</v>
      </c>
      <c r="J13" s="398">
        <v>2819</v>
      </c>
      <c r="K13" s="398">
        <v>4712</v>
      </c>
    </row>
    <row r="14" spans="1:11" x14ac:dyDescent="0.25">
      <c r="A14" s="395" t="s">
        <v>423</v>
      </c>
      <c r="B14" s="398">
        <v>6363</v>
      </c>
      <c r="C14" s="398">
        <v>5535</v>
      </c>
      <c r="D14" s="398">
        <v>6303</v>
      </c>
      <c r="E14" s="398">
        <v>6665</v>
      </c>
      <c r="F14" s="398">
        <v>2698</v>
      </c>
      <c r="G14" s="398">
        <v>3415</v>
      </c>
      <c r="H14" s="398">
        <v>2398</v>
      </c>
      <c r="I14" s="398">
        <v>5138</v>
      </c>
      <c r="J14" s="398">
        <v>2925</v>
      </c>
      <c r="K14" s="398">
        <v>4403</v>
      </c>
    </row>
    <row r="15" spans="1:11" x14ac:dyDescent="0.25">
      <c r="A15" s="399" t="s">
        <v>424</v>
      </c>
      <c r="B15" s="402">
        <v>6561</v>
      </c>
      <c r="C15" s="402">
        <v>5901</v>
      </c>
      <c r="D15" s="402">
        <v>6544</v>
      </c>
      <c r="E15" s="402">
        <v>6884</v>
      </c>
      <c r="F15" s="402">
        <v>3147</v>
      </c>
      <c r="G15" s="402">
        <v>3958</v>
      </c>
      <c r="H15" s="402">
        <v>2551</v>
      </c>
      <c r="I15" s="402">
        <v>5328</v>
      </c>
      <c r="J15" s="402">
        <v>3309</v>
      </c>
      <c r="K15" s="402">
        <v>4724</v>
      </c>
    </row>
    <row r="16" spans="1:11" x14ac:dyDescent="0.25">
      <c r="A16" s="395" t="s">
        <v>425</v>
      </c>
      <c r="B16" s="398">
        <v>6632</v>
      </c>
      <c r="C16" s="398">
        <v>5895</v>
      </c>
      <c r="D16" s="398">
        <v>6275</v>
      </c>
      <c r="E16" s="398">
        <v>6591</v>
      </c>
      <c r="F16" s="398">
        <v>2869</v>
      </c>
      <c r="G16" s="398">
        <v>3497</v>
      </c>
      <c r="H16" s="398">
        <v>2296</v>
      </c>
      <c r="I16" s="398">
        <v>5299</v>
      </c>
      <c r="J16" s="398">
        <v>3221</v>
      </c>
      <c r="K16" s="398">
        <v>4540</v>
      </c>
    </row>
    <row r="17" spans="1:11" x14ac:dyDescent="0.25">
      <c r="A17" s="395" t="s">
        <v>426</v>
      </c>
      <c r="B17" s="398">
        <v>6981</v>
      </c>
      <c r="C17" s="398">
        <v>6089</v>
      </c>
      <c r="D17" s="398">
        <v>6545</v>
      </c>
      <c r="E17" s="398">
        <v>6691</v>
      </c>
      <c r="F17" s="398">
        <v>3022</v>
      </c>
      <c r="G17" s="398">
        <v>3627</v>
      </c>
      <c r="H17" s="398">
        <v>2264</v>
      </c>
      <c r="I17" s="398">
        <v>5165</v>
      </c>
      <c r="J17" s="398">
        <v>3400</v>
      </c>
      <c r="K17" s="398">
        <v>4694</v>
      </c>
    </row>
    <row r="18" spans="1:11" x14ac:dyDescent="0.25">
      <c r="A18" s="399" t="s">
        <v>427</v>
      </c>
      <c r="B18" s="402">
        <v>6816</v>
      </c>
      <c r="C18" s="402">
        <v>6103</v>
      </c>
      <c r="D18" s="402">
        <v>6691</v>
      </c>
      <c r="E18" s="402">
        <v>6485</v>
      </c>
      <c r="F18" s="402">
        <v>3138</v>
      </c>
      <c r="G18" s="402">
        <v>3890</v>
      </c>
      <c r="H18" s="402">
        <v>2438</v>
      </c>
      <c r="I18" s="402">
        <v>5060</v>
      </c>
      <c r="J18" s="402">
        <v>3326</v>
      </c>
      <c r="K18" s="402">
        <v>4734</v>
      </c>
    </row>
    <row r="19" spans="1:11" x14ac:dyDescent="0.25">
      <c r="A19" s="395" t="s">
        <v>428</v>
      </c>
      <c r="B19" s="398">
        <v>6594</v>
      </c>
      <c r="C19" s="398">
        <v>5694</v>
      </c>
      <c r="D19" s="398">
        <v>6030</v>
      </c>
      <c r="E19" s="398">
        <v>6303</v>
      </c>
      <c r="F19" s="398">
        <v>2828</v>
      </c>
      <c r="G19" s="398">
        <v>3462</v>
      </c>
      <c r="H19" s="398">
        <v>2272</v>
      </c>
      <c r="I19" s="398">
        <v>5769</v>
      </c>
      <c r="J19" s="398">
        <v>3583</v>
      </c>
      <c r="K19" s="398">
        <v>4515</v>
      </c>
    </row>
    <row r="20" spans="1:11" x14ac:dyDescent="0.25">
      <c r="A20" s="395" t="s">
        <v>429</v>
      </c>
      <c r="B20" s="398">
        <v>6825</v>
      </c>
      <c r="C20" s="398">
        <v>5933</v>
      </c>
      <c r="D20" s="398">
        <v>6284</v>
      </c>
      <c r="E20" s="398">
        <v>6646</v>
      </c>
      <c r="F20" s="398">
        <v>2830</v>
      </c>
      <c r="G20" s="398">
        <v>3374</v>
      </c>
      <c r="H20" s="398">
        <v>2078</v>
      </c>
      <c r="I20" s="398">
        <v>5318</v>
      </c>
      <c r="J20" s="398">
        <v>3378</v>
      </c>
      <c r="K20" s="398">
        <v>4549</v>
      </c>
    </row>
    <row r="21" spans="1:11" x14ac:dyDescent="0.25">
      <c r="A21" s="399" t="s">
        <v>430</v>
      </c>
      <c r="B21" s="402">
        <v>6662</v>
      </c>
      <c r="C21" s="402">
        <v>6012</v>
      </c>
      <c r="D21" s="402">
        <v>6606</v>
      </c>
      <c r="E21" s="402">
        <v>6872</v>
      </c>
      <c r="F21" s="402">
        <v>3118</v>
      </c>
      <c r="G21" s="402">
        <v>3758</v>
      </c>
      <c r="H21" s="402">
        <v>2416</v>
      </c>
      <c r="I21" s="402">
        <v>5275</v>
      </c>
      <c r="J21" s="402">
        <v>3170</v>
      </c>
      <c r="K21" s="402">
        <v>4700</v>
      </c>
    </row>
    <row r="22" spans="1:11" x14ac:dyDescent="0.25">
      <c r="A22" s="395" t="s">
        <v>431</v>
      </c>
      <c r="B22" s="398">
        <v>6987</v>
      </c>
      <c r="C22" s="398">
        <v>6127</v>
      </c>
      <c r="D22" s="398">
        <v>6477</v>
      </c>
      <c r="E22" s="398">
        <v>6569</v>
      </c>
      <c r="F22" s="398">
        <v>2864</v>
      </c>
      <c r="G22" s="398">
        <v>3403</v>
      </c>
      <c r="H22" s="398">
        <v>2082</v>
      </c>
      <c r="I22" s="398">
        <v>5232</v>
      </c>
      <c r="J22" s="398">
        <v>3316</v>
      </c>
      <c r="K22" s="398">
        <v>4609</v>
      </c>
    </row>
    <row r="23" spans="1:11" x14ac:dyDescent="0.25">
      <c r="A23" s="395" t="s">
        <v>432</v>
      </c>
      <c r="B23" s="398">
        <v>6800</v>
      </c>
      <c r="C23" s="398">
        <v>5981</v>
      </c>
      <c r="D23" s="398">
        <v>6331</v>
      </c>
      <c r="E23" s="398">
        <v>6556</v>
      </c>
      <c r="F23" s="398">
        <v>3160</v>
      </c>
      <c r="G23" s="398">
        <v>3927</v>
      </c>
      <c r="H23" s="398">
        <v>2522</v>
      </c>
      <c r="I23" s="398">
        <v>5415</v>
      </c>
      <c r="J23" s="398">
        <v>3198</v>
      </c>
      <c r="K23" s="398">
        <v>4675</v>
      </c>
    </row>
    <row r="24" spans="1:11" x14ac:dyDescent="0.25">
      <c r="A24" s="399" t="s">
        <v>433</v>
      </c>
      <c r="B24" s="402">
        <v>6593</v>
      </c>
      <c r="C24" s="402">
        <v>5933</v>
      </c>
      <c r="D24" s="402">
        <v>6603</v>
      </c>
      <c r="E24" s="402">
        <v>6903</v>
      </c>
      <c r="F24" s="402">
        <v>3205</v>
      </c>
      <c r="G24" s="402">
        <v>3910</v>
      </c>
      <c r="H24" s="402">
        <v>2325</v>
      </c>
      <c r="I24" s="402">
        <v>5324</v>
      </c>
      <c r="J24" s="402">
        <v>3377</v>
      </c>
      <c r="K24" s="402">
        <v>4736</v>
      </c>
    </row>
    <row r="25" spans="1:11" x14ac:dyDescent="0.25">
      <c r="A25" s="395" t="s">
        <v>434</v>
      </c>
      <c r="B25" s="398">
        <v>6839</v>
      </c>
      <c r="C25" s="398">
        <v>5943</v>
      </c>
      <c r="D25" s="398">
        <v>6455</v>
      </c>
      <c r="E25" s="398">
        <v>6835</v>
      </c>
      <c r="F25" s="398">
        <v>2997</v>
      </c>
      <c r="G25" s="398">
        <v>3685</v>
      </c>
      <c r="H25" s="398">
        <v>2396</v>
      </c>
      <c r="I25" s="398">
        <v>5436</v>
      </c>
      <c r="J25" s="398">
        <v>3257</v>
      </c>
      <c r="K25" s="398">
        <v>4664</v>
      </c>
    </row>
    <row r="26" spans="1:11" x14ac:dyDescent="0.25">
      <c r="A26" s="395" t="s">
        <v>435</v>
      </c>
      <c r="B26" s="398">
        <v>6695</v>
      </c>
      <c r="C26" s="398">
        <v>5761</v>
      </c>
      <c r="D26" s="398">
        <v>6236</v>
      </c>
      <c r="E26" s="398">
        <v>6594</v>
      </c>
      <c r="F26" s="398">
        <v>2763</v>
      </c>
      <c r="G26" s="398">
        <v>3395</v>
      </c>
      <c r="H26" s="398">
        <v>1985</v>
      </c>
      <c r="I26" s="398">
        <v>5585</v>
      </c>
      <c r="J26" s="398">
        <v>3698</v>
      </c>
      <c r="K26" s="398">
        <v>4547</v>
      </c>
    </row>
    <row r="27" spans="1:11" x14ac:dyDescent="0.25">
      <c r="A27" s="399" t="s">
        <v>436</v>
      </c>
      <c r="B27" s="402">
        <v>7001</v>
      </c>
      <c r="C27" s="402">
        <v>6064</v>
      </c>
      <c r="D27" s="402">
        <v>6772</v>
      </c>
      <c r="E27" s="402">
        <v>7094</v>
      </c>
      <c r="F27" s="402">
        <v>2759</v>
      </c>
      <c r="G27" s="402">
        <v>3438</v>
      </c>
      <c r="H27" s="402">
        <v>2259</v>
      </c>
      <c r="I27" s="402">
        <v>5352</v>
      </c>
      <c r="J27" s="402">
        <v>3376</v>
      </c>
      <c r="K27" s="402">
        <v>4705</v>
      </c>
    </row>
    <row r="28" spans="1:11" x14ac:dyDescent="0.25">
      <c r="A28" s="395" t="s">
        <v>437</v>
      </c>
      <c r="B28" s="398">
        <v>6120</v>
      </c>
      <c r="C28" s="398">
        <v>5327</v>
      </c>
      <c r="D28" s="398">
        <v>5780</v>
      </c>
      <c r="E28" s="398">
        <v>6226</v>
      </c>
      <c r="F28" s="398">
        <v>2718</v>
      </c>
      <c r="G28" s="398">
        <v>3309</v>
      </c>
      <c r="H28" s="398">
        <v>2256</v>
      </c>
      <c r="I28" s="398">
        <v>5562</v>
      </c>
      <c r="J28" s="398">
        <v>3383</v>
      </c>
      <c r="K28" s="398">
        <v>4313</v>
      </c>
    </row>
    <row r="29" spans="1:11" x14ac:dyDescent="0.25">
      <c r="A29" s="395" t="s">
        <v>438</v>
      </c>
      <c r="B29" s="398">
        <v>6621</v>
      </c>
      <c r="C29" s="398">
        <v>5670</v>
      </c>
      <c r="D29" s="398">
        <v>6259</v>
      </c>
      <c r="E29" s="398">
        <v>6478</v>
      </c>
      <c r="F29" s="398">
        <v>2551</v>
      </c>
      <c r="G29" s="398">
        <v>3171</v>
      </c>
      <c r="H29" s="398">
        <v>2080</v>
      </c>
      <c r="I29" s="398">
        <v>5281</v>
      </c>
      <c r="J29" s="398">
        <v>3294</v>
      </c>
      <c r="K29" s="398">
        <v>4406</v>
      </c>
    </row>
    <row r="30" spans="1:11" x14ac:dyDescent="0.25">
      <c r="A30" s="399" t="s">
        <v>439</v>
      </c>
      <c r="B30" s="402">
        <v>6362</v>
      </c>
      <c r="C30" s="402">
        <v>5477</v>
      </c>
      <c r="D30" s="402">
        <v>6169</v>
      </c>
      <c r="E30" s="402">
        <v>6678</v>
      </c>
      <c r="F30" s="402">
        <v>2640</v>
      </c>
      <c r="G30" s="402">
        <v>3336</v>
      </c>
      <c r="H30" s="402">
        <v>2187</v>
      </c>
      <c r="I30" s="402">
        <v>5693</v>
      </c>
      <c r="J30" s="402">
        <v>3623</v>
      </c>
      <c r="K30" s="402">
        <v>4472</v>
      </c>
    </row>
    <row r="31" spans="1:11" x14ac:dyDescent="0.25">
      <c r="A31" s="395" t="s">
        <v>440</v>
      </c>
      <c r="B31" s="398">
        <v>6839</v>
      </c>
      <c r="C31" s="398">
        <v>6097</v>
      </c>
      <c r="D31" s="398">
        <v>6768</v>
      </c>
      <c r="E31" s="398">
        <v>6670</v>
      </c>
      <c r="F31" s="398">
        <v>3040</v>
      </c>
      <c r="G31" s="398">
        <v>3881</v>
      </c>
      <c r="H31" s="398">
        <v>2446</v>
      </c>
      <c r="I31" s="398">
        <v>5303</v>
      </c>
      <c r="J31" s="398">
        <v>3115</v>
      </c>
      <c r="K31" s="398">
        <v>4726</v>
      </c>
    </row>
    <row r="32" spans="1:11" x14ac:dyDescent="0.25">
      <c r="A32" s="395" t="s">
        <v>441</v>
      </c>
      <c r="B32" s="398">
        <v>6579</v>
      </c>
      <c r="C32" s="398">
        <v>5889</v>
      </c>
      <c r="D32" s="398">
        <v>6538</v>
      </c>
      <c r="E32" s="398">
        <v>6506</v>
      </c>
      <c r="F32" s="398">
        <v>3047</v>
      </c>
      <c r="G32" s="398">
        <v>3812</v>
      </c>
      <c r="H32" s="398">
        <v>2330</v>
      </c>
      <c r="I32" s="398">
        <v>5060</v>
      </c>
      <c r="J32" s="398">
        <v>3135</v>
      </c>
      <c r="K32" s="398">
        <v>4605</v>
      </c>
    </row>
    <row r="33" spans="1:11" x14ac:dyDescent="0.25">
      <c r="A33" s="399" t="s">
        <v>442</v>
      </c>
      <c r="B33" s="402">
        <v>7061</v>
      </c>
      <c r="C33" s="402">
        <v>6330</v>
      </c>
      <c r="D33" s="402">
        <v>7095</v>
      </c>
      <c r="E33" s="402">
        <v>7324</v>
      </c>
      <c r="F33" s="402">
        <v>3187</v>
      </c>
      <c r="G33" s="402">
        <v>4062</v>
      </c>
      <c r="H33" s="402">
        <v>2764</v>
      </c>
      <c r="I33" s="402">
        <v>5370</v>
      </c>
      <c r="J33" s="402">
        <v>3168</v>
      </c>
      <c r="K33" s="402">
        <v>4958</v>
      </c>
    </row>
    <row r="34" spans="1:11" x14ac:dyDescent="0.25">
      <c r="A34" s="395" t="s">
        <v>443</v>
      </c>
      <c r="B34" s="398">
        <v>6348</v>
      </c>
      <c r="C34" s="398">
        <v>5851</v>
      </c>
      <c r="D34" s="398">
        <v>6921</v>
      </c>
      <c r="E34" s="398">
        <v>7369</v>
      </c>
      <c r="F34" s="398">
        <v>2977</v>
      </c>
      <c r="G34" s="398">
        <v>3900</v>
      </c>
      <c r="H34" s="398">
        <v>2694</v>
      </c>
      <c r="I34" s="398">
        <v>5564</v>
      </c>
      <c r="J34" s="398">
        <v>3202</v>
      </c>
      <c r="K34" s="398">
        <v>4781</v>
      </c>
    </row>
    <row r="35" spans="1:11" x14ac:dyDescent="0.25">
      <c r="A35" s="395" t="s">
        <v>444</v>
      </c>
      <c r="B35" s="398">
        <v>6900</v>
      </c>
      <c r="C35" s="398">
        <v>6143</v>
      </c>
      <c r="D35" s="398">
        <v>6792</v>
      </c>
      <c r="E35" s="398">
        <v>6652</v>
      </c>
      <c r="F35" s="398">
        <v>3099</v>
      </c>
      <c r="G35" s="398">
        <v>3855</v>
      </c>
      <c r="H35" s="398">
        <v>2378</v>
      </c>
      <c r="I35" s="398">
        <v>5052</v>
      </c>
      <c r="J35" s="398">
        <v>2986</v>
      </c>
      <c r="K35" s="398">
        <v>4707</v>
      </c>
    </row>
    <row r="36" spans="1:11" x14ac:dyDescent="0.25">
      <c r="A36" s="399" t="s">
        <v>445</v>
      </c>
      <c r="B36" s="402">
        <v>6612</v>
      </c>
      <c r="C36" s="402">
        <v>5989</v>
      </c>
      <c r="D36" s="402">
        <v>6446</v>
      </c>
      <c r="E36" s="402">
        <v>6115</v>
      </c>
      <c r="F36" s="402">
        <v>3177</v>
      </c>
      <c r="G36" s="402">
        <v>3757</v>
      </c>
      <c r="H36" s="402">
        <v>2162</v>
      </c>
      <c r="I36" s="402">
        <v>4671</v>
      </c>
      <c r="J36" s="402">
        <v>2841</v>
      </c>
      <c r="K36" s="402">
        <v>4512</v>
      </c>
    </row>
    <row r="37" spans="1:11" x14ac:dyDescent="0.25">
      <c r="A37" s="395" t="s">
        <v>446</v>
      </c>
      <c r="B37" s="398">
        <v>6697</v>
      </c>
      <c r="C37" s="398">
        <v>5866</v>
      </c>
      <c r="D37" s="398">
        <v>6542</v>
      </c>
      <c r="E37" s="398">
        <v>7000</v>
      </c>
      <c r="F37" s="398">
        <v>2721</v>
      </c>
      <c r="G37" s="398">
        <v>3357</v>
      </c>
      <c r="H37" s="398">
        <v>2227</v>
      </c>
      <c r="I37" s="398">
        <v>5544</v>
      </c>
      <c r="J37" s="398">
        <v>3449</v>
      </c>
      <c r="K37" s="398">
        <v>4619</v>
      </c>
    </row>
    <row r="38" spans="1:11" x14ac:dyDescent="0.25">
      <c r="A38" s="395" t="s">
        <v>447</v>
      </c>
      <c r="B38" s="398">
        <v>6305</v>
      </c>
      <c r="C38" s="398">
        <v>5733</v>
      </c>
      <c r="D38" s="398">
        <v>6423</v>
      </c>
      <c r="E38" s="398">
        <v>6901</v>
      </c>
      <c r="F38" s="398">
        <v>3057</v>
      </c>
      <c r="G38" s="398">
        <v>3892</v>
      </c>
      <c r="H38" s="398">
        <v>2672</v>
      </c>
      <c r="I38" s="398">
        <v>5359</v>
      </c>
      <c r="J38" s="398">
        <v>3073</v>
      </c>
      <c r="K38" s="398">
        <v>4627</v>
      </c>
    </row>
    <row r="39" spans="1:11" x14ac:dyDescent="0.25">
      <c r="A39" s="399" t="s">
        <v>448</v>
      </c>
      <c r="B39" s="402">
        <v>6442</v>
      </c>
      <c r="C39" s="402">
        <v>5777</v>
      </c>
      <c r="D39" s="402">
        <v>6418</v>
      </c>
      <c r="E39" s="402">
        <v>6582</v>
      </c>
      <c r="F39" s="402">
        <v>2791</v>
      </c>
      <c r="G39" s="402">
        <v>3451</v>
      </c>
      <c r="H39" s="402">
        <v>2194</v>
      </c>
      <c r="I39" s="402">
        <v>5592</v>
      </c>
      <c r="J39" s="402">
        <v>3149</v>
      </c>
      <c r="K39" s="402">
        <v>4514</v>
      </c>
    </row>
    <row r="40" spans="1:11" x14ac:dyDescent="0.25">
      <c r="A40" s="395" t="s">
        <v>449</v>
      </c>
      <c r="B40" s="398">
        <v>6571</v>
      </c>
      <c r="C40" s="398">
        <v>5660</v>
      </c>
      <c r="D40" s="398">
        <v>6546</v>
      </c>
      <c r="E40" s="398">
        <v>7119</v>
      </c>
      <c r="F40" s="398">
        <v>2736</v>
      </c>
      <c r="G40" s="398">
        <v>3602</v>
      </c>
      <c r="H40" s="398">
        <v>2466</v>
      </c>
      <c r="I40" s="398">
        <v>5676</v>
      </c>
      <c r="J40" s="398">
        <v>3441</v>
      </c>
      <c r="K40" s="398">
        <v>4642</v>
      </c>
    </row>
    <row r="41" spans="1:11" x14ac:dyDescent="0.25">
      <c r="A41" s="395" t="s">
        <v>450</v>
      </c>
      <c r="B41" s="398">
        <v>6517</v>
      </c>
      <c r="C41" s="398">
        <v>5665</v>
      </c>
      <c r="D41" s="398">
        <v>6150</v>
      </c>
      <c r="E41" s="398">
        <v>6231</v>
      </c>
      <c r="F41" s="398">
        <v>2686</v>
      </c>
      <c r="G41" s="398">
        <v>3294</v>
      </c>
      <c r="H41" s="398">
        <v>2058</v>
      </c>
      <c r="I41" s="398">
        <v>4870</v>
      </c>
      <c r="J41" s="398">
        <v>2807</v>
      </c>
      <c r="K41" s="398">
        <v>4295</v>
      </c>
    </row>
    <row r="42" spans="1:11" x14ac:dyDescent="0.25">
      <c r="A42" s="399" t="s">
        <v>451</v>
      </c>
      <c r="B42" s="402">
        <v>6546</v>
      </c>
      <c r="C42" s="402">
        <v>5699</v>
      </c>
      <c r="D42" s="402">
        <v>5810</v>
      </c>
      <c r="E42" s="402">
        <v>5712</v>
      </c>
      <c r="F42" s="402">
        <v>2937</v>
      </c>
      <c r="G42" s="402">
        <v>3466</v>
      </c>
      <c r="H42" s="402">
        <v>2292</v>
      </c>
      <c r="I42" s="402">
        <v>5153</v>
      </c>
      <c r="J42" s="402">
        <v>3013</v>
      </c>
      <c r="K42" s="402">
        <v>4334</v>
      </c>
    </row>
    <row r="43" spans="1:11" x14ac:dyDescent="0.25">
      <c r="A43" s="395" t="s">
        <v>452</v>
      </c>
      <c r="B43" s="398">
        <v>6715</v>
      </c>
      <c r="C43" s="398">
        <v>6088</v>
      </c>
      <c r="D43" s="398">
        <v>6590</v>
      </c>
      <c r="E43" s="398">
        <v>6634</v>
      </c>
      <c r="F43" s="398">
        <v>3122</v>
      </c>
      <c r="G43" s="398">
        <v>3800</v>
      </c>
      <c r="H43" s="398">
        <v>2346</v>
      </c>
      <c r="I43" s="398">
        <v>5148</v>
      </c>
      <c r="J43" s="398">
        <v>2975</v>
      </c>
      <c r="K43" s="398">
        <v>4653</v>
      </c>
    </row>
    <row r="44" spans="1:11" x14ac:dyDescent="0.25">
      <c r="A44" s="395" t="s">
        <v>453</v>
      </c>
      <c r="B44" s="398">
        <v>6887</v>
      </c>
      <c r="C44" s="398">
        <v>6134</v>
      </c>
      <c r="D44" s="398">
        <v>6834</v>
      </c>
      <c r="E44" s="398">
        <v>6996</v>
      </c>
      <c r="F44" s="398">
        <v>2944</v>
      </c>
      <c r="G44" s="398">
        <v>3713</v>
      </c>
      <c r="H44" s="398">
        <v>2439</v>
      </c>
      <c r="I44" s="398">
        <v>5173</v>
      </c>
      <c r="J44" s="398">
        <v>3061</v>
      </c>
      <c r="K44" s="398">
        <v>4726</v>
      </c>
    </row>
    <row r="45" spans="1:11" x14ac:dyDescent="0.25">
      <c r="A45" s="399" t="s">
        <v>454</v>
      </c>
      <c r="B45" s="402">
        <v>5848</v>
      </c>
      <c r="C45" s="402">
        <v>4998</v>
      </c>
      <c r="D45" s="402">
        <v>5681</v>
      </c>
      <c r="E45" s="402">
        <v>6011</v>
      </c>
      <c r="F45" s="402">
        <v>2230</v>
      </c>
      <c r="G45" s="402">
        <v>2929</v>
      </c>
      <c r="H45" s="402">
        <v>1944</v>
      </c>
      <c r="I45" s="402">
        <v>5146</v>
      </c>
      <c r="J45" s="402">
        <v>3148</v>
      </c>
      <c r="K45" s="402">
        <v>4016</v>
      </c>
    </row>
    <row r="46" spans="1:11" x14ac:dyDescent="0.25">
      <c r="A46" s="395" t="s">
        <v>455</v>
      </c>
      <c r="B46" s="398">
        <v>5960</v>
      </c>
      <c r="C46" s="398">
        <v>5177</v>
      </c>
      <c r="D46" s="398">
        <v>5906</v>
      </c>
      <c r="E46" s="398">
        <v>6319</v>
      </c>
      <c r="F46" s="398">
        <v>2503</v>
      </c>
      <c r="G46" s="398">
        <v>3211</v>
      </c>
      <c r="H46" s="398">
        <v>2178</v>
      </c>
      <c r="I46" s="398">
        <v>5259</v>
      </c>
      <c r="J46" s="398">
        <v>3109</v>
      </c>
      <c r="K46" s="398">
        <v>4200</v>
      </c>
    </row>
    <row r="47" spans="1:11" x14ac:dyDescent="0.25">
      <c r="A47" s="395" t="s">
        <v>456</v>
      </c>
      <c r="B47" s="398">
        <v>6844</v>
      </c>
      <c r="C47" s="398">
        <v>5964</v>
      </c>
      <c r="D47" s="398">
        <v>6297</v>
      </c>
      <c r="E47" s="398">
        <v>6262</v>
      </c>
      <c r="F47" s="398">
        <v>2852</v>
      </c>
      <c r="G47" s="398">
        <v>3498</v>
      </c>
      <c r="H47" s="398">
        <v>2145</v>
      </c>
      <c r="I47" s="398">
        <v>5054</v>
      </c>
      <c r="J47" s="398">
        <v>2763</v>
      </c>
      <c r="K47" s="398">
        <v>4441</v>
      </c>
    </row>
    <row r="48" spans="1:11" x14ac:dyDescent="0.25">
      <c r="A48" s="399" t="s">
        <v>457</v>
      </c>
      <c r="B48" s="402">
        <v>6728</v>
      </c>
      <c r="C48" s="402">
        <v>5948</v>
      </c>
      <c r="D48" s="402">
        <v>6646</v>
      </c>
      <c r="E48" s="402">
        <v>7168</v>
      </c>
      <c r="F48" s="402">
        <v>2981</v>
      </c>
      <c r="G48" s="402">
        <v>3768</v>
      </c>
      <c r="H48" s="402">
        <v>2489</v>
      </c>
      <c r="I48" s="402">
        <v>5514</v>
      </c>
      <c r="J48" s="402">
        <v>3052</v>
      </c>
      <c r="K48" s="402">
        <v>4700</v>
      </c>
    </row>
    <row r="49" spans="1:11" x14ac:dyDescent="0.25">
      <c r="A49" s="395" t="s">
        <v>458</v>
      </c>
      <c r="B49" s="398">
        <v>6672</v>
      </c>
      <c r="C49" s="398">
        <v>5934</v>
      </c>
      <c r="D49" s="398">
        <v>6378</v>
      </c>
      <c r="E49" s="398">
        <v>6509</v>
      </c>
      <c r="F49" s="398">
        <v>2724</v>
      </c>
      <c r="G49" s="398">
        <v>3394</v>
      </c>
      <c r="H49" s="398">
        <v>2108</v>
      </c>
      <c r="I49" s="398">
        <v>5002</v>
      </c>
      <c r="J49" s="398">
        <v>3155</v>
      </c>
      <c r="K49" s="398">
        <v>4483</v>
      </c>
    </row>
    <row r="50" spans="1:11" x14ac:dyDescent="0.25">
      <c r="A50" s="395" t="s">
        <v>459</v>
      </c>
      <c r="B50" s="398">
        <v>6559</v>
      </c>
      <c r="C50" s="398">
        <v>5831</v>
      </c>
      <c r="D50" s="398">
        <v>6664</v>
      </c>
      <c r="E50" s="398">
        <v>6804</v>
      </c>
      <c r="F50" s="398">
        <v>2967</v>
      </c>
      <c r="G50" s="398">
        <v>3626</v>
      </c>
      <c r="H50" s="398">
        <v>2145</v>
      </c>
      <c r="I50" s="398">
        <v>4953</v>
      </c>
      <c r="J50" s="398">
        <v>2784</v>
      </c>
      <c r="K50" s="398">
        <v>4531</v>
      </c>
    </row>
    <row r="51" spans="1:11" x14ac:dyDescent="0.25">
      <c r="A51" s="399" t="s">
        <v>460</v>
      </c>
      <c r="B51" s="402">
        <v>6679</v>
      </c>
      <c r="C51" s="402">
        <v>5986</v>
      </c>
      <c r="D51" s="402">
        <v>6947</v>
      </c>
      <c r="E51" s="402">
        <v>7345</v>
      </c>
      <c r="F51" s="402">
        <v>3106</v>
      </c>
      <c r="G51" s="402">
        <v>3782</v>
      </c>
      <c r="H51" s="402">
        <v>2285</v>
      </c>
      <c r="I51" s="402">
        <v>5011</v>
      </c>
      <c r="J51" s="402">
        <v>2860</v>
      </c>
      <c r="K51" s="402">
        <v>4713</v>
      </c>
    </row>
    <row r="52" spans="1:11" x14ac:dyDescent="0.25">
      <c r="A52" s="395" t="s">
        <v>461</v>
      </c>
      <c r="B52" s="398">
        <v>6661</v>
      </c>
      <c r="C52" s="398">
        <v>5809</v>
      </c>
      <c r="D52" s="398">
        <v>6617</v>
      </c>
      <c r="E52" s="398">
        <v>6761</v>
      </c>
      <c r="F52" s="398">
        <v>2845</v>
      </c>
      <c r="G52" s="398">
        <v>3664</v>
      </c>
      <c r="H52" s="398">
        <v>2418</v>
      </c>
      <c r="I52" s="398">
        <v>5188</v>
      </c>
      <c r="J52" s="398">
        <v>2754</v>
      </c>
      <c r="K52" s="398">
        <v>4542</v>
      </c>
    </row>
    <row r="53" spans="1:11" x14ac:dyDescent="0.25">
      <c r="A53" s="395" t="s">
        <v>462</v>
      </c>
      <c r="B53" s="398">
        <v>5680</v>
      </c>
      <c r="C53" s="398">
        <v>4812</v>
      </c>
      <c r="D53" s="398">
        <v>5278</v>
      </c>
      <c r="E53" s="398">
        <v>5774</v>
      </c>
      <c r="F53" s="398">
        <v>2429</v>
      </c>
      <c r="G53" s="398">
        <v>3025</v>
      </c>
      <c r="H53" s="398">
        <v>2021</v>
      </c>
      <c r="I53" s="398">
        <v>5059</v>
      </c>
      <c r="J53" s="398">
        <v>3255</v>
      </c>
      <c r="K53" s="398">
        <v>3951</v>
      </c>
    </row>
    <row r="54" spans="1:11" x14ac:dyDescent="0.25">
      <c r="A54" s="399" t="s">
        <v>463</v>
      </c>
      <c r="B54" s="402">
        <v>5952</v>
      </c>
      <c r="C54" s="402">
        <v>5351</v>
      </c>
      <c r="D54" s="402">
        <v>5946</v>
      </c>
      <c r="E54" s="402">
        <v>5921</v>
      </c>
      <c r="F54" s="402">
        <v>2652</v>
      </c>
      <c r="G54" s="402">
        <v>3142</v>
      </c>
      <c r="H54" s="402">
        <v>1835</v>
      </c>
      <c r="I54" s="402">
        <v>4768</v>
      </c>
      <c r="J54" s="402">
        <v>3158</v>
      </c>
      <c r="K54" s="402">
        <v>4169</v>
      </c>
    </row>
    <row r="55" spans="1:11" x14ac:dyDescent="0.25">
      <c r="A55" s="395" t="s">
        <v>464</v>
      </c>
      <c r="B55" s="398">
        <v>6489</v>
      </c>
      <c r="C55" s="398">
        <v>5774</v>
      </c>
      <c r="D55" s="398">
        <v>6284</v>
      </c>
      <c r="E55" s="398">
        <v>6456</v>
      </c>
      <c r="F55" s="398">
        <v>2959</v>
      </c>
      <c r="G55" s="398">
        <v>3548</v>
      </c>
      <c r="H55" s="398">
        <v>2194</v>
      </c>
      <c r="I55" s="398">
        <v>4881</v>
      </c>
      <c r="J55" s="398">
        <v>3012</v>
      </c>
      <c r="K55" s="398">
        <v>4460</v>
      </c>
    </row>
    <row r="56" spans="1:11" x14ac:dyDescent="0.25">
      <c r="A56" s="395" t="s">
        <v>465</v>
      </c>
      <c r="B56" s="398">
        <v>6055</v>
      </c>
      <c r="C56" s="398">
        <v>5323</v>
      </c>
      <c r="D56" s="398">
        <v>5824</v>
      </c>
      <c r="E56" s="398">
        <v>6184</v>
      </c>
      <c r="F56" s="398">
        <v>2641</v>
      </c>
      <c r="G56" s="398">
        <v>3312</v>
      </c>
      <c r="H56" s="398">
        <v>2187</v>
      </c>
      <c r="I56" s="398">
        <v>4895</v>
      </c>
      <c r="J56" s="398">
        <v>3136</v>
      </c>
      <c r="K56" s="398">
        <v>4203</v>
      </c>
    </row>
    <row r="57" spans="1:11" x14ac:dyDescent="0.25">
      <c r="A57" s="399" t="s">
        <v>466</v>
      </c>
      <c r="B57" s="402">
        <v>6099</v>
      </c>
      <c r="C57" s="402">
        <v>5372</v>
      </c>
      <c r="D57" s="402">
        <v>6122</v>
      </c>
      <c r="E57" s="402">
        <v>6465</v>
      </c>
      <c r="F57" s="402">
        <v>2671</v>
      </c>
      <c r="G57" s="402">
        <v>3420</v>
      </c>
      <c r="H57" s="402">
        <v>2307</v>
      </c>
      <c r="I57" s="402">
        <v>5018</v>
      </c>
      <c r="J57" s="402">
        <v>3132</v>
      </c>
      <c r="K57" s="402">
        <v>4273</v>
      </c>
    </row>
    <row r="58" spans="1:11" x14ac:dyDescent="0.25">
      <c r="A58" s="395" t="s">
        <v>467</v>
      </c>
      <c r="B58" s="398">
        <v>6851</v>
      </c>
      <c r="C58" s="398">
        <v>6090</v>
      </c>
      <c r="D58" s="398">
        <v>6528</v>
      </c>
      <c r="E58" s="398">
        <v>6539</v>
      </c>
      <c r="F58" s="398">
        <v>2891</v>
      </c>
      <c r="G58" s="398">
        <v>3503</v>
      </c>
      <c r="H58" s="398">
        <v>2230</v>
      </c>
      <c r="I58" s="398">
        <v>4605</v>
      </c>
      <c r="J58" s="398">
        <v>2918</v>
      </c>
      <c r="K58" s="398">
        <v>4459</v>
      </c>
    </row>
    <row r="59" spans="1:11" x14ac:dyDescent="0.25">
      <c r="A59" s="395" t="s">
        <v>468</v>
      </c>
      <c r="B59" s="398">
        <v>6612</v>
      </c>
      <c r="C59" s="398">
        <v>5749</v>
      </c>
      <c r="D59" s="398">
        <v>6199</v>
      </c>
      <c r="E59" s="398">
        <v>6290</v>
      </c>
      <c r="F59" s="398">
        <v>2748</v>
      </c>
      <c r="G59" s="398">
        <v>3289</v>
      </c>
      <c r="H59" s="398">
        <v>2088</v>
      </c>
      <c r="I59" s="398">
        <v>4844</v>
      </c>
      <c r="J59" s="398">
        <v>2925</v>
      </c>
      <c r="K59" s="398">
        <v>4290</v>
      </c>
    </row>
    <row r="60" spans="1:11" x14ac:dyDescent="0.25">
      <c r="A60" s="399" t="s">
        <v>469</v>
      </c>
      <c r="B60" s="402">
        <v>6551</v>
      </c>
      <c r="C60" s="402">
        <v>5804</v>
      </c>
      <c r="D60" s="402">
        <v>6241</v>
      </c>
      <c r="E60" s="402">
        <v>6202</v>
      </c>
      <c r="F60" s="402">
        <v>2844</v>
      </c>
      <c r="G60" s="402">
        <v>3402</v>
      </c>
      <c r="H60" s="402">
        <v>2051</v>
      </c>
      <c r="I60" s="402">
        <v>4759</v>
      </c>
      <c r="J60" s="402">
        <v>2959</v>
      </c>
      <c r="K60" s="402">
        <v>4315</v>
      </c>
    </row>
    <row r="61" spans="1:11" x14ac:dyDescent="0.25">
      <c r="A61" s="395" t="s">
        <v>482</v>
      </c>
      <c r="B61" s="398">
        <v>5809</v>
      </c>
      <c r="C61" s="398">
        <v>5050</v>
      </c>
      <c r="D61" s="398">
        <v>5712</v>
      </c>
      <c r="E61" s="398">
        <v>5799</v>
      </c>
      <c r="F61" s="398">
        <v>2535</v>
      </c>
      <c r="G61" s="398">
        <v>3239</v>
      </c>
      <c r="H61" s="398">
        <v>1863</v>
      </c>
      <c r="I61" s="398">
        <v>4778</v>
      </c>
      <c r="J61" s="398">
        <v>3116</v>
      </c>
      <c r="K61" s="398">
        <v>3996</v>
      </c>
    </row>
    <row r="62" spans="1:11" x14ac:dyDescent="0.25">
      <c r="A62" s="395" t="s">
        <v>493</v>
      </c>
      <c r="B62" s="398">
        <v>6501</v>
      </c>
      <c r="C62" s="398">
        <v>5623</v>
      </c>
      <c r="D62" s="398">
        <v>6096</v>
      </c>
      <c r="E62" s="398">
        <v>6374</v>
      </c>
      <c r="F62" s="398">
        <v>2584</v>
      </c>
      <c r="G62" s="398">
        <v>3213</v>
      </c>
      <c r="H62" s="398">
        <v>2156</v>
      </c>
      <c r="I62" s="398">
        <v>4830</v>
      </c>
      <c r="J62" s="398">
        <v>3113</v>
      </c>
      <c r="K62" s="398">
        <v>4255</v>
      </c>
    </row>
    <row r="63" spans="1:11" x14ac:dyDescent="0.25">
      <c r="A63" s="399" t="s">
        <v>524</v>
      </c>
      <c r="B63" s="402">
        <v>6395</v>
      </c>
      <c r="C63" s="402">
        <v>5643</v>
      </c>
      <c r="D63" s="402">
        <v>6696</v>
      </c>
      <c r="E63" s="402">
        <v>7112</v>
      </c>
      <c r="F63" s="402">
        <v>2782</v>
      </c>
      <c r="G63" s="402">
        <v>3641</v>
      </c>
      <c r="H63" s="402">
        <v>2178</v>
      </c>
      <c r="I63" s="402">
        <v>5114</v>
      </c>
      <c r="J63" s="402">
        <v>3186</v>
      </c>
      <c r="K63" s="402">
        <v>4494</v>
      </c>
    </row>
    <row r="64" spans="1:11" x14ac:dyDescent="0.25">
      <c r="A64" s="395" t="s">
        <v>534</v>
      </c>
      <c r="B64" s="398">
        <v>6646</v>
      </c>
      <c r="C64" s="398">
        <v>5799</v>
      </c>
      <c r="D64" s="398">
        <v>6540</v>
      </c>
      <c r="E64" s="398">
        <v>6837</v>
      </c>
      <c r="F64" s="398">
        <v>2879</v>
      </c>
      <c r="G64" s="398">
        <v>3588</v>
      </c>
      <c r="H64" s="398">
        <v>2212</v>
      </c>
      <c r="I64" s="398">
        <v>5016</v>
      </c>
      <c r="J64" s="398">
        <v>3150</v>
      </c>
      <c r="K64" s="398">
        <v>4493</v>
      </c>
    </row>
    <row r="65" spans="1:15" x14ac:dyDescent="0.25">
      <c r="A65" s="395" t="s">
        <v>1294</v>
      </c>
      <c r="B65" s="398">
        <v>5942</v>
      </c>
      <c r="C65" s="398">
        <v>5455</v>
      </c>
      <c r="D65" s="398">
        <v>6207</v>
      </c>
      <c r="E65" s="398">
        <v>6584</v>
      </c>
      <c r="F65" s="398">
        <v>3219</v>
      </c>
      <c r="G65" s="398">
        <v>3994</v>
      </c>
      <c r="H65" s="398">
        <v>2521</v>
      </c>
      <c r="I65" s="398">
        <v>4954</v>
      </c>
      <c r="J65" s="398">
        <v>3171</v>
      </c>
      <c r="K65" s="398">
        <v>4461</v>
      </c>
      <c r="L65" s="394" t="s">
        <v>1326</v>
      </c>
    </row>
    <row r="66" spans="1:15" x14ac:dyDescent="0.25">
      <c r="A66" s="395" t="s">
        <v>1325</v>
      </c>
      <c r="B66" s="424">
        <v>6098</v>
      </c>
      <c r="C66" s="424">
        <v>5409</v>
      </c>
      <c r="D66" s="424">
        <v>6184</v>
      </c>
      <c r="E66" s="424">
        <v>6562</v>
      </c>
      <c r="F66" s="424">
        <v>2619</v>
      </c>
      <c r="G66" s="424">
        <v>3377</v>
      </c>
      <c r="H66" s="424">
        <v>2168</v>
      </c>
      <c r="I66" s="424">
        <v>5215</v>
      </c>
      <c r="J66" s="424">
        <v>3390</v>
      </c>
      <c r="K66" s="424">
        <v>4320</v>
      </c>
      <c r="L66" s="425" t="s">
        <v>1322</v>
      </c>
      <c r="M66" s="425"/>
      <c r="N66" s="425"/>
      <c r="O66" s="425"/>
    </row>
    <row r="67" spans="1:15" x14ac:dyDescent="0.25">
      <c r="A67" s="399" t="s">
        <v>1324</v>
      </c>
      <c r="B67" s="428">
        <v>5558</v>
      </c>
      <c r="C67" s="428">
        <v>4938</v>
      </c>
      <c r="D67" s="428">
        <v>5387</v>
      </c>
      <c r="E67" s="428">
        <v>5503</v>
      </c>
      <c r="F67" s="428">
        <v>2273</v>
      </c>
      <c r="G67" s="428">
        <v>2645</v>
      </c>
      <c r="H67" s="428">
        <v>1700</v>
      </c>
      <c r="I67" s="428">
        <v>4444</v>
      </c>
      <c r="J67" s="428">
        <v>2985</v>
      </c>
      <c r="K67" s="428"/>
      <c r="L67" s="425" t="s">
        <v>1323</v>
      </c>
      <c r="M67" s="425"/>
      <c r="N67" s="425"/>
      <c r="O67" s="425"/>
    </row>
    <row r="68" spans="1:15" x14ac:dyDescent="0.25">
      <c r="A68" s="403"/>
      <c r="B68" s="645">
        <v>6612</v>
      </c>
      <c r="C68" s="645">
        <v>5910</v>
      </c>
      <c r="D68" s="645">
        <v>6498</v>
      </c>
      <c r="E68" s="645">
        <v>6750</v>
      </c>
      <c r="F68" s="645">
        <v>2853</v>
      </c>
      <c r="G68" s="645">
        <v>3603</v>
      </c>
      <c r="H68" s="645">
        <v>2286</v>
      </c>
      <c r="I68" s="645">
        <v>5209</v>
      </c>
      <c r="J68" s="645">
        <v>3226</v>
      </c>
      <c r="K68" s="645">
        <v>4524</v>
      </c>
    </row>
    <row r="69" spans="1:15" x14ac:dyDescent="0.25">
      <c r="A69" s="404" t="s">
        <v>1296</v>
      </c>
      <c r="B69" s="646"/>
      <c r="C69" s="646"/>
      <c r="D69" s="646"/>
      <c r="E69" s="646"/>
      <c r="F69" s="646"/>
      <c r="G69" s="646"/>
      <c r="H69" s="646"/>
      <c r="I69" s="646"/>
      <c r="J69" s="646"/>
      <c r="K69" s="646"/>
    </row>
    <row r="70" spans="1:15" x14ac:dyDescent="0.25">
      <c r="A70" s="649" t="s">
        <v>1297</v>
      </c>
      <c r="B70" s="650"/>
      <c r="C70" s="650"/>
      <c r="D70" s="650"/>
      <c r="E70" s="650"/>
      <c r="F70" s="653" t="s">
        <v>1312</v>
      </c>
      <c r="G70" s="653"/>
      <c r="H70" s="653"/>
      <c r="I70" s="653"/>
      <c r="J70" s="653"/>
      <c r="K70" s="654"/>
    </row>
    <row r="71" spans="1:15" x14ac:dyDescent="0.25">
      <c r="A71" s="651"/>
      <c r="B71" s="652"/>
      <c r="C71" s="652"/>
      <c r="D71" s="652"/>
      <c r="E71" s="652"/>
      <c r="F71" s="655" t="s">
        <v>1313</v>
      </c>
      <c r="G71" s="655"/>
      <c r="H71" s="655"/>
      <c r="I71" s="655"/>
      <c r="J71" s="655"/>
      <c r="K71" s="656"/>
    </row>
    <row r="72" spans="1:15" x14ac:dyDescent="0.25">
      <c r="A72" s="651"/>
      <c r="B72" s="652"/>
      <c r="C72" s="652"/>
      <c r="D72" s="652"/>
      <c r="E72" s="652"/>
      <c r="F72" s="655" t="s">
        <v>1314</v>
      </c>
      <c r="G72" s="655"/>
      <c r="H72" s="655"/>
      <c r="I72" s="655"/>
      <c r="J72" s="655"/>
      <c r="K72" s="656"/>
    </row>
    <row r="73" spans="1:15" x14ac:dyDescent="0.25">
      <c r="A73" s="651"/>
      <c r="B73" s="652"/>
      <c r="C73" s="652"/>
      <c r="D73" s="652"/>
      <c r="E73" s="652"/>
      <c r="F73" s="655" t="s">
        <v>1301</v>
      </c>
      <c r="G73" s="655"/>
      <c r="H73" s="655"/>
      <c r="I73" s="655"/>
      <c r="J73" s="655"/>
      <c r="K73" s="656"/>
    </row>
    <row r="74" spans="1:15" x14ac:dyDescent="0.25">
      <c r="A74" s="651"/>
      <c r="B74" s="652"/>
      <c r="C74" s="652"/>
      <c r="D74" s="652"/>
      <c r="E74" s="652"/>
      <c r="F74" s="655" t="s">
        <v>471</v>
      </c>
      <c r="G74" s="655"/>
      <c r="H74" s="655"/>
      <c r="I74" s="655"/>
      <c r="J74" s="655"/>
      <c r="K74" s="656"/>
    </row>
    <row r="75" spans="1:15" x14ac:dyDescent="0.25">
      <c r="A75" s="651"/>
      <c r="B75" s="652"/>
      <c r="C75" s="652"/>
      <c r="D75" s="652"/>
      <c r="E75" s="652"/>
      <c r="F75" s="655" t="s">
        <v>1315</v>
      </c>
      <c r="G75" s="655"/>
      <c r="H75" s="655"/>
      <c r="I75" s="655"/>
      <c r="J75" s="655"/>
      <c r="K75" s="656"/>
    </row>
    <row r="76" spans="1:15" x14ac:dyDescent="0.25">
      <c r="A76" s="651"/>
      <c r="B76" s="652"/>
      <c r="C76" s="652"/>
      <c r="D76" s="652"/>
      <c r="E76" s="652"/>
      <c r="F76" s="655" t="s">
        <v>494</v>
      </c>
      <c r="G76" s="655"/>
      <c r="H76" s="655"/>
      <c r="I76" s="655"/>
      <c r="J76" s="655"/>
      <c r="K76" s="656"/>
    </row>
    <row r="77" spans="1:15" ht="15" customHeight="1" x14ac:dyDescent="0.25">
      <c r="A77" s="651" t="s">
        <v>1303</v>
      </c>
      <c r="B77" s="652"/>
      <c r="C77" s="652"/>
      <c r="D77" s="652"/>
      <c r="E77" s="652"/>
      <c r="F77" s="657" t="s">
        <v>543</v>
      </c>
      <c r="G77" s="657"/>
      <c r="H77" s="657"/>
      <c r="I77" s="657"/>
      <c r="J77" s="657"/>
      <c r="K77" s="658"/>
    </row>
    <row r="78" spans="1:15" x14ac:dyDescent="0.25">
      <c r="A78" s="659" t="s">
        <v>483</v>
      </c>
      <c r="B78" s="655"/>
      <c r="C78" s="655"/>
      <c r="D78" s="655"/>
      <c r="E78" s="655"/>
      <c r="F78" s="655" t="s">
        <v>1305</v>
      </c>
      <c r="G78" s="655"/>
      <c r="H78" s="655"/>
      <c r="I78" s="655"/>
      <c r="J78" s="655"/>
      <c r="K78" s="656"/>
    </row>
    <row r="79" spans="1:15" x14ac:dyDescent="0.25">
      <c r="A79" s="659"/>
      <c r="B79" s="655"/>
      <c r="C79" s="655"/>
      <c r="D79" s="655"/>
      <c r="E79" s="655"/>
      <c r="F79" s="655" t="s">
        <v>1306</v>
      </c>
      <c r="G79" s="655"/>
      <c r="H79" s="655"/>
      <c r="I79" s="655"/>
      <c r="J79" s="655"/>
      <c r="K79" s="656"/>
    </row>
    <row r="80" spans="1:15" x14ac:dyDescent="0.25">
      <c r="A80" s="659"/>
      <c r="B80" s="655"/>
      <c r="C80" s="655"/>
      <c r="D80" s="655"/>
      <c r="E80" s="655"/>
      <c r="F80" s="655" t="s">
        <v>1316</v>
      </c>
      <c r="G80" s="655"/>
      <c r="H80" s="655"/>
      <c r="I80" s="655"/>
      <c r="J80" s="655"/>
      <c r="K80" s="656"/>
    </row>
    <row r="81" spans="1:11" x14ac:dyDescent="0.25">
      <c r="A81" s="659"/>
      <c r="B81" s="655"/>
      <c r="C81" s="655"/>
      <c r="D81" s="655"/>
      <c r="E81" s="655"/>
      <c r="F81" s="655" t="s">
        <v>1308</v>
      </c>
      <c r="G81" s="655"/>
      <c r="H81" s="655"/>
      <c r="I81" s="655"/>
      <c r="J81" s="655"/>
      <c r="K81" s="656"/>
    </row>
    <row r="82" spans="1:11" x14ac:dyDescent="0.25">
      <c r="A82" s="659"/>
      <c r="B82" s="655"/>
      <c r="C82" s="655"/>
      <c r="D82" s="655"/>
      <c r="E82" s="655"/>
      <c r="F82" s="662" t="s">
        <v>1309</v>
      </c>
      <c r="G82" s="662"/>
      <c r="H82" s="662"/>
      <c r="I82" s="662"/>
      <c r="J82" s="662"/>
      <c r="K82" s="663"/>
    </row>
    <row r="83" spans="1:11" x14ac:dyDescent="0.25">
      <c r="A83" s="660"/>
      <c r="B83" s="661"/>
      <c r="C83" s="661"/>
      <c r="D83" s="661"/>
      <c r="E83" s="661"/>
      <c r="F83" s="661" t="s">
        <v>1310</v>
      </c>
      <c r="G83" s="661"/>
      <c r="H83" s="661"/>
      <c r="I83" s="661"/>
      <c r="J83" s="661"/>
      <c r="K83" s="664"/>
    </row>
  </sheetData>
  <mergeCells count="31">
    <mergeCell ref="F83:K83"/>
    <mergeCell ref="F75:K75"/>
    <mergeCell ref="F76:K76"/>
    <mergeCell ref="A77:E77"/>
    <mergeCell ref="F77:K77"/>
    <mergeCell ref="A78:E83"/>
    <mergeCell ref="F78:K78"/>
    <mergeCell ref="F79:K79"/>
    <mergeCell ref="F80:K80"/>
    <mergeCell ref="F81:K81"/>
    <mergeCell ref="F82:K82"/>
    <mergeCell ref="A70:E76"/>
    <mergeCell ref="F70:K70"/>
    <mergeCell ref="F71:K71"/>
    <mergeCell ref="F72:K72"/>
    <mergeCell ref="F73:K73"/>
    <mergeCell ref="F74:K74"/>
    <mergeCell ref="A1:K1"/>
    <mergeCell ref="A2:A3"/>
    <mergeCell ref="I2:I3"/>
    <mergeCell ref="J2:J3"/>
    <mergeCell ref="B68:B69"/>
    <mergeCell ref="C68:C69"/>
    <mergeCell ref="D68:D69"/>
    <mergeCell ref="E68:E69"/>
    <mergeCell ref="F68:F69"/>
    <mergeCell ref="G68:G69"/>
    <mergeCell ref="H68:H69"/>
    <mergeCell ref="I68:I69"/>
    <mergeCell ref="J68:J69"/>
    <mergeCell ref="K68:K69"/>
  </mergeCells>
  <hyperlinks>
    <hyperlink ref="F77" r:id="rId1" location="summary" display="http://www.eia.gov/totalenergy/data/monthly/ - summary"/>
  </hyperlinks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2"/>
  <sheetViews>
    <sheetView showGridLines="0" topLeftCell="A37" workbookViewId="0">
      <selection activeCell="A68" sqref="A68"/>
    </sheetView>
  </sheetViews>
  <sheetFormatPr defaultRowHeight="15" x14ac:dyDescent="0.25"/>
  <cols>
    <col min="1" max="1" width="5.85546875" style="394" bestFit="1" customWidth="1"/>
    <col min="2" max="3" width="7" style="394" bestFit="1" customWidth="1"/>
    <col min="4" max="4" width="9" style="394" bestFit="1" customWidth="1"/>
    <col min="5" max="5" width="9.28515625" style="394" bestFit="1" customWidth="1"/>
    <col min="6" max="6" width="12.140625" style="394" customWidth="1"/>
    <col min="7" max="7" width="16.140625" style="394" customWidth="1"/>
    <col min="8" max="8" width="16.5703125" style="394" customWidth="1"/>
    <col min="9" max="9" width="14.42578125" style="394" customWidth="1"/>
    <col min="10" max="11" width="12.5703125" style="394" customWidth="1"/>
    <col min="12" max="16384" width="9.140625" style="394"/>
  </cols>
  <sheetData>
    <row r="1" spans="1:11" ht="15.75" customHeight="1" x14ac:dyDescent="0.25">
      <c r="A1" s="634" t="s">
        <v>1311</v>
      </c>
      <c r="B1" s="635"/>
      <c r="C1" s="635"/>
      <c r="D1" s="635"/>
      <c r="E1" s="635"/>
      <c r="F1" s="635"/>
      <c r="G1" s="635"/>
      <c r="H1" s="635"/>
      <c r="I1" s="635"/>
      <c r="J1" s="635"/>
      <c r="K1" s="636"/>
    </row>
    <row r="2" spans="1:11" x14ac:dyDescent="0.25">
      <c r="A2" s="637" t="s">
        <v>69</v>
      </c>
      <c r="B2" s="411" t="s">
        <v>121</v>
      </c>
      <c r="C2" s="411" t="s">
        <v>122</v>
      </c>
      <c r="D2" s="411" t="s">
        <v>409</v>
      </c>
      <c r="E2" s="411" t="s">
        <v>410</v>
      </c>
      <c r="F2" s="411" t="s">
        <v>50</v>
      </c>
      <c r="G2" s="411" t="s">
        <v>411</v>
      </c>
      <c r="H2" s="411" t="s">
        <v>412</v>
      </c>
      <c r="I2" s="637" t="s">
        <v>123</v>
      </c>
      <c r="J2" s="637" t="s">
        <v>1292</v>
      </c>
      <c r="K2" s="411" t="s">
        <v>124</v>
      </c>
    </row>
    <row r="3" spans="1:11" x14ac:dyDescent="0.25">
      <c r="A3" s="638"/>
      <c r="B3" s="412" t="s">
        <v>125</v>
      </c>
      <c r="C3" s="412" t="s">
        <v>126</v>
      </c>
      <c r="D3" s="412" t="s">
        <v>127</v>
      </c>
      <c r="E3" s="412" t="s">
        <v>127</v>
      </c>
      <c r="F3" s="412" t="s">
        <v>126</v>
      </c>
      <c r="G3" s="412" t="s">
        <v>127</v>
      </c>
      <c r="H3" s="412" t="s">
        <v>127</v>
      </c>
      <c r="I3" s="638"/>
      <c r="J3" s="638"/>
      <c r="K3" s="412" t="s">
        <v>1293</v>
      </c>
    </row>
    <row r="4" spans="1:11" x14ac:dyDescent="0.25">
      <c r="A4" s="395" t="s">
        <v>413</v>
      </c>
      <c r="B4" s="398">
        <v>5829</v>
      </c>
      <c r="C4" s="398">
        <v>5091</v>
      </c>
      <c r="D4" s="398">
        <v>5801</v>
      </c>
      <c r="E4" s="398">
        <v>6479</v>
      </c>
      <c r="F4" s="398">
        <v>2367</v>
      </c>
      <c r="G4" s="398">
        <v>2942</v>
      </c>
      <c r="H4" s="398">
        <v>2133</v>
      </c>
      <c r="I4" s="398">
        <v>5483</v>
      </c>
      <c r="J4" s="398">
        <v>3729</v>
      </c>
      <c r="K4" s="398">
        <v>4234</v>
      </c>
    </row>
    <row r="5" spans="1:11" x14ac:dyDescent="0.25">
      <c r="A5" s="395" t="s">
        <v>414</v>
      </c>
      <c r="B5" s="398">
        <v>6470</v>
      </c>
      <c r="C5" s="398">
        <v>5765</v>
      </c>
      <c r="D5" s="398">
        <v>6619</v>
      </c>
      <c r="E5" s="398">
        <v>7136</v>
      </c>
      <c r="F5" s="398">
        <v>2713</v>
      </c>
      <c r="G5" s="398">
        <v>3315</v>
      </c>
      <c r="H5" s="398">
        <v>1974</v>
      </c>
      <c r="I5" s="398">
        <v>4930</v>
      </c>
      <c r="J5" s="398">
        <v>3355</v>
      </c>
      <c r="K5" s="398">
        <v>4536</v>
      </c>
    </row>
    <row r="6" spans="1:11" x14ac:dyDescent="0.25">
      <c r="A6" s="399" t="s">
        <v>415</v>
      </c>
      <c r="B6" s="402">
        <v>6137</v>
      </c>
      <c r="C6" s="402">
        <v>5497</v>
      </c>
      <c r="D6" s="402">
        <v>6549</v>
      </c>
      <c r="E6" s="402">
        <v>7246</v>
      </c>
      <c r="F6" s="402">
        <v>2728</v>
      </c>
      <c r="G6" s="402">
        <v>3340</v>
      </c>
      <c r="H6" s="402">
        <v>2154</v>
      </c>
      <c r="I6" s="402">
        <v>5513</v>
      </c>
      <c r="J6" s="402">
        <v>3469</v>
      </c>
      <c r="K6" s="402">
        <v>4547</v>
      </c>
    </row>
    <row r="7" spans="1:11" x14ac:dyDescent="0.25">
      <c r="A7" s="395" t="s">
        <v>416</v>
      </c>
      <c r="B7" s="398">
        <v>6180</v>
      </c>
      <c r="C7" s="398">
        <v>5443</v>
      </c>
      <c r="D7" s="398">
        <v>5977</v>
      </c>
      <c r="E7" s="398">
        <v>6386</v>
      </c>
      <c r="F7" s="398">
        <v>2684</v>
      </c>
      <c r="G7" s="398">
        <v>3276</v>
      </c>
      <c r="H7" s="398">
        <v>2074</v>
      </c>
      <c r="I7" s="398">
        <v>5404</v>
      </c>
      <c r="J7" s="398">
        <v>3586</v>
      </c>
      <c r="K7" s="398">
        <v>4374</v>
      </c>
    </row>
    <row r="8" spans="1:11" x14ac:dyDescent="0.25">
      <c r="A8" s="395" t="s">
        <v>417</v>
      </c>
      <c r="B8" s="398">
        <v>5650</v>
      </c>
      <c r="C8" s="398">
        <v>5027</v>
      </c>
      <c r="D8" s="398">
        <v>5626</v>
      </c>
      <c r="E8" s="398">
        <v>5994</v>
      </c>
      <c r="F8" s="398">
        <v>2486</v>
      </c>
      <c r="G8" s="398">
        <v>3132</v>
      </c>
      <c r="H8" s="398">
        <v>2024</v>
      </c>
      <c r="I8" s="398">
        <v>4925</v>
      </c>
      <c r="J8" s="398">
        <v>3224</v>
      </c>
      <c r="K8" s="398">
        <v>4063</v>
      </c>
    </row>
    <row r="9" spans="1:11" x14ac:dyDescent="0.25">
      <c r="A9" s="399" t="s">
        <v>418</v>
      </c>
      <c r="B9" s="402">
        <v>6291</v>
      </c>
      <c r="C9" s="402">
        <v>5473</v>
      </c>
      <c r="D9" s="402">
        <v>5841</v>
      </c>
      <c r="E9" s="402">
        <v>6063</v>
      </c>
      <c r="F9" s="402">
        <v>2713</v>
      </c>
      <c r="G9" s="402">
        <v>3211</v>
      </c>
      <c r="H9" s="402">
        <v>1876</v>
      </c>
      <c r="I9" s="402">
        <v>4679</v>
      </c>
      <c r="J9" s="402">
        <v>3296</v>
      </c>
      <c r="K9" s="402">
        <v>4232</v>
      </c>
    </row>
    <row r="10" spans="1:11" x14ac:dyDescent="0.25">
      <c r="A10" s="395" t="s">
        <v>419</v>
      </c>
      <c r="B10" s="398">
        <v>6577</v>
      </c>
      <c r="C10" s="398">
        <v>5708</v>
      </c>
      <c r="D10" s="398">
        <v>6101</v>
      </c>
      <c r="E10" s="398">
        <v>6630</v>
      </c>
      <c r="F10" s="398">
        <v>2786</v>
      </c>
      <c r="G10" s="398">
        <v>3314</v>
      </c>
      <c r="H10" s="398">
        <v>2083</v>
      </c>
      <c r="I10" s="398">
        <v>5517</v>
      </c>
      <c r="J10" s="398">
        <v>3723</v>
      </c>
      <c r="K10" s="398">
        <v>4521</v>
      </c>
    </row>
    <row r="11" spans="1:11" x14ac:dyDescent="0.25">
      <c r="A11" s="395" t="s">
        <v>420</v>
      </c>
      <c r="B11" s="398">
        <v>6702</v>
      </c>
      <c r="C11" s="398">
        <v>5731</v>
      </c>
      <c r="D11" s="398">
        <v>6019</v>
      </c>
      <c r="E11" s="398">
        <v>6408</v>
      </c>
      <c r="F11" s="398">
        <v>2642</v>
      </c>
      <c r="G11" s="398">
        <v>3113</v>
      </c>
      <c r="H11" s="398">
        <v>2032</v>
      </c>
      <c r="I11" s="398">
        <v>5146</v>
      </c>
      <c r="J11" s="398">
        <v>3382</v>
      </c>
      <c r="K11" s="398">
        <v>4387</v>
      </c>
    </row>
    <row r="12" spans="1:11" x14ac:dyDescent="0.25">
      <c r="A12" s="399" t="s">
        <v>421</v>
      </c>
      <c r="B12" s="402">
        <v>6158</v>
      </c>
      <c r="C12" s="402">
        <v>5469</v>
      </c>
      <c r="D12" s="402">
        <v>6166</v>
      </c>
      <c r="E12" s="402">
        <v>6525</v>
      </c>
      <c r="F12" s="402">
        <v>2594</v>
      </c>
      <c r="G12" s="402">
        <v>3112</v>
      </c>
      <c r="H12" s="402">
        <v>2068</v>
      </c>
      <c r="I12" s="402">
        <v>5203</v>
      </c>
      <c r="J12" s="402">
        <v>3322</v>
      </c>
      <c r="K12" s="402">
        <v>4339</v>
      </c>
    </row>
    <row r="13" spans="1:11" x14ac:dyDescent="0.25">
      <c r="A13" s="395" t="s">
        <v>422</v>
      </c>
      <c r="B13" s="398">
        <v>6907</v>
      </c>
      <c r="C13" s="398">
        <v>6237</v>
      </c>
      <c r="D13" s="398">
        <v>6585</v>
      </c>
      <c r="E13" s="398">
        <v>6585</v>
      </c>
      <c r="F13" s="398">
        <v>3271</v>
      </c>
      <c r="G13" s="398">
        <v>4004</v>
      </c>
      <c r="H13" s="398">
        <v>2590</v>
      </c>
      <c r="I13" s="398">
        <v>4929</v>
      </c>
      <c r="J13" s="398">
        <v>2819</v>
      </c>
      <c r="K13" s="398">
        <v>4712</v>
      </c>
    </row>
    <row r="14" spans="1:11" x14ac:dyDescent="0.25">
      <c r="A14" s="395" t="s">
        <v>423</v>
      </c>
      <c r="B14" s="398">
        <v>6363</v>
      </c>
      <c r="C14" s="398">
        <v>5535</v>
      </c>
      <c r="D14" s="398">
        <v>6303</v>
      </c>
      <c r="E14" s="398">
        <v>6665</v>
      </c>
      <c r="F14" s="398">
        <v>2698</v>
      </c>
      <c r="G14" s="398">
        <v>3415</v>
      </c>
      <c r="H14" s="398">
        <v>2398</v>
      </c>
      <c r="I14" s="398">
        <v>5138</v>
      </c>
      <c r="J14" s="398">
        <v>2925</v>
      </c>
      <c r="K14" s="398">
        <v>4403</v>
      </c>
    </row>
    <row r="15" spans="1:11" x14ac:dyDescent="0.25">
      <c r="A15" s="399" t="s">
        <v>424</v>
      </c>
      <c r="B15" s="402">
        <v>6561</v>
      </c>
      <c r="C15" s="402">
        <v>5901</v>
      </c>
      <c r="D15" s="402">
        <v>6544</v>
      </c>
      <c r="E15" s="402">
        <v>6884</v>
      </c>
      <c r="F15" s="402">
        <v>3147</v>
      </c>
      <c r="G15" s="402">
        <v>3958</v>
      </c>
      <c r="H15" s="402">
        <v>2551</v>
      </c>
      <c r="I15" s="402">
        <v>5328</v>
      </c>
      <c r="J15" s="402">
        <v>3309</v>
      </c>
      <c r="K15" s="402">
        <v>4724</v>
      </c>
    </row>
    <row r="16" spans="1:11" x14ac:dyDescent="0.25">
      <c r="A16" s="395" t="s">
        <v>425</v>
      </c>
      <c r="B16" s="398">
        <v>6632</v>
      </c>
      <c r="C16" s="398">
        <v>5895</v>
      </c>
      <c r="D16" s="398">
        <v>6275</v>
      </c>
      <c r="E16" s="398">
        <v>6591</v>
      </c>
      <c r="F16" s="398">
        <v>2869</v>
      </c>
      <c r="G16" s="398">
        <v>3497</v>
      </c>
      <c r="H16" s="398">
        <v>2296</v>
      </c>
      <c r="I16" s="398">
        <v>5299</v>
      </c>
      <c r="J16" s="398">
        <v>3221</v>
      </c>
      <c r="K16" s="398">
        <v>4540</v>
      </c>
    </row>
    <row r="17" spans="1:11" x14ac:dyDescent="0.25">
      <c r="A17" s="395" t="s">
        <v>426</v>
      </c>
      <c r="B17" s="398">
        <v>6981</v>
      </c>
      <c r="C17" s="398">
        <v>6089</v>
      </c>
      <c r="D17" s="398">
        <v>6545</v>
      </c>
      <c r="E17" s="398">
        <v>6691</v>
      </c>
      <c r="F17" s="398">
        <v>3022</v>
      </c>
      <c r="G17" s="398">
        <v>3627</v>
      </c>
      <c r="H17" s="398">
        <v>2264</v>
      </c>
      <c r="I17" s="398">
        <v>5165</v>
      </c>
      <c r="J17" s="398">
        <v>3400</v>
      </c>
      <c r="K17" s="398">
        <v>4694</v>
      </c>
    </row>
    <row r="18" spans="1:11" x14ac:dyDescent="0.25">
      <c r="A18" s="399" t="s">
        <v>427</v>
      </c>
      <c r="B18" s="402">
        <v>6816</v>
      </c>
      <c r="C18" s="402">
        <v>6103</v>
      </c>
      <c r="D18" s="402">
        <v>6691</v>
      </c>
      <c r="E18" s="402">
        <v>6485</v>
      </c>
      <c r="F18" s="402">
        <v>3138</v>
      </c>
      <c r="G18" s="402">
        <v>3890</v>
      </c>
      <c r="H18" s="402">
        <v>2438</v>
      </c>
      <c r="I18" s="402">
        <v>5060</v>
      </c>
      <c r="J18" s="402">
        <v>3326</v>
      </c>
      <c r="K18" s="402">
        <v>4734</v>
      </c>
    </row>
    <row r="19" spans="1:11" x14ac:dyDescent="0.25">
      <c r="A19" s="395" t="s">
        <v>428</v>
      </c>
      <c r="B19" s="398">
        <v>6594</v>
      </c>
      <c r="C19" s="398">
        <v>5694</v>
      </c>
      <c r="D19" s="398">
        <v>6030</v>
      </c>
      <c r="E19" s="398">
        <v>6303</v>
      </c>
      <c r="F19" s="398">
        <v>2828</v>
      </c>
      <c r="G19" s="398">
        <v>3462</v>
      </c>
      <c r="H19" s="398">
        <v>2272</v>
      </c>
      <c r="I19" s="398">
        <v>5769</v>
      </c>
      <c r="J19" s="398">
        <v>3583</v>
      </c>
      <c r="K19" s="398">
        <v>4515</v>
      </c>
    </row>
    <row r="20" spans="1:11" x14ac:dyDescent="0.25">
      <c r="A20" s="395" t="s">
        <v>429</v>
      </c>
      <c r="B20" s="398">
        <v>6825</v>
      </c>
      <c r="C20" s="398">
        <v>5933</v>
      </c>
      <c r="D20" s="398">
        <v>6284</v>
      </c>
      <c r="E20" s="398">
        <v>6646</v>
      </c>
      <c r="F20" s="398">
        <v>2830</v>
      </c>
      <c r="G20" s="398">
        <v>3374</v>
      </c>
      <c r="H20" s="398">
        <v>2078</v>
      </c>
      <c r="I20" s="398">
        <v>5318</v>
      </c>
      <c r="J20" s="398">
        <v>3378</v>
      </c>
      <c r="K20" s="398">
        <v>4549</v>
      </c>
    </row>
    <row r="21" spans="1:11" x14ac:dyDescent="0.25">
      <c r="A21" s="399" t="s">
        <v>430</v>
      </c>
      <c r="B21" s="402">
        <v>6662</v>
      </c>
      <c r="C21" s="402">
        <v>6012</v>
      </c>
      <c r="D21" s="402">
        <v>6606</v>
      </c>
      <c r="E21" s="402">
        <v>6872</v>
      </c>
      <c r="F21" s="402">
        <v>3118</v>
      </c>
      <c r="G21" s="402">
        <v>3758</v>
      </c>
      <c r="H21" s="402">
        <v>2416</v>
      </c>
      <c r="I21" s="402">
        <v>5275</v>
      </c>
      <c r="J21" s="402">
        <v>3170</v>
      </c>
      <c r="K21" s="402">
        <v>4700</v>
      </c>
    </row>
    <row r="22" spans="1:11" x14ac:dyDescent="0.25">
      <c r="A22" s="395" t="s">
        <v>431</v>
      </c>
      <c r="B22" s="398">
        <v>6987</v>
      </c>
      <c r="C22" s="398">
        <v>6127</v>
      </c>
      <c r="D22" s="398">
        <v>6477</v>
      </c>
      <c r="E22" s="398">
        <v>6569</v>
      </c>
      <c r="F22" s="398">
        <v>2864</v>
      </c>
      <c r="G22" s="398">
        <v>3403</v>
      </c>
      <c r="H22" s="398">
        <v>2082</v>
      </c>
      <c r="I22" s="398">
        <v>5232</v>
      </c>
      <c r="J22" s="398">
        <v>3316</v>
      </c>
      <c r="K22" s="398">
        <v>4609</v>
      </c>
    </row>
    <row r="23" spans="1:11" x14ac:dyDescent="0.25">
      <c r="A23" s="395" t="s">
        <v>432</v>
      </c>
      <c r="B23" s="398">
        <v>6800</v>
      </c>
      <c r="C23" s="398">
        <v>5981</v>
      </c>
      <c r="D23" s="398">
        <v>6331</v>
      </c>
      <c r="E23" s="398">
        <v>6556</v>
      </c>
      <c r="F23" s="398">
        <v>3160</v>
      </c>
      <c r="G23" s="398">
        <v>3927</v>
      </c>
      <c r="H23" s="398">
        <v>2522</v>
      </c>
      <c r="I23" s="398">
        <v>5415</v>
      </c>
      <c r="J23" s="398">
        <v>3198</v>
      </c>
      <c r="K23" s="398">
        <v>4675</v>
      </c>
    </row>
    <row r="24" spans="1:11" x14ac:dyDescent="0.25">
      <c r="A24" s="399" t="s">
        <v>433</v>
      </c>
      <c r="B24" s="402">
        <v>6593</v>
      </c>
      <c r="C24" s="402">
        <v>5933</v>
      </c>
      <c r="D24" s="402">
        <v>6603</v>
      </c>
      <c r="E24" s="402">
        <v>6903</v>
      </c>
      <c r="F24" s="402">
        <v>3205</v>
      </c>
      <c r="G24" s="402">
        <v>3910</v>
      </c>
      <c r="H24" s="402">
        <v>2325</v>
      </c>
      <c r="I24" s="402">
        <v>5324</v>
      </c>
      <c r="J24" s="402">
        <v>3377</v>
      </c>
      <c r="K24" s="402">
        <v>4736</v>
      </c>
    </row>
    <row r="25" spans="1:11" x14ac:dyDescent="0.25">
      <c r="A25" s="395" t="s">
        <v>434</v>
      </c>
      <c r="B25" s="398">
        <v>6839</v>
      </c>
      <c r="C25" s="398">
        <v>5943</v>
      </c>
      <c r="D25" s="398">
        <v>6455</v>
      </c>
      <c r="E25" s="398">
        <v>6835</v>
      </c>
      <c r="F25" s="398">
        <v>2997</v>
      </c>
      <c r="G25" s="398">
        <v>3685</v>
      </c>
      <c r="H25" s="398">
        <v>2396</v>
      </c>
      <c r="I25" s="398">
        <v>5436</v>
      </c>
      <c r="J25" s="398">
        <v>3257</v>
      </c>
      <c r="K25" s="398">
        <v>4664</v>
      </c>
    </row>
    <row r="26" spans="1:11" x14ac:dyDescent="0.25">
      <c r="A26" s="395" t="s">
        <v>435</v>
      </c>
      <c r="B26" s="398">
        <v>6695</v>
      </c>
      <c r="C26" s="398">
        <v>5761</v>
      </c>
      <c r="D26" s="398">
        <v>6236</v>
      </c>
      <c r="E26" s="398">
        <v>6594</v>
      </c>
      <c r="F26" s="398">
        <v>2763</v>
      </c>
      <c r="G26" s="398">
        <v>3395</v>
      </c>
      <c r="H26" s="398">
        <v>1985</v>
      </c>
      <c r="I26" s="398">
        <v>5585</v>
      </c>
      <c r="J26" s="398">
        <v>3698</v>
      </c>
      <c r="K26" s="398">
        <v>4547</v>
      </c>
    </row>
    <row r="27" spans="1:11" x14ac:dyDescent="0.25">
      <c r="A27" s="399" t="s">
        <v>436</v>
      </c>
      <c r="B27" s="402">
        <v>7001</v>
      </c>
      <c r="C27" s="402">
        <v>6064</v>
      </c>
      <c r="D27" s="402">
        <v>6772</v>
      </c>
      <c r="E27" s="402">
        <v>7094</v>
      </c>
      <c r="F27" s="402">
        <v>2759</v>
      </c>
      <c r="G27" s="402">
        <v>3438</v>
      </c>
      <c r="H27" s="402">
        <v>2259</v>
      </c>
      <c r="I27" s="402">
        <v>5352</v>
      </c>
      <c r="J27" s="402">
        <v>3376</v>
      </c>
      <c r="K27" s="402">
        <v>4705</v>
      </c>
    </row>
    <row r="28" spans="1:11" x14ac:dyDescent="0.25">
      <c r="A28" s="395" t="s">
        <v>437</v>
      </c>
      <c r="B28" s="398">
        <v>6120</v>
      </c>
      <c r="C28" s="398">
        <v>5327</v>
      </c>
      <c r="D28" s="398">
        <v>5780</v>
      </c>
      <c r="E28" s="398">
        <v>6226</v>
      </c>
      <c r="F28" s="398">
        <v>2718</v>
      </c>
      <c r="G28" s="398">
        <v>3309</v>
      </c>
      <c r="H28" s="398">
        <v>2256</v>
      </c>
      <c r="I28" s="398">
        <v>5562</v>
      </c>
      <c r="J28" s="398">
        <v>3383</v>
      </c>
      <c r="K28" s="398">
        <v>4313</v>
      </c>
    </row>
    <row r="29" spans="1:11" x14ac:dyDescent="0.25">
      <c r="A29" s="395" t="s">
        <v>438</v>
      </c>
      <c r="B29" s="398">
        <v>6621</v>
      </c>
      <c r="C29" s="398">
        <v>5670</v>
      </c>
      <c r="D29" s="398">
        <v>6259</v>
      </c>
      <c r="E29" s="398">
        <v>6478</v>
      </c>
      <c r="F29" s="398">
        <v>2551</v>
      </c>
      <c r="G29" s="398">
        <v>3171</v>
      </c>
      <c r="H29" s="398">
        <v>2080</v>
      </c>
      <c r="I29" s="398">
        <v>5281</v>
      </c>
      <c r="J29" s="398">
        <v>3294</v>
      </c>
      <c r="K29" s="398">
        <v>4406</v>
      </c>
    </row>
    <row r="30" spans="1:11" x14ac:dyDescent="0.25">
      <c r="A30" s="399" t="s">
        <v>439</v>
      </c>
      <c r="B30" s="402">
        <v>6362</v>
      </c>
      <c r="C30" s="402">
        <v>5477</v>
      </c>
      <c r="D30" s="402">
        <v>6169</v>
      </c>
      <c r="E30" s="402">
        <v>6678</v>
      </c>
      <c r="F30" s="402">
        <v>2640</v>
      </c>
      <c r="G30" s="402">
        <v>3336</v>
      </c>
      <c r="H30" s="402">
        <v>2187</v>
      </c>
      <c r="I30" s="402">
        <v>5693</v>
      </c>
      <c r="J30" s="402">
        <v>3623</v>
      </c>
      <c r="K30" s="402">
        <v>4472</v>
      </c>
    </row>
    <row r="31" spans="1:11" x14ac:dyDescent="0.25">
      <c r="A31" s="395" t="s">
        <v>440</v>
      </c>
      <c r="B31" s="398">
        <v>6839</v>
      </c>
      <c r="C31" s="398">
        <v>6097</v>
      </c>
      <c r="D31" s="398">
        <v>6768</v>
      </c>
      <c r="E31" s="398">
        <v>6670</v>
      </c>
      <c r="F31" s="398">
        <v>3040</v>
      </c>
      <c r="G31" s="398">
        <v>3881</v>
      </c>
      <c r="H31" s="398">
        <v>2446</v>
      </c>
      <c r="I31" s="398">
        <v>5303</v>
      </c>
      <c r="J31" s="398">
        <v>3115</v>
      </c>
      <c r="K31" s="398">
        <v>4726</v>
      </c>
    </row>
    <row r="32" spans="1:11" x14ac:dyDescent="0.25">
      <c r="A32" s="395" t="s">
        <v>441</v>
      </c>
      <c r="B32" s="398">
        <v>6579</v>
      </c>
      <c r="C32" s="398">
        <v>5889</v>
      </c>
      <c r="D32" s="398">
        <v>6538</v>
      </c>
      <c r="E32" s="398">
        <v>6506</v>
      </c>
      <c r="F32" s="398">
        <v>3047</v>
      </c>
      <c r="G32" s="398">
        <v>3812</v>
      </c>
      <c r="H32" s="398">
        <v>2330</v>
      </c>
      <c r="I32" s="398">
        <v>5060</v>
      </c>
      <c r="J32" s="398">
        <v>3135</v>
      </c>
      <c r="K32" s="398">
        <v>4605</v>
      </c>
    </row>
    <row r="33" spans="1:11" x14ac:dyDescent="0.25">
      <c r="A33" s="399" t="s">
        <v>442</v>
      </c>
      <c r="B33" s="402">
        <v>7061</v>
      </c>
      <c r="C33" s="402">
        <v>6330</v>
      </c>
      <c r="D33" s="402">
        <v>7095</v>
      </c>
      <c r="E33" s="402">
        <v>7324</v>
      </c>
      <c r="F33" s="402">
        <v>3187</v>
      </c>
      <c r="G33" s="402">
        <v>4062</v>
      </c>
      <c r="H33" s="402">
        <v>2764</v>
      </c>
      <c r="I33" s="402">
        <v>5370</v>
      </c>
      <c r="J33" s="402">
        <v>3168</v>
      </c>
      <c r="K33" s="402">
        <v>4958</v>
      </c>
    </row>
    <row r="34" spans="1:11" x14ac:dyDescent="0.25">
      <c r="A34" s="395" t="s">
        <v>443</v>
      </c>
      <c r="B34" s="398">
        <v>6348</v>
      </c>
      <c r="C34" s="398">
        <v>5851</v>
      </c>
      <c r="D34" s="398">
        <v>6921</v>
      </c>
      <c r="E34" s="398">
        <v>7369</v>
      </c>
      <c r="F34" s="398">
        <v>2977</v>
      </c>
      <c r="G34" s="398">
        <v>3900</v>
      </c>
      <c r="H34" s="398">
        <v>2694</v>
      </c>
      <c r="I34" s="398">
        <v>5564</v>
      </c>
      <c r="J34" s="398">
        <v>3202</v>
      </c>
      <c r="K34" s="398">
        <v>4781</v>
      </c>
    </row>
    <row r="35" spans="1:11" x14ac:dyDescent="0.25">
      <c r="A35" s="395" t="s">
        <v>444</v>
      </c>
      <c r="B35" s="398">
        <v>6900</v>
      </c>
      <c r="C35" s="398">
        <v>6143</v>
      </c>
      <c r="D35" s="398">
        <v>6792</v>
      </c>
      <c r="E35" s="398">
        <v>6652</v>
      </c>
      <c r="F35" s="398">
        <v>3099</v>
      </c>
      <c r="G35" s="398">
        <v>3855</v>
      </c>
      <c r="H35" s="398">
        <v>2378</v>
      </c>
      <c r="I35" s="398">
        <v>5052</v>
      </c>
      <c r="J35" s="398">
        <v>2986</v>
      </c>
      <c r="K35" s="398">
        <v>4707</v>
      </c>
    </row>
    <row r="36" spans="1:11" x14ac:dyDescent="0.25">
      <c r="A36" s="399" t="s">
        <v>445</v>
      </c>
      <c r="B36" s="402">
        <v>6612</v>
      </c>
      <c r="C36" s="402">
        <v>5989</v>
      </c>
      <c r="D36" s="402">
        <v>6446</v>
      </c>
      <c r="E36" s="402">
        <v>6115</v>
      </c>
      <c r="F36" s="402">
        <v>3177</v>
      </c>
      <c r="G36" s="402">
        <v>3757</v>
      </c>
      <c r="H36" s="402">
        <v>2162</v>
      </c>
      <c r="I36" s="402">
        <v>4671</v>
      </c>
      <c r="J36" s="402">
        <v>2841</v>
      </c>
      <c r="K36" s="402">
        <v>4512</v>
      </c>
    </row>
    <row r="37" spans="1:11" x14ac:dyDescent="0.25">
      <c r="A37" s="395" t="s">
        <v>446</v>
      </c>
      <c r="B37" s="398">
        <v>6697</v>
      </c>
      <c r="C37" s="398">
        <v>5866</v>
      </c>
      <c r="D37" s="398">
        <v>6542</v>
      </c>
      <c r="E37" s="398">
        <v>7000</v>
      </c>
      <c r="F37" s="398">
        <v>2721</v>
      </c>
      <c r="G37" s="398">
        <v>3357</v>
      </c>
      <c r="H37" s="398">
        <v>2227</v>
      </c>
      <c r="I37" s="398">
        <v>5544</v>
      </c>
      <c r="J37" s="398">
        <v>3449</v>
      </c>
      <c r="K37" s="398">
        <v>4619</v>
      </c>
    </row>
    <row r="38" spans="1:11" x14ac:dyDescent="0.25">
      <c r="A38" s="395" t="s">
        <v>447</v>
      </c>
      <c r="B38" s="398">
        <v>6305</v>
      </c>
      <c r="C38" s="398">
        <v>5733</v>
      </c>
      <c r="D38" s="398">
        <v>6423</v>
      </c>
      <c r="E38" s="398">
        <v>6901</v>
      </c>
      <c r="F38" s="398">
        <v>3057</v>
      </c>
      <c r="G38" s="398">
        <v>3892</v>
      </c>
      <c r="H38" s="398">
        <v>2672</v>
      </c>
      <c r="I38" s="398">
        <v>5359</v>
      </c>
      <c r="J38" s="398">
        <v>3073</v>
      </c>
      <c r="K38" s="398">
        <v>4627</v>
      </c>
    </row>
    <row r="39" spans="1:11" x14ac:dyDescent="0.25">
      <c r="A39" s="399" t="s">
        <v>448</v>
      </c>
      <c r="B39" s="402">
        <v>6442</v>
      </c>
      <c r="C39" s="402">
        <v>5777</v>
      </c>
      <c r="D39" s="402">
        <v>6418</v>
      </c>
      <c r="E39" s="402">
        <v>6582</v>
      </c>
      <c r="F39" s="402">
        <v>2791</v>
      </c>
      <c r="G39" s="402">
        <v>3451</v>
      </c>
      <c r="H39" s="402">
        <v>2194</v>
      </c>
      <c r="I39" s="402">
        <v>5592</v>
      </c>
      <c r="J39" s="402">
        <v>3149</v>
      </c>
      <c r="K39" s="402">
        <v>4514</v>
      </c>
    </row>
    <row r="40" spans="1:11" x14ac:dyDescent="0.25">
      <c r="A40" s="395" t="s">
        <v>449</v>
      </c>
      <c r="B40" s="398">
        <v>6571</v>
      </c>
      <c r="C40" s="398">
        <v>5660</v>
      </c>
      <c r="D40" s="398">
        <v>6546</v>
      </c>
      <c r="E40" s="398">
        <v>7119</v>
      </c>
      <c r="F40" s="398">
        <v>2736</v>
      </c>
      <c r="G40" s="398">
        <v>3602</v>
      </c>
      <c r="H40" s="398">
        <v>2466</v>
      </c>
      <c r="I40" s="398">
        <v>5676</v>
      </c>
      <c r="J40" s="398">
        <v>3441</v>
      </c>
      <c r="K40" s="398">
        <v>4642</v>
      </c>
    </row>
    <row r="41" spans="1:11" x14ac:dyDescent="0.25">
      <c r="A41" s="395" t="s">
        <v>450</v>
      </c>
      <c r="B41" s="398">
        <v>6517</v>
      </c>
      <c r="C41" s="398">
        <v>5665</v>
      </c>
      <c r="D41" s="398">
        <v>6150</v>
      </c>
      <c r="E41" s="398">
        <v>6231</v>
      </c>
      <c r="F41" s="398">
        <v>2686</v>
      </c>
      <c r="G41" s="398">
        <v>3294</v>
      </c>
      <c r="H41" s="398">
        <v>2058</v>
      </c>
      <c r="I41" s="398">
        <v>4870</v>
      </c>
      <c r="J41" s="398">
        <v>2807</v>
      </c>
      <c r="K41" s="398">
        <v>4295</v>
      </c>
    </row>
    <row r="42" spans="1:11" x14ac:dyDescent="0.25">
      <c r="A42" s="399" t="s">
        <v>451</v>
      </c>
      <c r="B42" s="402">
        <v>6546</v>
      </c>
      <c r="C42" s="402">
        <v>5699</v>
      </c>
      <c r="D42" s="402">
        <v>5810</v>
      </c>
      <c r="E42" s="402">
        <v>5712</v>
      </c>
      <c r="F42" s="402">
        <v>2937</v>
      </c>
      <c r="G42" s="402">
        <v>3466</v>
      </c>
      <c r="H42" s="402">
        <v>2292</v>
      </c>
      <c r="I42" s="402">
        <v>5153</v>
      </c>
      <c r="J42" s="402">
        <v>3013</v>
      </c>
      <c r="K42" s="402">
        <v>4334</v>
      </c>
    </row>
    <row r="43" spans="1:11" x14ac:dyDescent="0.25">
      <c r="A43" s="395" t="s">
        <v>452</v>
      </c>
      <c r="B43" s="398">
        <v>6715</v>
      </c>
      <c r="C43" s="398">
        <v>6088</v>
      </c>
      <c r="D43" s="398">
        <v>6590</v>
      </c>
      <c r="E43" s="398">
        <v>6634</v>
      </c>
      <c r="F43" s="398">
        <v>3122</v>
      </c>
      <c r="G43" s="398">
        <v>3800</v>
      </c>
      <c r="H43" s="398">
        <v>2346</v>
      </c>
      <c r="I43" s="398">
        <v>5148</v>
      </c>
      <c r="J43" s="398">
        <v>2975</v>
      </c>
      <c r="K43" s="398">
        <v>4653</v>
      </c>
    </row>
    <row r="44" spans="1:11" x14ac:dyDescent="0.25">
      <c r="A44" s="395" t="s">
        <v>453</v>
      </c>
      <c r="B44" s="398">
        <v>6887</v>
      </c>
      <c r="C44" s="398">
        <v>6134</v>
      </c>
      <c r="D44" s="398">
        <v>6834</v>
      </c>
      <c r="E44" s="398">
        <v>6996</v>
      </c>
      <c r="F44" s="398">
        <v>2944</v>
      </c>
      <c r="G44" s="398">
        <v>3713</v>
      </c>
      <c r="H44" s="398">
        <v>2439</v>
      </c>
      <c r="I44" s="398">
        <v>5173</v>
      </c>
      <c r="J44" s="398">
        <v>3061</v>
      </c>
      <c r="K44" s="398">
        <v>4726</v>
      </c>
    </row>
    <row r="45" spans="1:11" x14ac:dyDescent="0.25">
      <c r="A45" s="399" t="s">
        <v>454</v>
      </c>
      <c r="B45" s="402">
        <v>5848</v>
      </c>
      <c r="C45" s="402">
        <v>4998</v>
      </c>
      <c r="D45" s="402">
        <v>5681</v>
      </c>
      <c r="E45" s="402">
        <v>6011</v>
      </c>
      <c r="F45" s="402">
        <v>2230</v>
      </c>
      <c r="G45" s="402">
        <v>2929</v>
      </c>
      <c r="H45" s="402">
        <v>1944</v>
      </c>
      <c r="I45" s="402">
        <v>5146</v>
      </c>
      <c r="J45" s="402">
        <v>3148</v>
      </c>
      <c r="K45" s="402">
        <v>4016</v>
      </c>
    </row>
    <row r="46" spans="1:11" x14ac:dyDescent="0.25">
      <c r="A46" s="395" t="s">
        <v>455</v>
      </c>
      <c r="B46" s="398">
        <v>5960</v>
      </c>
      <c r="C46" s="398">
        <v>5177</v>
      </c>
      <c r="D46" s="398">
        <v>5906</v>
      </c>
      <c r="E46" s="398">
        <v>6319</v>
      </c>
      <c r="F46" s="398">
        <v>2503</v>
      </c>
      <c r="G46" s="398">
        <v>3211</v>
      </c>
      <c r="H46" s="398">
        <v>2178</v>
      </c>
      <c r="I46" s="398">
        <v>5259</v>
      </c>
      <c r="J46" s="398">
        <v>3109</v>
      </c>
      <c r="K46" s="398">
        <v>4200</v>
      </c>
    </row>
    <row r="47" spans="1:11" x14ac:dyDescent="0.25">
      <c r="A47" s="395" t="s">
        <v>456</v>
      </c>
      <c r="B47" s="398">
        <v>6844</v>
      </c>
      <c r="C47" s="398">
        <v>5964</v>
      </c>
      <c r="D47" s="398">
        <v>6297</v>
      </c>
      <c r="E47" s="398">
        <v>6262</v>
      </c>
      <c r="F47" s="398">
        <v>2852</v>
      </c>
      <c r="G47" s="398">
        <v>3498</v>
      </c>
      <c r="H47" s="398">
        <v>2145</v>
      </c>
      <c r="I47" s="398">
        <v>5054</v>
      </c>
      <c r="J47" s="398">
        <v>2763</v>
      </c>
      <c r="K47" s="398">
        <v>4441</v>
      </c>
    </row>
    <row r="48" spans="1:11" x14ac:dyDescent="0.25">
      <c r="A48" s="399" t="s">
        <v>457</v>
      </c>
      <c r="B48" s="402">
        <v>6728</v>
      </c>
      <c r="C48" s="402">
        <v>5948</v>
      </c>
      <c r="D48" s="402">
        <v>6646</v>
      </c>
      <c r="E48" s="402">
        <v>7168</v>
      </c>
      <c r="F48" s="402">
        <v>2981</v>
      </c>
      <c r="G48" s="402">
        <v>3768</v>
      </c>
      <c r="H48" s="402">
        <v>2489</v>
      </c>
      <c r="I48" s="402">
        <v>5514</v>
      </c>
      <c r="J48" s="402">
        <v>3052</v>
      </c>
      <c r="K48" s="402">
        <v>4700</v>
      </c>
    </row>
    <row r="49" spans="1:11" x14ac:dyDescent="0.25">
      <c r="A49" s="395" t="s">
        <v>458</v>
      </c>
      <c r="B49" s="398">
        <v>6672</v>
      </c>
      <c r="C49" s="398">
        <v>5934</v>
      </c>
      <c r="D49" s="398">
        <v>6378</v>
      </c>
      <c r="E49" s="398">
        <v>6509</v>
      </c>
      <c r="F49" s="398">
        <v>2724</v>
      </c>
      <c r="G49" s="398">
        <v>3394</v>
      </c>
      <c r="H49" s="398">
        <v>2108</v>
      </c>
      <c r="I49" s="398">
        <v>5002</v>
      </c>
      <c r="J49" s="398">
        <v>3155</v>
      </c>
      <c r="K49" s="398">
        <v>4483</v>
      </c>
    </row>
    <row r="50" spans="1:11" x14ac:dyDescent="0.25">
      <c r="A50" s="395" t="s">
        <v>459</v>
      </c>
      <c r="B50" s="398">
        <v>6559</v>
      </c>
      <c r="C50" s="398">
        <v>5831</v>
      </c>
      <c r="D50" s="398">
        <v>6664</v>
      </c>
      <c r="E50" s="398">
        <v>6804</v>
      </c>
      <c r="F50" s="398">
        <v>2967</v>
      </c>
      <c r="G50" s="398">
        <v>3626</v>
      </c>
      <c r="H50" s="398">
        <v>2145</v>
      </c>
      <c r="I50" s="398">
        <v>4953</v>
      </c>
      <c r="J50" s="398">
        <v>2784</v>
      </c>
      <c r="K50" s="398">
        <v>4531</v>
      </c>
    </row>
    <row r="51" spans="1:11" x14ac:dyDescent="0.25">
      <c r="A51" s="399" t="s">
        <v>460</v>
      </c>
      <c r="B51" s="402">
        <v>6679</v>
      </c>
      <c r="C51" s="402">
        <v>5986</v>
      </c>
      <c r="D51" s="402">
        <v>6947</v>
      </c>
      <c r="E51" s="402">
        <v>7345</v>
      </c>
      <c r="F51" s="402">
        <v>3106</v>
      </c>
      <c r="G51" s="402">
        <v>3782</v>
      </c>
      <c r="H51" s="402">
        <v>2285</v>
      </c>
      <c r="I51" s="402">
        <v>5011</v>
      </c>
      <c r="J51" s="402">
        <v>2860</v>
      </c>
      <c r="K51" s="402">
        <v>4713</v>
      </c>
    </row>
    <row r="52" spans="1:11" x14ac:dyDescent="0.25">
      <c r="A52" s="395" t="s">
        <v>461</v>
      </c>
      <c r="B52" s="398">
        <v>6661</v>
      </c>
      <c r="C52" s="398">
        <v>5809</v>
      </c>
      <c r="D52" s="398">
        <v>6617</v>
      </c>
      <c r="E52" s="398">
        <v>6761</v>
      </c>
      <c r="F52" s="398">
        <v>2845</v>
      </c>
      <c r="G52" s="398">
        <v>3664</v>
      </c>
      <c r="H52" s="398">
        <v>2418</v>
      </c>
      <c r="I52" s="398">
        <v>5188</v>
      </c>
      <c r="J52" s="398">
        <v>2754</v>
      </c>
      <c r="K52" s="398">
        <v>4542</v>
      </c>
    </row>
    <row r="53" spans="1:11" x14ac:dyDescent="0.25">
      <c r="A53" s="395" t="s">
        <v>462</v>
      </c>
      <c r="B53" s="398">
        <v>5680</v>
      </c>
      <c r="C53" s="398">
        <v>4812</v>
      </c>
      <c r="D53" s="398">
        <v>5278</v>
      </c>
      <c r="E53" s="398">
        <v>5774</v>
      </c>
      <c r="F53" s="398">
        <v>2429</v>
      </c>
      <c r="G53" s="398">
        <v>3025</v>
      </c>
      <c r="H53" s="398">
        <v>2021</v>
      </c>
      <c r="I53" s="398">
        <v>5059</v>
      </c>
      <c r="J53" s="398">
        <v>3255</v>
      </c>
      <c r="K53" s="398">
        <v>3951</v>
      </c>
    </row>
    <row r="54" spans="1:11" x14ac:dyDescent="0.25">
      <c r="A54" s="399" t="s">
        <v>463</v>
      </c>
      <c r="B54" s="402">
        <v>5952</v>
      </c>
      <c r="C54" s="402">
        <v>5351</v>
      </c>
      <c r="D54" s="402">
        <v>5946</v>
      </c>
      <c r="E54" s="402">
        <v>5921</v>
      </c>
      <c r="F54" s="402">
        <v>2652</v>
      </c>
      <c r="G54" s="402">
        <v>3142</v>
      </c>
      <c r="H54" s="402">
        <v>1835</v>
      </c>
      <c r="I54" s="402">
        <v>4768</v>
      </c>
      <c r="J54" s="402">
        <v>3158</v>
      </c>
      <c r="K54" s="402">
        <v>4169</v>
      </c>
    </row>
    <row r="55" spans="1:11" x14ac:dyDescent="0.25">
      <c r="A55" s="395" t="s">
        <v>464</v>
      </c>
      <c r="B55" s="398">
        <v>6489</v>
      </c>
      <c r="C55" s="398">
        <v>5774</v>
      </c>
      <c r="D55" s="398">
        <v>6284</v>
      </c>
      <c r="E55" s="398">
        <v>6456</v>
      </c>
      <c r="F55" s="398">
        <v>2959</v>
      </c>
      <c r="G55" s="398">
        <v>3548</v>
      </c>
      <c r="H55" s="398">
        <v>2194</v>
      </c>
      <c r="I55" s="398">
        <v>4881</v>
      </c>
      <c r="J55" s="398">
        <v>3012</v>
      </c>
      <c r="K55" s="398">
        <v>4460</v>
      </c>
    </row>
    <row r="56" spans="1:11" x14ac:dyDescent="0.25">
      <c r="A56" s="395" t="s">
        <v>465</v>
      </c>
      <c r="B56" s="398">
        <v>6055</v>
      </c>
      <c r="C56" s="398">
        <v>5323</v>
      </c>
      <c r="D56" s="398">
        <v>5824</v>
      </c>
      <c r="E56" s="398">
        <v>6184</v>
      </c>
      <c r="F56" s="398">
        <v>2641</v>
      </c>
      <c r="G56" s="398">
        <v>3312</v>
      </c>
      <c r="H56" s="398">
        <v>2187</v>
      </c>
      <c r="I56" s="398">
        <v>4895</v>
      </c>
      <c r="J56" s="398">
        <v>3136</v>
      </c>
      <c r="K56" s="398">
        <v>4203</v>
      </c>
    </row>
    <row r="57" spans="1:11" x14ac:dyDescent="0.25">
      <c r="A57" s="399" t="s">
        <v>466</v>
      </c>
      <c r="B57" s="402">
        <v>6099</v>
      </c>
      <c r="C57" s="402">
        <v>5372</v>
      </c>
      <c r="D57" s="402">
        <v>6122</v>
      </c>
      <c r="E57" s="402">
        <v>6465</v>
      </c>
      <c r="F57" s="402">
        <v>2671</v>
      </c>
      <c r="G57" s="402">
        <v>3420</v>
      </c>
      <c r="H57" s="402">
        <v>2307</v>
      </c>
      <c r="I57" s="402">
        <v>5018</v>
      </c>
      <c r="J57" s="402">
        <v>3132</v>
      </c>
      <c r="K57" s="402">
        <v>4273</v>
      </c>
    </row>
    <row r="58" spans="1:11" x14ac:dyDescent="0.25">
      <c r="A58" s="395" t="s">
        <v>467</v>
      </c>
      <c r="B58" s="398">
        <v>6851</v>
      </c>
      <c r="C58" s="398">
        <v>6090</v>
      </c>
      <c r="D58" s="398">
        <v>6528</v>
      </c>
      <c r="E58" s="398">
        <v>6539</v>
      </c>
      <c r="F58" s="398">
        <v>2891</v>
      </c>
      <c r="G58" s="398">
        <v>3503</v>
      </c>
      <c r="H58" s="398">
        <v>2230</v>
      </c>
      <c r="I58" s="398">
        <v>4605</v>
      </c>
      <c r="J58" s="398">
        <v>2918</v>
      </c>
      <c r="K58" s="398">
        <v>4459</v>
      </c>
    </row>
    <row r="59" spans="1:11" x14ac:dyDescent="0.25">
      <c r="A59" s="395" t="s">
        <v>468</v>
      </c>
      <c r="B59" s="398">
        <v>6612</v>
      </c>
      <c r="C59" s="398">
        <v>5749</v>
      </c>
      <c r="D59" s="398">
        <v>6199</v>
      </c>
      <c r="E59" s="398">
        <v>6290</v>
      </c>
      <c r="F59" s="398">
        <v>2748</v>
      </c>
      <c r="G59" s="398">
        <v>3289</v>
      </c>
      <c r="H59" s="398">
        <v>2088</v>
      </c>
      <c r="I59" s="398">
        <v>4844</v>
      </c>
      <c r="J59" s="398">
        <v>2925</v>
      </c>
      <c r="K59" s="398">
        <v>4290</v>
      </c>
    </row>
    <row r="60" spans="1:11" x14ac:dyDescent="0.25">
      <c r="A60" s="399" t="s">
        <v>469</v>
      </c>
      <c r="B60" s="402">
        <v>6551</v>
      </c>
      <c r="C60" s="402">
        <v>5804</v>
      </c>
      <c r="D60" s="402">
        <v>6241</v>
      </c>
      <c r="E60" s="402">
        <v>6202</v>
      </c>
      <c r="F60" s="402">
        <v>2844</v>
      </c>
      <c r="G60" s="402">
        <v>3402</v>
      </c>
      <c r="H60" s="402">
        <v>2051</v>
      </c>
      <c r="I60" s="402">
        <v>4759</v>
      </c>
      <c r="J60" s="402">
        <v>2959</v>
      </c>
      <c r="K60" s="402">
        <v>4315</v>
      </c>
    </row>
    <row r="61" spans="1:11" x14ac:dyDescent="0.25">
      <c r="A61" s="395" t="s">
        <v>482</v>
      </c>
      <c r="B61" s="398">
        <v>5809</v>
      </c>
      <c r="C61" s="398">
        <v>5050</v>
      </c>
      <c r="D61" s="398">
        <v>5712</v>
      </c>
      <c r="E61" s="398">
        <v>5799</v>
      </c>
      <c r="F61" s="398">
        <v>2535</v>
      </c>
      <c r="G61" s="398">
        <v>3239</v>
      </c>
      <c r="H61" s="398">
        <v>1863</v>
      </c>
      <c r="I61" s="398">
        <v>4778</v>
      </c>
      <c r="J61" s="398">
        <v>3116</v>
      </c>
      <c r="K61" s="398">
        <v>3996</v>
      </c>
    </row>
    <row r="62" spans="1:11" x14ac:dyDescent="0.25">
      <c r="A62" s="395" t="s">
        <v>493</v>
      </c>
      <c r="B62" s="398">
        <v>6501</v>
      </c>
      <c r="C62" s="398">
        <v>5623</v>
      </c>
      <c r="D62" s="398">
        <v>6096</v>
      </c>
      <c r="E62" s="398">
        <v>6374</v>
      </c>
      <c r="F62" s="398">
        <v>2584</v>
      </c>
      <c r="G62" s="398">
        <v>3213</v>
      </c>
      <c r="H62" s="398">
        <v>2156</v>
      </c>
      <c r="I62" s="398">
        <v>4830</v>
      </c>
      <c r="J62" s="398">
        <v>3113</v>
      </c>
      <c r="K62" s="398">
        <v>4255</v>
      </c>
    </row>
    <row r="63" spans="1:11" x14ac:dyDescent="0.25">
      <c r="A63" s="399" t="s">
        <v>524</v>
      </c>
      <c r="B63" s="402">
        <v>6395</v>
      </c>
      <c r="C63" s="402">
        <v>5643</v>
      </c>
      <c r="D63" s="402">
        <v>6696</v>
      </c>
      <c r="E63" s="402">
        <v>7112</v>
      </c>
      <c r="F63" s="402">
        <v>2782</v>
      </c>
      <c r="G63" s="402">
        <v>3641</v>
      </c>
      <c r="H63" s="402">
        <v>2178</v>
      </c>
      <c r="I63" s="402">
        <v>5114</v>
      </c>
      <c r="J63" s="402">
        <v>3186</v>
      </c>
      <c r="K63" s="402">
        <v>4494</v>
      </c>
    </row>
    <row r="64" spans="1:11" x14ac:dyDescent="0.25">
      <c r="A64" s="395" t="s">
        <v>534</v>
      </c>
      <c r="B64" s="398">
        <v>6646</v>
      </c>
      <c r="C64" s="398">
        <v>5799</v>
      </c>
      <c r="D64" s="398">
        <v>6540</v>
      </c>
      <c r="E64" s="398">
        <v>6837</v>
      </c>
      <c r="F64" s="398">
        <v>2879</v>
      </c>
      <c r="G64" s="398">
        <v>3588</v>
      </c>
      <c r="H64" s="398">
        <v>2212</v>
      </c>
      <c r="I64" s="398">
        <v>5016</v>
      </c>
      <c r="J64" s="398">
        <v>3150</v>
      </c>
      <c r="K64" s="398">
        <v>4493</v>
      </c>
    </row>
    <row r="65" spans="1:11" x14ac:dyDescent="0.25">
      <c r="A65" s="395" t="s">
        <v>1294</v>
      </c>
      <c r="B65" s="398">
        <v>5942</v>
      </c>
      <c r="C65" s="398">
        <v>5455</v>
      </c>
      <c r="D65" s="398">
        <v>6207</v>
      </c>
      <c r="E65" s="398">
        <v>6584</v>
      </c>
      <c r="F65" s="398">
        <v>3219</v>
      </c>
      <c r="G65" s="398">
        <v>3994</v>
      </c>
      <c r="H65" s="398">
        <v>2521</v>
      </c>
      <c r="I65" s="398">
        <v>4954</v>
      </c>
      <c r="J65" s="398">
        <v>3171</v>
      </c>
      <c r="K65" s="398">
        <v>4461</v>
      </c>
    </row>
    <row r="66" spans="1:11" x14ac:dyDescent="0.25">
      <c r="A66" s="399" t="s">
        <v>1295</v>
      </c>
      <c r="B66" s="402">
        <v>6135</v>
      </c>
      <c r="C66" s="402">
        <v>5414</v>
      </c>
      <c r="D66" s="402">
        <v>6186</v>
      </c>
      <c r="E66" s="402">
        <v>6641</v>
      </c>
      <c r="F66" s="402">
        <v>2598</v>
      </c>
      <c r="G66" s="402">
        <v>3387</v>
      </c>
      <c r="H66" s="402">
        <v>2222</v>
      </c>
      <c r="I66" s="402">
        <v>5120</v>
      </c>
      <c r="J66" s="402">
        <v>3379</v>
      </c>
      <c r="K66" s="402">
        <v>4320</v>
      </c>
    </row>
    <row r="67" spans="1:11" x14ac:dyDescent="0.25">
      <c r="A67" s="403"/>
      <c r="B67" s="645">
        <v>6612</v>
      </c>
      <c r="C67" s="645">
        <v>5910</v>
      </c>
      <c r="D67" s="645">
        <v>6498</v>
      </c>
      <c r="E67" s="645">
        <v>6750</v>
      </c>
      <c r="F67" s="645">
        <v>2853</v>
      </c>
      <c r="G67" s="645">
        <v>3603</v>
      </c>
      <c r="H67" s="645">
        <v>2286</v>
      </c>
      <c r="I67" s="645">
        <v>5209</v>
      </c>
      <c r="J67" s="645">
        <v>3226</v>
      </c>
      <c r="K67" s="645">
        <v>4524</v>
      </c>
    </row>
    <row r="68" spans="1:11" x14ac:dyDescent="0.25">
      <c r="A68" s="404" t="s">
        <v>1296</v>
      </c>
      <c r="B68" s="646"/>
      <c r="C68" s="646"/>
      <c r="D68" s="646"/>
      <c r="E68" s="646"/>
      <c r="F68" s="646"/>
      <c r="G68" s="646"/>
      <c r="H68" s="646"/>
      <c r="I68" s="646"/>
      <c r="J68" s="646"/>
      <c r="K68" s="646"/>
    </row>
    <row r="69" spans="1:11" x14ac:dyDescent="0.25">
      <c r="A69" s="649" t="s">
        <v>1297</v>
      </c>
      <c r="B69" s="650"/>
      <c r="C69" s="650"/>
      <c r="D69" s="650"/>
      <c r="E69" s="650"/>
      <c r="F69" s="653" t="s">
        <v>1312</v>
      </c>
      <c r="G69" s="653"/>
      <c r="H69" s="653"/>
      <c r="I69" s="653"/>
      <c r="J69" s="653"/>
      <c r="K69" s="654"/>
    </row>
    <row r="70" spans="1:11" x14ac:dyDescent="0.25">
      <c r="A70" s="651"/>
      <c r="B70" s="652"/>
      <c r="C70" s="652"/>
      <c r="D70" s="652"/>
      <c r="E70" s="652"/>
      <c r="F70" s="655" t="s">
        <v>1313</v>
      </c>
      <c r="G70" s="655"/>
      <c r="H70" s="655"/>
      <c r="I70" s="655"/>
      <c r="J70" s="655"/>
      <c r="K70" s="656"/>
    </row>
    <row r="71" spans="1:11" x14ac:dyDescent="0.25">
      <c r="A71" s="651"/>
      <c r="B71" s="652"/>
      <c r="C71" s="652"/>
      <c r="D71" s="652"/>
      <c r="E71" s="652"/>
      <c r="F71" s="655" t="s">
        <v>1314</v>
      </c>
      <c r="G71" s="655"/>
      <c r="H71" s="655"/>
      <c r="I71" s="655"/>
      <c r="J71" s="655"/>
      <c r="K71" s="656"/>
    </row>
    <row r="72" spans="1:11" x14ac:dyDescent="0.25">
      <c r="A72" s="651"/>
      <c r="B72" s="652"/>
      <c r="C72" s="652"/>
      <c r="D72" s="652"/>
      <c r="E72" s="652"/>
      <c r="F72" s="655" t="s">
        <v>1301</v>
      </c>
      <c r="G72" s="655"/>
      <c r="H72" s="655"/>
      <c r="I72" s="655"/>
      <c r="J72" s="655"/>
      <c r="K72" s="656"/>
    </row>
    <row r="73" spans="1:11" x14ac:dyDescent="0.25">
      <c r="A73" s="651"/>
      <c r="B73" s="652"/>
      <c r="C73" s="652"/>
      <c r="D73" s="652"/>
      <c r="E73" s="652"/>
      <c r="F73" s="655" t="s">
        <v>471</v>
      </c>
      <c r="G73" s="655"/>
      <c r="H73" s="655"/>
      <c r="I73" s="655"/>
      <c r="J73" s="655"/>
      <c r="K73" s="656"/>
    </row>
    <row r="74" spans="1:11" x14ac:dyDescent="0.25">
      <c r="A74" s="651"/>
      <c r="B74" s="652"/>
      <c r="C74" s="652"/>
      <c r="D74" s="652"/>
      <c r="E74" s="652"/>
      <c r="F74" s="655" t="s">
        <v>1315</v>
      </c>
      <c r="G74" s="655"/>
      <c r="H74" s="655"/>
      <c r="I74" s="655"/>
      <c r="J74" s="655"/>
      <c r="K74" s="656"/>
    </row>
    <row r="75" spans="1:11" x14ac:dyDescent="0.25">
      <c r="A75" s="651"/>
      <c r="B75" s="652"/>
      <c r="C75" s="652"/>
      <c r="D75" s="652"/>
      <c r="E75" s="652"/>
      <c r="F75" s="655" t="s">
        <v>494</v>
      </c>
      <c r="G75" s="655"/>
      <c r="H75" s="655"/>
      <c r="I75" s="655"/>
      <c r="J75" s="655"/>
      <c r="K75" s="656"/>
    </row>
    <row r="76" spans="1:11" ht="15" customHeight="1" x14ac:dyDescent="0.25">
      <c r="A76" s="651" t="s">
        <v>1303</v>
      </c>
      <c r="B76" s="652"/>
      <c r="C76" s="652"/>
      <c r="D76" s="652"/>
      <c r="E76" s="652"/>
      <c r="F76" s="657" t="s">
        <v>543</v>
      </c>
      <c r="G76" s="657"/>
      <c r="H76" s="657"/>
      <c r="I76" s="657"/>
      <c r="J76" s="657"/>
      <c r="K76" s="658"/>
    </row>
    <row r="77" spans="1:11" x14ac:dyDescent="0.25">
      <c r="A77" s="659" t="s">
        <v>483</v>
      </c>
      <c r="B77" s="655"/>
      <c r="C77" s="655"/>
      <c r="D77" s="655"/>
      <c r="E77" s="655"/>
      <c r="F77" s="655" t="s">
        <v>1305</v>
      </c>
      <c r="G77" s="655"/>
      <c r="H77" s="655"/>
      <c r="I77" s="655"/>
      <c r="J77" s="655"/>
      <c r="K77" s="656"/>
    </row>
    <row r="78" spans="1:11" x14ac:dyDescent="0.25">
      <c r="A78" s="659"/>
      <c r="B78" s="655"/>
      <c r="C78" s="655"/>
      <c r="D78" s="655"/>
      <c r="E78" s="655"/>
      <c r="F78" s="655" t="s">
        <v>1306</v>
      </c>
      <c r="G78" s="655"/>
      <c r="H78" s="655"/>
      <c r="I78" s="655"/>
      <c r="J78" s="655"/>
      <c r="K78" s="656"/>
    </row>
    <row r="79" spans="1:11" x14ac:dyDescent="0.25">
      <c r="A79" s="659"/>
      <c r="B79" s="655"/>
      <c r="C79" s="655"/>
      <c r="D79" s="655"/>
      <c r="E79" s="655"/>
      <c r="F79" s="655" t="s">
        <v>1316</v>
      </c>
      <c r="G79" s="655"/>
      <c r="H79" s="655"/>
      <c r="I79" s="655"/>
      <c r="J79" s="655"/>
      <c r="K79" s="656"/>
    </row>
    <row r="80" spans="1:11" x14ac:dyDescent="0.25">
      <c r="A80" s="659"/>
      <c r="B80" s="655"/>
      <c r="C80" s="655"/>
      <c r="D80" s="655"/>
      <c r="E80" s="655"/>
      <c r="F80" s="655" t="s">
        <v>1308</v>
      </c>
      <c r="G80" s="655"/>
      <c r="H80" s="655"/>
      <c r="I80" s="655"/>
      <c r="J80" s="655"/>
      <c r="K80" s="656"/>
    </row>
    <row r="81" spans="1:11" x14ac:dyDescent="0.25">
      <c r="A81" s="659"/>
      <c r="B81" s="655"/>
      <c r="C81" s="655"/>
      <c r="D81" s="655"/>
      <c r="E81" s="655"/>
      <c r="F81" s="662" t="s">
        <v>1309</v>
      </c>
      <c r="G81" s="662"/>
      <c r="H81" s="662"/>
      <c r="I81" s="662"/>
      <c r="J81" s="662"/>
      <c r="K81" s="663"/>
    </row>
    <row r="82" spans="1:11" x14ac:dyDescent="0.25">
      <c r="A82" s="660"/>
      <c r="B82" s="661"/>
      <c r="C82" s="661"/>
      <c r="D82" s="661"/>
      <c r="E82" s="661"/>
      <c r="F82" s="661" t="s">
        <v>1310</v>
      </c>
      <c r="G82" s="661"/>
      <c r="H82" s="661"/>
      <c r="I82" s="661"/>
      <c r="J82" s="661"/>
      <c r="K82" s="664"/>
    </row>
  </sheetData>
  <mergeCells count="31">
    <mergeCell ref="F82:K82"/>
    <mergeCell ref="F74:K74"/>
    <mergeCell ref="F75:K75"/>
    <mergeCell ref="A76:E76"/>
    <mergeCell ref="F76:K76"/>
    <mergeCell ref="A77:E82"/>
    <mergeCell ref="F77:K77"/>
    <mergeCell ref="F78:K78"/>
    <mergeCell ref="F79:K79"/>
    <mergeCell ref="F80:K80"/>
    <mergeCell ref="F81:K81"/>
    <mergeCell ref="A69:E75"/>
    <mergeCell ref="F69:K69"/>
    <mergeCell ref="F70:K70"/>
    <mergeCell ref="F71:K71"/>
    <mergeCell ref="F72:K72"/>
    <mergeCell ref="F73:K73"/>
    <mergeCell ref="A1:K1"/>
    <mergeCell ref="A2:A3"/>
    <mergeCell ref="I2:I3"/>
    <mergeCell ref="J2:J3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</mergeCells>
  <hyperlinks>
    <hyperlink ref="F76" r:id="rId1" location="summary" display="http://www.eia.gov/totalenergy/data/monthly/ - summary"/>
  </hyperlinks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Q82"/>
  <sheetViews>
    <sheetView workbookViewId="0">
      <selection activeCell="F8" sqref="F8"/>
    </sheetView>
  </sheetViews>
  <sheetFormatPr defaultRowHeight="12.75" x14ac:dyDescent="0.2"/>
  <cols>
    <col min="2" max="2" width="9.5703125" bestFit="1" customWidth="1"/>
    <col min="4" max="4" width="9.5703125" bestFit="1" customWidth="1"/>
    <col min="5" max="5" width="12" customWidth="1"/>
    <col min="6" max="6" width="11.28515625" bestFit="1" customWidth="1"/>
  </cols>
  <sheetData>
    <row r="2" spans="1:23" x14ac:dyDescent="0.2">
      <c r="A2" t="s">
        <v>200</v>
      </c>
      <c r="F2" s="64" t="s">
        <v>334</v>
      </c>
      <c r="G2" s="64"/>
      <c r="I2" s="248" t="s">
        <v>1290</v>
      </c>
    </row>
    <row r="3" spans="1:23" x14ac:dyDescent="0.2">
      <c r="A3" s="64" t="s">
        <v>317</v>
      </c>
      <c r="B3" s="64"/>
      <c r="C3" s="64"/>
      <c r="E3" s="64"/>
    </row>
    <row r="4" spans="1:23" x14ac:dyDescent="0.2">
      <c r="A4" s="64" t="s">
        <v>318</v>
      </c>
      <c r="B4" s="64"/>
      <c r="C4" s="64"/>
      <c r="E4" s="64"/>
      <c r="F4" s="64" t="s">
        <v>489</v>
      </c>
      <c r="G4" s="64"/>
    </row>
    <row r="5" spans="1:23" x14ac:dyDescent="0.2">
      <c r="A5" s="64" t="s">
        <v>319</v>
      </c>
      <c r="B5" s="64" t="s">
        <v>320</v>
      </c>
      <c r="C5" s="64"/>
      <c r="E5" s="64" t="s">
        <v>319</v>
      </c>
      <c r="F5" s="64" t="s">
        <v>362</v>
      </c>
      <c r="G5" s="64"/>
    </row>
    <row r="6" spans="1:23" x14ac:dyDescent="0.2">
      <c r="A6" s="64"/>
      <c r="B6" s="64"/>
      <c r="C6" s="64"/>
      <c r="S6" s="63" t="s">
        <v>364</v>
      </c>
    </row>
    <row r="7" spans="1:23" ht="26.25" thickBot="1" x14ac:dyDescent="0.25">
      <c r="A7" s="74"/>
      <c r="B7" s="410" t="s">
        <v>601</v>
      </c>
      <c r="C7" s="283" t="s">
        <v>1317</v>
      </c>
      <c r="S7" t="s">
        <v>365</v>
      </c>
      <c r="T7" t="s">
        <v>366</v>
      </c>
    </row>
    <row r="8" spans="1:23" x14ac:dyDescent="0.2">
      <c r="A8">
        <v>1960</v>
      </c>
      <c r="B8" s="78">
        <f>F8*0.001</f>
        <v>34.69239659623949</v>
      </c>
      <c r="F8" s="75">
        <v>34692.396596239487</v>
      </c>
      <c r="S8">
        <v>1949</v>
      </c>
      <c r="T8" s="75">
        <v>27235.148729606164</v>
      </c>
    </row>
    <row r="9" spans="1:23" x14ac:dyDescent="0.2">
      <c r="A9">
        <v>1961</v>
      </c>
      <c r="B9" s="78">
        <f t="shared" ref="B9:B55" si="0">F9*0.001</f>
        <v>35.344195837661651</v>
      </c>
      <c r="F9" s="75">
        <v>35344.195837661653</v>
      </c>
      <c r="S9">
        <f>S8+1</f>
        <v>1950</v>
      </c>
      <c r="T9" s="75">
        <v>27788.637079656914</v>
      </c>
    </row>
    <row r="10" spans="1:23" x14ac:dyDescent="0.2">
      <c r="A10">
        <v>1962</v>
      </c>
      <c r="B10" s="78">
        <f t="shared" si="0"/>
        <v>36.019174273443198</v>
      </c>
      <c r="F10" s="75">
        <v>36019.174273443197</v>
      </c>
      <c r="S10">
        <f t="shared" ref="S10:S18" si="1">S9+1</f>
        <v>1951</v>
      </c>
      <c r="T10" s="75">
        <v>28246.642791733044</v>
      </c>
    </row>
    <row r="11" spans="1:23" x14ac:dyDescent="0.2">
      <c r="A11">
        <v>1963</v>
      </c>
      <c r="B11" s="78">
        <f t="shared" si="0"/>
        <v>36.743103932126672</v>
      </c>
      <c r="F11" s="75">
        <v>36743.103932126673</v>
      </c>
      <c r="S11">
        <f t="shared" si="1"/>
        <v>1952</v>
      </c>
      <c r="T11" s="75">
        <v>28701.498970601177</v>
      </c>
    </row>
    <row r="12" spans="1:23" x14ac:dyDescent="0.2">
      <c r="A12">
        <v>1964</v>
      </c>
      <c r="B12" s="78">
        <f t="shared" si="0"/>
        <v>37.509906313800414</v>
      </c>
      <c r="F12" s="75">
        <v>37509.906313800413</v>
      </c>
      <c r="S12">
        <f t="shared" si="1"/>
        <v>1953</v>
      </c>
      <c r="T12" s="75">
        <v>29253.228242721685</v>
      </c>
    </row>
    <row r="13" spans="1:23" x14ac:dyDescent="0.2">
      <c r="A13">
        <v>1965</v>
      </c>
      <c r="B13" s="78">
        <f t="shared" si="0"/>
        <v>38.329005933125394</v>
      </c>
      <c r="F13" s="75">
        <v>38329.005933125394</v>
      </c>
      <c r="S13">
        <f t="shared" si="1"/>
        <v>1954</v>
      </c>
      <c r="T13" s="75">
        <v>29913.833099802614</v>
      </c>
    </row>
    <row r="14" spans="1:23" x14ac:dyDescent="0.2">
      <c r="A14">
        <v>1966</v>
      </c>
      <c r="B14" s="78">
        <f t="shared" si="0"/>
        <v>39.236168078555281</v>
      </c>
      <c r="F14" s="75">
        <v>39236.168078555282</v>
      </c>
      <c r="S14">
        <f t="shared" si="1"/>
        <v>1955</v>
      </c>
      <c r="T14" s="75">
        <v>30679.715723217607</v>
      </c>
    </row>
    <row r="15" spans="1:23" x14ac:dyDescent="0.2">
      <c r="A15">
        <v>1967</v>
      </c>
      <c r="B15" s="78">
        <f t="shared" si="0"/>
        <v>40.166885890644082</v>
      </c>
      <c r="F15" s="75">
        <v>40166.88589064408</v>
      </c>
      <c r="S15">
        <f t="shared" si="1"/>
        <v>1956</v>
      </c>
      <c r="T15" s="75">
        <v>31512.619132312589</v>
      </c>
    </row>
    <row r="16" spans="1:23" x14ac:dyDescent="0.2">
      <c r="A16">
        <v>1968</v>
      </c>
      <c r="B16" s="78">
        <f t="shared" si="0"/>
        <v>41.119338763690571</v>
      </c>
      <c r="F16" s="75">
        <v>41119.338763690568</v>
      </c>
      <c r="S16">
        <f t="shared" si="1"/>
        <v>1957</v>
      </c>
      <c r="T16" s="75">
        <v>32345.382764320952</v>
      </c>
      <c r="W16">
        <v>2</v>
      </c>
    </row>
    <row r="17" spans="1:41" x14ac:dyDescent="0.2">
      <c r="A17">
        <v>1969</v>
      </c>
      <c r="B17" s="78">
        <f t="shared" si="0"/>
        <v>42.169102376586245</v>
      </c>
      <c r="F17" s="75">
        <v>42169.102376586241</v>
      </c>
      <c r="S17">
        <f t="shared" si="1"/>
        <v>1958</v>
      </c>
      <c r="T17" s="75">
        <v>33206.848339272772</v>
      </c>
      <c r="V17" t="s">
        <v>598</v>
      </c>
      <c r="W17" s="248" t="s">
        <v>599</v>
      </c>
      <c r="Z17" s="248" t="s">
        <v>601</v>
      </c>
      <c r="AA17" s="248" t="s">
        <v>600</v>
      </c>
      <c r="AB17" s="248" t="s">
        <v>661</v>
      </c>
    </row>
    <row r="18" spans="1:41" x14ac:dyDescent="0.2">
      <c r="A18">
        <v>1970</v>
      </c>
      <c r="B18" s="78">
        <f t="shared" si="0"/>
        <v>43.217587378911084</v>
      </c>
      <c r="F18" s="75">
        <v>43217.587378911085</v>
      </c>
      <c r="S18">
        <f t="shared" si="1"/>
        <v>1959</v>
      </c>
      <c r="T18" s="75">
        <v>34088.664024781632</v>
      </c>
      <c r="V18">
        <v>41108.811731199399</v>
      </c>
      <c r="W18">
        <v>36278.290910876014</v>
      </c>
      <c r="Y18">
        <f>1970</f>
        <v>1970</v>
      </c>
      <c r="Z18" s="273">
        <f>B18</f>
        <v>43.217587378911084</v>
      </c>
      <c r="AA18" s="273">
        <f>CHOOSE($W$16,V18,W18)*0.001</f>
        <v>36.278290910876017</v>
      </c>
      <c r="AN18">
        <f>Z18/Z$18</f>
        <v>1</v>
      </c>
      <c r="AO18">
        <f>AA18/AA$18</f>
        <v>1</v>
      </c>
    </row>
    <row r="19" spans="1:41" x14ac:dyDescent="0.2">
      <c r="A19">
        <v>1971</v>
      </c>
      <c r="B19" s="78">
        <f t="shared" si="0"/>
        <v>44.196531411053328</v>
      </c>
      <c r="F19" s="75">
        <v>44196.531411053329</v>
      </c>
      <c r="V19">
        <v>41823.923037390014</v>
      </c>
      <c r="W19">
        <v>36963.85229162516</v>
      </c>
      <c r="Y19">
        <f>Y18+1</f>
        <v>1971</v>
      </c>
      <c r="Z19" s="273">
        <f t="shared" ref="Z19:Z57" si="2">B19</f>
        <v>44.196531411053328</v>
      </c>
      <c r="AA19" s="273">
        <f t="shared" ref="AA19:AA57" si="3">CHOOSE($W$16,V19,W19)*0.001</f>
        <v>36.963852291625159</v>
      </c>
      <c r="AN19">
        <f t="shared" ref="AN19:AN57" si="4">Z19/Z$18</f>
        <v>1.0226515197056081</v>
      </c>
      <c r="AO19">
        <f t="shared" ref="AO19:AO57" si="5">AA19/AA$18</f>
        <v>1.0188972899090905</v>
      </c>
    </row>
    <row r="20" spans="1:41" x14ac:dyDescent="0.2">
      <c r="A20">
        <v>1972</v>
      </c>
      <c r="B20" s="78">
        <f t="shared" si="0"/>
        <v>45.23715809396959</v>
      </c>
      <c r="F20" s="75">
        <v>45237.158093969592</v>
      </c>
      <c r="V20">
        <v>42589.016506664746</v>
      </c>
      <c r="W20">
        <v>37710.359900264615</v>
      </c>
      <c r="Y20">
        <f t="shared" ref="Y20:Y58" si="6">Y19+1</f>
        <v>1972</v>
      </c>
      <c r="Z20" s="273">
        <f t="shared" si="2"/>
        <v>45.23715809396959</v>
      </c>
      <c r="AA20" s="273">
        <f t="shared" si="3"/>
        <v>37.710359900264613</v>
      </c>
      <c r="AN20">
        <f t="shared" si="4"/>
        <v>1.04673029749097</v>
      </c>
      <c r="AO20">
        <f t="shared" si="5"/>
        <v>1.039474543960925</v>
      </c>
    </row>
    <row r="21" spans="1:41" x14ac:dyDescent="0.2">
      <c r="A21">
        <v>1973</v>
      </c>
      <c r="B21" s="78">
        <f t="shared" si="0"/>
        <v>46.382587898653007</v>
      </c>
      <c r="F21" s="75">
        <v>46382.587898653008</v>
      </c>
      <c r="V21">
        <v>43446.287052270061</v>
      </c>
      <c r="W21">
        <v>38541.919812356427</v>
      </c>
      <c r="Y21">
        <f t="shared" si="6"/>
        <v>1973</v>
      </c>
      <c r="Z21" s="273">
        <f t="shared" si="2"/>
        <v>46.382587898653007</v>
      </c>
      <c r="AA21" s="273">
        <f t="shared" si="3"/>
        <v>38.541919812356426</v>
      </c>
      <c r="AN21">
        <f t="shared" si="4"/>
        <v>1.0732340862064491</v>
      </c>
      <c r="AO21">
        <f t="shared" si="5"/>
        <v>1.0623962387600179</v>
      </c>
    </row>
    <row r="22" spans="1:41" x14ac:dyDescent="0.2">
      <c r="A22">
        <v>1974</v>
      </c>
      <c r="B22" s="78">
        <f t="shared" si="0"/>
        <v>47.542368755172326</v>
      </c>
      <c r="F22" s="75">
        <v>47542.368755172327</v>
      </c>
      <c r="V22">
        <v>44417.843585451556</v>
      </c>
      <c r="W22">
        <v>39468.540671942508</v>
      </c>
      <c r="Y22">
        <f t="shared" si="6"/>
        <v>1974</v>
      </c>
      <c r="Z22" s="273">
        <f t="shared" si="2"/>
        <v>47.542368755172326</v>
      </c>
      <c r="AA22" s="273">
        <f t="shared" si="3"/>
        <v>39.468540671942506</v>
      </c>
      <c r="AN22">
        <f t="shared" si="4"/>
        <v>1.1000699400071465</v>
      </c>
      <c r="AO22">
        <f t="shared" si="5"/>
        <v>1.0879382595201053</v>
      </c>
    </row>
    <row r="23" spans="1:41" x14ac:dyDescent="0.2">
      <c r="A23">
        <v>1975</v>
      </c>
      <c r="B23" s="78">
        <f t="shared" si="0"/>
        <v>48.478406456760915</v>
      </c>
      <c r="F23" s="75">
        <v>48478.406456760917</v>
      </c>
      <c r="V23">
        <v>45281.024914419511</v>
      </c>
      <c r="W23">
        <v>40290.819292668515</v>
      </c>
      <c r="Y23">
        <f t="shared" si="6"/>
        <v>1975</v>
      </c>
      <c r="Z23" s="273">
        <f t="shared" si="2"/>
        <v>48.478406456760915</v>
      </c>
      <c r="AA23" s="273">
        <f t="shared" si="3"/>
        <v>40.290819292668516</v>
      </c>
      <c r="AN23">
        <f t="shared" si="4"/>
        <v>1.1217286617997781</v>
      </c>
      <c r="AO23">
        <f t="shared" si="5"/>
        <v>1.1106041183596542</v>
      </c>
    </row>
    <row r="24" spans="1:41" x14ac:dyDescent="0.2">
      <c r="A24">
        <v>1976</v>
      </c>
      <c r="B24" s="78">
        <f t="shared" si="0"/>
        <v>49.218818000569165</v>
      </c>
      <c r="F24" s="75">
        <v>49218.818000569161</v>
      </c>
      <c r="V24">
        <v>45919.447195990848</v>
      </c>
      <c r="W24">
        <v>40919.016309245897</v>
      </c>
      <c r="Y24">
        <f t="shared" si="6"/>
        <v>1976</v>
      </c>
      <c r="Z24" s="273">
        <f t="shared" si="2"/>
        <v>49.218818000569165</v>
      </c>
      <c r="AA24" s="273">
        <f t="shared" si="3"/>
        <v>40.919016309245897</v>
      </c>
      <c r="AN24">
        <f t="shared" si="4"/>
        <v>1.1388608431341196</v>
      </c>
      <c r="AO24">
        <f t="shared" si="5"/>
        <v>1.1279201771045564</v>
      </c>
    </row>
    <row r="25" spans="1:41" x14ac:dyDescent="0.2">
      <c r="A25">
        <v>1977</v>
      </c>
      <c r="B25" s="78">
        <f t="shared" si="0"/>
        <v>50.022048157018361</v>
      </c>
      <c r="F25" s="75">
        <v>50022.048157018362</v>
      </c>
      <c r="V25">
        <v>46485.147456663071</v>
      </c>
      <c r="W25">
        <v>41471.765336829114</v>
      </c>
      <c r="Y25">
        <f t="shared" si="6"/>
        <v>1977</v>
      </c>
      <c r="Z25" s="273">
        <f t="shared" si="2"/>
        <v>50.022048157018361</v>
      </c>
      <c r="AA25" s="273">
        <f t="shared" si="3"/>
        <v>41.471765336829115</v>
      </c>
      <c r="AN25">
        <f t="shared" si="4"/>
        <v>1.1574465672608938</v>
      </c>
      <c r="AO25">
        <f t="shared" si="5"/>
        <v>1.1431565350945494</v>
      </c>
    </row>
    <row r="26" spans="1:41" x14ac:dyDescent="0.2">
      <c r="A26">
        <v>1978</v>
      </c>
      <c r="B26" s="78">
        <f t="shared" si="0"/>
        <v>51.004508012970277</v>
      </c>
      <c r="F26" s="75">
        <v>51004.508012970276</v>
      </c>
      <c r="V26">
        <v>47112.748518395951</v>
      </c>
      <c r="W26">
        <v>42084.068223715709</v>
      </c>
      <c r="Y26">
        <f t="shared" si="6"/>
        <v>1978</v>
      </c>
      <c r="Z26" s="273">
        <f t="shared" si="2"/>
        <v>51.004508012970277</v>
      </c>
      <c r="AA26" s="273">
        <f t="shared" si="3"/>
        <v>42.084068223715711</v>
      </c>
      <c r="AN26">
        <f t="shared" si="4"/>
        <v>1.1801794386573967</v>
      </c>
      <c r="AO26">
        <f t="shared" si="5"/>
        <v>1.1600344770127844</v>
      </c>
    </row>
    <row r="27" spans="1:41" x14ac:dyDescent="0.2">
      <c r="A27">
        <v>1979</v>
      </c>
      <c r="B27" s="78">
        <f t="shared" si="0"/>
        <v>52.144920365325937</v>
      </c>
      <c r="C27">
        <v>51.088000000000001</v>
      </c>
      <c r="F27" s="75">
        <v>52144.920365325939</v>
      </c>
      <c r="V27">
        <v>47917.128162070367</v>
      </c>
      <c r="W27">
        <v>42858.550303509699</v>
      </c>
      <c r="Y27">
        <f t="shared" si="6"/>
        <v>1979</v>
      </c>
      <c r="Z27" s="273">
        <f t="shared" si="2"/>
        <v>52.144920365325937</v>
      </c>
      <c r="AA27" s="273">
        <f t="shared" si="3"/>
        <v>42.858550303509702</v>
      </c>
      <c r="AB27">
        <f t="shared" ref="AB27:AB51" si="7">C27</f>
        <v>51.088000000000001</v>
      </c>
      <c r="AN27">
        <f t="shared" si="4"/>
        <v>1.2065671299081153</v>
      </c>
      <c r="AO27">
        <f t="shared" si="5"/>
        <v>1.1813828388112122</v>
      </c>
    </row>
    <row r="28" spans="1:41" x14ac:dyDescent="0.2">
      <c r="A28">
        <v>1980</v>
      </c>
      <c r="B28" s="78">
        <f t="shared" si="0"/>
        <v>53.249557142872121</v>
      </c>
      <c r="F28" s="75">
        <v>53249.557142872116</v>
      </c>
      <c r="V28">
        <v>48821.246823256304</v>
      </c>
      <c r="W28">
        <v>43709.483876751168</v>
      </c>
      <c r="Y28">
        <f t="shared" si="6"/>
        <v>1980</v>
      </c>
      <c r="Z28" s="273">
        <f t="shared" si="2"/>
        <v>53.249557142872121</v>
      </c>
      <c r="AA28" s="273">
        <f t="shared" si="3"/>
        <v>43.709483876751172</v>
      </c>
      <c r="AN28">
        <f t="shared" si="4"/>
        <v>1.2321270198635925</v>
      </c>
      <c r="AO28">
        <f t="shared" si="5"/>
        <v>1.2048385626580695</v>
      </c>
    </row>
    <row r="29" spans="1:41" x14ac:dyDescent="0.2">
      <c r="A29">
        <v>1981</v>
      </c>
      <c r="B29" s="78">
        <f t="shared" si="0"/>
        <v>54.225356492580367</v>
      </c>
      <c r="F29" s="75">
        <v>54225.356492580366</v>
      </c>
      <c r="V29">
        <v>49653.339633327305</v>
      </c>
      <c r="W29">
        <v>44505.029672435463</v>
      </c>
      <c r="Y29">
        <f t="shared" si="6"/>
        <v>1981</v>
      </c>
      <c r="Z29" s="273">
        <f t="shared" si="2"/>
        <v>54.225356492580367</v>
      </c>
      <c r="AA29" s="273">
        <f t="shared" si="3"/>
        <v>44.505029672435462</v>
      </c>
      <c r="AN29">
        <f t="shared" si="4"/>
        <v>1.2547057756176541</v>
      </c>
      <c r="AO29">
        <f t="shared" si="5"/>
        <v>1.2267675393465991</v>
      </c>
    </row>
    <row r="30" spans="1:41" x14ac:dyDescent="0.2">
      <c r="A30">
        <v>1982</v>
      </c>
      <c r="B30" s="78">
        <f t="shared" si="0"/>
        <v>55.124436870888367</v>
      </c>
      <c r="F30" s="75">
        <v>55124.436870888363</v>
      </c>
      <c r="V30">
        <v>50388.203802167387</v>
      </c>
      <c r="W30">
        <v>45214.289125881049</v>
      </c>
      <c r="Y30">
        <f t="shared" si="6"/>
        <v>1982</v>
      </c>
      <c r="Z30" s="273">
        <f t="shared" si="2"/>
        <v>55.124436870888367</v>
      </c>
      <c r="AA30" s="273">
        <f t="shared" si="3"/>
        <v>45.214289125881052</v>
      </c>
      <c r="AN30">
        <f t="shared" si="4"/>
        <v>1.2755093519585843</v>
      </c>
      <c r="AO30">
        <f t="shared" si="5"/>
        <v>1.2463180593859253</v>
      </c>
    </row>
    <row r="31" spans="1:41" x14ac:dyDescent="0.2">
      <c r="A31">
        <v>1983</v>
      </c>
      <c r="B31" s="78">
        <f t="shared" si="0"/>
        <v>55.948968379792689</v>
      </c>
      <c r="C31">
        <v>56.116</v>
      </c>
      <c r="F31" s="75">
        <v>55948.968379792685</v>
      </c>
      <c r="V31">
        <v>51057.069463209111</v>
      </c>
      <c r="W31">
        <v>45877.610109797599</v>
      </c>
      <c r="Y31">
        <f t="shared" si="6"/>
        <v>1983</v>
      </c>
      <c r="Z31" s="273">
        <f t="shared" si="2"/>
        <v>55.948968379792689</v>
      </c>
      <c r="AA31" s="273">
        <f t="shared" si="3"/>
        <v>45.877610109797601</v>
      </c>
      <c r="AB31">
        <f t="shared" si="7"/>
        <v>56.116</v>
      </c>
      <c r="AN31">
        <f t="shared" si="4"/>
        <v>1.2945879622862553</v>
      </c>
      <c r="AO31">
        <f t="shared" si="5"/>
        <v>1.2646022995544084</v>
      </c>
    </row>
    <row r="32" spans="1:41" x14ac:dyDescent="0.2">
      <c r="A32">
        <v>1984</v>
      </c>
      <c r="B32" s="78">
        <f t="shared" si="0"/>
        <v>56.945768657713671</v>
      </c>
      <c r="F32" s="75">
        <v>56945.76865771367</v>
      </c>
      <c r="V32">
        <v>51752.997539950433</v>
      </c>
      <c r="W32">
        <v>46570.882795042475</v>
      </c>
      <c r="Y32">
        <f t="shared" si="6"/>
        <v>1984</v>
      </c>
      <c r="Z32" s="273">
        <f t="shared" si="2"/>
        <v>56.945768657713671</v>
      </c>
      <c r="AA32" s="273">
        <f t="shared" si="3"/>
        <v>46.570882795042479</v>
      </c>
      <c r="AN32">
        <f t="shared" si="4"/>
        <v>1.317652652806379</v>
      </c>
      <c r="AO32">
        <f t="shared" si="5"/>
        <v>1.2837121492148573</v>
      </c>
    </row>
    <row r="33" spans="1:43" x14ac:dyDescent="0.2">
      <c r="A33">
        <v>1985</v>
      </c>
      <c r="B33" s="78">
        <f t="shared" si="0"/>
        <v>58.171601888383009</v>
      </c>
      <c r="F33" s="75">
        <v>58171.601888383011</v>
      </c>
      <c r="V33">
        <v>52616.919003658993</v>
      </c>
      <c r="W33">
        <v>47421.722848566678</v>
      </c>
      <c r="Y33">
        <f t="shared" si="6"/>
        <v>1985</v>
      </c>
      <c r="Z33" s="273">
        <f t="shared" si="2"/>
        <v>58.171601888383009</v>
      </c>
      <c r="AA33" s="273">
        <f t="shared" si="3"/>
        <v>47.421722848566681</v>
      </c>
      <c r="AN33">
        <f t="shared" si="4"/>
        <v>1.3460168745275458</v>
      </c>
      <c r="AO33">
        <f t="shared" si="5"/>
        <v>1.307165295219294</v>
      </c>
      <c r="AP33">
        <f>Z33/Z$33</f>
        <v>1</v>
      </c>
      <c r="AQ33">
        <f>AA33/AA$33</f>
        <v>1</v>
      </c>
    </row>
    <row r="34" spans="1:43" x14ac:dyDescent="0.2">
      <c r="A34">
        <v>1986</v>
      </c>
      <c r="B34" s="78">
        <f t="shared" si="0"/>
        <v>59.492416736089979</v>
      </c>
      <c r="C34">
        <v>58.198999999999998</v>
      </c>
      <c r="F34" s="75">
        <v>59492.416736089981</v>
      </c>
      <c r="V34">
        <v>53675.398892358215</v>
      </c>
      <c r="W34">
        <v>48457.657439504757</v>
      </c>
      <c r="Y34">
        <f t="shared" si="6"/>
        <v>1986</v>
      </c>
      <c r="Z34" s="273">
        <f t="shared" si="2"/>
        <v>59.492416736089979</v>
      </c>
      <c r="AA34" s="273">
        <f t="shared" si="3"/>
        <v>48.457657439504757</v>
      </c>
      <c r="AB34">
        <f t="shared" si="7"/>
        <v>58.198999999999998</v>
      </c>
      <c r="AN34">
        <f t="shared" si="4"/>
        <v>1.3765788500521556</v>
      </c>
      <c r="AO34">
        <f t="shared" si="5"/>
        <v>1.3357205155708545</v>
      </c>
      <c r="AP34">
        <f t="shared" ref="AP34:AP57" si="8">Z34/Z$33</f>
        <v>1.0227054921100727</v>
      </c>
      <c r="AQ34">
        <f t="shared" ref="AQ34:AQ57" si="9">AA34/AA$33</f>
        <v>1.0218451487780433</v>
      </c>
    </row>
    <row r="35" spans="1:43" x14ac:dyDescent="0.2">
      <c r="A35">
        <v>1987</v>
      </c>
      <c r="B35" s="78">
        <f t="shared" si="0"/>
        <v>60.763476770077759</v>
      </c>
      <c r="F35" s="75">
        <v>60763.476770077759</v>
      </c>
      <c r="V35">
        <v>54708.941157371235</v>
      </c>
      <c r="W35">
        <v>49477.613718801098</v>
      </c>
      <c r="Y35">
        <f t="shared" si="6"/>
        <v>1987</v>
      </c>
      <c r="Z35" s="273">
        <f t="shared" si="2"/>
        <v>60.763476770077759</v>
      </c>
      <c r="AA35" s="273">
        <f t="shared" si="3"/>
        <v>49.477613718801102</v>
      </c>
      <c r="AN35">
        <f t="shared" si="4"/>
        <v>1.4059895624744789</v>
      </c>
      <c r="AO35">
        <f t="shared" si="5"/>
        <v>1.3638352986460012</v>
      </c>
      <c r="AP35">
        <f t="shared" si="8"/>
        <v>1.0445556731731047</v>
      </c>
      <c r="AQ35">
        <f t="shared" si="9"/>
        <v>1.0433533567896629</v>
      </c>
    </row>
    <row r="36" spans="1:43" x14ac:dyDescent="0.2">
      <c r="A36">
        <v>1988</v>
      </c>
      <c r="B36" s="78">
        <f t="shared" si="0"/>
        <v>62.000598696130474</v>
      </c>
      <c r="F36" s="75">
        <v>62000.598696130473</v>
      </c>
      <c r="V36">
        <v>55704.116316776854</v>
      </c>
      <c r="W36">
        <v>50452.49504368192</v>
      </c>
      <c r="Y36">
        <f t="shared" si="6"/>
        <v>1988</v>
      </c>
      <c r="Z36" s="273">
        <f t="shared" si="2"/>
        <v>62.000598696130474</v>
      </c>
      <c r="AA36" s="273">
        <f t="shared" si="3"/>
        <v>50.452495043681921</v>
      </c>
      <c r="AN36">
        <f t="shared" si="4"/>
        <v>1.4346149902478116</v>
      </c>
      <c r="AO36">
        <f t="shared" si="5"/>
        <v>1.3907076043804634</v>
      </c>
      <c r="AP36">
        <f t="shared" si="8"/>
        <v>1.065822440562912</v>
      </c>
      <c r="AQ36">
        <f t="shared" si="9"/>
        <v>1.0639110520044475</v>
      </c>
    </row>
    <row r="37" spans="1:43" x14ac:dyDescent="0.2">
      <c r="A37">
        <v>1989</v>
      </c>
      <c r="B37" s="78">
        <f t="shared" si="0"/>
        <v>63.183000000000014</v>
      </c>
      <c r="C37">
        <v>63.183999999999997</v>
      </c>
      <c r="F37" s="75">
        <v>63183.000000000015</v>
      </c>
      <c r="V37">
        <v>56726.781643109542</v>
      </c>
      <c r="W37">
        <v>51450.759709099271</v>
      </c>
      <c r="Y37">
        <f t="shared" si="6"/>
        <v>1989</v>
      </c>
      <c r="Z37" s="273">
        <f t="shared" si="2"/>
        <v>63.183000000000014</v>
      </c>
      <c r="AA37" s="273">
        <f t="shared" si="3"/>
        <v>51.450759709099273</v>
      </c>
      <c r="AB37">
        <f t="shared" si="7"/>
        <v>63.183999999999997</v>
      </c>
      <c r="AN37">
        <f t="shared" si="4"/>
        <v>1.4619742524274149</v>
      </c>
      <c r="AO37">
        <f t="shared" si="5"/>
        <v>1.4182244647493756</v>
      </c>
      <c r="AP37">
        <f t="shared" si="8"/>
        <v>1.0861485320832773</v>
      </c>
      <c r="AQ37">
        <f t="shared" si="9"/>
        <v>1.0849618406610542</v>
      </c>
    </row>
    <row r="38" spans="1:43" x14ac:dyDescent="0.2">
      <c r="A38">
        <v>1990</v>
      </c>
      <c r="B38" s="78">
        <f t="shared" si="0"/>
        <v>64.179533191506238</v>
      </c>
      <c r="F38" s="75">
        <v>64179.533191506242</v>
      </c>
      <c r="V38">
        <v>57709.489319661006</v>
      </c>
      <c r="W38">
        <v>52414.143469460112</v>
      </c>
      <c r="Y38">
        <f t="shared" si="6"/>
        <v>1990</v>
      </c>
      <c r="Z38" s="273">
        <f t="shared" si="2"/>
        <v>64.179533191506238</v>
      </c>
      <c r="AA38" s="273">
        <f t="shared" si="3"/>
        <v>52.414143469460114</v>
      </c>
      <c r="AN38">
        <f t="shared" si="4"/>
        <v>1.4850327629076299</v>
      </c>
      <c r="AO38">
        <f t="shared" si="5"/>
        <v>1.444779843632233</v>
      </c>
      <c r="AP38">
        <f t="shared" si="8"/>
        <v>1.1032794543745068</v>
      </c>
      <c r="AQ38">
        <f t="shared" si="9"/>
        <v>1.1052770823370524</v>
      </c>
    </row>
    <row r="39" spans="1:43" x14ac:dyDescent="0.2">
      <c r="A39">
        <v>1991</v>
      </c>
      <c r="B39" s="78">
        <f t="shared" si="0"/>
        <v>64.956802596915423</v>
      </c>
      <c r="F39" s="75">
        <v>64956.802596915419</v>
      </c>
      <c r="V39">
        <v>58551.571291351029</v>
      </c>
      <c r="W39">
        <v>53245.302147138864</v>
      </c>
      <c r="Y39">
        <f t="shared" si="6"/>
        <v>1991</v>
      </c>
      <c r="Z39" s="273">
        <f t="shared" si="2"/>
        <v>64.956802596915423</v>
      </c>
      <c r="AA39" s="273">
        <f t="shared" si="3"/>
        <v>53.245302147138865</v>
      </c>
      <c r="AN39">
        <f t="shared" si="4"/>
        <v>1.5030177882769189</v>
      </c>
      <c r="AO39">
        <f t="shared" si="5"/>
        <v>1.467690478527373</v>
      </c>
      <c r="AP39">
        <f t="shared" si="8"/>
        <v>1.1166411184885634</v>
      </c>
      <c r="AQ39">
        <f t="shared" si="9"/>
        <v>1.1228040431421864</v>
      </c>
    </row>
    <row r="40" spans="1:43" x14ac:dyDescent="0.2">
      <c r="A40">
        <v>1992</v>
      </c>
      <c r="B40" s="78">
        <f t="shared" si="0"/>
        <v>65.56853183679668</v>
      </c>
      <c r="C40">
        <v>67.876000000000005</v>
      </c>
      <c r="F40" s="75">
        <v>65568.531836796683</v>
      </c>
      <c r="V40">
        <v>59205.699928608388</v>
      </c>
      <c r="W40">
        <v>53902.399497781596</v>
      </c>
      <c r="Y40">
        <f t="shared" si="6"/>
        <v>1992</v>
      </c>
      <c r="Z40" s="273">
        <f t="shared" si="2"/>
        <v>65.56853183679668</v>
      </c>
      <c r="AA40" s="273">
        <f t="shared" si="3"/>
        <v>53.902399497781595</v>
      </c>
      <c r="AB40">
        <f t="shared" si="7"/>
        <v>67.876000000000005</v>
      </c>
      <c r="AN40">
        <f t="shared" si="4"/>
        <v>1.5171724247798293</v>
      </c>
      <c r="AO40">
        <f t="shared" si="5"/>
        <v>1.4858031661470021</v>
      </c>
      <c r="AP40">
        <f t="shared" si="8"/>
        <v>1.1271570613201707</v>
      </c>
      <c r="AQ40">
        <f t="shared" si="9"/>
        <v>1.1366605061969146</v>
      </c>
    </row>
    <row r="41" spans="1:43" x14ac:dyDescent="0.2">
      <c r="A41">
        <v>1993</v>
      </c>
      <c r="B41" s="78">
        <f t="shared" si="0"/>
        <v>66.152652187145023</v>
      </c>
      <c r="F41" s="75">
        <v>66152.652187145024</v>
      </c>
      <c r="V41">
        <v>59779.771106203007</v>
      </c>
      <c r="W41">
        <v>54479.513854313773</v>
      </c>
      <c r="Y41">
        <f t="shared" si="6"/>
        <v>1993</v>
      </c>
      <c r="Z41" s="273">
        <f t="shared" si="2"/>
        <v>66.152652187145023</v>
      </c>
      <c r="AA41" s="273">
        <f t="shared" si="3"/>
        <v>54.479513854313772</v>
      </c>
      <c r="AN41">
        <f t="shared" si="4"/>
        <v>1.5306882266969299</v>
      </c>
      <c r="AO41">
        <f t="shared" si="5"/>
        <v>1.5017111469818756</v>
      </c>
      <c r="AP41">
        <f t="shared" si="8"/>
        <v>1.137198393024756</v>
      </c>
      <c r="AQ41">
        <f t="shared" si="9"/>
        <v>1.1488303372757029</v>
      </c>
    </row>
    <row r="42" spans="1:43" x14ac:dyDescent="0.2">
      <c r="A42">
        <v>1994</v>
      </c>
      <c r="B42" s="78">
        <f t="shared" si="0"/>
        <v>66.811294146901758</v>
      </c>
      <c r="F42" s="75">
        <v>66811.294146901753</v>
      </c>
      <c r="V42">
        <v>60374.591936755074</v>
      </c>
      <c r="W42">
        <v>55076.63600512829</v>
      </c>
      <c r="Y42">
        <f t="shared" si="6"/>
        <v>1994</v>
      </c>
      <c r="Z42" s="273">
        <f t="shared" si="2"/>
        <v>66.811294146901758</v>
      </c>
      <c r="AA42" s="273">
        <f t="shared" si="3"/>
        <v>55.076636005128293</v>
      </c>
      <c r="AN42">
        <f t="shared" si="4"/>
        <v>1.5459283638656727</v>
      </c>
      <c r="AO42">
        <f t="shared" si="5"/>
        <v>1.5181706365504843</v>
      </c>
      <c r="AP42">
        <f t="shared" si="8"/>
        <v>1.1485207898365286</v>
      </c>
      <c r="AQ42">
        <f t="shared" si="9"/>
        <v>1.1614220803619113</v>
      </c>
    </row>
    <row r="43" spans="1:43" x14ac:dyDescent="0.2">
      <c r="A43">
        <v>1995</v>
      </c>
      <c r="B43" s="78">
        <f t="shared" si="0"/>
        <v>67.618803117271199</v>
      </c>
      <c r="C43" s="197">
        <v>62.07</v>
      </c>
      <c r="F43" s="75">
        <v>67618.803117271193</v>
      </c>
      <c r="V43">
        <v>61089.872154027442</v>
      </c>
      <c r="W43">
        <v>55779.111858721626</v>
      </c>
      <c r="Y43">
        <f t="shared" si="6"/>
        <v>1995</v>
      </c>
      <c r="Z43" s="273">
        <f t="shared" si="2"/>
        <v>67.618803117271199</v>
      </c>
      <c r="AA43" s="273">
        <f t="shared" si="3"/>
        <v>55.779111858721627</v>
      </c>
      <c r="AB43">
        <f t="shared" si="7"/>
        <v>62.07</v>
      </c>
      <c r="AN43">
        <f t="shared" si="4"/>
        <v>1.5646130943039915</v>
      </c>
      <c r="AO43">
        <f t="shared" si="5"/>
        <v>1.5375341687333837</v>
      </c>
      <c r="AP43">
        <f t="shared" si="8"/>
        <v>1.1624022877522788</v>
      </c>
      <c r="AQ43">
        <f t="shared" si="9"/>
        <v>1.1762354572574865</v>
      </c>
    </row>
    <row r="44" spans="1:43" x14ac:dyDescent="0.2">
      <c r="A44">
        <v>1996</v>
      </c>
      <c r="B44" s="78">
        <f t="shared" si="0"/>
        <v>68.514157016594837</v>
      </c>
      <c r="F44" s="75">
        <v>68514.157016594836</v>
      </c>
      <c r="V44">
        <v>61932.922276636527</v>
      </c>
      <c r="W44">
        <v>56598.967259816978</v>
      </c>
      <c r="Y44">
        <f t="shared" si="6"/>
        <v>1996</v>
      </c>
      <c r="Z44" s="273">
        <f t="shared" si="2"/>
        <v>68.514157016594837</v>
      </c>
      <c r="AA44" s="273">
        <f t="shared" si="3"/>
        <v>56.59896725981698</v>
      </c>
      <c r="AN44">
        <f t="shared" si="4"/>
        <v>1.585330444661234</v>
      </c>
      <c r="AO44">
        <f t="shared" si="5"/>
        <v>1.5601332322645041</v>
      </c>
      <c r="AP44">
        <f t="shared" si="8"/>
        <v>1.1777938855467078</v>
      </c>
      <c r="AQ44">
        <f t="shared" si="9"/>
        <v>1.1935240615478331</v>
      </c>
    </row>
    <row r="45" spans="1:43" x14ac:dyDescent="0.2">
      <c r="A45">
        <v>1997</v>
      </c>
      <c r="B45" s="78">
        <f t="shared" si="0"/>
        <v>69.518180139864583</v>
      </c>
      <c r="F45" s="75">
        <v>69518.180139864577</v>
      </c>
      <c r="V45">
        <v>62830.976318716574</v>
      </c>
      <c r="W45">
        <v>57470.362873504018</v>
      </c>
      <c r="Y45">
        <f t="shared" si="6"/>
        <v>1997</v>
      </c>
      <c r="Z45" s="273">
        <f t="shared" si="2"/>
        <v>69.518180139864583</v>
      </c>
      <c r="AA45" s="273">
        <f t="shared" si="3"/>
        <v>57.470362873504023</v>
      </c>
      <c r="AN45">
        <f t="shared" si="4"/>
        <v>1.6085622626354061</v>
      </c>
      <c r="AO45">
        <f t="shared" si="5"/>
        <v>1.5841529860017398</v>
      </c>
      <c r="AP45">
        <f t="shared" si="8"/>
        <v>1.1950535636486832</v>
      </c>
      <c r="AQ45">
        <f t="shared" si="9"/>
        <v>1.2118995140059754</v>
      </c>
    </row>
    <row r="46" spans="1:43" x14ac:dyDescent="0.2">
      <c r="A46">
        <v>1998</v>
      </c>
      <c r="B46" s="78">
        <f t="shared" si="0"/>
        <v>70.79668972332658</v>
      </c>
      <c r="F46" s="75">
        <v>70796.689723326577</v>
      </c>
      <c r="V46">
        <v>63904.649385288089</v>
      </c>
      <c r="W46">
        <v>58510.753344358156</v>
      </c>
      <c r="Y46">
        <f t="shared" si="6"/>
        <v>1998</v>
      </c>
      <c r="Z46" s="273">
        <f t="shared" si="2"/>
        <v>70.79668972332658</v>
      </c>
      <c r="AA46" s="273">
        <f t="shared" si="3"/>
        <v>58.510753344358157</v>
      </c>
      <c r="AN46">
        <f t="shared" si="4"/>
        <v>1.6381453481568777</v>
      </c>
      <c r="AO46">
        <f t="shared" si="5"/>
        <v>1.6128310313211855</v>
      </c>
      <c r="AP46">
        <f t="shared" si="8"/>
        <v>1.2170318063299685</v>
      </c>
      <c r="AQ46">
        <f t="shared" si="9"/>
        <v>1.2338386256273826</v>
      </c>
    </row>
    <row r="47" spans="1:43" x14ac:dyDescent="0.2">
      <c r="A47">
        <v>1999</v>
      </c>
      <c r="B47" s="78">
        <f t="shared" si="0"/>
        <v>72.299726123506517</v>
      </c>
      <c r="C47" s="222">
        <f>F81*0.001</f>
        <v>71.117242963170412</v>
      </c>
      <c r="F47" s="75">
        <v>72299.726123506509</v>
      </c>
      <c r="V47">
        <v>65214.391447819908</v>
      </c>
      <c r="W47">
        <v>59796.687708967329</v>
      </c>
      <c r="Y47">
        <f t="shared" si="6"/>
        <v>1999</v>
      </c>
      <c r="Z47" s="273">
        <f t="shared" si="2"/>
        <v>72.299726123506517</v>
      </c>
      <c r="AA47" s="273">
        <f t="shared" si="3"/>
        <v>59.796687708967333</v>
      </c>
      <c r="AB47">
        <f t="shared" si="7"/>
        <v>71.117242963170412</v>
      </c>
      <c r="AN47">
        <f t="shared" si="4"/>
        <v>1.672923698623368</v>
      </c>
      <c r="AO47">
        <f t="shared" si="5"/>
        <v>1.6482774190181224</v>
      </c>
      <c r="AP47">
        <f t="shared" si="8"/>
        <v>1.242869781413823</v>
      </c>
      <c r="AQ47">
        <f t="shared" si="9"/>
        <v>1.2609556152128429</v>
      </c>
    </row>
    <row r="48" spans="1:43" x14ac:dyDescent="0.2">
      <c r="A48">
        <v>2000</v>
      </c>
      <c r="B48" s="78">
        <f t="shared" si="0"/>
        <v>73.870248903781942</v>
      </c>
      <c r="F48" s="75">
        <v>73870.248903781947</v>
      </c>
      <c r="V48">
        <v>66644.501480159845</v>
      </c>
      <c r="W48">
        <v>61214.618678291874</v>
      </c>
      <c r="Y48">
        <f t="shared" si="6"/>
        <v>2000</v>
      </c>
      <c r="Z48" s="273">
        <f t="shared" si="2"/>
        <v>73.870248903781942</v>
      </c>
      <c r="AA48" s="273">
        <f t="shared" si="3"/>
        <v>61.214618678291878</v>
      </c>
      <c r="AN48">
        <f t="shared" si="4"/>
        <v>1.7092635980838777</v>
      </c>
      <c r="AO48">
        <f t="shared" si="5"/>
        <v>1.6873622527774619</v>
      </c>
      <c r="AP48">
        <f t="shared" si="8"/>
        <v>1.2698678823650202</v>
      </c>
      <c r="AQ48">
        <f t="shared" si="9"/>
        <v>1.2908560676669318</v>
      </c>
    </row>
    <row r="49" spans="1:43" x14ac:dyDescent="0.2">
      <c r="A49">
        <v>2001</v>
      </c>
      <c r="B49" s="78">
        <f t="shared" si="0"/>
        <v>75.387733723424319</v>
      </c>
      <c r="F49" s="75">
        <v>75387.733723424317</v>
      </c>
      <c r="V49">
        <v>68087.278305419939</v>
      </c>
      <c r="W49">
        <v>62650.059234366105</v>
      </c>
      <c r="Y49">
        <f t="shared" si="6"/>
        <v>2001</v>
      </c>
      <c r="Z49" s="273">
        <f t="shared" si="2"/>
        <v>75.387733723424319</v>
      </c>
      <c r="AA49" s="273">
        <f t="shared" si="3"/>
        <v>62.650059234366104</v>
      </c>
      <c r="AN49">
        <f t="shared" si="4"/>
        <v>1.7443762665986144</v>
      </c>
      <c r="AO49">
        <f t="shared" si="5"/>
        <v>1.7269297329435105</v>
      </c>
      <c r="AP49">
        <f t="shared" si="8"/>
        <v>1.2959542332713276</v>
      </c>
      <c r="AQ49">
        <f t="shared" si="9"/>
        <v>1.3211257514710835</v>
      </c>
    </row>
    <row r="50" spans="1:43" x14ac:dyDescent="0.2">
      <c r="A50">
        <v>2002</v>
      </c>
      <c r="B50" s="78">
        <f t="shared" si="0"/>
        <v>76.666137428142079</v>
      </c>
      <c r="F50" s="75">
        <v>76666.137428142072</v>
      </c>
      <c r="V50">
        <v>69499.499865962993</v>
      </c>
      <c r="W50">
        <v>64062.875913334217</v>
      </c>
      <c r="Y50">
        <f t="shared" si="6"/>
        <v>2002</v>
      </c>
      <c r="Z50" s="273">
        <f t="shared" si="2"/>
        <v>76.666137428142079</v>
      </c>
      <c r="AA50" s="273">
        <f t="shared" si="3"/>
        <v>64.062875913334224</v>
      </c>
      <c r="AN50">
        <f t="shared" si="4"/>
        <v>1.7739569022206203</v>
      </c>
      <c r="AO50">
        <f t="shared" si="5"/>
        <v>1.7658735928524283</v>
      </c>
      <c r="AP50">
        <f t="shared" si="8"/>
        <v>1.3179306558420987</v>
      </c>
      <c r="AQ50">
        <f t="shared" si="9"/>
        <v>1.3509183569291288</v>
      </c>
    </row>
    <row r="51" spans="1:43" x14ac:dyDescent="0.2">
      <c r="A51">
        <v>2003</v>
      </c>
      <c r="B51" s="78">
        <f t="shared" si="0"/>
        <v>77.765478809122598</v>
      </c>
      <c r="C51" s="222">
        <f>F82*0.001</f>
        <v>75.679696401064277</v>
      </c>
      <c r="F51" s="75">
        <v>77765.478809122593</v>
      </c>
      <c r="V51">
        <v>70698.971286849468</v>
      </c>
      <c r="W51">
        <v>65273.193311878174</v>
      </c>
      <c r="Y51">
        <f t="shared" si="6"/>
        <v>2003</v>
      </c>
      <c r="Z51" s="273">
        <f t="shared" si="2"/>
        <v>77.765478809122598</v>
      </c>
      <c r="AA51" s="273">
        <f t="shared" si="3"/>
        <v>65.273193311878174</v>
      </c>
      <c r="AB51">
        <f t="shared" si="7"/>
        <v>75.679696401064277</v>
      </c>
      <c r="AN51">
        <f t="shared" si="4"/>
        <v>1.7993942634352114</v>
      </c>
      <c r="AO51">
        <f t="shared" si="5"/>
        <v>1.7992356219931425</v>
      </c>
      <c r="AP51">
        <f t="shared" si="8"/>
        <v>1.3368289042191999</v>
      </c>
      <c r="AQ51">
        <f t="shared" si="9"/>
        <v>1.3764407826412628</v>
      </c>
    </row>
    <row r="52" spans="1:43" x14ac:dyDescent="0.2">
      <c r="A52">
        <v>2004</v>
      </c>
      <c r="B52" s="78">
        <f t="shared" si="0"/>
        <v>78.845410774692752</v>
      </c>
      <c r="F52" s="75">
        <v>78845.410774692748</v>
      </c>
      <c r="V52">
        <v>71799.73863126761</v>
      </c>
      <c r="W52">
        <v>66384.945101237012</v>
      </c>
      <c r="Y52">
        <f t="shared" si="6"/>
        <v>2004</v>
      </c>
      <c r="Z52" s="273">
        <f t="shared" si="2"/>
        <v>78.845410774692752</v>
      </c>
      <c r="AA52" s="273">
        <f t="shared" si="3"/>
        <v>66.384945101237008</v>
      </c>
      <c r="AN52">
        <f t="shared" si="4"/>
        <v>1.8243825154656135</v>
      </c>
      <c r="AO52">
        <f t="shared" si="5"/>
        <v>1.8298807202446021</v>
      </c>
      <c r="AP52">
        <f t="shared" si="8"/>
        <v>1.3553934946810937</v>
      </c>
      <c r="AQ52">
        <f t="shared" si="9"/>
        <v>1.3998847176688667</v>
      </c>
    </row>
    <row r="53" spans="1:43" x14ac:dyDescent="0.2">
      <c r="A53">
        <v>2005</v>
      </c>
      <c r="B53" s="78">
        <f t="shared" si="0"/>
        <v>79.981502570981235</v>
      </c>
      <c r="F53" s="75">
        <v>79981.502570981233</v>
      </c>
      <c r="V53">
        <v>72870.41908593048</v>
      </c>
      <c r="W53">
        <v>67469.082644601745</v>
      </c>
      <c r="Y53">
        <f t="shared" si="6"/>
        <v>2005</v>
      </c>
      <c r="Z53" s="273">
        <f t="shared" si="2"/>
        <v>79.981502570981235</v>
      </c>
      <c r="AA53" s="273">
        <f t="shared" si="3"/>
        <v>67.469082644601741</v>
      </c>
      <c r="AN53">
        <f t="shared" si="4"/>
        <v>1.8506702345446027</v>
      </c>
      <c r="AO53">
        <f t="shared" si="5"/>
        <v>1.8597646402459083</v>
      </c>
      <c r="AP53">
        <f t="shared" si="8"/>
        <v>1.3749235017534167</v>
      </c>
      <c r="AQ53">
        <f t="shared" si="9"/>
        <v>1.4227463405337031</v>
      </c>
    </row>
    <row r="54" spans="1:43" x14ac:dyDescent="0.2">
      <c r="A54">
        <v>2006</v>
      </c>
      <c r="B54" s="78">
        <f t="shared" si="0"/>
        <v>81.211409424915445</v>
      </c>
      <c r="F54" s="75">
        <v>81211.409424915444</v>
      </c>
      <c r="V54">
        <v>73987.028115605892</v>
      </c>
      <c r="W54">
        <v>68591.64578747905</v>
      </c>
      <c r="Y54">
        <f t="shared" si="6"/>
        <v>2006</v>
      </c>
      <c r="Z54" s="273">
        <f t="shared" si="2"/>
        <v>81.211409424915445</v>
      </c>
      <c r="AA54" s="273">
        <f t="shared" si="3"/>
        <v>68.591645787479052</v>
      </c>
      <c r="AN54">
        <f t="shared" si="4"/>
        <v>1.8791287147265474</v>
      </c>
      <c r="AO54">
        <f t="shared" si="5"/>
        <v>1.8907077501524661</v>
      </c>
      <c r="AP54">
        <f t="shared" si="8"/>
        <v>1.3960662383122981</v>
      </c>
      <c r="AQ54">
        <f t="shared" si="9"/>
        <v>1.4464182587063521</v>
      </c>
    </row>
    <row r="55" spans="1:43" x14ac:dyDescent="0.2">
      <c r="A55">
        <v>2007</v>
      </c>
      <c r="B55" s="78">
        <f t="shared" si="0"/>
        <v>82.517823695937253</v>
      </c>
      <c r="F55" s="75">
        <v>82517.823695937244</v>
      </c>
      <c r="V55">
        <v>75190.921423752792</v>
      </c>
      <c r="W55">
        <v>69794.253992858896</v>
      </c>
      <c r="Y55">
        <f t="shared" si="6"/>
        <v>2007</v>
      </c>
      <c r="Z55" s="273">
        <f t="shared" si="2"/>
        <v>82.517823695937253</v>
      </c>
      <c r="AA55" s="273">
        <f t="shared" si="3"/>
        <v>69.794253992858899</v>
      </c>
      <c r="AN55">
        <f t="shared" si="4"/>
        <v>1.9093574792239221</v>
      </c>
      <c r="AO55">
        <f t="shared" si="5"/>
        <v>1.9238572777400325</v>
      </c>
      <c r="AP55">
        <f t="shared" si="8"/>
        <v>1.4185241770420669</v>
      </c>
      <c r="AQ55">
        <f t="shared" si="9"/>
        <v>1.4717781177148528</v>
      </c>
    </row>
    <row r="56" spans="1:43" x14ac:dyDescent="0.2">
      <c r="A56">
        <v>2008</v>
      </c>
      <c r="B56" s="78">
        <f>F56*0.001</f>
        <v>83.696455468329944</v>
      </c>
      <c r="F56" s="75">
        <v>83696.455468329936</v>
      </c>
      <c r="V56">
        <v>76446.757383034332</v>
      </c>
      <c r="W56">
        <v>71045.377731139117</v>
      </c>
      <c r="Y56">
        <f t="shared" si="6"/>
        <v>2008</v>
      </c>
      <c r="Z56" s="273">
        <f t="shared" si="2"/>
        <v>83.696455468329944</v>
      </c>
      <c r="AA56" s="273">
        <f t="shared" si="3"/>
        <v>71.045377731139112</v>
      </c>
      <c r="AN56">
        <f t="shared" si="4"/>
        <v>1.9366295192399232</v>
      </c>
      <c r="AO56">
        <f t="shared" si="5"/>
        <v>1.9583441211625581</v>
      </c>
      <c r="AP56">
        <f t="shared" si="8"/>
        <v>1.438785468361742</v>
      </c>
      <c r="AQ56">
        <f t="shared" si="9"/>
        <v>1.4981610423141016</v>
      </c>
    </row>
    <row r="57" spans="1:43" x14ac:dyDescent="0.2">
      <c r="A57">
        <v>2009</v>
      </c>
      <c r="B57" s="78">
        <f>F57*0.001</f>
        <v>84.394714908811167</v>
      </c>
      <c r="F57" s="75">
        <v>84394.714908811162</v>
      </c>
      <c r="V57">
        <v>77686.559675296507</v>
      </c>
      <c r="W57">
        <v>72281.874283892452</v>
      </c>
      <c r="Y57">
        <f t="shared" si="6"/>
        <v>2009</v>
      </c>
      <c r="Z57" s="273">
        <f t="shared" si="2"/>
        <v>84.394714908811167</v>
      </c>
      <c r="AA57" s="273">
        <f t="shared" si="3"/>
        <v>72.281874283892449</v>
      </c>
      <c r="AN57">
        <f t="shared" si="4"/>
        <v>1.9527863545199498</v>
      </c>
      <c r="AO57">
        <f t="shared" si="5"/>
        <v>1.9924277706870357</v>
      </c>
      <c r="AP57">
        <f t="shared" si="8"/>
        <v>1.450788910209897</v>
      </c>
      <c r="AQ57">
        <f t="shared" si="9"/>
        <v>1.5242355178598739</v>
      </c>
    </row>
    <row r="58" spans="1:43" x14ac:dyDescent="0.2">
      <c r="A58">
        <v>2010</v>
      </c>
      <c r="B58" s="78">
        <f>F58*0.001</f>
        <v>84.626053543784508</v>
      </c>
      <c r="F58" s="75">
        <v>84626.05354378451</v>
      </c>
      <c r="Y58">
        <f t="shared" si="6"/>
        <v>2010</v>
      </c>
      <c r="Z58" s="273">
        <f t="shared" ref="Z58" si="10">B58</f>
        <v>84.626053543784508</v>
      </c>
      <c r="AA58" s="273"/>
    </row>
    <row r="59" spans="1:43" x14ac:dyDescent="0.2">
      <c r="A59">
        <v>2011</v>
      </c>
      <c r="B59" s="78">
        <f>F59*0.001</f>
        <v>84.816248421448279</v>
      </c>
      <c r="F59" s="75">
        <v>84816.248421448283</v>
      </c>
      <c r="Z59" s="273"/>
      <c r="AA59" s="273"/>
    </row>
    <row r="60" spans="1:43" x14ac:dyDescent="0.2">
      <c r="B60" s="78"/>
      <c r="F60" s="75"/>
      <c r="Z60" s="273"/>
      <c r="AA60" s="273"/>
    </row>
    <row r="62" spans="1:43" x14ac:dyDescent="0.2">
      <c r="A62" s="63" t="s">
        <v>321</v>
      </c>
    </row>
    <row r="63" spans="1:43" x14ac:dyDescent="0.2">
      <c r="A63" s="198" t="s">
        <v>322</v>
      </c>
      <c r="B63" s="198"/>
      <c r="C63" s="198"/>
      <c r="D63" s="198"/>
      <c r="E63" s="198"/>
      <c r="F63" s="198"/>
    </row>
    <row r="64" spans="1:43" x14ac:dyDescent="0.2">
      <c r="A64" s="198" t="s">
        <v>323</v>
      </c>
      <c r="B64" s="198"/>
      <c r="C64" s="198"/>
      <c r="D64" s="198"/>
      <c r="E64" s="198"/>
      <c r="F64" s="198"/>
    </row>
    <row r="65" spans="1:6" x14ac:dyDescent="0.2">
      <c r="A65" s="247" t="s">
        <v>530</v>
      </c>
      <c r="B65" s="198"/>
      <c r="C65" s="198"/>
      <c r="D65" s="198"/>
      <c r="E65" s="198"/>
      <c r="F65" s="198"/>
    </row>
    <row r="66" spans="1:6" x14ac:dyDescent="0.2">
      <c r="A66" s="198" t="s">
        <v>324</v>
      </c>
      <c r="B66" s="198" t="s">
        <v>325</v>
      </c>
      <c r="C66" s="198"/>
      <c r="D66" s="198"/>
      <c r="E66" s="198"/>
      <c r="F66" s="198"/>
    </row>
    <row r="67" spans="1:6" x14ac:dyDescent="0.2">
      <c r="A67" s="198"/>
      <c r="B67" s="198" t="s">
        <v>326</v>
      </c>
      <c r="C67" s="198"/>
      <c r="D67" s="198"/>
      <c r="E67" s="198"/>
      <c r="F67" s="198"/>
    </row>
    <row r="68" spans="1:6" x14ac:dyDescent="0.2">
      <c r="A68" s="198"/>
      <c r="B68" s="198" t="s">
        <v>327</v>
      </c>
      <c r="C68" s="198"/>
      <c r="D68" s="198"/>
      <c r="E68" s="198"/>
      <c r="F68" s="198"/>
    </row>
    <row r="69" spans="1:6" x14ac:dyDescent="0.2">
      <c r="A69" s="199" t="s">
        <v>328</v>
      </c>
      <c r="B69" t="s">
        <v>329</v>
      </c>
    </row>
    <row r="70" spans="1:6" x14ac:dyDescent="0.2">
      <c r="A70" s="198" t="s">
        <v>330</v>
      </c>
      <c r="B70" t="s">
        <v>331</v>
      </c>
    </row>
    <row r="71" spans="1:6" x14ac:dyDescent="0.2">
      <c r="B71" t="s">
        <v>332</v>
      </c>
    </row>
    <row r="72" spans="1:6" x14ac:dyDescent="0.2">
      <c r="B72" t="s">
        <v>333</v>
      </c>
    </row>
    <row r="73" spans="1:6" x14ac:dyDescent="0.2">
      <c r="B73" t="s">
        <v>357</v>
      </c>
    </row>
    <row r="74" spans="1:6" x14ac:dyDescent="0.2">
      <c r="B74" t="s">
        <v>478</v>
      </c>
    </row>
    <row r="75" spans="1:6" x14ac:dyDescent="0.2">
      <c r="B75" t="s">
        <v>479</v>
      </c>
    </row>
    <row r="78" spans="1:6" x14ac:dyDescent="0.2">
      <c r="D78" s="67" t="s">
        <v>360</v>
      </c>
      <c r="E78" s="67" t="s">
        <v>358</v>
      </c>
      <c r="F78" t="s">
        <v>363</v>
      </c>
    </row>
    <row r="79" spans="1:6" ht="13.5" thickBot="1" x14ac:dyDescent="0.25">
      <c r="B79" s="74"/>
      <c r="C79" s="74"/>
      <c r="D79" s="74" t="s">
        <v>361</v>
      </c>
      <c r="E79" s="74" t="s">
        <v>359</v>
      </c>
      <c r="F79" s="74" t="s">
        <v>359</v>
      </c>
    </row>
    <row r="80" spans="1:6" x14ac:dyDescent="0.2">
      <c r="B80">
        <v>1992</v>
      </c>
      <c r="D80" s="76">
        <f>67876/64269</f>
        <v>1.0561234809939473</v>
      </c>
      <c r="E80" s="218">
        <v>64269</v>
      </c>
      <c r="F80" s="219">
        <f>D80*E80</f>
        <v>67876</v>
      </c>
    </row>
    <row r="81" spans="2:6" x14ac:dyDescent="0.2">
      <c r="B81">
        <v>1999</v>
      </c>
      <c r="D81" s="76">
        <f>67876/64269</f>
        <v>1.0561234809939473</v>
      </c>
      <c r="E81" s="218">
        <v>67338</v>
      </c>
      <c r="F81" s="219">
        <f>D81*E81</f>
        <v>71117.242963170414</v>
      </c>
    </row>
    <row r="82" spans="2:6" x14ac:dyDescent="0.2">
      <c r="B82">
        <v>2003</v>
      </c>
      <c r="D82" s="76">
        <f>67876/64269</f>
        <v>1.0561234809939473</v>
      </c>
      <c r="E82" s="218">
        <v>71658</v>
      </c>
      <c r="F82" s="219">
        <f>D82*E82</f>
        <v>75679.69640106427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N51"/>
  <sheetViews>
    <sheetView topLeftCell="A43" workbookViewId="0">
      <selection activeCell="G54" sqref="G53:G54"/>
    </sheetView>
  </sheetViews>
  <sheetFormatPr defaultRowHeight="12.75" x14ac:dyDescent="0.2"/>
  <sheetData>
    <row r="5" spans="4:14" x14ac:dyDescent="0.2">
      <c r="E5" s="65" t="s">
        <v>1364</v>
      </c>
      <c r="K5" s="248" t="s">
        <v>612</v>
      </c>
    </row>
    <row r="7" spans="4:14" x14ac:dyDescent="0.2">
      <c r="E7" s="293" t="s">
        <v>48</v>
      </c>
      <c r="F7" s="293" t="s">
        <v>49</v>
      </c>
      <c r="G7" s="293" t="s">
        <v>611</v>
      </c>
      <c r="H7" s="293" t="s">
        <v>51</v>
      </c>
      <c r="K7" s="293" t="s">
        <v>48</v>
      </c>
      <c r="L7" s="293" t="s">
        <v>49</v>
      </c>
      <c r="M7" s="293" t="s">
        <v>611</v>
      </c>
      <c r="N7" s="293" t="s">
        <v>51</v>
      </c>
    </row>
    <row r="8" spans="4:14" x14ac:dyDescent="0.2">
      <c r="D8">
        <v>1970</v>
      </c>
      <c r="E8" s="80">
        <v>0.2463169441405792</v>
      </c>
      <c r="F8" s="80">
        <v>0.33432418771178252</v>
      </c>
      <c r="G8" s="80">
        <v>0.27231505988739252</v>
      </c>
      <c r="H8" s="80">
        <v>0.14704380826024577</v>
      </c>
      <c r="J8">
        <f>D8</f>
        <v>1970</v>
      </c>
      <c r="K8" s="273">
        <f>Commercial_Total!$F36*E8</f>
        <v>10.645224056301842</v>
      </c>
      <c r="L8" s="273">
        <f>Commercial_Total!$F36*F8</f>
        <v>14.448684795317432</v>
      </c>
      <c r="M8" s="273">
        <f>Commercial_Total!$F36*G8</f>
        <v>11.768799895276791</v>
      </c>
      <c r="N8" s="273">
        <f>Commercial_Total!$F36*H8</f>
        <v>6.3548786320150192</v>
      </c>
    </row>
    <row r="9" spans="4:14" x14ac:dyDescent="0.2">
      <c r="D9">
        <f>D8+1</f>
        <v>1971</v>
      </c>
      <c r="E9" s="80">
        <v>0.24252675547142555</v>
      </c>
      <c r="F9" s="80">
        <v>0.32974634701417821</v>
      </c>
      <c r="G9" s="80">
        <v>0.27818256168595829</v>
      </c>
      <c r="H9" s="80">
        <v>0.14954433582843796</v>
      </c>
      <c r="J9">
        <f t="shared" ref="J9:J49" si="0">D9</f>
        <v>1971</v>
      </c>
      <c r="K9" s="273">
        <f>Commercial_Total!$F37*E9</f>
        <v>10.718841366213709</v>
      </c>
      <c r="L9" s="273">
        <f>Commercial_Total!$F37*F9</f>
        <v>14.573644783492218</v>
      </c>
      <c r="M9" s="273">
        <f>Commercial_Total!$F37*G9</f>
        <v>12.294704325560735</v>
      </c>
      <c r="N9" s="273">
        <f>Commercial_Total!$F37*H9</f>
        <v>6.6093409357866655</v>
      </c>
    </row>
    <row r="10" spans="4:14" x14ac:dyDescent="0.2">
      <c r="D10">
        <f t="shared" ref="D10:D47" si="1">D9+1</f>
        <v>1972</v>
      </c>
      <c r="E10" s="80">
        <v>0.23833321314581682</v>
      </c>
      <c r="F10" s="80">
        <v>0.32470629321203898</v>
      </c>
      <c r="G10" s="80">
        <v>0.28466840269924326</v>
      </c>
      <c r="H10" s="80">
        <v>0.152292090942901</v>
      </c>
      <c r="J10">
        <f t="shared" si="0"/>
        <v>1972</v>
      </c>
      <c r="K10" s="273">
        <f>Commercial_Total!$F38*E10</f>
        <v>10.781517242121067</v>
      </c>
      <c r="L10" s="273">
        <f>Commercial_Total!$F38*F10</f>
        <v>14.688789920139852</v>
      </c>
      <c r="M10" s="273">
        <f>Commercial_Total!$F38*G10</f>
        <v>12.877589537263468</v>
      </c>
      <c r="N10" s="273">
        <f>Commercial_Total!$F38*H10</f>
        <v>6.8892613944452066</v>
      </c>
    </row>
    <row r="11" spans="4:14" x14ac:dyDescent="0.2">
      <c r="D11">
        <f t="shared" si="1"/>
        <v>1973</v>
      </c>
      <c r="E11" s="80">
        <v>0.23424247609573681</v>
      </c>
      <c r="F11" s="80">
        <v>0.32259706992679871</v>
      </c>
      <c r="G11" s="80">
        <v>0.29135412224175944</v>
      </c>
      <c r="H11" s="80">
        <v>0.1518063317357051</v>
      </c>
      <c r="J11">
        <f t="shared" si="0"/>
        <v>1973</v>
      </c>
      <c r="K11" s="273">
        <f>Commercial_Total!$F39*E11</f>
        <v>10.864772237108639</v>
      </c>
      <c r="L11" s="273">
        <f>Commercial_Total!$F39*F11</f>
        <v>14.962886951727652</v>
      </c>
      <c r="M11" s="273">
        <f>Commercial_Total!$F39*G11</f>
        <v>13.5137581845133</v>
      </c>
      <c r="N11" s="273">
        <f>Commercial_Total!$F39*H11</f>
        <v>7.0411705253034196</v>
      </c>
    </row>
    <row r="12" spans="4:14" x14ac:dyDescent="0.2">
      <c r="D12">
        <f t="shared" si="1"/>
        <v>1974</v>
      </c>
      <c r="E12" s="80">
        <v>0.23101574909811445</v>
      </c>
      <c r="F12" s="80">
        <v>0.31779025836444169</v>
      </c>
      <c r="G12" s="80">
        <v>0.2971122123874565</v>
      </c>
      <c r="H12" s="80">
        <v>0.1540817801499873</v>
      </c>
      <c r="J12">
        <f t="shared" si="0"/>
        <v>1974</v>
      </c>
      <c r="K12" s="273">
        <f>Commercial_Total!$F40*E12</f>
        <v>10.983035931874927</v>
      </c>
      <c r="L12" s="273">
        <f>Commercial_Total!$F40*F12</f>
        <v>15.108501649963774</v>
      </c>
      <c r="M12" s="273">
        <f>Commercial_Total!$F40*G12</f>
        <v>14.125418362989535</v>
      </c>
      <c r="N12" s="273">
        <f>Commercial_Total!$F40*H12</f>
        <v>7.3254128103440879</v>
      </c>
    </row>
    <row r="13" spans="4:14" x14ac:dyDescent="0.2">
      <c r="D13">
        <f t="shared" si="1"/>
        <v>1975</v>
      </c>
      <c r="E13" s="80">
        <v>0.2283099270316391</v>
      </c>
      <c r="F13" s="80">
        <v>0.31614572027505988</v>
      </c>
      <c r="G13" s="80">
        <v>0.29953619425120792</v>
      </c>
      <c r="H13" s="80">
        <v>0.15600815844209304</v>
      </c>
      <c r="J13">
        <f t="shared" si="0"/>
        <v>1975</v>
      </c>
      <c r="K13" s="273">
        <f>Commercial_Total!$F41*E13</f>
        <v>11.068101440753226</v>
      </c>
      <c r="L13" s="273">
        <f>Commercial_Total!$F41*F13</f>
        <v>15.326240727059794</v>
      </c>
      <c r="M13" s="273">
        <f>Commercial_Total!$F41*G13</f>
        <v>14.52103737342135</v>
      </c>
      <c r="N13" s="273">
        <f>Commercial_Total!$F41*H13</f>
        <v>7.5630269155265433</v>
      </c>
    </row>
    <row r="14" spans="4:14" x14ac:dyDescent="0.2">
      <c r="D14">
        <f t="shared" si="1"/>
        <v>1976</v>
      </c>
      <c r="E14" s="80">
        <v>0.22363596216084328</v>
      </c>
      <c r="F14" s="80">
        <v>0.31383736222497788</v>
      </c>
      <c r="G14" s="80">
        <v>0.3038050515114773</v>
      </c>
      <c r="H14" s="80">
        <v>0.15872162410270166</v>
      </c>
      <c r="J14">
        <f t="shared" si="0"/>
        <v>1976</v>
      </c>
      <c r="K14" s="273">
        <f>Commercial_Total!$F42*E14</f>
        <v>11.007097719976718</v>
      </c>
      <c r="L14" s="273">
        <f>Commercial_Total!$F42*F14</f>
        <v>15.446704013129887</v>
      </c>
      <c r="M14" s="273">
        <f>Commercial_Total!$F42*G14</f>
        <v>14.952925537996942</v>
      </c>
      <c r="N14" s="273">
        <f>Commercial_Total!$F42*H14</f>
        <v>7.8120907294656252</v>
      </c>
    </row>
    <row r="15" spans="4:14" x14ac:dyDescent="0.2">
      <c r="D15">
        <f t="shared" si="1"/>
        <v>1977</v>
      </c>
      <c r="E15" s="80">
        <v>0.22091365604238802</v>
      </c>
      <c r="F15" s="80">
        <v>0.3080805001695423</v>
      </c>
      <c r="G15" s="80">
        <v>0.30980441614410342</v>
      </c>
      <c r="H15" s="80">
        <v>0.16120142764396614</v>
      </c>
      <c r="J15">
        <f t="shared" si="0"/>
        <v>1977</v>
      </c>
      <c r="K15" s="273">
        <f>Commercial_Total!$F43*E15</f>
        <v>11.050553541095324</v>
      </c>
      <c r="L15" s="273">
        <f>Commercial_Total!$F43*F15</f>
        <v>15.410817615719148</v>
      </c>
      <c r="M15" s="273">
        <f>Commercial_Total!$F43*G15</f>
        <v>15.497051423617298</v>
      </c>
      <c r="N15" s="273">
        <f>Commercial_Total!$F43*H15</f>
        <v>8.0636255765865847</v>
      </c>
    </row>
    <row r="16" spans="4:14" x14ac:dyDescent="0.2">
      <c r="D16">
        <f t="shared" si="1"/>
        <v>1978</v>
      </c>
      <c r="E16" s="80">
        <v>0.21967442110530258</v>
      </c>
      <c r="F16" s="80">
        <v>0.30347460313738467</v>
      </c>
      <c r="G16" s="80">
        <v>0.31283266213103705</v>
      </c>
      <c r="H16" s="80">
        <v>0.16401831362627561</v>
      </c>
      <c r="J16">
        <f t="shared" si="0"/>
        <v>1978</v>
      </c>
      <c r="K16" s="273">
        <f>Commercial_Total!$F44*E16</f>
        <v>11.204385771510012</v>
      </c>
      <c r="L16" s="273">
        <f>Commercial_Total!$F44*F16</f>
        <v>15.478572827453711</v>
      </c>
      <c r="M16" s="273">
        <f>Commercial_Total!$F44*G16</f>
        <v>15.955876022381302</v>
      </c>
      <c r="N16" s="273">
        <f>Commercial_Total!$F44*H16</f>
        <v>8.365673391625247</v>
      </c>
    </row>
    <row r="17" spans="4:14" x14ac:dyDescent="0.2">
      <c r="D17">
        <f t="shared" si="1"/>
        <v>1979</v>
      </c>
      <c r="E17" s="80">
        <v>0.21767216370810316</v>
      </c>
      <c r="F17" s="80">
        <v>0.30391881356103473</v>
      </c>
      <c r="G17" s="80">
        <v>0.31348571291600957</v>
      </c>
      <c r="H17" s="80">
        <v>0.16492330981485256</v>
      </c>
      <c r="J17">
        <f t="shared" si="0"/>
        <v>1979</v>
      </c>
      <c r="K17" s="273">
        <f>Commercial_Total!$F45*E17</f>
        <v>11.35049764230723</v>
      </c>
      <c r="L17" s="273">
        <f>Commercial_Total!$F45*F17</f>
        <v>15.847822330664496</v>
      </c>
      <c r="M17" s="273">
        <f>Commercial_Total!$F45*G17</f>
        <v>16.346687535672746</v>
      </c>
      <c r="N17" s="273">
        <f>Commercial_Total!$F45*H17</f>
        <v>8.5999128566814651</v>
      </c>
    </row>
    <row r="18" spans="4:14" x14ac:dyDescent="0.2">
      <c r="D18">
        <f t="shared" si="1"/>
        <v>1980</v>
      </c>
      <c r="E18" s="80">
        <v>0.21506263883744114</v>
      </c>
      <c r="F18" s="80">
        <v>0.30066664647620417</v>
      </c>
      <c r="G18" s="80">
        <v>0.31850524283218701</v>
      </c>
      <c r="H18" s="80">
        <v>0.1657654718541676</v>
      </c>
      <c r="J18">
        <f t="shared" si="0"/>
        <v>1980</v>
      </c>
      <c r="K18" s="273">
        <f>Commercial_Total!$F46*E18</f>
        <v>11.451990276071191</v>
      </c>
      <c r="L18" s="273">
        <f>Commercial_Total!$F46*F18</f>
        <v>16.010365772490363</v>
      </c>
      <c r="M18" s="273">
        <f>Commercial_Total!$F46*G18</f>
        <v>16.960263128496901</v>
      </c>
      <c r="N18" s="273">
        <f>Commercial_Total!$F46*H18</f>
        <v>8.8269379658136575</v>
      </c>
    </row>
    <row r="19" spans="4:14" x14ac:dyDescent="0.2">
      <c r="D19">
        <f t="shared" si="1"/>
        <v>1981</v>
      </c>
      <c r="E19" s="80">
        <v>0.21389748991196211</v>
      </c>
      <c r="F19" s="80">
        <v>0.29844927408945643</v>
      </c>
      <c r="G19" s="80">
        <v>0.32176715816882634</v>
      </c>
      <c r="H19" s="80">
        <v>0.16588607782975512</v>
      </c>
      <c r="J19">
        <f t="shared" si="0"/>
        <v>1981</v>
      </c>
      <c r="K19" s="273">
        <f>Commercial_Total!$F47*E19</f>
        <v>11.598667643344259</v>
      </c>
      <c r="L19" s="273">
        <f>Commercial_Total!$F47*F19</f>
        <v>16.183518282452603</v>
      </c>
      <c r="M19" s="273">
        <f>Commercial_Total!$F47*G19</f>
        <v>17.447938859309101</v>
      </c>
      <c r="N19" s="273">
        <f>Commercial_Total!$F47*H19</f>
        <v>8.995231707474403</v>
      </c>
    </row>
    <row r="20" spans="4:14" x14ac:dyDescent="0.2">
      <c r="D20">
        <f t="shared" si="1"/>
        <v>1982</v>
      </c>
      <c r="E20" s="80">
        <v>0.21478559039088885</v>
      </c>
      <c r="F20" s="80">
        <v>0.29552066727104398</v>
      </c>
      <c r="G20" s="80">
        <v>0.32270218829417457</v>
      </c>
      <c r="H20" s="80">
        <v>0.16699155404389252</v>
      </c>
      <c r="J20">
        <f t="shared" si="0"/>
        <v>1982</v>
      </c>
      <c r="K20" s="273">
        <f>Commercial_Total!$F48*E20</f>
        <v>11.839934718279039</v>
      </c>
      <c r="L20" s="273">
        <f>Commercial_Total!$F48*F20</f>
        <v>16.290410367025469</v>
      </c>
      <c r="M20" s="273">
        <f>Commercial_Total!$F48*G20</f>
        <v>17.788776406719759</v>
      </c>
      <c r="N20" s="273">
        <f>Commercial_Total!$F48*H20</f>
        <v>9.2053153788640962</v>
      </c>
    </row>
    <row r="21" spans="4:14" x14ac:dyDescent="0.2">
      <c r="D21">
        <f t="shared" si="1"/>
        <v>1983</v>
      </c>
      <c r="E21" s="80">
        <v>0.21501630745366432</v>
      </c>
      <c r="F21" s="80">
        <v>0.29147651654828438</v>
      </c>
      <c r="G21" s="80">
        <v>0.32421289332939024</v>
      </c>
      <c r="H21" s="80">
        <v>0.16929428266866103</v>
      </c>
      <c r="J21">
        <f t="shared" si="0"/>
        <v>1983</v>
      </c>
      <c r="K21" s="273">
        <f>Commercial_Total!$F49*E21</f>
        <v>12.029940586864848</v>
      </c>
      <c r="L21" s="273">
        <f>Commercial_Total!$F49*F21</f>
        <v>16.307810407812084</v>
      </c>
      <c r="M21" s="273">
        <f>Commercial_Total!$F49*G21</f>
        <v>18.139376917207155</v>
      </c>
      <c r="N21" s="273">
        <f>Commercial_Total!$F49*H21</f>
        <v>9.471840467908601</v>
      </c>
    </row>
    <row r="22" spans="4:14" x14ac:dyDescent="0.2">
      <c r="D22">
        <f t="shared" si="1"/>
        <v>1984</v>
      </c>
      <c r="E22" s="80">
        <v>0.21329014253755624</v>
      </c>
      <c r="F22" s="80">
        <v>0.28506897378480384</v>
      </c>
      <c r="G22" s="80">
        <v>0.32956093634787181</v>
      </c>
      <c r="H22" s="80">
        <v>0.17207994732976811</v>
      </c>
      <c r="J22">
        <f t="shared" si="0"/>
        <v>1984</v>
      </c>
      <c r="K22" s="273">
        <f>Commercial_Total!$F50*E22</f>
        <v>12.145971113914451</v>
      </c>
      <c r="L22" s="273">
        <f>Commercial_Total!$F50*F22</f>
        <v>16.233471832641282</v>
      </c>
      <c r="M22" s="273">
        <f>Commercial_Total!$F50*G22</f>
        <v>18.767100839885408</v>
      </c>
      <c r="N22" s="273">
        <f>Commercial_Total!$F50*H22</f>
        <v>9.7992248712725285</v>
      </c>
    </row>
    <row r="23" spans="4:14" x14ac:dyDescent="0.2">
      <c r="D23">
        <f t="shared" si="1"/>
        <v>1985</v>
      </c>
      <c r="E23" s="80">
        <v>0.21185458516574607</v>
      </c>
      <c r="F23" s="80">
        <v>0.27841813454110897</v>
      </c>
      <c r="G23" s="80">
        <v>0.33451979441548857</v>
      </c>
      <c r="H23" s="80">
        <v>0.1752074858776563</v>
      </c>
      <c r="J23">
        <f t="shared" si="0"/>
        <v>1985</v>
      </c>
      <c r="K23" s="273">
        <f>Commercial_Total!$F51*E23</f>
        <v>12.323920586490313</v>
      </c>
      <c r="L23" s="273">
        <f>Commercial_Total!$F51*F23</f>
        <v>16.196028881031648</v>
      </c>
      <c r="M23" s="273">
        <f>Commercial_Total!$F51*G23</f>
        <v>19.45955230452153</v>
      </c>
      <c r="N23" s="273">
        <f>Commercial_Total!$F51*H23</f>
        <v>10.19210011633951</v>
      </c>
    </row>
    <row r="24" spans="4:14" x14ac:dyDescent="0.2">
      <c r="D24">
        <f t="shared" si="1"/>
        <v>1986</v>
      </c>
      <c r="E24" s="80">
        <v>0.21072981298208532</v>
      </c>
      <c r="F24" s="80">
        <v>0.2717828377682952</v>
      </c>
      <c r="G24" s="80">
        <v>0.33893881718065205</v>
      </c>
      <c r="H24" s="80">
        <v>0.17854853206896742</v>
      </c>
      <c r="J24">
        <f t="shared" si="0"/>
        <v>1986</v>
      </c>
      <c r="K24" s="273">
        <f>Commercial_Total!$F52*E24</f>
        <v>12.536825852648525</v>
      </c>
      <c r="L24" s="273">
        <f>Commercial_Total!$F52*F24</f>
        <v>16.169017846228552</v>
      </c>
      <c r="M24" s="273">
        <f>Commercial_Total!$F52*G24</f>
        <v>20.164289359748764</v>
      </c>
      <c r="N24" s="273">
        <f>Commercial_Total!$F52*H24</f>
        <v>10.622283677464136</v>
      </c>
    </row>
    <row r="25" spans="4:14" x14ac:dyDescent="0.2">
      <c r="D25">
        <f t="shared" si="1"/>
        <v>1987</v>
      </c>
      <c r="E25" s="80">
        <v>0.20955348936566143</v>
      </c>
      <c r="F25" s="80">
        <v>0.26524598610889516</v>
      </c>
      <c r="G25" s="80">
        <v>0.34333837056247452</v>
      </c>
      <c r="H25" s="80">
        <v>0.18186215396296895</v>
      </c>
      <c r="J25">
        <f t="shared" si="0"/>
        <v>1987</v>
      </c>
      <c r="K25" s="273">
        <f>Commercial_Total!$F53*E25</f>
        <v>12.733198583159105</v>
      </c>
      <c r="L25" s="273">
        <f>Commercial_Total!$F53*F25</f>
        <v>16.117268315284218</v>
      </c>
      <c r="M25" s="273">
        <f>Commercial_Total!$F53*G25</f>
        <v>20.862433103949268</v>
      </c>
      <c r="N25" s="273">
        <f>Commercial_Total!$F53*H25</f>
        <v>11.050576767685168</v>
      </c>
    </row>
    <row r="26" spans="4:14" x14ac:dyDescent="0.2">
      <c r="D26">
        <f t="shared" si="1"/>
        <v>1988</v>
      </c>
      <c r="E26" s="80">
        <v>0.20851566027692583</v>
      </c>
      <c r="F26" s="80">
        <v>0.2641654336246364</v>
      </c>
      <c r="G26" s="80">
        <v>0.34529885351787332</v>
      </c>
      <c r="H26" s="80">
        <v>0.18202005258056453</v>
      </c>
      <c r="J26">
        <f t="shared" si="0"/>
        <v>1988</v>
      </c>
      <c r="K26" s="273">
        <f>Commercial_Total!$F54*E26</f>
        <v>12.928095774688353</v>
      </c>
      <c r="L26" s="273">
        <f>Commercial_Total!$F54*F26</f>
        <v>16.378415039550372</v>
      </c>
      <c r="M26" s="273">
        <f>Commercial_Total!$F54*G26</f>
        <v>21.408735647195606</v>
      </c>
      <c r="N26" s="273">
        <f>Commercial_Total!$F54*H26</f>
        <v>11.28535223469615</v>
      </c>
    </row>
    <row r="27" spans="4:14" x14ac:dyDescent="0.2">
      <c r="D27">
        <f t="shared" si="1"/>
        <v>1989</v>
      </c>
      <c r="E27" s="80">
        <v>0.20746078817782698</v>
      </c>
      <c r="F27" s="80">
        <v>0.26310673989293282</v>
      </c>
      <c r="G27" s="80">
        <v>0.34726524678532095</v>
      </c>
      <c r="H27" s="80">
        <v>0.18216722514391928</v>
      </c>
      <c r="J27">
        <f t="shared" si="0"/>
        <v>1989</v>
      </c>
      <c r="K27" s="273">
        <f>Commercial_Total!$F55*E27</f>
        <v>13.107994979439646</v>
      </c>
      <c r="L27" s="273">
        <f>Commercial_Total!$F55*F27</f>
        <v>16.623873146655178</v>
      </c>
      <c r="M27" s="273">
        <f>Commercial_Total!$F55*G27</f>
        <v>21.941260087636937</v>
      </c>
      <c r="N27" s="273">
        <f>Commercial_Total!$F55*H27</f>
        <v>11.509871786268254</v>
      </c>
    </row>
    <row r="28" spans="4:14" x14ac:dyDescent="0.2">
      <c r="D28">
        <f t="shared" si="1"/>
        <v>1990</v>
      </c>
      <c r="E28" s="80">
        <v>0.20572144271263976</v>
      </c>
      <c r="F28" s="80">
        <v>0.26142893488146329</v>
      </c>
      <c r="G28" s="80">
        <v>0.34665081683577381</v>
      </c>
      <c r="H28" s="80">
        <v>0.18619880557012308</v>
      </c>
      <c r="J28">
        <f t="shared" si="0"/>
        <v>1990</v>
      </c>
      <c r="K28" s="273">
        <f>Commercial_Total!$F56*E28</f>
        <v>13.203106160780413</v>
      </c>
      <c r="L28" s="273">
        <f>Commercial_Total!$F56*F28</f>
        <v>16.778387003444998</v>
      </c>
      <c r="M28" s="273">
        <f>Commercial_Total!$F56*G28</f>
        <v>22.247887604974295</v>
      </c>
      <c r="N28" s="273">
        <f>Commercial_Total!$F56*H28</f>
        <v>11.95015242230653</v>
      </c>
    </row>
    <row r="29" spans="4:14" x14ac:dyDescent="0.2">
      <c r="D29">
        <f t="shared" si="1"/>
        <v>1991</v>
      </c>
      <c r="E29" s="80">
        <v>0.20396666370708044</v>
      </c>
      <c r="F29" s="80">
        <v>0.25973048301176133</v>
      </c>
      <c r="G29" s="80">
        <v>0.34607690580837819</v>
      </c>
      <c r="H29" s="80">
        <v>0.19022594747278004</v>
      </c>
      <c r="J29">
        <f t="shared" si="0"/>
        <v>1991</v>
      </c>
      <c r="K29" s="273">
        <f>Commercial_Total!$F57*E29</f>
        <v>13.249022310772258</v>
      </c>
      <c r="L29" s="273">
        <f>Commercial_Total!$F57*F29</f>
        <v>16.871261713396475</v>
      </c>
      <c r="M29" s="273">
        <f>Commercial_Total!$F57*G29</f>
        <v>22.480049253946113</v>
      </c>
      <c r="N29" s="273">
        <f>Commercial_Total!$F57*H29</f>
        <v>12.356469318800576</v>
      </c>
    </row>
    <row r="30" spans="4:14" x14ac:dyDescent="0.2">
      <c r="D30">
        <f t="shared" si="1"/>
        <v>1992</v>
      </c>
      <c r="E30" s="80">
        <v>0.20124588271157384</v>
      </c>
      <c r="F30" s="80">
        <v>0.25991100192733108</v>
      </c>
      <c r="G30" s="80">
        <v>0.34849341293377117</v>
      </c>
      <c r="H30" s="80">
        <v>0.19034970242732385</v>
      </c>
      <c r="J30">
        <f t="shared" si="0"/>
        <v>1992</v>
      </c>
      <c r="K30" s="273">
        <f>Commercial_Total!$F58*E30</f>
        <v>13.19539706759808</v>
      </c>
      <c r="L30" s="273">
        <f>Commercial_Total!$F58*F30</f>
        <v>17.041982804605929</v>
      </c>
      <c r="M30" s="273">
        <f>Commercial_Total!$F58*G30</f>
        <v>22.850201440861905</v>
      </c>
      <c r="N30" s="273">
        <f>Commercial_Total!$F58*H30</f>
        <v>12.480950523730758</v>
      </c>
    </row>
    <row r="31" spans="4:14" x14ac:dyDescent="0.2">
      <c r="D31">
        <f t="shared" si="1"/>
        <v>1993</v>
      </c>
      <c r="E31" s="80">
        <v>0.19844563428039724</v>
      </c>
      <c r="F31" s="80">
        <v>0.26008603163314059</v>
      </c>
      <c r="G31" s="80">
        <v>0.35101996146324171</v>
      </c>
      <c r="H31" s="80">
        <v>0.19044837262322059</v>
      </c>
      <c r="J31">
        <f t="shared" si="0"/>
        <v>1993</v>
      </c>
      <c r="K31" s="273">
        <f>Commercial_Total!$F59*E31</f>
        <v>13.127705022608502</v>
      </c>
      <c r="L31" s="273">
        <f>Commercial_Total!$F59*F31</f>
        <v>17.205380789361946</v>
      </c>
      <c r="M31" s="273">
        <f>Commercial_Total!$F59*G31</f>
        <v>23.22090142142288</v>
      </c>
      <c r="N31" s="273">
        <f>Commercial_Total!$F59*H31</f>
        <v>12.598664953751705</v>
      </c>
    </row>
    <row r="32" spans="4:14" x14ac:dyDescent="0.2">
      <c r="D32">
        <f t="shared" si="1"/>
        <v>1994</v>
      </c>
      <c r="E32" s="80">
        <v>0.19739237625154588</v>
      </c>
      <c r="F32" s="80">
        <v>0.25916273798983386</v>
      </c>
      <c r="G32" s="80">
        <v>0.35252774425600208</v>
      </c>
      <c r="H32" s="80">
        <v>0.19091714150261821</v>
      </c>
      <c r="J32">
        <f t="shared" si="0"/>
        <v>1994</v>
      </c>
      <c r="K32" s="273">
        <f>Commercial_Total!$F60*E32</f>
        <v>13.188040112097937</v>
      </c>
      <c r="L32" s="273">
        <f>Commercial_Total!$F60*F32</f>
        <v>17.314997919755221</v>
      </c>
      <c r="M32" s="273">
        <f>Commercial_Total!$F60*G32</f>
        <v>23.552834816431513</v>
      </c>
      <c r="N32" s="273">
        <f>Commercial_Total!$F60*H32</f>
        <v>12.75542129861709</v>
      </c>
    </row>
    <row r="33" spans="4:14" x14ac:dyDescent="0.2">
      <c r="D33">
        <f t="shared" si="1"/>
        <v>1995</v>
      </c>
      <c r="E33" s="80">
        <v>0.19633907039946608</v>
      </c>
      <c r="F33" s="80">
        <v>0.25822331232645912</v>
      </c>
      <c r="G33" s="80">
        <v>0.35409657258237065</v>
      </c>
      <c r="H33" s="80">
        <v>0.19134104469170418</v>
      </c>
      <c r="J33">
        <f t="shared" si="0"/>
        <v>1995</v>
      </c>
      <c r="K33" s="273">
        <f>Commercial_Total!$F61*E33</f>
        <v>13.276212945569545</v>
      </c>
      <c r="L33" s="273">
        <f>Commercial_Total!$F61*F33</f>
        <v>17.46075131649247</v>
      </c>
      <c r="M33" s="273">
        <f>Commercial_Total!$F61*G33</f>
        <v>23.943586425947853</v>
      </c>
      <c r="N33" s="273">
        <f>Commercial_Total!$F61*H33</f>
        <v>12.938252429261334</v>
      </c>
    </row>
    <row r="34" spans="4:14" x14ac:dyDescent="0.2">
      <c r="D34">
        <f t="shared" si="1"/>
        <v>1996</v>
      </c>
      <c r="E34" s="80">
        <v>0.19597514759408846</v>
      </c>
      <c r="F34" s="80">
        <v>0.25694346381029393</v>
      </c>
      <c r="G34" s="80">
        <v>0.35306608341961759</v>
      </c>
      <c r="H34" s="80">
        <v>0.19401530517600005</v>
      </c>
      <c r="J34">
        <f t="shared" si="0"/>
        <v>1996</v>
      </c>
      <c r="K34" s="273">
        <f>Commercial_Total!$F62*E34</f>
        <v>13.427072033611724</v>
      </c>
      <c r="L34" s="273">
        <f>Commercial_Total!$F62*F34</f>
        <v>17.604264823886233</v>
      </c>
      <c r="M34" s="273">
        <f>Commercial_Total!$F62*G34</f>
        <v>24.190025076645849</v>
      </c>
      <c r="N34" s="273">
        <f>Commercial_Total!$F62*H34</f>
        <v>13.292795082451033</v>
      </c>
    </row>
    <row r="35" spans="4:14" x14ac:dyDescent="0.2">
      <c r="D35">
        <f t="shared" si="1"/>
        <v>1997</v>
      </c>
      <c r="E35" s="80">
        <v>0.19562591124841677</v>
      </c>
      <c r="F35" s="80">
        <v>0.25566115733860656</v>
      </c>
      <c r="G35" s="80">
        <v>0.35201641162582509</v>
      </c>
      <c r="H35" s="80">
        <v>0.19669651978715155</v>
      </c>
      <c r="J35">
        <f t="shared" si="0"/>
        <v>1997</v>
      </c>
      <c r="K35" s="273">
        <f>Commercial_Total!$F63*E35</f>
        <v>13.599557338192598</v>
      </c>
      <c r="L35" s="273">
        <f>Commercial_Total!$F63*F35</f>
        <v>17.773098390631514</v>
      </c>
      <c r="M35" s="273">
        <f>Commercial_Total!$F63*G35</f>
        <v>24.471540315592829</v>
      </c>
      <c r="N35" s="273">
        <f>Commercial_Total!$F63*H35</f>
        <v>13.67398409544764</v>
      </c>
    </row>
    <row r="36" spans="4:14" x14ac:dyDescent="0.2">
      <c r="D36">
        <f t="shared" si="1"/>
        <v>1998</v>
      </c>
      <c r="E36" s="80">
        <v>0.19469169425397931</v>
      </c>
      <c r="F36" s="80">
        <v>0.25139124528216483</v>
      </c>
      <c r="G36" s="80">
        <v>0.35626511155649992</v>
      </c>
      <c r="H36" s="80">
        <v>0.19765194890735596</v>
      </c>
      <c r="J36">
        <f t="shared" si="0"/>
        <v>1998</v>
      </c>
      <c r="K36" s="273">
        <f>Commercial_Total!$F64*E36</f>
        <v>13.783527469807737</v>
      </c>
      <c r="L36" s="273">
        <f>Commercial_Total!$F64*F36</f>
        <v>17.797667991402111</v>
      </c>
      <c r="M36" s="273">
        <f>Commercial_Total!$F64*G36</f>
        <v>25.222390562111855</v>
      </c>
      <c r="N36" s="273">
        <f>Commercial_Total!$F64*H36</f>
        <v>13.993103700004879</v>
      </c>
    </row>
    <row r="37" spans="4:14" x14ac:dyDescent="0.2">
      <c r="D37">
        <f t="shared" si="1"/>
        <v>1999</v>
      </c>
      <c r="E37" s="80">
        <v>0.19377999468171309</v>
      </c>
      <c r="F37" s="80">
        <v>0.2471822089152505</v>
      </c>
      <c r="G37" s="80">
        <v>0.36042588258544178</v>
      </c>
      <c r="H37" s="80">
        <v>0.1986119138175948</v>
      </c>
      <c r="J37">
        <f t="shared" si="0"/>
        <v>1999</v>
      </c>
      <c r="K37" s="273">
        <f>Commercial_Total!$F65*E37</f>
        <v>14.010240543702405</v>
      </c>
      <c r="L37" s="273">
        <f>Commercial_Total!$F65*F37</f>
        <v>17.871206007175982</v>
      </c>
      <c r="M37" s="273">
        <f>Commercial_Total!$F65*G37</f>
        <v>26.058692598750557</v>
      </c>
      <c r="N37" s="273">
        <f>Commercial_Total!$F65*H37</f>
        <v>14.359586973877583</v>
      </c>
    </row>
    <row r="38" spans="4:14" x14ac:dyDescent="0.2">
      <c r="D38">
        <f t="shared" si="1"/>
        <v>2000</v>
      </c>
      <c r="E38" s="80">
        <v>0.19229686460425122</v>
      </c>
      <c r="F38" s="80">
        <v>0.24310204846765024</v>
      </c>
      <c r="G38" s="80">
        <v>0.36417608731782303</v>
      </c>
      <c r="H38" s="80">
        <v>0.20042499961027557</v>
      </c>
      <c r="J38">
        <f t="shared" si="0"/>
        <v>2000</v>
      </c>
      <c r="K38" s="273">
        <f>Commercial_Total!$F66*E38</f>
        <v>14.205017251732892</v>
      </c>
      <c r="L38" s="273">
        <f>Commercial_Total!$F66*F38</f>
        <v>17.958008829324584</v>
      </c>
      <c r="M38" s="273">
        <f>Commercial_Total!$F66*G38</f>
        <v>26.901778214973014</v>
      </c>
      <c r="N38" s="273">
        <f>Commercial_Total!$F66*H38</f>
        <v>14.805444607751456</v>
      </c>
    </row>
    <row r="39" spans="4:14" x14ac:dyDescent="0.2">
      <c r="D39">
        <f t="shared" si="1"/>
        <v>2001</v>
      </c>
      <c r="E39" s="80">
        <v>0.19088873998997466</v>
      </c>
      <c r="F39" s="80">
        <v>0.23910251440457642</v>
      </c>
      <c r="G39" s="80">
        <v>0.36775245867046225</v>
      </c>
      <c r="H39" s="80">
        <v>0.20225628693498673</v>
      </c>
      <c r="J39">
        <f t="shared" si="0"/>
        <v>2001</v>
      </c>
      <c r="K39" s="273">
        <f>Commercial_Total!$F67*E39</f>
        <v>14.390669501164188</v>
      </c>
      <c r="L39" s="273">
        <f>Commercial_Total!$F67*F39</f>
        <v>18.025396688533434</v>
      </c>
      <c r="M39" s="273">
        <f>Commercial_Total!$F67*G39</f>
        <v>27.724024430383416</v>
      </c>
      <c r="N39" s="273">
        <f>Commercial_Total!$F67*H39</f>
        <v>15.247643103343284</v>
      </c>
    </row>
    <row r="40" spans="4:14" x14ac:dyDescent="0.2">
      <c r="D40">
        <f t="shared" si="1"/>
        <v>2002</v>
      </c>
      <c r="E40" s="80">
        <v>0.19015126344887201</v>
      </c>
      <c r="F40" s="80">
        <v>0.23759005673953318</v>
      </c>
      <c r="G40" s="80">
        <v>0.36980310213362766</v>
      </c>
      <c r="H40" s="80">
        <v>0.20245557767796724</v>
      </c>
      <c r="J40">
        <f t="shared" si="0"/>
        <v>2002</v>
      </c>
      <c r="K40" s="273">
        <f>Commercial_Total!$F68*E40</f>
        <v>14.578162895706072</v>
      </c>
      <c r="L40" s="273">
        <f>Commercial_Total!$F68*F40</f>
        <v>18.215111941553126</v>
      </c>
      <c r="M40" s="273">
        <f>Commercial_Total!$F68*G40</f>
        <v>28.351375449529961</v>
      </c>
      <c r="N40" s="273">
        <f>Commercial_Total!$F68*H40</f>
        <v>15.52148714135293</v>
      </c>
    </row>
    <row r="41" spans="4:14" x14ac:dyDescent="0.2">
      <c r="D41">
        <f t="shared" si="1"/>
        <v>2003</v>
      </c>
      <c r="E41" s="80">
        <v>0.18941579648600859</v>
      </c>
      <c r="F41" s="80">
        <v>0.2361310045772011</v>
      </c>
      <c r="G41" s="80">
        <v>0.37176571871525527</v>
      </c>
      <c r="H41" s="80">
        <v>0.2026874802215349</v>
      </c>
      <c r="J41">
        <f t="shared" si="0"/>
        <v>2003</v>
      </c>
      <c r="K41" s="273">
        <f>Commercial_Total!$F69*E41</f>
        <v>14.73001010774578</v>
      </c>
      <c r="L41" s="273">
        <f>Commercial_Total!$F69*F41</f>
        <v>18.362840632625165</v>
      </c>
      <c r="M41" s="273">
        <f>Commercial_Total!$F69*G41</f>
        <v>28.910539120709416</v>
      </c>
      <c r="N41" s="273">
        <f>Commercial_Total!$F69*H41</f>
        <v>15.762088948042228</v>
      </c>
    </row>
    <row r="42" spans="4:14" x14ac:dyDescent="0.2">
      <c r="D42">
        <f t="shared" si="1"/>
        <v>2004</v>
      </c>
      <c r="E42" s="80">
        <v>0.18708758544363854</v>
      </c>
      <c r="F42" s="80">
        <v>0.23379192588636649</v>
      </c>
      <c r="G42" s="80">
        <v>0.37635485070483926</v>
      </c>
      <c r="H42" s="80">
        <v>0.20276563796515584</v>
      </c>
      <c r="J42">
        <f t="shared" si="0"/>
        <v>2004</v>
      </c>
      <c r="K42" s="273">
        <f>Commercial_Total!$F70*E42</f>
        <v>14.75099752514911</v>
      </c>
      <c r="L42" s="273">
        <f>Commercial_Total!$F70*F42</f>
        <v>18.433420432317089</v>
      </c>
      <c r="M42" s="273">
        <f>Commercial_Total!$F70*G42</f>
        <v>29.673852800871217</v>
      </c>
      <c r="N42" s="273">
        <f>Commercial_Total!$F70*H42</f>
        <v>15.987140016355347</v>
      </c>
    </row>
    <row r="43" spans="4:14" x14ac:dyDescent="0.2">
      <c r="D43">
        <f t="shared" si="1"/>
        <v>2005</v>
      </c>
      <c r="E43" s="80">
        <v>0.18474577108956186</v>
      </c>
      <c r="F43" s="80">
        <v>0.23151367496874503</v>
      </c>
      <c r="G43" s="80">
        <v>0.38090609076651155</v>
      </c>
      <c r="H43" s="80">
        <v>0.20283446317518172</v>
      </c>
      <c r="J43">
        <f t="shared" si="0"/>
        <v>2005</v>
      </c>
      <c r="K43" s="273">
        <f>Commercial_Total!$F71*E43</f>
        <v>14.776244365377703</v>
      </c>
      <c r="L43" s="273">
        <f>Commercial_Total!$F71*F43</f>
        <v>18.516811589729993</v>
      </c>
      <c r="M43" s="273">
        <f>Commercial_Total!$F71*G43</f>
        <v>30.465441477944154</v>
      </c>
      <c r="N43" s="273">
        <f>Commercial_Total!$F71*H43</f>
        <v>16.223005137929395</v>
      </c>
    </row>
    <row r="44" spans="4:14" x14ac:dyDescent="0.2">
      <c r="D44">
        <f t="shared" si="1"/>
        <v>2006</v>
      </c>
      <c r="E44" s="80">
        <v>0.18283629330755913</v>
      </c>
      <c r="F44" s="80">
        <v>0.22925123570570199</v>
      </c>
      <c r="G44" s="80">
        <v>0.38419637182529548</v>
      </c>
      <c r="H44" s="80">
        <v>0.20371609916144337</v>
      </c>
      <c r="J44">
        <f t="shared" si="0"/>
        <v>2006</v>
      </c>
      <c r="K44" s="273">
        <f>Commercial_Total!$F72*E44</f>
        <v>14.848393073534112</v>
      </c>
      <c r="L44" s="273">
        <f>Commercial_Total!$F72*F44</f>
        <v>18.61781596406356</v>
      </c>
      <c r="M44" s="273">
        <f>Commercial_Total!$F72*G44</f>
        <v>31.201128851871118</v>
      </c>
      <c r="N44" s="273">
        <f>Commercial_Total!$F72*H44</f>
        <v>16.544071535446651</v>
      </c>
    </row>
    <row r="45" spans="4:14" x14ac:dyDescent="0.2">
      <c r="D45">
        <f t="shared" si="1"/>
        <v>2007</v>
      </c>
      <c r="E45" s="80">
        <v>0.18098338196682887</v>
      </c>
      <c r="F45" s="80">
        <v>0.2269410276385404</v>
      </c>
      <c r="G45" s="80">
        <v>0.38744909834425018</v>
      </c>
      <c r="H45" s="80">
        <v>0.20462649205038047</v>
      </c>
      <c r="J45">
        <f t="shared" si="0"/>
        <v>2007</v>
      </c>
      <c r="K45" s="273">
        <f>Commercial_Total!$F73*E45</f>
        <v>14.934354805033253</v>
      </c>
      <c r="L45" s="273">
        <f>Commercial_Total!$F73*F45</f>
        <v>18.726679708051901</v>
      </c>
      <c r="M45" s="273">
        <f>Commercial_Total!$F73*G45</f>
        <v>31.971456388320689</v>
      </c>
      <c r="N45" s="273">
        <f>Commercial_Total!$F73*H45</f>
        <v>16.885332794531401</v>
      </c>
    </row>
    <row r="46" spans="4:14" x14ac:dyDescent="0.2">
      <c r="D46">
        <f t="shared" si="1"/>
        <v>2008</v>
      </c>
      <c r="E46" s="80">
        <v>0.18026282642097524</v>
      </c>
      <c r="F46" s="80">
        <v>0.22664469321113379</v>
      </c>
      <c r="G46" s="80">
        <v>0.39028886022014975</v>
      </c>
      <c r="H46" s="80">
        <v>0.20280362014774131</v>
      </c>
      <c r="J46">
        <f t="shared" si="0"/>
        <v>2008</v>
      </c>
      <c r="K46" s="273">
        <f>Commercial_Total!$F74*E46</f>
        <v>15.087359624138445</v>
      </c>
      <c r="L46" s="273">
        <f>Commercial_Total!$F74*F46</f>
        <v>18.969357472478961</v>
      </c>
      <c r="M46" s="273">
        <f>Commercial_Total!$F74*G46</f>
        <v>32.66579420920101</v>
      </c>
      <c r="N46" s="273">
        <f>Commercial_Total!$F74*H46</f>
        <v>16.973944162511533</v>
      </c>
    </row>
    <row r="47" spans="4:14" x14ac:dyDescent="0.2">
      <c r="D47">
        <f t="shared" si="1"/>
        <v>2009</v>
      </c>
      <c r="E47" s="80">
        <v>0.17962124849145575</v>
      </c>
      <c r="F47" s="80">
        <v>0.22628847433391761</v>
      </c>
      <c r="G47" s="80">
        <v>0.39306431560466393</v>
      </c>
      <c r="H47" s="80">
        <v>0.20102596156996272</v>
      </c>
      <c r="J47">
        <f t="shared" si="0"/>
        <v>2009</v>
      </c>
      <c r="K47" s="273">
        <f>Commercial_Total!$F75*E47</f>
        <v>15.159084058001136</v>
      </c>
      <c r="L47" s="273">
        <f>Commercial_Total!$F75*F47</f>
        <v>19.097551278560811</v>
      </c>
      <c r="M47" s="273">
        <f>Commercial_Total!$F75*G47</f>
        <v>33.172550856282591</v>
      </c>
      <c r="N47" s="273">
        <f>Commercial_Total!$F75*H47</f>
        <v>16.965528715966634</v>
      </c>
    </row>
    <row r="48" spans="4:14" x14ac:dyDescent="0.2">
      <c r="D48">
        <v>2010</v>
      </c>
      <c r="E48" s="80">
        <v>0.17966548257368178</v>
      </c>
      <c r="F48" s="80">
        <v>0.2264464231034008</v>
      </c>
      <c r="G48" s="80">
        <v>0.39283404371054437</v>
      </c>
      <c r="H48" s="80">
        <v>0.20105405061237303</v>
      </c>
      <c r="J48">
        <f t="shared" si="0"/>
        <v>2010</v>
      </c>
      <c r="K48" s="273">
        <f>Commercial_Total!$F76*E48</f>
        <v>15.204380748250276</v>
      </c>
      <c r="L48" s="273">
        <f>Commercial_Total!$F76*F48</f>
        <v>19.163267126346877</v>
      </c>
      <c r="M48" s="273">
        <f>Commercial_Total!$F76*G48</f>
        <v>33.243994816869915</v>
      </c>
      <c r="N48" s="273">
        <f>Commercial_Total!$F76*H48</f>
        <v>17.01441085231744</v>
      </c>
    </row>
    <row r="49" spans="4:14" x14ac:dyDescent="0.2">
      <c r="D49">
        <v>2011</v>
      </c>
      <c r="E49" s="80">
        <v>0.17970971665590782</v>
      </c>
      <c r="F49" s="80">
        <v>0.22660437187288399</v>
      </c>
      <c r="G49" s="80">
        <v>0.39260377181642481</v>
      </c>
      <c r="H49" s="80">
        <v>0.20108213965478333</v>
      </c>
      <c r="J49">
        <f t="shared" si="0"/>
        <v>2011</v>
      </c>
      <c r="K49" s="273">
        <f>Commercial_Total!$F77*E49</f>
        <v>15.242303971635559</v>
      </c>
      <c r="L49" s="273">
        <f>Commercial_Total!$F77*F49</f>
        <v>19.219732698156776</v>
      </c>
      <c r="M49" s="273">
        <f>Commercial_Total!$F77*G49</f>
        <v>33.299179041579478</v>
      </c>
      <c r="N49" s="273">
        <f>Commercial_Total!$F77*H49</f>
        <v>17.05503271007646</v>
      </c>
    </row>
    <row r="51" spans="4:14" x14ac:dyDescent="0.2">
      <c r="E51" s="248" t="s">
        <v>1365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9"/>
  <sheetViews>
    <sheetView topLeftCell="A190" workbookViewId="0">
      <selection activeCell="C231" sqref="C231"/>
    </sheetView>
  </sheetViews>
  <sheetFormatPr defaultRowHeight="12.75" x14ac:dyDescent="0.2"/>
  <cols>
    <col min="1" max="1" width="9.5703125" style="200" bestFit="1" customWidth="1"/>
    <col min="2" max="2" width="13" style="200" customWidth="1"/>
    <col min="3" max="3" width="10.5703125" style="200" customWidth="1"/>
    <col min="4" max="6" width="9.140625" style="200"/>
    <col min="7" max="7" width="9.5703125" style="200" bestFit="1" customWidth="1"/>
    <col min="8" max="10" width="9.140625" style="200"/>
    <col min="11" max="11" width="11.7109375" style="200" customWidth="1"/>
    <col min="12" max="12" width="10.42578125" style="200" customWidth="1"/>
    <col min="13" max="14" width="9.140625" style="200"/>
    <col min="15" max="15" width="10.140625" style="200" customWidth="1"/>
    <col min="16" max="16" width="11.28515625" style="200" customWidth="1"/>
    <col min="17" max="17" width="10.5703125" style="200" customWidth="1"/>
    <col min="18" max="18" width="11.42578125" style="200" customWidth="1"/>
    <col min="19" max="16384" width="9.140625" style="200"/>
  </cols>
  <sheetData>
    <row r="1" spans="1:24" x14ac:dyDescent="0.2">
      <c r="A1" t="s">
        <v>342</v>
      </c>
    </row>
    <row r="2" spans="1:24" x14ac:dyDescent="0.2">
      <c r="A2" t="s">
        <v>343</v>
      </c>
    </row>
    <row r="3" spans="1:24" x14ac:dyDescent="0.2">
      <c r="A3" t="s">
        <v>344</v>
      </c>
    </row>
    <row r="4" spans="1:24" x14ac:dyDescent="0.2">
      <c r="A4"/>
    </row>
    <row r="5" spans="1:24" x14ac:dyDescent="0.2">
      <c r="A5" s="267" t="s">
        <v>1369</v>
      </c>
      <c r="X5" s="207" t="s">
        <v>339</v>
      </c>
    </row>
    <row r="6" spans="1:24" x14ac:dyDescent="0.2">
      <c r="A6" s="211" t="s">
        <v>346</v>
      </c>
      <c r="X6" s="207" t="s">
        <v>337</v>
      </c>
    </row>
    <row r="7" spans="1:24" x14ac:dyDescent="0.2">
      <c r="A7" t="s">
        <v>385</v>
      </c>
      <c r="X7" s="207" t="s">
        <v>340</v>
      </c>
    </row>
    <row r="8" spans="1:24" x14ac:dyDescent="0.2">
      <c r="A8" t="s">
        <v>384</v>
      </c>
      <c r="X8" s="208" t="s">
        <v>341</v>
      </c>
    </row>
    <row r="9" spans="1:24" x14ac:dyDescent="0.2">
      <c r="A9" t="s">
        <v>340</v>
      </c>
      <c r="J9" s="201" t="s">
        <v>348</v>
      </c>
    </row>
    <row r="10" spans="1:24" x14ac:dyDescent="0.2">
      <c r="A10" s="212"/>
      <c r="J10" s="201" t="s">
        <v>336</v>
      </c>
    </row>
    <row r="11" spans="1:24" x14ac:dyDescent="0.2">
      <c r="A11" s="212" t="s">
        <v>345</v>
      </c>
      <c r="K11" s="202"/>
      <c r="L11" s="202"/>
      <c r="M11" s="202"/>
      <c r="N11" s="202"/>
    </row>
    <row r="12" spans="1:24" ht="51.75" thickBot="1" x14ac:dyDescent="0.25">
      <c r="J12" s="268"/>
      <c r="K12" s="271" t="str">
        <f>Commercial_Total!DE12</f>
        <v>Energy Consumption</v>
      </c>
      <c r="L12" s="271" t="str">
        <f>Commercial_Total!DF12</f>
        <v>Floorspace</v>
      </c>
      <c r="M12" s="271" t="str">
        <f>Commercial_Total!DG12</f>
        <v>Intensity Index (weather -adjusted)</v>
      </c>
      <c r="N12" s="271" t="str">
        <f>Commercial_Total!DH12</f>
        <v>Weather Factor</v>
      </c>
      <c r="O12" s="272" t="s">
        <v>1374</v>
      </c>
    </row>
    <row r="13" spans="1:24" x14ac:dyDescent="0.2">
      <c r="J13" s="200">
        <f>Commercial_Total!DD13</f>
        <v>1970</v>
      </c>
      <c r="K13" s="204">
        <f>Commercial_Total!DE13</f>
        <v>0.72693553528780097</v>
      </c>
      <c r="L13" s="204">
        <f>Commercial_Total!DF13</f>
        <v>0.7429327365238283</v>
      </c>
      <c r="M13" s="204">
        <f>Commercial_Total!DG13</f>
        <v>0.9621199053507391</v>
      </c>
      <c r="N13" s="204">
        <f>Commercial_Total!DH13</f>
        <v>1.0169912208961061</v>
      </c>
      <c r="O13" s="240">
        <f>Commercial_Total!DI13</f>
        <v>1.0203306169309019</v>
      </c>
    </row>
    <row r="14" spans="1:24" x14ac:dyDescent="0.2">
      <c r="J14" s="200">
        <f>Commercial_Total!DD14</f>
        <v>1971</v>
      </c>
      <c r="K14" s="204">
        <f>Commercial_Total!DE14</f>
        <v>0.75956704588979329</v>
      </c>
      <c r="L14" s="204">
        <f>Commercial_Total!DF14</f>
        <v>0.75976129204513909</v>
      </c>
      <c r="M14" s="204">
        <f>Commercial_Total!DG14</f>
        <v>0.98677360130750413</v>
      </c>
      <c r="N14" s="204">
        <f>Commercial_Total!DH14</f>
        <v>1.0131445868904414</v>
      </c>
      <c r="O14" s="240">
        <f>Commercial_Total!DI14</f>
        <v>1.0197337364121597</v>
      </c>
    </row>
    <row r="15" spans="1:24" x14ac:dyDescent="0.2">
      <c r="J15" s="200">
        <f>Commercial_Total!DD15</f>
        <v>1972</v>
      </c>
      <c r="K15" s="204">
        <f>Commercial_Total!DE15</f>
        <v>0.79984609047853639</v>
      </c>
      <c r="L15" s="204">
        <f>Commercial_Total!DF15</f>
        <v>0.7776502043173672</v>
      </c>
      <c r="M15" s="204">
        <f>Commercial_Total!DG15</f>
        <v>1.0126881617644086</v>
      </c>
      <c r="N15" s="204">
        <f>Commercial_Total!DH15</f>
        <v>1.0156554488752478</v>
      </c>
      <c r="O15" s="240">
        <f>Commercial_Total!DI15</f>
        <v>1.0166641289964593</v>
      </c>
    </row>
    <row r="16" spans="1:24" x14ac:dyDescent="0.2">
      <c r="J16" s="200">
        <f>Commercial_Total!DD16</f>
        <v>1973</v>
      </c>
      <c r="K16" s="204">
        <f>Commercial_Total!DE16</f>
        <v>0.83116095884742458</v>
      </c>
      <c r="L16" s="204">
        <f>Commercial_Total!DF16</f>
        <v>0.79734073659600746</v>
      </c>
      <c r="M16" s="204">
        <f>Commercial_Total!DG16</f>
        <v>1.0370761443946588</v>
      </c>
      <c r="N16" s="204">
        <f>Commercial_Total!DH16</f>
        <v>1.0051492154179682</v>
      </c>
      <c r="O16" s="240">
        <f>Commercial_Total!DI16</f>
        <v>1.0150087656755302</v>
      </c>
    </row>
    <row r="17" spans="7:15" x14ac:dyDescent="0.2">
      <c r="J17" s="200">
        <f>Commercial_Total!DD17</f>
        <v>1974</v>
      </c>
      <c r="K17" s="204">
        <f>Commercial_Total!DE17</f>
        <v>0.81812831719178525</v>
      </c>
      <c r="L17" s="204">
        <f>Commercial_Total!DF17</f>
        <v>0.81727797089711285</v>
      </c>
      <c r="M17" s="204">
        <f>Commercial_Total!DG17</f>
        <v>0.9992099680880413</v>
      </c>
      <c r="N17" s="204">
        <f>Commercial_Total!DH17</f>
        <v>1.0018319407417269</v>
      </c>
      <c r="O17" s="240">
        <f>Commercial_Total!DI17</f>
        <v>1.0223639126021784</v>
      </c>
    </row>
    <row r="18" spans="7:15" x14ac:dyDescent="0.2">
      <c r="J18" s="200">
        <f>Commercial_Total!DD18</f>
        <v>1975</v>
      </c>
      <c r="K18" s="204">
        <f>Commercial_Total!DE18</f>
        <v>0.82676553204740943</v>
      </c>
      <c r="L18" s="204">
        <f>Commercial_Total!DF18</f>
        <v>0.83336894434812103</v>
      </c>
      <c r="M18" s="204">
        <f>Commercial_Total!DG18</f>
        <v>0.98408484047642275</v>
      </c>
      <c r="N18" s="204">
        <f>Commercial_Total!DH18</f>
        <v>1.0081206447265783</v>
      </c>
      <c r="O18" s="240">
        <f>Commercial_Total!DI18</f>
        <v>1.02017947202906</v>
      </c>
    </row>
    <row r="19" spans="7:15" x14ac:dyDescent="0.2">
      <c r="J19" s="200">
        <f>Commercial_Total!DD19</f>
        <v>1976</v>
      </c>
      <c r="K19" s="204">
        <f>Commercial_Total!DE19</f>
        <v>0.87648412715701096</v>
      </c>
      <c r="L19" s="204">
        <f>Commercial_Total!DF19</f>
        <v>0.84609700270946586</v>
      </c>
      <c r="M19" s="204">
        <f>Commercial_Total!DG19</f>
        <v>1.0176184830062962</v>
      </c>
      <c r="N19" s="204">
        <f>Commercial_Total!DH19</f>
        <v>1.0179792192740527</v>
      </c>
      <c r="O19" s="240">
        <f>Commercial_Total!DI19</f>
        <v>1.0185534529510172</v>
      </c>
    </row>
    <row r="20" spans="7:15" x14ac:dyDescent="0.2">
      <c r="J20" s="200">
        <f>Commercial_Total!DD20</f>
        <v>1977</v>
      </c>
      <c r="K20" s="204">
        <f>Commercial_Total!DE20</f>
        <v>0.89177114827907922</v>
      </c>
      <c r="L20" s="204">
        <f>Commercial_Total!DF20</f>
        <v>0.85990494559524699</v>
      </c>
      <c r="M20" s="204">
        <f>Commercial_Total!DG20</f>
        <v>1.021951205921857</v>
      </c>
      <c r="N20" s="204">
        <f>Commercial_Total!DH20</f>
        <v>1.0147821285226681</v>
      </c>
      <c r="O20" s="240">
        <f>Commercial_Total!DI20</f>
        <v>1.0191760980520024</v>
      </c>
    </row>
    <row r="21" spans="7:15" x14ac:dyDescent="0.2">
      <c r="J21" s="200">
        <f>Commercial_Total!DD21</f>
        <v>1978</v>
      </c>
      <c r="K21" s="204">
        <f>Commercial_Total!DE21</f>
        <v>0.91829614001829207</v>
      </c>
      <c r="L21" s="204">
        <f>Commercial_Total!DF21</f>
        <v>0.87679393995089527</v>
      </c>
      <c r="M21" s="204">
        <f>Commercial_Total!DG21</f>
        <v>1.0145063229590674</v>
      </c>
      <c r="N21" s="204">
        <f>Commercial_Total!DH21</f>
        <v>1.0323583175680948</v>
      </c>
      <c r="O21" s="240">
        <f>Commercial_Total!DI21</f>
        <v>1.0244252937022578</v>
      </c>
    </row>
    <row r="22" spans="7:15" x14ac:dyDescent="0.2">
      <c r="J22" s="200">
        <f>Commercial_Total!DD22</f>
        <v>1979</v>
      </c>
      <c r="K22" s="204">
        <f>Commercial_Total!DE22</f>
        <v>0.93012765977746015</v>
      </c>
      <c r="L22" s="204">
        <f>Commercial_Total!DF22</f>
        <v>0.89639821962233757</v>
      </c>
      <c r="M22" s="204">
        <f>Commercial_Total!DG22</f>
        <v>1.0197287031967315</v>
      </c>
      <c r="N22" s="204">
        <f>Commercial_Total!DH22</f>
        <v>1.0175527450337338</v>
      </c>
      <c r="O22" s="240">
        <f>Commercial_Total!DI22</f>
        <v>1.0187174115082835</v>
      </c>
    </row>
    <row r="23" spans="7:15" x14ac:dyDescent="0.2">
      <c r="J23" s="200">
        <f>Commercial_Total!DD23</f>
        <v>1980</v>
      </c>
      <c r="K23" s="204">
        <f>Commercial_Total!DE23</f>
        <v>0.92405758599960031</v>
      </c>
      <c r="L23" s="204">
        <f>Commercial_Total!DF23</f>
        <v>0.91538749861220803</v>
      </c>
      <c r="M23" s="204">
        <f>Commercial_Total!DG23</f>
        <v>0.98401238883327202</v>
      </c>
      <c r="N23" s="204">
        <f>Commercial_Total!DH23</f>
        <v>1.025872748818514</v>
      </c>
      <c r="O23" s="240">
        <f>Commercial_Total!DI23</f>
        <v>1.0208582238843307</v>
      </c>
    </row>
    <row r="24" spans="7:15" x14ac:dyDescent="0.2">
      <c r="J24" s="200">
        <f>Commercial_Total!DD24</f>
        <v>1981</v>
      </c>
      <c r="K24" s="204">
        <f>Commercial_Total!DE24</f>
        <v>0.92728548346104722</v>
      </c>
      <c r="L24" s="204">
        <f>Commercial_Total!DF24</f>
        <v>0.93216199541187617</v>
      </c>
      <c r="M24" s="204">
        <f>Commercial_Total!DG24</f>
        <v>0.98032910026049602</v>
      </c>
      <c r="N24" s="204">
        <f>Commercial_Total!DH24</f>
        <v>1.0147292374268388</v>
      </c>
      <c r="O24" s="240">
        <f>Commercial_Total!DI24</f>
        <v>1.0099002945234563</v>
      </c>
    </row>
    <row r="25" spans="7:15" x14ac:dyDescent="0.2">
      <c r="J25" s="200">
        <f>Commercial_Total!DD25</f>
        <v>1982</v>
      </c>
      <c r="K25" s="204">
        <f>Commercial_Total!DE25</f>
        <v>0.94860344305564881</v>
      </c>
      <c r="L25" s="204">
        <f>Commercial_Total!DF25</f>
        <v>0.94761765331232584</v>
      </c>
      <c r="M25" s="204">
        <f>Commercial_Total!DG25</f>
        <v>0.99377467622238158</v>
      </c>
      <c r="N25" s="204">
        <f>Commercial_Total!DH25</f>
        <v>1.007311120031297</v>
      </c>
      <c r="O25" s="240">
        <f>Commercial_Total!DI25</f>
        <v>1.0166454434389141</v>
      </c>
    </row>
    <row r="26" spans="7:15" x14ac:dyDescent="0.2">
      <c r="J26" s="200">
        <f>Commercial_Total!DD26</f>
        <v>1983</v>
      </c>
      <c r="K26" s="204">
        <f>Commercial_Total!DE26</f>
        <v>0.95538875420736014</v>
      </c>
      <c r="L26" s="204">
        <f>Commercial_Total!DF26</f>
        <v>0.96179177749213429</v>
      </c>
      <c r="M26" s="204">
        <f>Commercial_Total!DG26</f>
        <v>0.97890329820888045</v>
      </c>
      <c r="N26" s="204">
        <f>Commercial_Total!DH26</f>
        <v>1.014750498319378</v>
      </c>
      <c r="O26" s="240">
        <f>Commercial_Total!DI26</f>
        <v>1.0139239153421558</v>
      </c>
    </row>
    <row r="27" spans="7:15" x14ac:dyDescent="0.2">
      <c r="J27" s="200">
        <f>Commercial_Total!DD27</f>
        <v>1984</v>
      </c>
      <c r="K27" s="204">
        <f>Commercial_Total!DE27</f>
        <v>0.99936373019237612</v>
      </c>
      <c r="L27" s="204">
        <f>Commercial_Total!DF27</f>
        <v>0.97892729113732491</v>
      </c>
      <c r="M27" s="204">
        <f>Commercial_Total!DG27</f>
        <v>1.0176582064198845</v>
      </c>
      <c r="N27" s="204">
        <f>Commercial_Total!DH27</f>
        <v>1.0031623133211787</v>
      </c>
      <c r="O27" s="240">
        <f>Commercial_Total!DI27</f>
        <v>1.0007895523667771</v>
      </c>
    </row>
    <row r="28" spans="7:15" x14ac:dyDescent="0.2">
      <c r="G28" s="204"/>
      <c r="J28" s="200">
        <f>Commercial_Total!DD28</f>
        <v>1985</v>
      </c>
      <c r="K28" s="204">
        <f>Commercial_Total!DE28</f>
        <v>1</v>
      </c>
      <c r="L28" s="204">
        <f>Commercial_Total!DF28</f>
        <v>1</v>
      </c>
      <c r="M28" s="204">
        <f>Commercial_Total!DG28</f>
        <v>1</v>
      </c>
      <c r="N28" s="204">
        <f>Commercial_Total!DH28</f>
        <v>1</v>
      </c>
      <c r="O28" s="240">
        <f>Commercial_Total!DI28</f>
        <v>1</v>
      </c>
    </row>
    <row r="29" spans="7:15" x14ac:dyDescent="0.2">
      <c r="G29" s="204"/>
      <c r="J29" s="200">
        <f>Commercial_Total!DD29</f>
        <v>1986</v>
      </c>
      <c r="K29" s="204">
        <f>Commercial_Total!DE29</f>
        <v>1.0134586040629974</v>
      </c>
      <c r="L29" s="204">
        <f>Commercial_Total!DF29</f>
        <v>1.0227054921100727</v>
      </c>
      <c r="M29" s="204">
        <f>Commercial_Total!DG29</f>
        <v>0.98571016614228302</v>
      </c>
      <c r="N29" s="204">
        <f>Commercial_Total!DH29</f>
        <v>1.0053243233525542</v>
      </c>
      <c r="O29" s="240">
        <f>Commercial_Total!DI29</f>
        <v>0.99208711596107324</v>
      </c>
    </row>
    <row r="30" spans="7:15" x14ac:dyDescent="0.2">
      <c r="G30" s="204"/>
      <c r="J30" s="200">
        <f>Commercial_Total!DD30</f>
        <v>1987</v>
      </c>
      <c r="K30" s="204">
        <f>Commercial_Total!DE30</f>
        <v>1.0430420818192276</v>
      </c>
      <c r="L30" s="204">
        <f>Commercial_Total!DF30</f>
        <v>1.0445556731731047</v>
      </c>
      <c r="M30" s="204">
        <f>Commercial_Total!DG30</f>
        <v>0.98979451466963675</v>
      </c>
      <c r="N30" s="204">
        <f>Commercial_Total!DH30</f>
        <v>1.008846741727313</v>
      </c>
      <c r="O30" s="240">
        <f>Commercial_Total!DI30</f>
        <v>0.98655291389052957</v>
      </c>
    </row>
    <row r="31" spans="7:15" x14ac:dyDescent="0.2">
      <c r="G31" s="204"/>
      <c r="J31" s="200">
        <f>Commercial_Total!DD31</f>
        <v>1988</v>
      </c>
      <c r="K31" s="204">
        <f>Commercial_Total!DE31</f>
        <v>1.0980864179974694</v>
      </c>
      <c r="L31" s="204">
        <f>Commercial_Total!DF31</f>
        <v>1.065822440562912</v>
      </c>
      <c r="M31" s="204">
        <f>Commercial_Total!DG31</f>
        <v>1.0109314837913586</v>
      </c>
      <c r="N31" s="204">
        <f>Commercial_Total!DH31</f>
        <v>1.0191308254370151</v>
      </c>
      <c r="O31" s="240">
        <f>Commercial_Total!DI31</f>
        <v>0.98448730791351724</v>
      </c>
    </row>
    <row r="32" spans="7:15" x14ac:dyDescent="0.2">
      <c r="G32" s="204"/>
      <c r="J32" s="200">
        <f>Commercial_Total!DD32</f>
        <v>1989</v>
      </c>
      <c r="K32" s="204">
        <f>Commercial_Total!DE32</f>
        <v>1.1517597857621369</v>
      </c>
      <c r="L32" s="204">
        <f>Commercial_Total!DF32</f>
        <v>1.0861485320832773</v>
      </c>
      <c r="M32" s="204">
        <f>Commercial_Total!DG32</f>
        <v>1.0457389873743337</v>
      </c>
      <c r="N32" s="204">
        <f>Commercial_Total!DH32</f>
        <v>1.0140267026008543</v>
      </c>
      <c r="O32" s="240">
        <f>Commercial_Total!DI32</f>
        <v>1.0051705199467382</v>
      </c>
    </row>
    <row r="33" spans="1:17" x14ac:dyDescent="0.2">
      <c r="G33" s="204"/>
      <c r="J33" s="200">
        <f>Commercial_Total!DD33</f>
        <v>1990</v>
      </c>
      <c r="K33" s="204">
        <f>Commercial_Total!DE33</f>
        <v>1.1627529299351069</v>
      </c>
      <c r="L33" s="204">
        <f>Commercial_Total!DF33</f>
        <v>1.1032794543745068</v>
      </c>
      <c r="M33" s="204">
        <f>Commercial_Total!DG33</f>
        <v>1.0512401149108277</v>
      </c>
      <c r="N33" s="204">
        <f>Commercial_Total!DH33</f>
        <v>1.0025360235127601</v>
      </c>
      <c r="O33" s="240">
        <f>Commercial_Total!DI33</f>
        <v>1.002580409092293</v>
      </c>
    </row>
    <row r="34" spans="1:17" x14ac:dyDescent="0.2">
      <c r="A34" s="267" t="s">
        <v>1370</v>
      </c>
      <c r="G34" s="204"/>
      <c r="J34" s="200">
        <f>Commercial_Total!DD34</f>
        <v>1991</v>
      </c>
      <c r="K34" s="204">
        <f>Commercial_Total!DE34</f>
        <v>1.1784145388332976</v>
      </c>
      <c r="L34" s="204">
        <f>Commercial_Total!DF34</f>
        <v>1.1166411184885634</v>
      </c>
      <c r="M34" s="204">
        <f>Commercial_Total!DG34</f>
        <v>1.043109936446138</v>
      </c>
      <c r="N34" s="204">
        <f>Commercial_Total!DH34</f>
        <v>1.0117061583965412</v>
      </c>
      <c r="O34" s="240">
        <f>Commercial_Total!DI34</f>
        <v>0.99811902716659107</v>
      </c>
    </row>
    <row r="35" spans="1:17" x14ac:dyDescent="0.2">
      <c r="G35" s="204"/>
      <c r="J35" s="200">
        <f>Commercial_Total!DD35</f>
        <v>1992</v>
      </c>
      <c r="K35" s="204">
        <f>Commercial_Total!DE35</f>
        <v>1.1791082413735021</v>
      </c>
      <c r="L35" s="204">
        <f>Commercial_Total!DF35</f>
        <v>1.1271570613201707</v>
      </c>
      <c r="M35" s="204">
        <f>Commercial_Total!DG35</f>
        <v>1.0475076750116521</v>
      </c>
      <c r="N35" s="204">
        <f>Commercial_Total!DH35</f>
        <v>0.99864705375783025</v>
      </c>
      <c r="O35" s="240">
        <f>Commercial_Total!DI35</f>
        <v>0.99473420020325232</v>
      </c>
    </row>
    <row r="36" spans="1:17" x14ac:dyDescent="0.2">
      <c r="G36" s="204"/>
      <c r="H36" s="201" t="s">
        <v>477</v>
      </c>
      <c r="J36" s="200">
        <f>Commercial_Total!DD36</f>
        <v>1993</v>
      </c>
      <c r="K36" s="204">
        <f>Commercial_Total!DE36</f>
        <v>1.2065504521440527</v>
      </c>
      <c r="L36" s="204">
        <f>Commercial_Total!DF36</f>
        <v>1.137198393024756</v>
      </c>
      <c r="M36" s="204">
        <f>Commercial_Total!DG36</f>
        <v>1.0431516310285767</v>
      </c>
      <c r="N36" s="204">
        <f>Commercial_Total!DH36</f>
        <v>1.0170956759663712</v>
      </c>
      <c r="O36" s="240">
        <f>Commercial_Total!DI36</f>
        <v>0.99542723224500285</v>
      </c>
    </row>
    <row r="37" spans="1:17" x14ac:dyDescent="0.2">
      <c r="G37" s="204"/>
      <c r="J37" s="200">
        <f>Commercial_Total!DD37</f>
        <v>1994</v>
      </c>
      <c r="K37" s="204">
        <f>Commercial_Total!DE37</f>
        <v>1.2283294211727496</v>
      </c>
      <c r="L37" s="204">
        <f>Commercial_Total!DF37</f>
        <v>1.1485207898365286</v>
      </c>
      <c r="M37" s="204">
        <f>Commercial_Total!DG37</f>
        <v>1.0576801095733277</v>
      </c>
      <c r="N37" s="204">
        <f>Commercial_Total!DH37</f>
        <v>1.01116413245529</v>
      </c>
      <c r="O37" s="240">
        <f>Commercial_Total!DI37</f>
        <v>0.98968379495826542</v>
      </c>
    </row>
    <row r="38" spans="1:17" x14ac:dyDescent="0.2">
      <c r="G38" s="204"/>
      <c r="J38" s="200">
        <f>Commercial_Total!DD38</f>
        <v>1995</v>
      </c>
      <c r="K38" s="204">
        <f>Commercial_Total!DE38</f>
        <v>1.2679309214443841</v>
      </c>
      <c r="L38" s="204">
        <f>Commercial_Total!DF38</f>
        <v>1.1624022877522788</v>
      </c>
      <c r="M38" s="204">
        <f>Commercial_Total!DG38</f>
        <v>1.0744860697353924</v>
      </c>
      <c r="N38" s="204">
        <f>Commercial_Total!DH38</f>
        <v>1.0151690010934034</v>
      </c>
      <c r="O38" s="240">
        <f>Commercial_Total!DI38</f>
        <v>0.99415734054305172</v>
      </c>
    </row>
    <row r="39" spans="1:17" x14ac:dyDescent="0.2">
      <c r="B39" s="202"/>
      <c r="C39" s="202"/>
      <c r="D39" s="202"/>
      <c r="E39" s="202"/>
      <c r="G39" s="204"/>
      <c r="J39" s="200">
        <f>Commercial_Total!DD39</f>
        <v>1996</v>
      </c>
      <c r="K39" s="204">
        <f>Commercial_Total!DE39</f>
        <v>1.3098959296580637</v>
      </c>
      <c r="L39" s="204">
        <f>Commercial_Total!DF39</f>
        <v>1.1777938855467078</v>
      </c>
      <c r="M39" s="204">
        <f>Commercial_Total!DG39</f>
        <v>1.0986631943880976</v>
      </c>
      <c r="N39" s="204">
        <f>Commercial_Total!DH39</f>
        <v>1.0122852796487491</v>
      </c>
      <c r="O39" s="240">
        <f>Commercial_Total!DI39</f>
        <v>0.99481139588822787</v>
      </c>
    </row>
    <row r="40" spans="1:17" x14ac:dyDescent="0.2">
      <c r="B40" s="204"/>
      <c r="C40" s="204"/>
      <c r="D40" s="204"/>
      <c r="E40" s="204"/>
      <c r="G40" s="204"/>
      <c r="J40" s="200">
        <f>Commercial_Total!DD40</f>
        <v>1997</v>
      </c>
      <c r="K40" s="204">
        <f>Commercial_Total!DE40</f>
        <v>1.332457261222753</v>
      </c>
      <c r="L40" s="204">
        <f>Commercial_Total!DF40</f>
        <v>1.1950535636486832</v>
      </c>
      <c r="M40" s="204">
        <f>Commercial_Total!DG40</f>
        <v>1.1073143019248288</v>
      </c>
      <c r="N40" s="204">
        <f>Commercial_Total!DH40</f>
        <v>1.0069200931779552</v>
      </c>
      <c r="O40" s="240">
        <f>Commercial_Total!DI40</f>
        <v>0.99286371678173047</v>
      </c>
    </row>
    <row r="41" spans="1:17" x14ac:dyDescent="0.2">
      <c r="B41" s="204"/>
      <c r="C41" s="204"/>
      <c r="D41" s="204"/>
      <c r="E41" s="204"/>
      <c r="G41" s="204"/>
      <c r="J41" s="200">
        <f>Commercial_Total!DD41</f>
        <v>1998</v>
      </c>
      <c r="K41" s="204">
        <f>Commercial_Total!DE41</f>
        <v>1.3573738795609556</v>
      </c>
      <c r="L41" s="204">
        <f>Commercial_Total!DF41</f>
        <v>1.2170318063299685</v>
      </c>
      <c r="M41" s="204">
        <f>Commercial_Total!DG41</f>
        <v>1.1089039215107743</v>
      </c>
      <c r="N41" s="204">
        <f>Commercial_Total!DH41</f>
        <v>1.0057814927390454</v>
      </c>
      <c r="O41" s="240">
        <f>Commercial_Total!DI41</f>
        <v>0.99310531069261621</v>
      </c>
    </row>
    <row r="42" spans="1:17" x14ac:dyDescent="0.2">
      <c r="B42" s="204"/>
      <c r="C42" s="204"/>
      <c r="D42" s="204"/>
      <c r="E42" s="204"/>
      <c r="G42" s="204"/>
      <c r="J42" s="200">
        <f>Commercial_Total!DD42</f>
        <v>1999</v>
      </c>
      <c r="K42" s="204">
        <f>Commercial_Total!DE42</f>
        <v>1.3927721859336097</v>
      </c>
      <c r="L42" s="204">
        <f>Commercial_Total!DF42</f>
        <v>1.242869781413823</v>
      </c>
      <c r="M42" s="204">
        <f>Commercial_Total!DG42</f>
        <v>1.1146363863740925</v>
      </c>
      <c r="N42" s="204">
        <f>Commercial_Total!DH42</f>
        <v>1.0053591622306639</v>
      </c>
      <c r="O42" s="240">
        <f>Commercial_Total!DI42</f>
        <v>0.99750129567947288</v>
      </c>
      <c r="P42" s="201" t="s">
        <v>487</v>
      </c>
      <c r="Q42" s="204">
        <f>LN(M42/M28)/14</f>
        <v>7.7520172036509944E-3</v>
      </c>
    </row>
    <row r="43" spans="1:17" x14ac:dyDescent="0.2">
      <c r="B43" s="204"/>
      <c r="C43" s="204"/>
      <c r="D43" s="204"/>
      <c r="E43" s="204"/>
      <c r="G43" s="204"/>
      <c r="I43" s="240"/>
      <c r="J43" s="200">
        <f>Commercial_Total!DD43</f>
        <v>2000</v>
      </c>
      <c r="K43" s="204">
        <f>Commercial_Total!DE43</f>
        <v>1.4624891274263792</v>
      </c>
      <c r="L43" s="204">
        <f>Commercial_Total!DF43</f>
        <v>1.2698678823650202</v>
      </c>
      <c r="M43" s="204">
        <f>Commercial_Total!DG43</f>
        <v>1.1434745993212807</v>
      </c>
      <c r="N43" s="204">
        <f>Commercial_Total!DH43</f>
        <v>1.0071811409102154</v>
      </c>
      <c r="O43" s="240">
        <f>Commercial_Total!DI43</f>
        <v>0.99488873277510592</v>
      </c>
    </row>
    <row r="44" spans="1:17" x14ac:dyDescent="0.2">
      <c r="B44" s="204"/>
      <c r="C44" s="204"/>
      <c r="D44" s="204"/>
      <c r="E44" s="204"/>
      <c r="G44" s="204"/>
      <c r="J44" s="200">
        <f>Commercial_Total!DD44</f>
        <v>2001</v>
      </c>
      <c r="K44" s="204">
        <f>Commercial_Total!DE44</f>
        <v>1.4470368613437454</v>
      </c>
      <c r="L44" s="204">
        <f>Commercial_Total!DF44</f>
        <v>1.2959542332713276</v>
      </c>
      <c r="M44" s="204">
        <f>Commercial_Total!DG44</f>
        <v>1.1149074874685962</v>
      </c>
      <c r="N44" s="204">
        <f>Commercial_Total!DH44</f>
        <v>1.0015003319579534</v>
      </c>
      <c r="O44" s="240">
        <f>Commercial_Total!DI44</f>
        <v>0.9839073962454844</v>
      </c>
    </row>
    <row r="45" spans="1:17" x14ac:dyDescent="0.2">
      <c r="B45" s="204"/>
      <c r="C45" s="204"/>
      <c r="D45" s="204"/>
      <c r="E45" s="204"/>
      <c r="G45" s="204"/>
      <c r="J45" s="200">
        <f>Commercial_Total!DD45</f>
        <v>2002</v>
      </c>
      <c r="K45" s="204">
        <f>Commercial_Total!DE45</f>
        <v>1.4725753291787183</v>
      </c>
      <c r="L45" s="204">
        <f>Commercial_Total!DF45</f>
        <v>1.3179306558420987</v>
      </c>
      <c r="M45" s="204">
        <f>Commercial_Total!DG45</f>
        <v>1.0997965870070714</v>
      </c>
      <c r="N45" s="204">
        <f>Commercial_Total!DH45</f>
        <v>1.0159506033700589</v>
      </c>
      <c r="O45" s="240">
        <f>Commercial_Total!DI45</f>
        <v>0.98431752075796519</v>
      </c>
    </row>
    <row r="46" spans="1:17" x14ac:dyDescent="0.2">
      <c r="B46" s="204"/>
      <c r="C46" s="204"/>
      <c r="D46" s="204"/>
      <c r="E46" s="204"/>
      <c r="G46" s="204"/>
      <c r="J46" s="200">
        <f>Commercial_Total!DD46</f>
        <v>2003</v>
      </c>
      <c r="K46" s="204">
        <f>Commercial_Total!DE46</f>
        <v>1.4814815731546487</v>
      </c>
      <c r="L46" s="204">
        <f>Commercial_Total!DF46</f>
        <v>1.3368289042191999</v>
      </c>
      <c r="M46" s="204">
        <f>Commercial_Total!DG46</f>
        <v>1.0977562098414795</v>
      </c>
      <c r="N46" s="204">
        <f>Commercial_Total!DH46</f>
        <v>1.0095190634574469</v>
      </c>
      <c r="O46" s="240">
        <f>Commercial_Total!DI46</f>
        <v>0.97938105479642767</v>
      </c>
    </row>
    <row r="47" spans="1:17" x14ac:dyDescent="0.2">
      <c r="A47" s="211"/>
      <c r="B47" s="204"/>
      <c r="C47" s="204"/>
      <c r="D47" s="204"/>
      <c r="E47" s="204"/>
      <c r="G47" s="204"/>
      <c r="J47" s="200">
        <f>Commercial_Total!DD47</f>
        <v>2004</v>
      </c>
      <c r="K47" s="204">
        <f>Commercial_Total!DE47</f>
        <v>1.5029725756524879</v>
      </c>
      <c r="L47" s="204">
        <f>Commercial_Total!DF47</f>
        <v>1.3553934946810937</v>
      </c>
      <c r="M47" s="204">
        <f>Commercial_Total!DG47</f>
        <v>1.104964187393362</v>
      </c>
      <c r="N47" s="204">
        <f>Commercial_Total!DH47</f>
        <v>1.0035463988454525</v>
      </c>
      <c r="O47" s="240">
        <f>Commercial_Total!DI47</f>
        <v>0.98044347717012403</v>
      </c>
    </row>
    <row r="48" spans="1:17" x14ac:dyDescent="0.2">
      <c r="A48"/>
      <c r="B48" s="204"/>
      <c r="C48" s="204"/>
      <c r="D48" s="204"/>
      <c r="E48" s="204"/>
      <c r="G48" s="204"/>
      <c r="J48" s="200">
        <f>Commercial_Total!DD48</f>
        <v>2005</v>
      </c>
      <c r="K48" s="204">
        <f>Commercial_Total!DE48</f>
        <v>1.5204477528661016</v>
      </c>
      <c r="L48" s="204">
        <f>Commercial_Total!DF48</f>
        <v>1.3749235017534167</v>
      </c>
      <c r="M48" s="204">
        <f>Commercial_Total!DG48</f>
        <v>1.0912260248610204</v>
      </c>
      <c r="N48" s="204">
        <f>Commercial_Total!DH48</f>
        <v>1.0133938178798847</v>
      </c>
      <c r="O48" s="240">
        <f>Commercial_Total!DI48</f>
        <v>0.97414928142880897</v>
      </c>
    </row>
    <row r="49" spans="1:19" x14ac:dyDescent="0.2">
      <c r="A49"/>
      <c r="B49" s="204"/>
      <c r="C49" s="204"/>
      <c r="D49" s="204"/>
      <c r="E49" s="204"/>
      <c r="G49" s="204"/>
      <c r="J49" s="200">
        <f>Commercial_Total!DD49</f>
        <v>2006</v>
      </c>
      <c r="K49" s="204">
        <f>Commercial_Total!DE49</f>
        <v>1.4975775019756374</v>
      </c>
      <c r="L49" s="204">
        <f>Commercial_Total!DF49</f>
        <v>1.3960662383122981</v>
      </c>
      <c r="M49" s="204">
        <f>Commercial_Total!DG49</f>
        <v>1.073993829761491</v>
      </c>
      <c r="N49" s="204">
        <f>Commercial_Total!DH49</f>
        <v>0.99880681349141842</v>
      </c>
      <c r="O49" s="240">
        <f>Commercial_Total!DI49</f>
        <v>0.96775923938655151</v>
      </c>
    </row>
    <row r="50" spans="1:19" x14ac:dyDescent="0.2">
      <c r="A50"/>
      <c r="B50" s="204"/>
      <c r="C50" s="204"/>
      <c r="D50" s="204"/>
      <c r="E50" s="204"/>
      <c r="G50" s="204"/>
      <c r="J50" s="200">
        <f>Commercial_Total!DD50</f>
        <v>2007</v>
      </c>
      <c r="K50" s="204">
        <f>Commercial_Total!DE50</f>
        <v>1.5450640341829791</v>
      </c>
      <c r="L50" s="204">
        <f>Commercial_Total!DF50</f>
        <v>1.4185241770420669</v>
      </c>
      <c r="M50" s="204">
        <f>Commercial_Total!DG50</f>
        <v>1.0696778854334781</v>
      </c>
      <c r="N50" s="204">
        <f>Commercial_Total!DH50</f>
        <v>1.0182554041777134</v>
      </c>
      <c r="O50" s="240">
        <f>Commercial_Total!DI50</f>
        <v>0.96659660869479869</v>
      </c>
      <c r="P50" s="201" t="s">
        <v>488</v>
      </c>
      <c r="Q50" s="204">
        <f>LN(M50/M44)/6</f>
        <v>-6.9023115148166168E-3</v>
      </c>
    </row>
    <row r="51" spans="1:19" x14ac:dyDescent="0.2">
      <c r="A51" s="212"/>
      <c r="B51" s="204"/>
      <c r="C51" s="204"/>
      <c r="D51" s="204"/>
      <c r="E51" s="204"/>
      <c r="G51" s="204"/>
      <c r="J51" s="200">
        <f>Commercial_Total!DD51</f>
        <v>2008</v>
      </c>
      <c r="K51" s="204">
        <f>Commercial_Total!DE51</f>
        <v>1.5582642905859814</v>
      </c>
      <c r="L51" s="204">
        <f>Commercial_Total!DF51</f>
        <v>1.438785468361742</v>
      </c>
      <c r="M51" s="204">
        <f>Commercial_Total!DG51</f>
        <v>1.0673590912723496</v>
      </c>
      <c r="N51" s="204">
        <f>Commercial_Total!DH51</f>
        <v>1.0146926675257846</v>
      </c>
      <c r="O51" s="240">
        <f>Commercial_Total!DI51</f>
        <v>0.96581043473000794</v>
      </c>
      <c r="P51" s="201" t="s">
        <v>498</v>
      </c>
      <c r="Q51" s="204">
        <f>LN(M51/M44)/7</f>
        <v>-6.2262817128136607E-3</v>
      </c>
      <c r="R51" s="201" t="s">
        <v>499</v>
      </c>
      <c r="S51" s="204">
        <f>LN(M51/M45)/6</f>
        <v>-4.9896305336257505E-3</v>
      </c>
    </row>
    <row r="52" spans="1:19" x14ac:dyDescent="0.2">
      <c r="A52" s="212"/>
      <c r="B52" s="204"/>
      <c r="C52" s="204"/>
      <c r="D52" s="204"/>
      <c r="E52" s="204"/>
      <c r="G52" s="204"/>
      <c r="J52" s="200">
        <f>Commercial_Total!DD52</f>
        <v>2009</v>
      </c>
      <c r="K52" s="204">
        <f>Commercial_Total!DE52</f>
        <v>1.5208817489324908</v>
      </c>
      <c r="L52" s="204">
        <f>Commercial_Total!DF52</f>
        <v>1.450788910209897</v>
      </c>
      <c r="M52" s="204">
        <f>Commercial_Total!DG52</f>
        <v>1.0379436906180153</v>
      </c>
      <c r="N52" s="204">
        <f>Commercial_Total!DH52</f>
        <v>1.0099908231804833</v>
      </c>
      <c r="O52" s="240">
        <f>Commercial_Total!DI52</f>
        <v>0.95728230091777478</v>
      </c>
      <c r="P52" s="240"/>
    </row>
    <row r="53" spans="1:19" x14ac:dyDescent="0.2">
      <c r="A53" s="212"/>
      <c r="B53" s="204"/>
      <c r="C53" s="204"/>
      <c r="D53" s="204"/>
      <c r="E53" s="204"/>
      <c r="G53" s="204"/>
      <c r="I53" s="240"/>
      <c r="J53" s="200">
        <f>Commercial_Total!DD53</f>
        <v>2010</v>
      </c>
      <c r="K53" s="204">
        <f>Commercial_Total!DE53</f>
        <v>1.5354133500642422</v>
      </c>
      <c r="L53" s="204">
        <f>Commercial_Total!DF53</f>
        <v>1.4547657413003872</v>
      </c>
      <c r="M53" s="204">
        <f>Commercial_Total!DG53</f>
        <v>1.0302583671232259</v>
      </c>
      <c r="N53" s="204">
        <f>Commercial_Total!DH53</f>
        <v>1.0244389843897643</v>
      </c>
      <c r="O53" s="240">
        <f>Commercial_Total!DI53</f>
        <v>0.95481480074444824</v>
      </c>
      <c r="P53" s="240"/>
    </row>
    <row r="54" spans="1:19" x14ac:dyDescent="0.2">
      <c r="B54" s="204"/>
      <c r="C54" s="204"/>
      <c r="D54" s="204"/>
      <c r="E54" s="204"/>
      <c r="G54" s="204"/>
      <c r="J54" s="200">
        <f>Commercial_Total!DD54</f>
        <v>2011</v>
      </c>
      <c r="K54" s="204">
        <f>Commercial_Total!DE54</f>
        <v>1.5285066615254954</v>
      </c>
      <c r="L54" s="204">
        <f>Commercial_Total!DF54</f>
        <v>1.4580352898685822</v>
      </c>
      <c r="M54" s="204">
        <f>Commercial_Total!DG54</f>
        <v>1.0241432818769443</v>
      </c>
      <c r="N54" s="204">
        <f>Commercial_Total!DH54</f>
        <v>1.0236195684679046</v>
      </c>
      <c r="O54" s="240">
        <f>Commercial_Total!DI54</f>
        <v>0.94977474230059666</v>
      </c>
    </row>
    <row r="55" spans="1:19" x14ac:dyDescent="0.2">
      <c r="B55" s="204"/>
      <c r="C55" s="204"/>
      <c r="D55" s="204"/>
      <c r="E55" s="204"/>
      <c r="G55" s="204"/>
    </row>
    <row r="56" spans="1:19" x14ac:dyDescent="0.2">
      <c r="B56" s="204"/>
      <c r="C56" s="204"/>
      <c r="D56" s="204"/>
      <c r="E56" s="204"/>
      <c r="G56" s="204"/>
    </row>
    <row r="57" spans="1:19" x14ac:dyDescent="0.2">
      <c r="B57" s="205"/>
      <c r="C57" s="206"/>
      <c r="D57" s="205"/>
      <c r="G57" s="204"/>
    </row>
    <row r="58" spans="1:19" x14ac:dyDescent="0.2">
      <c r="G58" s="204"/>
    </row>
    <row r="63" spans="1:19" x14ac:dyDescent="0.2">
      <c r="A63" s="267" t="s">
        <v>62</v>
      </c>
      <c r="G63" s="204"/>
    </row>
    <row r="64" spans="1:19" x14ac:dyDescent="0.2">
      <c r="A64" s="211" t="s">
        <v>346</v>
      </c>
      <c r="G64" s="204"/>
    </row>
    <row r="65" spans="1:14" x14ac:dyDescent="0.2">
      <c r="A65" t="s">
        <v>386</v>
      </c>
      <c r="G65" s="204"/>
    </row>
    <row r="66" spans="1:14" x14ac:dyDescent="0.2">
      <c r="A66" t="s">
        <v>387</v>
      </c>
      <c r="G66" s="204"/>
    </row>
    <row r="67" spans="1:14" x14ac:dyDescent="0.2">
      <c r="A67" t="s">
        <v>340</v>
      </c>
      <c r="G67" s="204"/>
    </row>
    <row r="68" spans="1:14" x14ac:dyDescent="0.2">
      <c r="A68" s="212"/>
      <c r="G68" s="204"/>
    </row>
    <row r="69" spans="1:14" x14ac:dyDescent="0.2">
      <c r="A69" s="212" t="s">
        <v>345</v>
      </c>
      <c r="G69" s="204"/>
    </row>
    <row r="70" spans="1:14" x14ac:dyDescent="0.2">
      <c r="G70" s="204"/>
      <c r="J70" s="200" t="s">
        <v>335</v>
      </c>
    </row>
    <row r="71" spans="1:14" x14ac:dyDescent="0.2">
      <c r="G71" s="204"/>
      <c r="J71" s="201" t="s">
        <v>338</v>
      </c>
    </row>
    <row r="72" spans="1:14" x14ac:dyDescent="0.2">
      <c r="G72" s="204"/>
      <c r="K72" s="202"/>
      <c r="L72" s="202"/>
      <c r="M72" s="202"/>
      <c r="N72" s="202"/>
    </row>
    <row r="73" spans="1:14" ht="51.75" thickBot="1" x14ac:dyDescent="0.25">
      <c r="J73" s="268"/>
      <c r="K73" s="271" t="str">
        <f>Commercial_Total!DE86</f>
        <v>Energy Consumption</v>
      </c>
      <c r="L73" s="271" t="str">
        <f>Commercial_Total!DF86</f>
        <v>Floorspace</v>
      </c>
      <c r="M73" s="271" t="str">
        <f>Commercial_Total!DG86</f>
        <v>Intensity Index (weather -adjusted)</v>
      </c>
      <c r="N73" s="271" t="str">
        <f>Commercial_Total!DH86</f>
        <v>Weather Factor</v>
      </c>
    </row>
    <row r="74" spans="1:14" x14ac:dyDescent="0.2">
      <c r="J74" s="200">
        <f>Commercial_Total!DD102</f>
        <v>1985</v>
      </c>
      <c r="K74" s="204">
        <f>Commercial_Total!DE102</f>
        <v>1.02984185176041</v>
      </c>
      <c r="L74" s="204">
        <f>Commercial_Total!DF102</f>
        <v>0.97892729113732491</v>
      </c>
      <c r="M74" s="204">
        <f>Commercial_Total!DG102</f>
        <v>1.0618254191341792</v>
      </c>
      <c r="N74" s="204">
        <f>Commercial_Total!DH102</f>
        <v>0.99075662075967807</v>
      </c>
    </row>
    <row r="75" spans="1:14" x14ac:dyDescent="0.2">
      <c r="J75" s="200">
        <f>Commercial_Total!DD103</f>
        <v>1986</v>
      </c>
      <c r="K75" s="204">
        <f>Commercial_Total!DE103</f>
        <v>1</v>
      </c>
      <c r="L75" s="204">
        <f>Commercial_Total!DF103</f>
        <v>1</v>
      </c>
      <c r="M75" s="204">
        <f>Commercial_Total!DG103</f>
        <v>1</v>
      </c>
      <c r="N75" s="204">
        <f>Commercial_Total!DH103</f>
        <v>1</v>
      </c>
    </row>
    <row r="76" spans="1:14" x14ac:dyDescent="0.2">
      <c r="J76" s="200">
        <f>Commercial_Total!DD104</f>
        <v>1987</v>
      </c>
      <c r="K76" s="204">
        <f>Commercial_Total!DE104</f>
        <v>1.0078663617576076</v>
      </c>
      <c r="L76" s="204">
        <f>Commercial_Total!DF104</f>
        <v>1.0227054921100727</v>
      </c>
      <c r="M76" s="204">
        <f>Commercial_Total!DG104</f>
        <v>0.99021883845404113</v>
      </c>
      <c r="N76" s="204">
        <f>Commercial_Total!DH104</f>
        <v>0.99522477337582016</v>
      </c>
    </row>
    <row r="77" spans="1:14" x14ac:dyDescent="0.2">
      <c r="J77" s="200">
        <f>Commercial_Total!DD105</f>
        <v>1988</v>
      </c>
      <c r="K77" s="204">
        <f>Commercial_Total!DE105</f>
        <v>1.0376570042858857</v>
      </c>
      <c r="L77" s="204">
        <f>Commercial_Total!DF105</f>
        <v>1.0445556731731047</v>
      </c>
      <c r="M77" s="204">
        <f>Commercial_Total!DG105</f>
        <v>0.99625131711903003</v>
      </c>
      <c r="N77" s="204">
        <f>Commercial_Total!DH105</f>
        <v>0.99713353223331824</v>
      </c>
    </row>
    <row r="78" spans="1:14" x14ac:dyDescent="0.2">
      <c r="J78" s="200">
        <f>Commercial_Total!DD106</f>
        <v>1989</v>
      </c>
      <c r="K78" s="204">
        <f>Commercial_Total!DE106</f>
        <v>1.0961105373104667</v>
      </c>
      <c r="L78" s="204">
        <f>Commercial_Total!DF106</f>
        <v>1.065822440562912</v>
      </c>
      <c r="M78" s="204">
        <f>Commercial_Total!DG106</f>
        <v>1.0156751111837685</v>
      </c>
      <c r="N78" s="204">
        <f>Commercial_Total!DH106</f>
        <v>1.0125458139245114</v>
      </c>
    </row>
    <row r="79" spans="1:14" x14ac:dyDescent="0.2">
      <c r="G79" s="209"/>
      <c r="J79" s="200">
        <f>Commercial_Total!DD107</f>
        <v>1990</v>
      </c>
      <c r="K79" s="204">
        <f>Commercial_Total!DE107</f>
        <v>1.1191885029934876</v>
      </c>
      <c r="L79" s="204">
        <f>Commercial_Total!DF107</f>
        <v>1.0861485320832773</v>
      </c>
      <c r="M79" s="204">
        <f>Commercial_Total!DG107</f>
        <v>1.0184719478385897</v>
      </c>
      <c r="N79" s="204">
        <f>Commercial_Total!DH107</f>
        <v>1.0117307479003976</v>
      </c>
    </row>
    <row r="80" spans="1:14" x14ac:dyDescent="0.2">
      <c r="G80" s="210"/>
      <c r="J80" s="200">
        <f>Commercial_Total!DD108</f>
        <v>1991</v>
      </c>
      <c r="K80" s="204">
        <f>Commercial_Total!DE108</f>
        <v>1.110390198863946</v>
      </c>
      <c r="L80" s="204">
        <f>Commercial_Total!DF108</f>
        <v>1.1032794543745068</v>
      </c>
      <c r="M80" s="204">
        <f>Commercial_Total!DG108</f>
        <v>1.0228664184699314</v>
      </c>
      <c r="N80" s="204">
        <f>Commercial_Total!DH108</f>
        <v>0.98394578224932905</v>
      </c>
    </row>
    <row r="81" spans="7:16" x14ac:dyDescent="0.2">
      <c r="G81" s="210"/>
      <c r="J81" s="200">
        <f>Commercial_Total!DD109</f>
        <v>1992</v>
      </c>
      <c r="K81" s="204">
        <f>Commercial_Total!DE109</f>
        <v>1.128019305849594</v>
      </c>
      <c r="L81" s="204">
        <f>Commercial_Total!DF109</f>
        <v>1.1166411184885634</v>
      </c>
      <c r="M81" s="204">
        <f>Commercial_Total!DG109</f>
        <v>1.0152348565302074</v>
      </c>
      <c r="N81" s="204">
        <f>Commercial_Total!DH109</f>
        <v>0.99503050761933742</v>
      </c>
    </row>
    <row r="82" spans="7:16" x14ac:dyDescent="0.2">
      <c r="G82" s="209"/>
      <c r="J82" s="200">
        <f>Commercial_Total!DD110</f>
        <v>1993</v>
      </c>
      <c r="K82" s="204">
        <f>Commercial_Total!DE110</f>
        <v>1.1358933455157021</v>
      </c>
      <c r="L82" s="204">
        <f>Commercial_Total!DF110</f>
        <v>1.1271570613201707</v>
      </c>
      <c r="M82" s="204">
        <f>Commercial_Total!DG110</f>
        <v>1.0142212873530441</v>
      </c>
      <c r="N82" s="204">
        <f>Commercial_Total!DH110</f>
        <v>0.99362016689292409</v>
      </c>
    </row>
    <row r="83" spans="7:16" x14ac:dyDescent="0.2">
      <c r="J83" s="200">
        <f>Commercial_Total!DD111</f>
        <v>1994</v>
      </c>
      <c r="K83" s="204">
        <f>Commercial_Total!DE111</f>
        <v>1.1492088851840883</v>
      </c>
      <c r="L83" s="204">
        <f>Commercial_Total!DF111</f>
        <v>1.137198393024756</v>
      </c>
      <c r="M83" s="204">
        <f>Commercial_Total!DG111</f>
        <v>0.99634325456695361</v>
      </c>
      <c r="N83" s="204">
        <f>Commercial_Total!DH111</f>
        <v>1.0142704034558632</v>
      </c>
    </row>
    <row r="84" spans="7:16" x14ac:dyDescent="0.2">
      <c r="J84" s="200">
        <f>Commercial_Total!DD112</f>
        <v>1995</v>
      </c>
      <c r="K84" s="204">
        <f>Commercial_Total!DE112</f>
        <v>1.1708653852563322</v>
      </c>
      <c r="L84" s="204">
        <f>Commercial_Total!DF112</f>
        <v>1.1485207898365286</v>
      </c>
      <c r="M84" s="204">
        <f>Commercial_Total!DG112</f>
        <v>1.0170755464357739</v>
      </c>
      <c r="N84" s="204">
        <f>Commercial_Total!DH112</f>
        <v>1.0023396109185045</v>
      </c>
    </row>
    <row r="85" spans="7:16" x14ac:dyDescent="0.2">
      <c r="J85" s="200">
        <f>Commercial_Total!DD113</f>
        <v>1996</v>
      </c>
      <c r="K85" s="204">
        <f>Commercial_Total!DE113</f>
        <v>1.2001191035032837</v>
      </c>
      <c r="L85" s="204">
        <f>Commercial_Total!DF113</f>
        <v>1.1624022877522788</v>
      </c>
      <c r="M85" s="204">
        <f>Commercial_Total!DG113</f>
        <v>1.0254824574403332</v>
      </c>
      <c r="N85" s="204">
        <f>Commercial_Total!DH113</f>
        <v>1.0067917715303729</v>
      </c>
    </row>
    <row r="86" spans="7:16" x14ac:dyDescent="0.2">
      <c r="J86" s="200">
        <f>Commercial_Total!DD114</f>
        <v>1997</v>
      </c>
      <c r="K86" s="204">
        <f>Commercial_Total!DE114</f>
        <v>1.2435862224781256</v>
      </c>
      <c r="L86" s="204">
        <f>Commercial_Total!DF114</f>
        <v>1.1777938855467078</v>
      </c>
      <c r="M86" s="204">
        <f>Commercial_Total!DG114</f>
        <v>1.0433585177088258</v>
      </c>
      <c r="N86" s="204">
        <f>Commercial_Total!DH114</f>
        <v>1.0119825891629952</v>
      </c>
    </row>
    <row r="87" spans="7:16" x14ac:dyDescent="0.2">
      <c r="J87" s="200">
        <f>Commercial_Total!DD115</f>
        <v>1998</v>
      </c>
      <c r="K87" s="204">
        <f>Commercial_Total!DE115</f>
        <v>1.2606264092767165</v>
      </c>
      <c r="L87" s="204">
        <f>Commercial_Total!DF115</f>
        <v>1.1950535636486832</v>
      </c>
      <c r="M87" s="204">
        <f>Commercial_Total!DG115</f>
        <v>1.0523661473997599</v>
      </c>
      <c r="N87" s="204">
        <f>Commercial_Total!DH115</f>
        <v>1.0023794639508272</v>
      </c>
    </row>
    <row r="88" spans="7:16" x14ac:dyDescent="0.2">
      <c r="J88" s="200">
        <f>Commercial_Total!DD116</f>
        <v>1999</v>
      </c>
      <c r="K88" s="204">
        <f>Commercial_Total!DE116</f>
        <v>1.2416665199043011</v>
      </c>
      <c r="L88" s="204">
        <f>Commercial_Total!DF116</f>
        <v>1.2170318063299685</v>
      </c>
      <c r="M88" s="204">
        <f>Commercial_Total!DG116</f>
        <v>1.0422622475854204</v>
      </c>
      <c r="N88" s="204">
        <f>Commercial_Total!DH116</f>
        <v>0.97887229182158608</v>
      </c>
      <c r="O88" s="201" t="s">
        <v>487</v>
      </c>
      <c r="P88" s="204">
        <f>LN(M88/M74)/14</f>
        <v>-1.3282808380555673E-3</v>
      </c>
    </row>
    <row r="89" spans="7:16" x14ac:dyDescent="0.2">
      <c r="J89" s="200">
        <f>Commercial_Total!DD117</f>
        <v>2000</v>
      </c>
      <c r="K89" s="204">
        <f>Commercial_Total!DE117</f>
        <v>1.264122917679128</v>
      </c>
      <c r="L89" s="204">
        <f>Commercial_Total!DF117</f>
        <v>1.242869781413823</v>
      </c>
      <c r="M89" s="204">
        <f>Commercial_Total!DG117</f>
        <v>1.0317065441815463</v>
      </c>
      <c r="N89" s="204">
        <f>Commercial_Total!DH117</f>
        <v>0.98584239523121686</v>
      </c>
    </row>
    <row r="90" spans="7:16" x14ac:dyDescent="0.2">
      <c r="J90" s="200">
        <f>Commercial_Total!DD118</f>
        <v>2001</v>
      </c>
      <c r="K90" s="204">
        <f>Commercial_Total!DE118</f>
        <v>1.3320993988543628</v>
      </c>
      <c r="L90" s="204">
        <f>Commercial_Total!DF118</f>
        <v>1.2698678823650202</v>
      </c>
      <c r="M90" s="204">
        <f>Commercial_Total!DG118</f>
        <v>1.051176163804205</v>
      </c>
      <c r="N90" s="204">
        <f>Commercial_Total!DH118</f>
        <v>0.99793576787013227</v>
      </c>
    </row>
    <row r="91" spans="7:16" x14ac:dyDescent="0.2">
      <c r="J91" s="200">
        <f>Commercial_Total!DD119</f>
        <v>2002</v>
      </c>
      <c r="K91" s="204">
        <f>Commercial_Total!DE119</f>
        <v>1.3103916413135166</v>
      </c>
      <c r="L91" s="204">
        <f>Commercial_Total!DF119</f>
        <v>1.2959542332713276</v>
      </c>
      <c r="M91" s="204">
        <f>Commercial_Total!DG119</f>
        <v>1.0269671448508266</v>
      </c>
      <c r="N91" s="204">
        <f>Commercial_Total!DH119</f>
        <v>0.98458881943803633</v>
      </c>
    </row>
    <row r="92" spans="7:16" x14ac:dyDescent="0.2">
      <c r="J92" s="200">
        <f>Commercial_Total!DD120</f>
        <v>2003</v>
      </c>
      <c r="K92" s="204">
        <f>Commercial_Total!DE120</f>
        <v>1.3303365066399018</v>
      </c>
      <c r="L92" s="204">
        <f>Commercial_Total!DF120</f>
        <v>1.3179306558420987</v>
      </c>
      <c r="M92" s="204">
        <f>Commercial_Total!DG120</f>
        <v>1.0107876827132098</v>
      </c>
      <c r="N92" s="204">
        <f>Commercial_Total!DH120</f>
        <v>0.99864011592153956</v>
      </c>
    </row>
    <row r="93" spans="7:16" x14ac:dyDescent="0.2">
      <c r="J93" s="200">
        <f>Commercial_Total!DD121</f>
        <v>2004</v>
      </c>
      <c r="K93" s="204">
        <f>Commercial_Total!DE121</f>
        <v>1.3588604542996641</v>
      </c>
      <c r="L93" s="204">
        <f>Commercial_Total!DF121</f>
        <v>1.3368289042191999</v>
      </c>
      <c r="M93" s="204">
        <f>Commercial_Total!DG121</f>
        <v>1.0151923937680067</v>
      </c>
      <c r="N93" s="204">
        <f>Commercial_Total!DH121</f>
        <v>1.0012687864372602</v>
      </c>
    </row>
    <row r="94" spans="7:16" x14ac:dyDescent="0.2">
      <c r="J94" s="200">
        <f>Commercial_Total!DD122</f>
        <v>2005</v>
      </c>
      <c r="K94" s="204">
        <f>Commercial_Total!DE122</f>
        <v>1.3629471813688043</v>
      </c>
      <c r="L94" s="204">
        <f>Commercial_Total!DF122</f>
        <v>1.3553934946810937</v>
      </c>
      <c r="M94" s="204">
        <f>Commercial_Total!DG122</f>
        <v>1.0154206470078762</v>
      </c>
      <c r="N94" s="204">
        <f>Commercial_Total!DH122</f>
        <v>0.99030196112153501</v>
      </c>
    </row>
    <row r="95" spans="7:16" x14ac:dyDescent="0.2">
      <c r="J95" s="200">
        <f>Commercial_Total!DD123</f>
        <v>2006</v>
      </c>
      <c r="K95" s="204">
        <f>Commercial_Total!DE123</f>
        <v>1.3583281748434104</v>
      </c>
      <c r="L95" s="204">
        <f>Commercial_Total!DF123</f>
        <v>1.3749235017534167</v>
      </c>
      <c r="M95" s="204">
        <f>Commercial_Total!DG123</f>
        <v>0.99094455149894312</v>
      </c>
      <c r="N95" s="204">
        <f>Commercial_Total!DH123</f>
        <v>0.99695790075061907</v>
      </c>
    </row>
    <row r="96" spans="7:16" x14ac:dyDescent="0.2">
      <c r="J96" s="200">
        <f>Commercial_Total!DD124</f>
        <v>2007</v>
      </c>
      <c r="K96" s="204">
        <f>Commercial_Total!DE124</f>
        <v>1.3159109654604284</v>
      </c>
      <c r="L96" s="204">
        <f>Commercial_Total!DF124</f>
        <v>1.3960662383122981</v>
      </c>
      <c r="M96" s="204">
        <f>Commercial_Total!DG124</f>
        <v>0.96971569265247726</v>
      </c>
      <c r="N96" s="204">
        <f>Commercial_Total!DH124</f>
        <v>0.97202191753865907</v>
      </c>
      <c r="O96" s="201" t="s">
        <v>488</v>
      </c>
      <c r="P96" s="204">
        <f>LN(M96/M90)/6</f>
        <v>-1.3443674012016066E-2</v>
      </c>
    </row>
    <row r="97" spans="1:15" x14ac:dyDescent="0.2">
      <c r="J97" s="200">
        <f>Commercial_Total!DD125</f>
        <v>2008</v>
      </c>
      <c r="K97" s="204">
        <f>Commercial_Total!DE125</f>
        <v>1.3652425263072692</v>
      </c>
      <c r="L97" s="204">
        <f>Commercial_Total!DF125</f>
        <v>1.4185241770420669</v>
      </c>
      <c r="M97" s="204">
        <f>Commercial_Total!DG125</f>
        <v>0.96400219990235969</v>
      </c>
      <c r="N97" s="204">
        <f>Commercial_Total!DH125</f>
        <v>0.9983780876347742</v>
      </c>
    </row>
    <row r="98" spans="1:15" x14ac:dyDescent="0.2">
      <c r="J98" s="200">
        <f>Commercial_Total!DD126</f>
        <v>2009</v>
      </c>
      <c r="K98" s="204">
        <f>Commercial_Total!DE126</f>
        <v>1.393877514897365</v>
      </c>
      <c r="L98" s="204">
        <f>Commercial_Total!DF126</f>
        <v>1.438785468361742</v>
      </c>
      <c r="M98" s="204">
        <f>Commercial_Total!DG126</f>
        <v>0.95957134048013937</v>
      </c>
      <c r="N98" s="204">
        <f>Commercial_Total!DH126</f>
        <v>1.0096045546821442</v>
      </c>
      <c r="O98" s="204">
        <f>M98/M89</f>
        <v>0.93008166507402368</v>
      </c>
    </row>
    <row r="99" spans="1:15" x14ac:dyDescent="0.2">
      <c r="J99" s="200">
        <f>Commercial_Total!DD127</f>
        <v>2010</v>
      </c>
      <c r="K99" s="204">
        <f>Commercial_Total!DE127</f>
        <v>1.3744826942521178</v>
      </c>
      <c r="L99" s="204">
        <f>Commercial_Total!DF127</f>
        <v>1.450788910209897</v>
      </c>
      <c r="M99" s="204">
        <f>Commercial_Total!DG127</f>
        <v>0.9424277025574912</v>
      </c>
      <c r="N99" s="204">
        <f>Commercial_Total!DH127</f>
        <v>1.0052799141238937</v>
      </c>
    </row>
    <row r="100" spans="1:15" x14ac:dyDescent="0.2">
      <c r="J100" s="200">
        <f>Commercial_Total!DD128</f>
        <v>2011</v>
      </c>
      <c r="K100" s="204">
        <f>Commercial_Total!DE128</f>
        <v>1.3814544052231201</v>
      </c>
      <c r="L100" s="204">
        <f>Commercial_Total!DF128</f>
        <v>1.4547657413003872</v>
      </c>
      <c r="M100" s="204">
        <f>Commercial_Total!DG128</f>
        <v>0.94139699920036546</v>
      </c>
      <c r="N100" s="204">
        <f>Commercial_Total!DH128</f>
        <v>1.0087201141149427</v>
      </c>
    </row>
    <row r="103" spans="1:15" x14ac:dyDescent="0.2">
      <c r="A103" s="487" t="s">
        <v>71</v>
      </c>
    </row>
    <row r="104" spans="1:15" x14ac:dyDescent="0.2">
      <c r="A104" t="s">
        <v>495</v>
      </c>
    </row>
    <row r="105" spans="1:15" x14ac:dyDescent="0.2">
      <c r="A105" t="s">
        <v>497</v>
      </c>
      <c r="J105" s="200" t="s">
        <v>335</v>
      </c>
    </row>
    <row r="106" spans="1:15" x14ac:dyDescent="0.2">
      <c r="A106" t="s">
        <v>340</v>
      </c>
      <c r="J106" s="201" t="s">
        <v>496</v>
      </c>
    </row>
    <row r="107" spans="1:15" x14ac:dyDescent="0.2">
      <c r="K107" s="202"/>
      <c r="L107" s="202"/>
      <c r="M107" s="202"/>
      <c r="N107" s="202"/>
    </row>
    <row r="108" spans="1:15" ht="53.25" customHeight="1" thickBot="1" x14ac:dyDescent="0.25">
      <c r="J108" s="268"/>
      <c r="K108" s="269" t="s">
        <v>1371</v>
      </c>
      <c r="L108" s="270" t="str">
        <f>Commercial_Total!DF160</f>
        <v>Floorspace</v>
      </c>
      <c r="M108" s="270" t="str">
        <f>Commercial_Total!DG160</f>
        <v>Intensity Index (weather -adjusted)</v>
      </c>
      <c r="N108" s="270" t="str">
        <f>Commercial_Total!DH160</f>
        <v>Weather Factor</v>
      </c>
    </row>
    <row r="109" spans="1:15" x14ac:dyDescent="0.2">
      <c r="J109" s="200">
        <f>Commercial_Total!DD176</f>
        <v>1985</v>
      </c>
      <c r="K109" s="204">
        <f>Commercial_Total!DE176</f>
        <v>1</v>
      </c>
      <c r="L109" s="204">
        <f>Commercial_Total!DF176</f>
        <v>1</v>
      </c>
      <c r="M109" s="204">
        <f>Commercial_Total!DG176</f>
        <v>1</v>
      </c>
      <c r="N109" s="204">
        <f>Commercial_Total!DH176</f>
        <v>1</v>
      </c>
    </row>
    <row r="110" spans="1:15" x14ac:dyDescent="0.2">
      <c r="J110" s="200">
        <f>Commercial_Total!DD177</f>
        <v>1986</v>
      </c>
      <c r="K110" s="204">
        <f>Commercial_Total!DE177</f>
        <v>1.0370036729934959</v>
      </c>
      <c r="L110" s="204">
        <f>Commercial_Total!DF177</f>
        <v>1.0227054921100727</v>
      </c>
      <c r="M110" s="204">
        <f>Commercial_Total!DG177</f>
        <v>0.99724287823504698</v>
      </c>
      <c r="N110" s="204">
        <f>Commercial_Total!DH177</f>
        <v>1.0167841389525267</v>
      </c>
    </row>
    <row r="111" spans="1:15" x14ac:dyDescent="0.2">
      <c r="J111" s="200">
        <f>Commercial_Total!DD178</f>
        <v>1987</v>
      </c>
      <c r="K111" s="204">
        <f>Commercial_Total!DE178</f>
        <v>1.0794214637112063</v>
      </c>
      <c r="L111" s="204">
        <f>Commercial_Total!DF178</f>
        <v>1.0445556731731047</v>
      </c>
      <c r="M111" s="204">
        <f>Commercial_Total!DG178</f>
        <v>1.0109618550448947</v>
      </c>
      <c r="N111" s="204">
        <f>Commercial_Total!DH178</f>
        <v>1.022173665651162</v>
      </c>
    </row>
    <row r="112" spans="1:15" x14ac:dyDescent="0.2">
      <c r="J112" s="200">
        <f>Commercial_Total!DD179</f>
        <v>1988</v>
      </c>
      <c r="K112" s="204">
        <f>Commercial_Total!DE179</f>
        <v>1.1371856092457895</v>
      </c>
      <c r="L112" s="204">
        <f>Commercial_Total!DF179</f>
        <v>1.065822440562912</v>
      </c>
      <c r="M112" s="204">
        <f>Commercial_Total!DG179</f>
        <v>1.0393330779597547</v>
      </c>
      <c r="N112" s="204">
        <f>Commercial_Total!DH179</f>
        <v>1.0265775104875754</v>
      </c>
    </row>
    <row r="113" spans="10:16" x14ac:dyDescent="0.2">
      <c r="J113" s="200">
        <f>Commercial_Total!DD180</f>
        <v>1989</v>
      </c>
      <c r="K113" s="204">
        <f>Commercial_Total!DE180</f>
        <v>1.1759622151560174</v>
      </c>
      <c r="L113" s="204">
        <f>Commercial_Total!DF180</f>
        <v>1.0861485320832773</v>
      </c>
      <c r="M113" s="204">
        <f>Commercial_Total!DG180</f>
        <v>1.0647262044640744</v>
      </c>
      <c r="N113" s="204">
        <f>Commercial_Total!DH180</f>
        <v>1.0168718038315554</v>
      </c>
    </row>
    <row r="114" spans="10:16" x14ac:dyDescent="0.2">
      <c r="J114" s="200">
        <f>Commercial_Total!DD181</f>
        <v>1990</v>
      </c>
      <c r="K114" s="204">
        <f>Commercial_Total!DE181</f>
        <v>1.215578475317372</v>
      </c>
      <c r="L114" s="204">
        <f>Commercial_Total!DF181</f>
        <v>1.1032794543745068</v>
      </c>
      <c r="M114" s="204">
        <f>Commercial_Total!DG181</f>
        <v>1.0772401601629971</v>
      </c>
      <c r="N114" s="204">
        <f>Commercial_Total!DH181</f>
        <v>1.022786376943053</v>
      </c>
    </row>
    <row r="115" spans="10:16" x14ac:dyDescent="0.2">
      <c r="J115" s="200">
        <f>Commercial_Total!DD182</f>
        <v>1991</v>
      </c>
      <c r="K115" s="204">
        <f>Commercial_Total!DE182</f>
        <v>1.2401233243923688</v>
      </c>
      <c r="L115" s="204">
        <f>Commercial_Total!DF182</f>
        <v>1.1166411184885634</v>
      </c>
      <c r="M115" s="204">
        <f>Commercial_Total!DG182</f>
        <v>1.0783185056672908</v>
      </c>
      <c r="N115" s="204">
        <f>Commercial_Total!DH182</f>
        <v>1.0299216828011235</v>
      </c>
    </row>
    <row r="116" spans="10:16" x14ac:dyDescent="0.2">
      <c r="J116" s="200">
        <f>Commercial_Total!DD183</f>
        <v>1992</v>
      </c>
      <c r="K116" s="204">
        <f>Commercial_Total!DE183</f>
        <v>1.241266211100144</v>
      </c>
      <c r="L116" s="204">
        <f>Commercial_Total!DF183</f>
        <v>1.1271570613201707</v>
      </c>
      <c r="M116" s="204">
        <f>Commercial_Total!DG183</f>
        <v>1.0963849314152352</v>
      </c>
      <c r="N116" s="204">
        <f>Commercial_Total!DH183</f>
        <v>1.0044248280492223</v>
      </c>
    </row>
    <row r="117" spans="10:16" x14ac:dyDescent="0.2">
      <c r="J117" s="200">
        <f>Commercial_Total!DD184</f>
        <v>1993</v>
      </c>
      <c r="K117" s="204">
        <f>Commercial_Total!DE184</f>
        <v>1.2831904365457267</v>
      </c>
      <c r="L117" s="204">
        <f>Commercial_Total!DF184</f>
        <v>1.137198393024756</v>
      </c>
      <c r="M117" s="204">
        <f>Commercial_Total!DG184</f>
        <v>1.105540165056091</v>
      </c>
      <c r="N117" s="204">
        <f>Commercial_Total!DH184</f>
        <v>1.020658252672602</v>
      </c>
    </row>
    <row r="118" spans="10:16" x14ac:dyDescent="0.2">
      <c r="J118" s="200">
        <f>Commercial_Total!DD185</f>
        <v>1994</v>
      </c>
      <c r="K118" s="204">
        <f>Commercial_Total!DE185</f>
        <v>1.3205785650864772</v>
      </c>
      <c r="L118" s="204">
        <f>Commercial_Total!DF185</f>
        <v>1.1485207898365286</v>
      </c>
      <c r="M118" s="204">
        <f>Commercial_Total!DG185</f>
        <v>1.1262393927190311</v>
      </c>
      <c r="N118" s="204">
        <f>Commercial_Total!DH185</f>
        <v>1.0209269519946036</v>
      </c>
    </row>
    <row r="119" spans="10:16" x14ac:dyDescent="0.2">
      <c r="J119" s="200">
        <f>Commercial_Total!DD186</f>
        <v>1995</v>
      </c>
      <c r="K119" s="204">
        <f>Commercial_Total!DE186</f>
        <v>1.3604759982266563</v>
      </c>
      <c r="L119" s="204">
        <f>Commercial_Total!DF186</f>
        <v>1.1624022877522788</v>
      </c>
      <c r="M119" s="204">
        <f>Commercial_Total!DG186</f>
        <v>1.1424816675236094</v>
      </c>
      <c r="N119" s="204">
        <f>Commercial_Total!DH186</f>
        <v>1.0244368408922795</v>
      </c>
    </row>
    <row r="120" spans="10:16" x14ac:dyDescent="0.2">
      <c r="J120" s="200">
        <f>Commercial_Total!DD187</f>
        <v>1996</v>
      </c>
      <c r="K120" s="204">
        <f>Commercial_Total!DE187</f>
        <v>1.3994224851760382</v>
      </c>
      <c r="L120" s="204">
        <f>Commercial_Total!DF187</f>
        <v>1.1777938855467078</v>
      </c>
      <c r="M120" s="204">
        <f>Commercial_Total!DG187</f>
        <v>1.1725514700700514</v>
      </c>
      <c r="N120" s="204">
        <f>Commercial_Total!DH187</f>
        <v>1.0133223853307674</v>
      </c>
    </row>
    <row r="121" spans="10:16" x14ac:dyDescent="0.2">
      <c r="J121" s="200">
        <f>Commercial_Total!DD188</f>
        <v>1997</v>
      </c>
      <c r="K121" s="204">
        <f>Commercial_Total!DE188</f>
        <v>1.4340749220753464</v>
      </c>
      <c r="L121" s="204">
        <f>Commercial_Total!DF188</f>
        <v>1.1950535636486832</v>
      </c>
      <c r="M121" s="204">
        <f>Commercial_Total!DG188</f>
        <v>1.1854763101508063</v>
      </c>
      <c r="N121" s="204">
        <f>Commercial_Total!DH188</f>
        <v>1.0122588683202345</v>
      </c>
      <c r="O121" s="201" t="s">
        <v>500</v>
      </c>
    </row>
    <row r="122" spans="10:16" x14ac:dyDescent="0.2">
      <c r="J122" s="200">
        <f>Commercial_Total!DD189</f>
        <v>1998</v>
      </c>
      <c r="K122" s="204">
        <f>Commercial_Total!DE189</f>
        <v>1.5082716365361806</v>
      </c>
      <c r="L122" s="204">
        <f>Commercial_Total!DF189</f>
        <v>1.2170318063299685</v>
      </c>
      <c r="M122" s="204">
        <f>Commercial_Total!DG189</f>
        <v>1.1992058774922374</v>
      </c>
      <c r="N122" s="204">
        <f>Commercial_Total!DH189</f>
        <v>1.0334367164839509</v>
      </c>
    </row>
    <row r="123" spans="10:16" x14ac:dyDescent="0.2">
      <c r="J123" s="200">
        <f>Commercial_Total!DD190</f>
        <v>1999</v>
      </c>
      <c r="K123" s="204">
        <f>Commercial_Total!DE190</f>
        <v>1.5456574341509768</v>
      </c>
      <c r="L123" s="204">
        <f>Commercial_Total!DF190</f>
        <v>1.242869781413823</v>
      </c>
      <c r="M123" s="204">
        <f>Commercial_Total!DG190</f>
        <v>1.2129772602985001</v>
      </c>
      <c r="N123" s="204">
        <f>Commercial_Total!DH190</f>
        <v>1.0252622309378943</v>
      </c>
      <c r="O123" s="201" t="s">
        <v>487</v>
      </c>
      <c r="P123" s="204">
        <f>LN(M123/M109)/14</f>
        <v>1.3791277365984641E-2</v>
      </c>
    </row>
    <row r="124" spans="10:16" x14ac:dyDescent="0.2">
      <c r="J124" s="200">
        <f>Commercial_Total!DD191</f>
        <v>2000</v>
      </c>
      <c r="K124" s="204">
        <f>Commercial_Total!DE191</f>
        <v>1.6259172826391146</v>
      </c>
      <c r="L124" s="204">
        <f>Commercial_Total!DF191</f>
        <v>1.2698678823650202</v>
      </c>
      <c r="M124" s="204">
        <f>Commercial_Total!DG191</f>
        <v>1.2588267925412189</v>
      </c>
      <c r="N124" s="204">
        <f>Commercial_Total!DH191</f>
        <v>1.0171240668006434</v>
      </c>
    </row>
    <row r="125" spans="10:16" x14ac:dyDescent="0.2">
      <c r="J125" s="200">
        <f>Commercial_Total!DD192</f>
        <v>2001</v>
      </c>
      <c r="K125" s="204">
        <f>Commercial_Total!DE192</f>
        <v>1.6519551221869291</v>
      </c>
      <c r="L125" s="204">
        <f>Commercial_Total!DF192</f>
        <v>1.2959542332713276</v>
      </c>
      <c r="M125" s="204">
        <f>Commercial_Total!DG192</f>
        <v>1.2511969944594354</v>
      </c>
      <c r="N125" s="204">
        <f>Commercial_Total!DH192</f>
        <v>1.0187858109736345</v>
      </c>
    </row>
    <row r="126" spans="10:16" x14ac:dyDescent="0.2">
      <c r="J126" s="200">
        <f>Commercial_Total!DD193</f>
        <v>2002</v>
      </c>
      <c r="K126" s="204">
        <f>Commercial_Total!DE193</f>
        <v>1.6833790815887164</v>
      </c>
      <c r="L126" s="204">
        <f>Commercial_Total!DF193</f>
        <v>1.3179306558420987</v>
      </c>
      <c r="M126" s="204">
        <f>Commercial_Total!DG193</f>
        <v>1.2357812899161951</v>
      </c>
      <c r="N126" s="204">
        <f>Commercial_Total!DH193</f>
        <v>1.0335886949447601</v>
      </c>
    </row>
    <row r="127" spans="10:16" x14ac:dyDescent="0.2">
      <c r="J127" s="200">
        <f>Commercial_Total!DD194</f>
        <v>2003</v>
      </c>
      <c r="K127" s="204">
        <f>Commercial_Total!DE194</f>
        <v>1.6865709834759288</v>
      </c>
      <c r="L127" s="204">
        <f>Commercial_Total!DF194</f>
        <v>1.3368289042191999</v>
      </c>
      <c r="M127" s="204">
        <f>Commercial_Total!DG194</f>
        <v>1.2386600969267993</v>
      </c>
      <c r="N127" s="204">
        <f>Commercial_Total!DH194</f>
        <v>1.0185366246670255</v>
      </c>
    </row>
    <row r="128" spans="10:16" x14ac:dyDescent="0.2">
      <c r="J128" s="200">
        <f>Commercial_Total!DD195</f>
        <v>2004</v>
      </c>
      <c r="K128" s="204">
        <f>Commercial_Total!DE195</f>
        <v>1.7251603420026571</v>
      </c>
      <c r="L128" s="204">
        <f>Commercial_Total!DF195</f>
        <v>1.3553934946810937</v>
      </c>
      <c r="M128" s="204">
        <f>Commercial_Total!DG195</f>
        <v>1.2511737596017871</v>
      </c>
      <c r="N128" s="204">
        <f>Commercial_Total!DH195</f>
        <v>1.0172939030098069</v>
      </c>
    </row>
    <row r="129" spans="1:18" x14ac:dyDescent="0.2">
      <c r="J129" s="200">
        <f>Commercial_Total!DD196</f>
        <v>2005</v>
      </c>
      <c r="K129" s="204">
        <f>Commercial_Total!DE196</f>
        <v>1.7897065398940397</v>
      </c>
      <c r="L129" s="204">
        <f>Commercial_Total!DF196</f>
        <v>1.3749235017534167</v>
      </c>
      <c r="M129" s="204">
        <f>Commercial_Total!DG196</f>
        <v>1.2637928901394213</v>
      </c>
      <c r="N129" s="204">
        <f>Commercial_Total!DH196</f>
        <v>1.0299766562761057</v>
      </c>
    </row>
    <row r="130" spans="1:18" x14ac:dyDescent="0.2">
      <c r="J130" s="200">
        <f>Commercial_Total!DD197</f>
        <v>2006</v>
      </c>
      <c r="K130" s="204">
        <f>Commercial_Total!DE197</f>
        <v>1.8092705389066219</v>
      </c>
      <c r="L130" s="204">
        <f>Commercial_Total!DF197</f>
        <v>1.3960662383122981</v>
      </c>
      <c r="M130" s="204">
        <f>Commercial_Total!DG197</f>
        <v>1.2646145105381159</v>
      </c>
      <c r="N130" s="204">
        <f>Commercial_Total!DH197</f>
        <v>1.0248004943812576</v>
      </c>
    </row>
    <row r="131" spans="1:18" x14ac:dyDescent="0.2">
      <c r="J131" s="200">
        <f>Commercial_Total!DD198</f>
        <v>2007</v>
      </c>
      <c r="K131" s="204">
        <f>Commercial_Total!DE198</f>
        <v>1.8621331724227241</v>
      </c>
      <c r="L131" s="204">
        <f>Commercial_Total!DF198</f>
        <v>1.4185241770420669</v>
      </c>
      <c r="M131" s="204">
        <f>Commercial_Total!DG198</f>
        <v>1.2648290736994989</v>
      </c>
      <c r="N131" s="204">
        <f>Commercial_Total!DH198</f>
        <v>1.0378680786556425</v>
      </c>
      <c r="O131" s="201" t="s">
        <v>488</v>
      </c>
      <c r="P131" s="204">
        <f>LN(M131/M125)/6</f>
        <v>1.8060507942089978E-3</v>
      </c>
    </row>
    <row r="132" spans="1:18" x14ac:dyDescent="0.2">
      <c r="J132" s="200">
        <f>Commercial_Total!DD199</f>
        <v>2008</v>
      </c>
      <c r="K132" s="204">
        <f>Commercial_Total!DE199</f>
        <v>1.861650648039711</v>
      </c>
      <c r="L132" s="204">
        <f>Commercial_Total!DF199</f>
        <v>1.438785468361742</v>
      </c>
      <c r="M132" s="204">
        <f>Commercial_Total!DG199</f>
        <v>1.2676225806490824</v>
      </c>
      <c r="N132" s="204">
        <f>Commercial_Total!DH199</f>
        <v>1.0207330483504395</v>
      </c>
      <c r="O132" s="201" t="s">
        <v>498</v>
      </c>
      <c r="P132" s="204">
        <f>LN(M132/M125)/7</f>
        <v>1.8632105283841992E-3</v>
      </c>
      <c r="Q132" s="201" t="s">
        <v>499</v>
      </c>
      <c r="R132" s="204">
        <f>LN(M132/M126)/6</f>
        <v>4.2399614843795343E-3</v>
      </c>
    </row>
    <row r="133" spans="1:18" x14ac:dyDescent="0.2">
      <c r="J133" s="200">
        <f>Commercial_Total!DD200</f>
        <v>2009</v>
      </c>
      <c r="K133" s="204">
        <f>Commercial_Total!DE200</f>
        <v>1.8310011999951146</v>
      </c>
      <c r="L133" s="204">
        <f>Commercial_Total!DF200</f>
        <v>1.450788910209897</v>
      </c>
      <c r="M133" s="204">
        <f>Commercial_Total!DG200</f>
        <v>1.2426245402449327</v>
      </c>
      <c r="N133" s="204">
        <f>Commercial_Total!DH200</f>
        <v>1.0156509419190096</v>
      </c>
    </row>
    <row r="134" spans="1:18" x14ac:dyDescent="0.2">
      <c r="J134" s="200">
        <f>Commercial_Total!DD201</f>
        <v>2010</v>
      </c>
      <c r="K134" s="204">
        <f>Commercial_Total!DE201</f>
        <v>1.8642930270097078</v>
      </c>
      <c r="L134" s="204">
        <f>Commercial_Total!DF201</f>
        <v>1.4547657413003872</v>
      </c>
      <c r="M134" s="204">
        <f>Commercial_Total!DG201</f>
        <v>1.2316604894869723</v>
      </c>
      <c r="N134" s="204">
        <f>Commercial_Total!DH201</f>
        <v>1.0404712876443081</v>
      </c>
    </row>
    <row r="135" spans="1:18" x14ac:dyDescent="0.2">
      <c r="J135" s="200">
        <f>Commercial_Total!DD202</f>
        <v>2011</v>
      </c>
      <c r="K135" s="204">
        <f>Commercial_Total!DE202</f>
        <v>1.8611970667336082</v>
      </c>
      <c r="L135" s="204">
        <f>Commercial_Total!DF202</f>
        <v>1.4580352898685822</v>
      </c>
      <c r="M135" s="204">
        <f>Commercial_Total!DG202</f>
        <v>1.2264345319660683</v>
      </c>
      <c r="N135" s="204">
        <f>Commercial_Total!DH202</f>
        <v>1.040830364544709</v>
      </c>
    </row>
    <row r="136" spans="1:18" x14ac:dyDescent="0.2">
      <c r="K136" s="204"/>
      <c r="L136" s="204"/>
      <c r="M136" s="204"/>
      <c r="N136" s="204"/>
    </row>
    <row r="137" spans="1:18" x14ac:dyDescent="0.2">
      <c r="K137" s="204"/>
      <c r="L137" s="204"/>
      <c r="M137" s="204"/>
      <c r="N137" s="204"/>
    </row>
    <row r="138" spans="1:18" x14ac:dyDescent="0.2">
      <c r="A138" s="267" t="s">
        <v>597</v>
      </c>
      <c r="C138" s="200" t="s">
        <v>1373</v>
      </c>
      <c r="K138" s="204"/>
      <c r="L138" s="204"/>
      <c r="M138" s="204"/>
      <c r="N138" s="204"/>
    </row>
    <row r="139" spans="1:18" x14ac:dyDescent="0.2">
      <c r="A139" s="211" t="s">
        <v>526</v>
      </c>
      <c r="J139" s="201" t="s">
        <v>348</v>
      </c>
    </row>
    <row r="140" spans="1:18" x14ac:dyDescent="0.2">
      <c r="A140" t="s">
        <v>497</v>
      </c>
      <c r="J140" s="201" t="s">
        <v>527</v>
      </c>
    </row>
    <row r="141" spans="1:18" x14ac:dyDescent="0.2">
      <c r="A141" t="s">
        <v>340</v>
      </c>
    </row>
    <row r="142" spans="1:18" ht="64.5" thickBot="1" x14ac:dyDescent="0.25">
      <c r="A142" s="212"/>
      <c r="J142" s="268"/>
      <c r="K142" s="271" t="s">
        <v>740</v>
      </c>
      <c r="L142" s="271" t="s">
        <v>347</v>
      </c>
      <c r="M142" s="271" t="s">
        <v>739</v>
      </c>
      <c r="N142" s="271" t="s">
        <v>141</v>
      </c>
      <c r="O142" s="272" t="s">
        <v>509</v>
      </c>
    </row>
    <row r="143" spans="1:18" x14ac:dyDescent="0.2">
      <c r="A143" s="212" t="s">
        <v>345</v>
      </c>
      <c r="J143" s="202">
        <f t="shared" ref="J143:J157" si="0">J13</f>
        <v>1970</v>
      </c>
      <c r="K143" s="204">
        <f>Total_Commercial_LMDI_UtilAdj!AI36</f>
        <v>0.72693553528780097</v>
      </c>
      <c r="L143" s="204">
        <f>Commercial_Total!DF314</f>
        <v>0.7429327365238283</v>
      </c>
      <c r="M143" s="204">
        <f>Total_Commercial_LMDI_UtilAdj!AG36</f>
        <v>0.93855880452036988</v>
      </c>
      <c r="N143" s="204">
        <f>Total_Commercial_LMDI_UtilAdj!AE36</f>
        <v>1.0163108237421086</v>
      </c>
      <c r="O143" s="240">
        <f>Total_Commercial_LMDI_UtilAdj!AF36</f>
        <v>1.0257897728637211</v>
      </c>
    </row>
    <row r="144" spans="1:18" x14ac:dyDescent="0.2">
      <c r="J144" s="202">
        <f t="shared" si="0"/>
        <v>1971</v>
      </c>
      <c r="K144" s="204">
        <f>Total_Commercial_LMDI_UtilAdj!AI37</f>
        <v>0.75956704588979329</v>
      </c>
      <c r="L144" s="204">
        <f>Commercial_Total!DF315</f>
        <v>0.75976129204513909</v>
      </c>
      <c r="M144" s="204">
        <f>Total_Commercial_LMDI_UtilAdj!AG37</f>
        <v>0.96369456179996371</v>
      </c>
      <c r="N144" s="204">
        <f>Total_Commercial_LMDI_UtilAdj!AE37</f>
        <v>1.0124212430756203</v>
      </c>
      <c r="O144" s="240">
        <f>Total_Commercial_LMDI_UtilAdj!AF37</f>
        <v>1.0246800799906515</v>
      </c>
    </row>
    <row r="145" spans="10:15" x14ac:dyDescent="0.2">
      <c r="J145" s="202">
        <f t="shared" si="0"/>
        <v>1972</v>
      </c>
      <c r="K145" s="204">
        <f>Total_Commercial_LMDI_UtilAdj!AI38</f>
        <v>0.79984609047853639</v>
      </c>
      <c r="L145" s="204">
        <f>Commercial_Total!DF316</f>
        <v>0.7776502043173672</v>
      </c>
      <c r="M145" s="204">
        <f>Total_Commercial_LMDI_UtilAdj!AG38</f>
        <v>0.99260997072859802</v>
      </c>
      <c r="N145" s="204">
        <f>Total_Commercial_LMDI_UtilAdj!AE38</f>
        <v>1.0149143995319327</v>
      </c>
      <c r="O145" s="240">
        <f>Total_Commercial_LMDI_UtilAdj!AF38</f>
        <v>1.0209726030207953</v>
      </c>
    </row>
    <row r="146" spans="10:15" x14ac:dyDescent="0.2">
      <c r="J146" s="202">
        <f t="shared" si="0"/>
        <v>1973</v>
      </c>
      <c r="K146" s="204">
        <f>Total_Commercial_LMDI_UtilAdj!AI39</f>
        <v>0.83116095884742458</v>
      </c>
      <c r="L146" s="204">
        <f>Commercial_Total!DF317</f>
        <v>0.79734073659600746</v>
      </c>
      <c r="M146" s="204">
        <f>Total_Commercial_LMDI_UtilAdj!AG39</f>
        <v>1.0188084402675921</v>
      </c>
      <c r="N146" s="204">
        <f>Total_Commercial_LMDI_UtilAdj!AE39</f>
        <v>1.0043309433057559</v>
      </c>
      <c r="O146" s="240">
        <f>Total_Commercial_LMDI_UtilAdj!AF39</f>
        <v>1.0187598123687933</v>
      </c>
    </row>
    <row r="147" spans="10:15" x14ac:dyDescent="0.2">
      <c r="J147" s="202">
        <f t="shared" si="0"/>
        <v>1974</v>
      </c>
      <c r="K147" s="204">
        <f>Total_Commercial_LMDI_UtilAdj!AI40</f>
        <v>0.81812831719178525</v>
      </c>
      <c r="L147" s="204">
        <f>Commercial_Total!DF318</f>
        <v>0.81727797089711285</v>
      </c>
      <c r="M147" s="204">
        <f>Total_Commercial_LMDI_UtilAdj!AG40</f>
        <v>0.97499447117788529</v>
      </c>
      <c r="N147" s="204">
        <f>Total_Commercial_LMDI_UtilAdj!AE40</f>
        <v>1.0007931175023006</v>
      </c>
      <c r="O147" s="240">
        <f>Total_Commercial_LMDI_UtilAdj!AF40</f>
        <v>1.0259003282449477</v>
      </c>
    </row>
    <row r="148" spans="10:15" x14ac:dyDescent="0.2">
      <c r="J148" s="202">
        <f t="shared" si="0"/>
        <v>1975</v>
      </c>
      <c r="K148" s="204">
        <f>Total_Commercial_LMDI_UtilAdj!AI41</f>
        <v>0.82676553204740943</v>
      </c>
      <c r="L148" s="204">
        <f>Commercial_Total!DF319</f>
        <v>0.83336894434812103</v>
      </c>
      <c r="M148" s="204">
        <f>Total_Commercial_LMDI_UtilAdj!AG41</f>
        <v>0.96371179784442407</v>
      </c>
      <c r="N148" s="204">
        <f>Total_Commercial_LMDI_UtilAdj!AE41</f>
        <v>1.0066338101702879</v>
      </c>
      <c r="O148" s="240">
        <f>Total_Commercial_LMDI_UtilAdj!AF41</f>
        <v>1.0226484428156633</v>
      </c>
    </row>
    <row r="149" spans="10:15" x14ac:dyDescent="0.2">
      <c r="J149" s="202">
        <f t="shared" si="0"/>
        <v>1976</v>
      </c>
      <c r="K149" s="204">
        <f>Total_Commercial_LMDI_UtilAdj!AI42</f>
        <v>0.87648412715701096</v>
      </c>
      <c r="L149" s="204">
        <f>Commercial_Total!DF320</f>
        <v>0.84609700270946586</v>
      </c>
      <c r="M149" s="204">
        <f>Total_Commercial_LMDI_UtilAdj!AG42</f>
        <v>0.99793329846401946</v>
      </c>
      <c r="N149" s="204">
        <f>Total_Commercial_LMDI_UtilAdj!AE42</f>
        <v>1.0164768232510577</v>
      </c>
      <c r="O149" s="240">
        <f>Total_Commercial_LMDI_UtilAdj!AF42</f>
        <v>1.0212331505718988</v>
      </c>
    </row>
    <row r="150" spans="10:15" x14ac:dyDescent="0.2">
      <c r="J150" s="202">
        <f t="shared" si="0"/>
        <v>1977</v>
      </c>
      <c r="K150" s="204">
        <f>Total_Commercial_LMDI_UtilAdj!AI43</f>
        <v>0.89177114827907922</v>
      </c>
      <c r="L150" s="204">
        <f>Commercial_Total!DF321</f>
        <v>0.85990494559524699</v>
      </c>
      <c r="M150" s="204">
        <f>Total_Commercial_LMDI_UtilAdj!AG43</f>
        <v>1.0019961041330296</v>
      </c>
      <c r="N150" s="204">
        <f>Total_Commercial_LMDI_UtilAdj!AE43</f>
        <v>1.0134689876504392</v>
      </c>
      <c r="O150" s="240">
        <f>Total_Commercial_LMDI_UtilAdj!AF43</f>
        <v>1.0212368420319318</v>
      </c>
    </row>
    <row r="151" spans="10:15" x14ac:dyDescent="0.2">
      <c r="J151" s="202">
        <f t="shared" si="0"/>
        <v>1978</v>
      </c>
      <c r="K151" s="204">
        <f>Total_Commercial_LMDI_UtilAdj!AI44</f>
        <v>0.91829614001829207</v>
      </c>
      <c r="L151" s="204">
        <f>Commercial_Total!DF322</f>
        <v>0.87679393995089527</v>
      </c>
      <c r="M151" s="204">
        <f>Total_Commercial_LMDI_UtilAdj!AG44</f>
        <v>0.98939476788165392</v>
      </c>
      <c r="N151" s="204">
        <f>Total_Commercial_LMDI_UtilAdj!AE44</f>
        <v>1.0314331178573153</v>
      </c>
      <c r="O151" s="240">
        <f>Total_Commercial_LMDI_UtilAdj!AF44</f>
        <v>1.0263004942303167</v>
      </c>
    </row>
    <row r="152" spans="10:15" x14ac:dyDescent="0.2">
      <c r="J152" s="202">
        <f t="shared" si="0"/>
        <v>1979</v>
      </c>
      <c r="K152" s="204">
        <f>Total_Commercial_LMDI_UtilAdj!AI45</f>
        <v>0.93012765977746015</v>
      </c>
      <c r="L152" s="204">
        <f>Commercial_Total!DF323</f>
        <v>0.89639821962233757</v>
      </c>
      <c r="M152" s="204">
        <f>Total_Commercial_LMDI_UtilAdj!AG45</f>
        <v>1.0003318267603338</v>
      </c>
      <c r="N152" s="204">
        <f>Total_Commercial_LMDI_UtilAdj!AE45</f>
        <v>1.016445645630327</v>
      </c>
      <c r="O152" s="240">
        <f>Total_Commercial_LMDI_UtilAdj!AF45</f>
        <v>1.0205007490063633</v>
      </c>
    </row>
    <row r="153" spans="10:15" x14ac:dyDescent="0.2">
      <c r="J153" s="202">
        <f t="shared" si="0"/>
        <v>1980</v>
      </c>
      <c r="K153" s="204">
        <f>Total_Commercial_LMDI_UtilAdj!AI46</f>
        <v>0.92405758599960031</v>
      </c>
      <c r="L153" s="204">
        <f>Commercial_Total!DF324</f>
        <v>0.91538749861220803</v>
      </c>
      <c r="M153" s="204">
        <f>Total_Commercial_LMDI_UtilAdj!AG46</f>
        <v>0.96345216126996147</v>
      </c>
      <c r="N153" s="204">
        <f>Total_Commercial_LMDI_UtilAdj!AE46</f>
        <v>1.0252818794068068</v>
      </c>
      <c r="O153" s="240">
        <f>Total_Commercial_LMDI_UtilAdj!AF46</f>
        <v>1.0219287622556184</v>
      </c>
    </row>
    <row r="154" spans="10:15" x14ac:dyDescent="0.2">
      <c r="J154" s="202">
        <f t="shared" si="0"/>
        <v>1981</v>
      </c>
      <c r="K154" s="204">
        <f>Total_Commercial_LMDI_UtilAdj!AI47</f>
        <v>0.92728548346104722</v>
      </c>
      <c r="L154" s="204">
        <f>Commercial_Total!DF325</f>
        <v>0.93216199541187617</v>
      </c>
      <c r="M154" s="204">
        <f>Total_Commercial_LMDI_UtilAdj!AG47</f>
        <v>0.97044622133710434</v>
      </c>
      <c r="N154" s="204">
        <f>Total_Commercial_LMDI_UtilAdj!AE47</f>
        <v>1.0147261854061547</v>
      </c>
      <c r="O154" s="240">
        <f>Total_Commercial_LMDI_UtilAdj!AF47</f>
        <v>1.010186888536047</v>
      </c>
    </row>
    <row r="155" spans="10:15" x14ac:dyDescent="0.2">
      <c r="J155" s="202">
        <f t="shared" si="0"/>
        <v>1982</v>
      </c>
      <c r="K155" s="204">
        <f>Total_Commercial_LMDI_UtilAdj!AI48</f>
        <v>0.94860344305564881</v>
      </c>
      <c r="L155" s="204">
        <f>Commercial_Total!DF326</f>
        <v>0.94761765331232584</v>
      </c>
      <c r="M155" s="204">
        <f>Total_Commercial_LMDI_UtilAdj!AG48</f>
        <v>0.97730161149751593</v>
      </c>
      <c r="N155" s="204">
        <f>Total_Commercial_LMDI_UtilAdj!AE48</f>
        <v>1.0073014165115786</v>
      </c>
      <c r="O155" s="240">
        <f>Total_Commercial_LMDI_UtilAdj!AF48</f>
        <v>1.016865456625772</v>
      </c>
    </row>
    <row r="156" spans="10:15" x14ac:dyDescent="0.2">
      <c r="J156" s="202">
        <f t="shared" si="0"/>
        <v>1983</v>
      </c>
      <c r="K156" s="204">
        <f>Total_Commercial_LMDI_UtilAdj!AI49</f>
        <v>0.95538875420736014</v>
      </c>
      <c r="L156" s="204">
        <f>Commercial_Total!DF327</f>
        <v>0.96179177749213429</v>
      </c>
      <c r="M156" s="204">
        <f>Total_Commercial_LMDI_UtilAdj!AG49</f>
        <v>0.96542562778022711</v>
      </c>
      <c r="N156" s="204">
        <f>Total_Commercial_LMDI_UtilAdj!AE49</f>
        <v>1.0147033321432792</v>
      </c>
      <c r="O156" s="240">
        <f>Total_Commercial_LMDI_UtilAdj!AF49</f>
        <v>1.0140074720749934</v>
      </c>
    </row>
    <row r="157" spans="10:15" x14ac:dyDescent="0.2">
      <c r="J157" s="202">
        <f t="shared" si="0"/>
        <v>1984</v>
      </c>
      <c r="K157" s="204">
        <f>Total_Commercial_LMDI_UtilAdj!AI50</f>
        <v>0.99936373019237612</v>
      </c>
      <c r="L157" s="204">
        <f>Commercial_Total!DF328</f>
        <v>0.97892729113732491</v>
      </c>
      <c r="M157" s="204">
        <f>Total_Commercial_LMDI_UtilAdj!AG50</f>
        <v>1.0168515628664625</v>
      </c>
      <c r="N157" s="204">
        <f>Total_Commercial_LMDI_UtilAdj!AE50</f>
        <v>1.0031514376322859</v>
      </c>
      <c r="O157" s="240">
        <f>Total_Commercial_LMDI_UtilAdj!AF50</f>
        <v>1.0008041257422768</v>
      </c>
    </row>
    <row r="158" spans="10:15" x14ac:dyDescent="0.2">
      <c r="J158" s="200">
        <f>1985</f>
        <v>1985</v>
      </c>
      <c r="K158" s="204">
        <f>Total_Commercial_LMDI_UtilAdj!AI51</f>
        <v>1</v>
      </c>
      <c r="L158" s="204">
        <f>Commercial_Total!DF329</f>
        <v>1</v>
      </c>
      <c r="M158" s="204">
        <f>Total_Commercial_LMDI_UtilAdj!AG51</f>
        <v>1</v>
      </c>
      <c r="N158" s="204">
        <f>Total_Commercial_LMDI_UtilAdj!AE51</f>
        <v>1</v>
      </c>
      <c r="O158" s="240">
        <f>Total_Commercial_LMDI_UtilAdj!AF51</f>
        <v>1</v>
      </c>
    </row>
    <row r="159" spans="10:15" x14ac:dyDescent="0.2">
      <c r="J159" s="200">
        <f>J158+1</f>
        <v>1986</v>
      </c>
      <c r="K159" s="204">
        <f>Total_Commercial_LMDI_UtilAdj!AI52</f>
        <v>1.0134586040629974</v>
      </c>
      <c r="L159" s="204">
        <f>Commercial_Total!DF330</f>
        <v>1.0227054921100727</v>
      </c>
      <c r="M159" s="204">
        <f>Total_Commercial_LMDI_UtilAdj!AG52</f>
        <v>0.99351327288905067</v>
      </c>
      <c r="N159" s="204">
        <f>Total_Commercial_LMDI_UtilAdj!AE52</f>
        <v>1.0053243712837803</v>
      </c>
      <c r="O159" s="240">
        <f>Total_Commercial_LMDI_UtilAdj!AF52</f>
        <v>0.99214589884627369</v>
      </c>
    </row>
    <row r="160" spans="10:15" x14ac:dyDescent="0.2">
      <c r="J160" s="200">
        <f t="shared" ref="J160:J184" si="1">J159+1</f>
        <v>1987</v>
      </c>
      <c r="K160" s="204">
        <f>Total_Commercial_LMDI_UtilAdj!AI53</f>
        <v>1.0430420818192276</v>
      </c>
      <c r="L160" s="204">
        <f>Commercial_Total!DF331</f>
        <v>1.0445556731731047</v>
      </c>
      <c r="M160" s="204">
        <f>Total_Commercial_LMDI_UtilAdj!AG53</f>
        <v>1.0031800569883542</v>
      </c>
      <c r="N160" s="204">
        <f>Total_Commercial_LMDI_UtilAdj!AE53</f>
        <v>1.0088309860691231</v>
      </c>
      <c r="O160" s="240">
        <f>Total_Commercial_LMDI_UtilAdj!AF53</f>
        <v>0.98667229888192598</v>
      </c>
    </row>
    <row r="161" spans="1:15" x14ac:dyDescent="0.2">
      <c r="J161" s="200">
        <f t="shared" si="1"/>
        <v>1988</v>
      </c>
      <c r="K161" s="204">
        <f>Total_Commercial_LMDI_UtilAdj!AI54</f>
        <v>1.0980864179974694</v>
      </c>
      <c r="L161" s="204">
        <f>Commercial_Total!DF332</f>
        <v>1.065822440562912</v>
      </c>
      <c r="M161" s="204">
        <f>Total_Commercial_LMDI_UtilAdj!AG54</f>
        <v>1.0267971005185028</v>
      </c>
      <c r="N161" s="204">
        <f>Total_Commercial_LMDI_UtilAdj!AE54</f>
        <v>1.0190916378739658</v>
      </c>
      <c r="O161" s="240">
        <f>Total_Commercial_LMDI_UtilAdj!AF54</f>
        <v>0.98458629953087196</v>
      </c>
    </row>
    <row r="162" spans="1:15" x14ac:dyDescent="0.2">
      <c r="A162" s="267" t="s">
        <v>1372</v>
      </c>
      <c r="J162" s="200">
        <f t="shared" si="1"/>
        <v>1989</v>
      </c>
      <c r="K162" s="204">
        <f>Total_Commercial_LMDI_UtilAdj!AI55</f>
        <v>1.1517597857621369</v>
      </c>
      <c r="L162" s="204">
        <f>Commercial_Total!DF333</f>
        <v>1.0861485320832773</v>
      </c>
      <c r="M162" s="204">
        <f>Total_Commercial_LMDI_UtilAdj!AG55</f>
        <v>1.0401579462037875</v>
      </c>
      <c r="N162" s="204">
        <f>Total_Commercial_LMDI_UtilAdj!AE55</f>
        <v>1.0140857901638523</v>
      </c>
      <c r="O162" s="240">
        <f>Total_Commercial_LMDI_UtilAdj!AF55</f>
        <v>1.005306991400946</v>
      </c>
    </row>
    <row r="163" spans="1:15" x14ac:dyDescent="0.2">
      <c r="J163" s="200">
        <f t="shared" si="1"/>
        <v>1990</v>
      </c>
      <c r="K163" s="204">
        <f>Total_Commercial_LMDI_UtilAdj!AI56</f>
        <v>1.1627529299351069</v>
      </c>
      <c r="L163" s="204">
        <f>Commercial_Total!DF334</f>
        <v>1.1032794543745068</v>
      </c>
      <c r="M163" s="204">
        <f>Total_Commercial_LMDI_UtilAdj!AG56</f>
        <v>1.048444734075173</v>
      </c>
      <c r="N163" s="204">
        <f>Total_Commercial_LMDI_UtilAdj!AE56</f>
        <v>1.0025675973727346</v>
      </c>
      <c r="O163" s="240">
        <f>Total_Commercial_LMDI_UtilAdj!AF56</f>
        <v>1.0026346397119237</v>
      </c>
    </row>
    <row r="164" spans="1:15" x14ac:dyDescent="0.2">
      <c r="J164" s="200">
        <f t="shared" si="1"/>
        <v>1991</v>
      </c>
      <c r="K164" s="204">
        <f>Total_Commercial_LMDI_UtilAdj!AI57</f>
        <v>1.1784145388332976</v>
      </c>
      <c r="L164" s="204">
        <f>Commercial_Total!DF335</f>
        <v>1.1166411184885634</v>
      </c>
      <c r="M164" s="204">
        <f>Total_Commercial_LMDI_UtilAdj!AG57</f>
        <v>1.0450584288616884</v>
      </c>
      <c r="N164" s="204">
        <f>Total_Commercial_LMDI_UtilAdj!AE57</f>
        <v>1.0116689116408615</v>
      </c>
      <c r="O164" s="240">
        <f>Total_Commercial_LMDI_UtilAdj!AF57</f>
        <v>0.99817226669962611</v>
      </c>
    </row>
    <row r="165" spans="1:15" x14ac:dyDescent="0.2">
      <c r="J165" s="200">
        <f t="shared" si="1"/>
        <v>1992</v>
      </c>
      <c r="K165" s="204">
        <f>Total_Commercial_LMDI_UtilAdj!AI58</f>
        <v>1.1791082413735021</v>
      </c>
      <c r="L165" s="204">
        <f>Commercial_Total!DF336</f>
        <v>1.1271570613201707</v>
      </c>
      <c r="M165" s="204">
        <f>Total_Commercial_LMDI_UtilAdj!AG58</f>
        <v>1.0531359115563725</v>
      </c>
      <c r="N165" s="204">
        <f>Total_Commercial_LMDI_UtilAdj!AE58</f>
        <v>0.99852601197842172</v>
      </c>
      <c r="O165" s="240">
        <f>Total_Commercial_LMDI_UtilAdj!AF58</f>
        <v>0.99477630842764719</v>
      </c>
    </row>
    <row r="166" spans="1:15" x14ac:dyDescent="0.2">
      <c r="J166" s="200">
        <f t="shared" si="1"/>
        <v>1993</v>
      </c>
      <c r="K166" s="204">
        <f>Total_Commercial_LMDI_UtilAdj!AI59</f>
        <v>1.2065504521440527</v>
      </c>
      <c r="L166" s="204">
        <f>Commercial_Total!DF337</f>
        <v>1.137198393024756</v>
      </c>
      <c r="M166" s="204">
        <f>Total_Commercial_LMDI_UtilAdj!AG59</f>
        <v>1.0478825133388245</v>
      </c>
      <c r="N166" s="204">
        <f>Total_Commercial_LMDI_UtilAdj!AE59</f>
        <v>1.0170570698475887</v>
      </c>
      <c r="O166" s="240">
        <f>Total_Commercial_LMDI_UtilAdj!AF59</f>
        <v>0.9955230804815477</v>
      </c>
    </row>
    <row r="167" spans="1:15" x14ac:dyDescent="0.2">
      <c r="J167" s="200">
        <f t="shared" si="1"/>
        <v>1994</v>
      </c>
      <c r="K167" s="204">
        <f>Total_Commercial_LMDI_UtilAdj!AI60</f>
        <v>1.2283294211727496</v>
      </c>
      <c r="L167" s="204">
        <f>Commercial_Total!DF338</f>
        <v>1.1485207898365286</v>
      </c>
      <c r="M167" s="204">
        <f>Total_Commercial_LMDI_UtilAdj!AG60</f>
        <v>1.0686074212285142</v>
      </c>
      <c r="N167" s="204">
        <f>Total_Commercial_LMDI_UtilAdj!AE60</f>
        <v>1.0111209552807423</v>
      </c>
      <c r="O167" s="240">
        <f>Total_Commercial_LMDI_UtilAdj!AF60</f>
        <v>0.98981651626012224</v>
      </c>
    </row>
    <row r="168" spans="1:15" x14ac:dyDescent="0.2">
      <c r="J168" s="200">
        <f t="shared" si="1"/>
        <v>1995</v>
      </c>
      <c r="K168" s="204">
        <f>Total_Commercial_LMDI_UtilAdj!AI61</f>
        <v>1.2679309214443841</v>
      </c>
      <c r="L168" s="204">
        <f>Commercial_Total!DF339</f>
        <v>1.1624022877522788</v>
      </c>
      <c r="M168" s="204">
        <f>Total_Commercial_LMDI_UtilAdj!AG61</f>
        <v>1.0807091208608404</v>
      </c>
      <c r="N168" s="204">
        <f>Total_Commercial_LMDI_UtilAdj!AE61</f>
        <v>1.0150979563742817</v>
      </c>
      <c r="O168" s="240">
        <f>Total_Commercial_LMDI_UtilAdj!AF61</f>
        <v>0.9943112815189199</v>
      </c>
    </row>
    <row r="169" spans="1:15" x14ac:dyDescent="0.2">
      <c r="J169" s="200">
        <f t="shared" si="1"/>
        <v>1996</v>
      </c>
      <c r="K169" s="204">
        <f>Total_Commercial_LMDI_UtilAdj!AI62</f>
        <v>1.3098959296580637</v>
      </c>
      <c r="L169" s="204">
        <f>Commercial_Total!DF340</f>
        <v>1.1777938855467078</v>
      </c>
      <c r="M169" s="204">
        <f>Total_Commercial_LMDI_UtilAdj!AG62</f>
        <v>1.1042954000952676</v>
      </c>
      <c r="N169" s="204">
        <f>Total_Commercial_LMDI_UtilAdj!AE62</f>
        <v>1.0122390757114932</v>
      </c>
      <c r="O169" s="240">
        <f>Total_Commercial_LMDI_UtilAdj!AF62</f>
        <v>0.99494514156607605</v>
      </c>
    </row>
    <row r="170" spans="1:15" x14ac:dyDescent="0.2">
      <c r="J170" s="200">
        <f t="shared" si="1"/>
        <v>1997</v>
      </c>
      <c r="K170" s="204">
        <f>Total_Commercial_LMDI_UtilAdj!AI63</f>
        <v>1.332457261222753</v>
      </c>
      <c r="L170" s="204">
        <f>Commercial_Total!DF341</f>
        <v>1.1950535636486832</v>
      </c>
      <c r="M170" s="204">
        <f>Total_Commercial_LMDI_UtilAdj!AG63</f>
        <v>1.1151317688054976</v>
      </c>
      <c r="N170" s="204">
        <f>Total_Commercial_LMDI_UtilAdj!AE63</f>
        <v>1.0068785908494726</v>
      </c>
      <c r="O170" s="240">
        <f>Total_Commercial_LMDI_UtilAdj!AF63</f>
        <v>0.99303057725554511</v>
      </c>
    </row>
    <row r="171" spans="1:15" x14ac:dyDescent="0.2">
      <c r="J171" s="200">
        <f t="shared" si="1"/>
        <v>1998</v>
      </c>
      <c r="K171" s="204">
        <f>Total_Commercial_LMDI_UtilAdj!AI64</f>
        <v>1.3573738795609556</v>
      </c>
      <c r="L171" s="204">
        <f>Commercial_Total!DF342</f>
        <v>1.2170318063299685</v>
      </c>
      <c r="M171" s="204">
        <f>Total_Commercial_LMDI_UtilAdj!AG64</f>
        <v>1.1165024518008444</v>
      </c>
      <c r="N171" s="204">
        <f>Total_Commercial_LMDI_UtilAdj!AE64</f>
        <v>1.005473983082511</v>
      </c>
      <c r="O171" s="240">
        <f>Total_Commercial_LMDI_UtilAdj!AF64</f>
        <v>0.99349809928941701</v>
      </c>
    </row>
    <row r="172" spans="1:15" x14ac:dyDescent="0.2">
      <c r="J172" s="200">
        <f t="shared" si="1"/>
        <v>1999</v>
      </c>
      <c r="K172" s="204">
        <f>Total_Commercial_LMDI_UtilAdj!AI65</f>
        <v>1.3927721859336097</v>
      </c>
      <c r="L172" s="204">
        <f>Commercial_Total!DF343</f>
        <v>1.242869781413823</v>
      </c>
      <c r="M172" s="204">
        <f>Total_Commercial_LMDI_UtilAdj!AG65</f>
        <v>1.1179233745520627</v>
      </c>
      <c r="N172" s="204">
        <f>Total_Commercial_LMDI_UtilAdj!AE65</f>
        <v>1.0045018265078478</v>
      </c>
      <c r="O172" s="240">
        <f>Total_Commercial_LMDI_UtilAdj!AF65</f>
        <v>0.99791072144693982</v>
      </c>
    </row>
    <row r="173" spans="1:15" x14ac:dyDescent="0.2">
      <c r="I173" s="240">
        <f>(M173/M158)^0.067-1</f>
        <v>9.4116919049123116E-3</v>
      </c>
      <c r="J173" s="200">
        <f t="shared" si="1"/>
        <v>2000</v>
      </c>
      <c r="K173" s="204">
        <f>Total_Commercial_LMDI_UtilAdj!AI66</f>
        <v>1.4624891274263792</v>
      </c>
      <c r="L173" s="204">
        <f>Commercial_Total!DF344</f>
        <v>1.2698678823650202</v>
      </c>
      <c r="M173" s="204">
        <f>Total_Commercial_LMDI_UtilAdj!AG66</f>
        <v>1.1500622689041631</v>
      </c>
      <c r="N173" s="204">
        <f>Total_Commercial_LMDI_UtilAdj!AE66</f>
        <v>1.0061469589977761</v>
      </c>
      <c r="O173" s="240">
        <f>Total_Commercial_LMDI_UtilAdj!AF66</f>
        <v>0.99529387779817824</v>
      </c>
    </row>
    <row r="174" spans="1:15" x14ac:dyDescent="0.2">
      <c r="J174" s="200">
        <f t="shared" si="1"/>
        <v>2001</v>
      </c>
      <c r="K174" s="204">
        <f>Total_Commercial_LMDI_UtilAdj!AI67</f>
        <v>1.4470368613437454</v>
      </c>
      <c r="L174" s="204">
        <f>Commercial_Total!DF345</f>
        <v>1.2959542332713276</v>
      </c>
      <c r="M174" s="204">
        <f>Total_Commercial_LMDI_UtilAdj!AG67</f>
        <v>1.1337575876304857</v>
      </c>
      <c r="N174" s="204">
        <f>Total_Commercial_LMDI_UtilAdj!AE67</f>
        <v>1.000385259366952</v>
      </c>
      <c r="O174" s="240">
        <f>Total_Commercial_LMDI_UtilAdj!AF67</f>
        <v>0.98446989343729474</v>
      </c>
    </row>
    <row r="175" spans="1:15" x14ac:dyDescent="0.2">
      <c r="J175" s="200">
        <f t="shared" si="1"/>
        <v>2002</v>
      </c>
      <c r="K175" s="204">
        <f>Total_Commercial_LMDI_UtilAdj!AI68</f>
        <v>1.4725753291787183</v>
      </c>
      <c r="L175" s="204">
        <f>Commercial_Total!DF346</f>
        <v>1.3179306558420987</v>
      </c>
      <c r="M175" s="204">
        <f>Total_Commercial_LMDI_UtilAdj!AG68</f>
        <v>1.1179547172681294</v>
      </c>
      <c r="N175" s="204">
        <f>Total_Commercial_LMDI_UtilAdj!AE68</f>
        <v>1.0147637369501088</v>
      </c>
      <c r="O175" s="240">
        <f>Total_Commercial_LMDI_UtilAdj!AF68</f>
        <v>0.984908324761681</v>
      </c>
    </row>
    <row r="176" spans="1:15" x14ac:dyDescent="0.2">
      <c r="J176" s="200">
        <f t="shared" si="1"/>
        <v>2003</v>
      </c>
      <c r="K176" s="204">
        <f>Total_Commercial_LMDI_UtilAdj!AI69</f>
        <v>1.4814815731546487</v>
      </c>
      <c r="L176" s="204">
        <f>Commercial_Total!DF347</f>
        <v>1.3368289042191999</v>
      </c>
      <c r="M176" s="204">
        <f>Total_Commercial_LMDI_UtilAdj!AG69</f>
        <v>1.1216412388589496</v>
      </c>
      <c r="N176" s="204">
        <f>Total_Commercial_LMDI_UtilAdj!AE69</f>
        <v>1.0083883887688732</v>
      </c>
      <c r="O176" s="240">
        <f>Total_Commercial_LMDI_UtilAdj!AF69</f>
        <v>0.97980267827857559</v>
      </c>
    </row>
    <row r="177" spans="1:16" x14ac:dyDescent="0.2">
      <c r="J177" s="200">
        <f t="shared" si="1"/>
        <v>2004</v>
      </c>
      <c r="K177" s="204">
        <f>Total_Commercial_LMDI_UtilAdj!AI70</f>
        <v>1.5029725756524879</v>
      </c>
      <c r="L177" s="204">
        <f>Commercial_Total!DF348</f>
        <v>1.3553934946810937</v>
      </c>
      <c r="M177" s="204">
        <f>Total_Commercial_LMDI_UtilAdj!AG70</f>
        <v>1.1276399157527803</v>
      </c>
      <c r="N177" s="204">
        <f>Total_Commercial_LMDI_UtilAdj!AE70</f>
        <v>1.0023580346529977</v>
      </c>
      <c r="O177" s="240">
        <f>Total_Commercial_LMDI_UtilAdj!AF70</f>
        <v>0.98105271262783444</v>
      </c>
    </row>
    <row r="178" spans="1:16" x14ac:dyDescent="0.2">
      <c r="J178" s="200">
        <f t="shared" si="1"/>
        <v>2005</v>
      </c>
      <c r="K178" s="204">
        <f>Total_Commercial_LMDI_UtilAdj!AI71</f>
        <v>1.5204477528661016</v>
      </c>
      <c r="L178" s="204">
        <f>Commercial_Total!DF349</f>
        <v>1.3749235017534167</v>
      </c>
      <c r="M178" s="204">
        <f>Total_Commercial_LMDI_UtilAdj!AG71</f>
        <v>1.1207271029613037</v>
      </c>
      <c r="N178" s="204">
        <f>Total_Commercial_LMDI_UtilAdj!AE71</f>
        <v>1.0118337702942939</v>
      </c>
      <c r="O178" s="240">
        <f>Total_Commercial_LMDI_UtilAdj!AF71</f>
        <v>0.97517805781236733</v>
      </c>
    </row>
    <row r="179" spans="1:16" x14ac:dyDescent="0.2">
      <c r="J179" s="200">
        <f t="shared" si="1"/>
        <v>2006</v>
      </c>
      <c r="K179" s="204">
        <f>Total_Commercial_LMDI_UtilAdj!AI72</f>
        <v>1.4975775019756374</v>
      </c>
      <c r="L179" s="204">
        <f>Commercial_Total!DF350</f>
        <v>1.3960662383122981</v>
      </c>
      <c r="M179" s="204">
        <f>Total_Commercial_LMDI_UtilAdj!AG72</f>
        <v>1.1101131621527489</v>
      </c>
      <c r="N179" s="204">
        <f>Total_Commercial_LMDI_UtilAdj!AE72</f>
        <v>0.9968689366454101</v>
      </c>
      <c r="O179" s="240">
        <f>Total_Commercial_LMDI_UtilAdj!AF72</f>
        <v>0.96934409146123857</v>
      </c>
    </row>
    <row r="180" spans="1:16" x14ac:dyDescent="0.2">
      <c r="J180" s="200">
        <f t="shared" si="1"/>
        <v>2007</v>
      </c>
      <c r="K180" s="204">
        <f>Total_Commercial_LMDI_UtilAdj!AI73</f>
        <v>1.5450640341829791</v>
      </c>
      <c r="L180" s="204">
        <f>Commercial_Total!DF351</f>
        <v>1.4185241770420669</v>
      </c>
      <c r="M180" s="204">
        <f>Total_Commercial_LMDI_UtilAdj!AG73</f>
        <v>1.1072593928834173</v>
      </c>
      <c r="N180" s="204">
        <f>Total_Commercial_LMDI_UtilAdj!AE73</f>
        <v>1.0161499763932873</v>
      </c>
      <c r="O180" s="240">
        <f>Total_Commercial_LMDI_UtilAdj!AF73</f>
        <v>0.96806062616652766</v>
      </c>
    </row>
    <row r="181" spans="1:16" x14ac:dyDescent="0.2">
      <c r="J181" s="200">
        <f t="shared" si="1"/>
        <v>2008</v>
      </c>
      <c r="K181" s="204">
        <f>Total_Commercial_LMDI_UtilAdj!AI74</f>
        <v>1.5582642905859814</v>
      </c>
      <c r="L181" s="204">
        <f>Commercial_Total!DF352</f>
        <v>1.438785468361742</v>
      </c>
      <c r="M181" s="204">
        <f>Total_Commercial_LMDI_UtilAdj!AG74</f>
        <v>1.1061876079217767</v>
      </c>
      <c r="N181" s="204">
        <f>Total_Commercial_LMDI_UtilAdj!AE74</f>
        <v>1.0125410902732166</v>
      </c>
      <c r="O181" s="240">
        <f>Total_Commercial_LMDI_UtilAdj!AF74</f>
        <v>0.96694913700761576</v>
      </c>
    </row>
    <row r="182" spans="1:16" x14ac:dyDescent="0.2">
      <c r="J182" s="200">
        <f t="shared" si="1"/>
        <v>2009</v>
      </c>
      <c r="K182" s="204">
        <f>Total_Commercial_LMDI_UtilAdj!AI75</f>
        <v>1.5208817489324908</v>
      </c>
      <c r="L182" s="204">
        <f>Commercial_Total!DF353</f>
        <v>1.450788910209897</v>
      </c>
      <c r="M182" s="204">
        <f>Total_Commercial_LMDI_UtilAdj!AG75</f>
        <v>1.0853544052840824</v>
      </c>
      <c r="N182" s="204">
        <f>Total_Commercial_LMDI_UtilAdj!AE75</f>
        <v>1.0078328683559632</v>
      </c>
      <c r="O182" s="240">
        <f>Total_Commercial_LMDI_UtilAdj!AF75</f>
        <v>0.95836540872342491</v>
      </c>
      <c r="P182" s="240">
        <f>M182/M173</f>
        <v>0.9437353390597385</v>
      </c>
    </row>
    <row r="183" spans="1:16" x14ac:dyDescent="0.2">
      <c r="I183" s="240">
        <f>(M183/M173)^0.1-1</f>
        <v>-6.2884831191465373E-3</v>
      </c>
      <c r="J183" s="200">
        <f t="shared" si="1"/>
        <v>2010</v>
      </c>
      <c r="K183" s="204">
        <f>Total_Commercial_LMDI_UtilAdj!AI76</f>
        <v>1.5354133500642422</v>
      </c>
      <c r="L183" s="204">
        <f>Commercial_Total!DF354</f>
        <v>1.4547657413003872</v>
      </c>
      <c r="M183" s="204">
        <f>Total_Commercial_LMDI_UtilAdj!AG76</f>
        <v>1.0797534182520714</v>
      </c>
      <c r="N183" s="204">
        <f>Total_Commercial_LMDI_UtilAdj!AE76</f>
        <v>1.0223016518521384</v>
      </c>
      <c r="O183" s="240">
        <f>Total_Commercial_LMDI_UtilAdj!AF76</f>
        <v>0.95615565310008388</v>
      </c>
    </row>
    <row r="184" spans="1:16" x14ac:dyDescent="0.2">
      <c r="J184" s="200">
        <f t="shared" si="1"/>
        <v>2011</v>
      </c>
      <c r="K184" s="204">
        <f>Total_Commercial_LMDI_UtilAdj!AI77</f>
        <v>1.5285066615254954</v>
      </c>
      <c r="L184" s="204">
        <f>Commercial_Total!DF355</f>
        <v>1.4580352898685822</v>
      </c>
      <c r="M184" s="204">
        <f>Total_Commercial_LMDI_UtilAdj!AG77</f>
        <v>1.0790051160116139</v>
      </c>
      <c r="N184" s="204">
        <f>Total_Commercial_LMDI_UtilAdj!AE77</f>
        <v>1.0216425157816846</v>
      </c>
      <c r="O184" s="240">
        <f>Total_Commercial_LMDI_UtilAdj!AF77</f>
        <v>0.95099194502934314</v>
      </c>
      <c r="P184" s="240">
        <f>M184/M173</f>
        <v>0.93821451688850199</v>
      </c>
    </row>
    <row r="189" spans="1:16" x14ac:dyDescent="0.2">
      <c r="A189" s="200" t="s">
        <v>1394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5"/>
  <sheetViews>
    <sheetView topLeftCell="A62" workbookViewId="0">
      <selection activeCell="D98" sqref="D98"/>
    </sheetView>
  </sheetViews>
  <sheetFormatPr defaultRowHeight="12.75" x14ac:dyDescent="0.2"/>
  <cols>
    <col min="1" max="1" width="9.5703125" style="200" bestFit="1" customWidth="1"/>
    <col min="2" max="2" width="13" style="200" customWidth="1"/>
    <col min="3" max="3" width="10.5703125" style="200" customWidth="1"/>
    <col min="4" max="6" width="9.140625" style="200"/>
    <col min="7" max="7" width="9.5703125" style="200" bestFit="1" customWidth="1"/>
    <col min="8" max="16384" width="9.140625" style="200"/>
  </cols>
  <sheetData>
    <row r="1" spans="1:35" customFormat="1" x14ac:dyDescent="0.2">
      <c r="A1" t="s">
        <v>350</v>
      </c>
    </row>
    <row r="3" spans="1:35" x14ac:dyDescent="0.2">
      <c r="G3" s="204"/>
      <c r="L3" s="204"/>
      <c r="M3" s="204"/>
      <c r="N3" s="204"/>
      <c r="O3" s="204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</row>
    <row r="4" spans="1:35" x14ac:dyDescent="0.2">
      <c r="G4" s="204"/>
      <c r="L4" s="204"/>
      <c r="M4" s="204"/>
      <c r="N4" s="204"/>
      <c r="O4" s="204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</row>
    <row r="5" spans="1:35" x14ac:dyDescent="0.2">
      <c r="G5" s="204"/>
      <c r="L5" s="204"/>
      <c r="M5" s="204"/>
      <c r="N5" s="204"/>
      <c r="O5" s="204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</row>
    <row r="6" spans="1:35" x14ac:dyDescent="0.2">
      <c r="G6" s="204"/>
      <c r="H6" s="201" t="s">
        <v>349</v>
      </c>
      <c r="L6" s="204"/>
      <c r="M6" s="204"/>
      <c r="N6" s="204"/>
      <c r="O6" s="204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</row>
    <row r="7" spans="1:35" x14ac:dyDescent="0.2">
      <c r="G7" s="204"/>
      <c r="H7" s="201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</row>
    <row r="8" spans="1:35" x14ac:dyDescent="0.2">
      <c r="B8" s="202"/>
      <c r="C8" s="202"/>
      <c r="D8" s="202"/>
      <c r="E8" s="202"/>
      <c r="G8" s="204"/>
      <c r="H8" s="201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</row>
    <row r="9" spans="1:35" x14ac:dyDescent="0.2">
      <c r="B9" s="204"/>
      <c r="C9" s="204"/>
      <c r="D9" s="204"/>
      <c r="E9" s="204"/>
      <c r="G9" s="204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</row>
    <row r="10" spans="1:35" x14ac:dyDescent="0.2">
      <c r="B10" s="204"/>
      <c r="C10" s="204"/>
      <c r="D10" s="204"/>
      <c r="E10" s="204"/>
      <c r="G10" s="204"/>
      <c r="H10" s="201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</row>
    <row r="11" spans="1:35" x14ac:dyDescent="0.2">
      <c r="B11" s="204"/>
      <c r="C11" s="204"/>
      <c r="D11" s="204"/>
      <c r="E11" s="204"/>
      <c r="G11" s="204"/>
      <c r="H11" s="201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</row>
    <row r="12" spans="1:35" x14ac:dyDescent="0.2">
      <c r="B12" s="204"/>
      <c r="C12" s="204"/>
      <c r="D12" s="204"/>
      <c r="E12" s="204"/>
      <c r="G12" s="204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</row>
    <row r="13" spans="1:35" x14ac:dyDescent="0.2">
      <c r="B13" s="204"/>
      <c r="C13" s="204"/>
      <c r="D13" s="204"/>
      <c r="E13" s="204"/>
      <c r="G13" s="204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</row>
    <row r="14" spans="1:35" x14ac:dyDescent="0.2">
      <c r="B14" s="204"/>
      <c r="C14" s="204"/>
      <c r="D14" s="204"/>
      <c r="E14" s="204"/>
      <c r="G14" s="204"/>
      <c r="X14" s="209"/>
      <c r="Y14" s="209"/>
      <c r="Z14" s="209"/>
      <c r="AA14" s="209"/>
      <c r="AB14" s="209"/>
      <c r="AC14" s="209"/>
      <c r="AD14" s="209"/>
      <c r="AE14" s="209"/>
      <c r="AF14" s="209"/>
      <c r="AG14" s="209"/>
      <c r="AH14" s="209"/>
      <c r="AI14" s="209"/>
    </row>
    <row r="15" spans="1:35" x14ac:dyDescent="0.2">
      <c r="B15" s="204"/>
      <c r="C15" s="204"/>
      <c r="D15" s="204"/>
      <c r="E15" s="204"/>
      <c r="G15" s="204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</row>
    <row r="16" spans="1:35" x14ac:dyDescent="0.2">
      <c r="B16" s="204"/>
      <c r="C16" s="204"/>
      <c r="D16" s="204"/>
      <c r="E16" s="204"/>
      <c r="G16" s="204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</row>
    <row r="17" spans="1:35" x14ac:dyDescent="0.2">
      <c r="B17" s="204"/>
      <c r="C17" s="204"/>
      <c r="D17" s="204"/>
      <c r="E17" s="204"/>
      <c r="G17" s="204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</row>
    <row r="18" spans="1:35" x14ac:dyDescent="0.2">
      <c r="B18" s="204"/>
      <c r="C18" s="204"/>
      <c r="D18" s="204"/>
      <c r="E18" s="204"/>
      <c r="G18" s="204"/>
      <c r="X18" s="209"/>
      <c r="Y18" s="209"/>
      <c r="Z18" s="209"/>
      <c r="AA18" s="210"/>
      <c r="AB18" s="209"/>
      <c r="AC18" s="209"/>
      <c r="AD18" s="209"/>
      <c r="AE18" s="209"/>
      <c r="AF18" s="209"/>
      <c r="AG18" s="209"/>
      <c r="AH18" s="209"/>
      <c r="AI18" s="209"/>
    </row>
    <row r="19" spans="1:35" x14ac:dyDescent="0.2">
      <c r="B19" s="204"/>
      <c r="C19" s="204"/>
      <c r="D19" s="204"/>
      <c r="E19" s="204"/>
      <c r="G19" s="204"/>
      <c r="X19" s="209"/>
      <c r="Y19" s="209"/>
      <c r="Z19" s="209"/>
      <c r="AA19" s="210"/>
      <c r="AB19" s="209"/>
      <c r="AC19" s="209"/>
      <c r="AD19" s="209"/>
      <c r="AE19" s="209"/>
      <c r="AF19" s="209"/>
      <c r="AG19" s="209"/>
      <c r="AH19" s="209"/>
      <c r="AI19" s="209"/>
    </row>
    <row r="20" spans="1:35" x14ac:dyDescent="0.2">
      <c r="B20" s="204"/>
      <c r="C20" s="204"/>
      <c r="D20" s="204"/>
      <c r="E20" s="204"/>
      <c r="G20" s="204"/>
      <c r="X20" s="209"/>
      <c r="Y20" s="209"/>
      <c r="Z20" s="209"/>
      <c r="AA20" s="210"/>
      <c r="AB20" s="209"/>
      <c r="AC20" s="209"/>
      <c r="AD20" s="209"/>
      <c r="AE20" s="209"/>
      <c r="AF20" s="209"/>
      <c r="AG20" s="209"/>
      <c r="AH20" s="209"/>
      <c r="AI20" s="209"/>
    </row>
    <row r="21" spans="1:35" x14ac:dyDescent="0.2">
      <c r="B21" s="204"/>
      <c r="C21" s="204"/>
      <c r="D21" s="204"/>
      <c r="E21" s="204"/>
      <c r="G21" s="204"/>
      <c r="X21" s="209"/>
      <c r="Y21" s="209"/>
      <c r="Z21" s="209"/>
      <c r="AA21" s="210"/>
      <c r="AB21" s="209"/>
      <c r="AC21" s="209"/>
      <c r="AD21" s="209"/>
      <c r="AE21" s="209"/>
      <c r="AF21" s="209"/>
      <c r="AG21" s="209"/>
      <c r="AH21" s="209"/>
      <c r="AI21" s="209"/>
    </row>
    <row r="22" spans="1:35" x14ac:dyDescent="0.2">
      <c r="B22" s="204"/>
      <c r="C22" s="204"/>
      <c r="D22" s="204"/>
      <c r="E22" s="204"/>
      <c r="G22" s="204"/>
    </row>
    <row r="23" spans="1:35" x14ac:dyDescent="0.2">
      <c r="B23" s="204"/>
      <c r="C23" s="204"/>
      <c r="D23" s="204"/>
      <c r="E23" s="204"/>
      <c r="G23" s="204"/>
    </row>
    <row r="24" spans="1:35" x14ac:dyDescent="0.2">
      <c r="B24" s="204"/>
      <c r="C24" s="204"/>
      <c r="D24" s="204"/>
      <c r="E24" s="204"/>
      <c r="G24" s="204"/>
    </row>
    <row r="25" spans="1:35" x14ac:dyDescent="0.2">
      <c r="B25" s="205"/>
      <c r="C25" s="206"/>
      <c r="D25" s="205"/>
      <c r="G25" s="204"/>
    </row>
    <row r="26" spans="1:35" x14ac:dyDescent="0.2">
      <c r="G26" s="204"/>
    </row>
    <row r="30" spans="1:35" x14ac:dyDescent="0.2">
      <c r="A30" s="201"/>
    </row>
    <row r="31" spans="1:35" x14ac:dyDescent="0.2">
      <c r="B31" s="202"/>
      <c r="C31" s="202"/>
      <c r="D31" s="202"/>
      <c r="E31" s="202"/>
    </row>
    <row r="32" spans="1:35" x14ac:dyDescent="0.2">
      <c r="B32" s="203"/>
      <c r="C32" s="203"/>
      <c r="D32" s="203"/>
      <c r="E32" s="203"/>
    </row>
    <row r="33" spans="2:14" x14ac:dyDescent="0.2">
      <c r="B33" s="204"/>
      <c r="C33" s="204"/>
      <c r="D33" s="204"/>
      <c r="E33" s="204"/>
      <c r="N33" s="210"/>
    </row>
    <row r="34" spans="2:14" x14ac:dyDescent="0.2">
      <c r="B34" s="204"/>
      <c r="C34" s="204"/>
      <c r="D34" s="204"/>
      <c r="E34" s="204"/>
      <c r="N34" s="210"/>
    </row>
    <row r="35" spans="2:14" x14ac:dyDescent="0.2">
      <c r="B35" s="204"/>
      <c r="C35" s="204"/>
      <c r="D35" s="204"/>
      <c r="E35" s="204"/>
      <c r="N35" s="209"/>
    </row>
    <row r="36" spans="2:14" x14ac:dyDescent="0.2">
      <c r="B36" s="204"/>
      <c r="C36" s="204"/>
      <c r="D36" s="204"/>
      <c r="E36" s="204"/>
    </row>
    <row r="37" spans="2:14" x14ac:dyDescent="0.2">
      <c r="B37" s="204"/>
      <c r="C37" s="204"/>
      <c r="D37" s="204"/>
      <c r="E37" s="204"/>
    </row>
    <row r="38" spans="2:14" x14ac:dyDescent="0.2">
      <c r="B38" s="204"/>
      <c r="C38" s="204"/>
      <c r="D38" s="204"/>
      <c r="E38" s="204"/>
    </row>
    <row r="39" spans="2:14" x14ac:dyDescent="0.2">
      <c r="B39" s="204"/>
      <c r="C39" s="204"/>
      <c r="D39" s="204"/>
      <c r="E39" s="204"/>
    </row>
    <row r="40" spans="2:14" x14ac:dyDescent="0.2">
      <c r="B40" s="204"/>
      <c r="C40" s="204"/>
      <c r="D40" s="204"/>
      <c r="E40" s="204"/>
    </row>
    <row r="41" spans="2:14" x14ac:dyDescent="0.2">
      <c r="B41" s="204"/>
      <c r="C41" s="204"/>
      <c r="D41" s="204"/>
      <c r="E41" s="204"/>
      <c r="G41" s="204"/>
    </row>
    <row r="42" spans="2:14" x14ac:dyDescent="0.2">
      <c r="B42" s="204"/>
      <c r="C42" s="204"/>
      <c r="D42" s="204"/>
      <c r="E42" s="204"/>
      <c r="G42" s="204"/>
    </row>
    <row r="43" spans="2:14" x14ac:dyDescent="0.2">
      <c r="B43" s="204"/>
      <c r="C43" s="204"/>
      <c r="D43" s="204"/>
      <c r="E43" s="204"/>
      <c r="G43" s="204"/>
    </row>
    <row r="44" spans="2:14" x14ac:dyDescent="0.2">
      <c r="B44" s="204"/>
      <c r="C44" s="204"/>
      <c r="D44" s="204"/>
      <c r="E44" s="204"/>
      <c r="G44" s="204"/>
    </row>
    <row r="45" spans="2:14" x14ac:dyDescent="0.2">
      <c r="B45" s="204"/>
      <c r="C45" s="204"/>
      <c r="D45" s="204"/>
      <c r="E45" s="204"/>
      <c r="G45" s="204"/>
    </row>
    <row r="46" spans="2:14" x14ac:dyDescent="0.2">
      <c r="B46" s="204"/>
      <c r="C46" s="204"/>
      <c r="D46" s="204"/>
      <c r="E46" s="204"/>
      <c r="G46" s="204"/>
    </row>
    <row r="47" spans="2:14" x14ac:dyDescent="0.2">
      <c r="B47" s="204"/>
      <c r="C47" s="204"/>
      <c r="D47" s="204"/>
      <c r="E47" s="204"/>
      <c r="G47" s="204"/>
    </row>
    <row r="48" spans="2:14" x14ac:dyDescent="0.2">
      <c r="B48" s="204"/>
      <c r="C48" s="204"/>
      <c r="D48" s="204"/>
      <c r="E48" s="204"/>
      <c r="G48" s="204"/>
    </row>
    <row r="49" spans="2:14" x14ac:dyDescent="0.2">
      <c r="B49" s="204"/>
      <c r="C49" s="204"/>
      <c r="D49" s="204"/>
      <c r="E49" s="204"/>
      <c r="G49" s="204"/>
    </row>
    <row r="50" spans="2:14" x14ac:dyDescent="0.2">
      <c r="B50" s="204"/>
      <c r="C50" s="204"/>
      <c r="D50" s="204"/>
      <c r="E50" s="204"/>
      <c r="G50" s="204"/>
    </row>
    <row r="63" spans="2:14" x14ac:dyDescent="0.2">
      <c r="K63" s="2"/>
      <c r="L63" s="275" t="str">
        <f>Commercial_Total!DE359</f>
        <v>Electricity</v>
      </c>
      <c r="M63" s="275" t="str">
        <f>Commercial_Total!DF359</f>
        <v>Fuels</v>
      </c>
      <c r="N63" s="275" t="str">
        <f>Commercial_Total!DG359</f>
        <v>Source (adjusted)</v>
      </c>
    </row>
    <row r="64" spans="2:14" x14ac:dyDescent="0.2">
      <c r="K64" s="2">
        <f>Commercial_Total!DD360</f>
        <v>1970</v>
      </c>
      <c r="L64" s="48">
        <f>Commercial_Total!DE360</f>
        <v>0.668218825939356</v>
      </c>
      <c r="M64" s="48">
        <f>Commercial_Total!DF360</f>
        <v>1.5261637838488857</v>
      </c>
      <c r="N64" s="48">
        <f>Total_Commercial_LMDI_UtilAdj!AG36</f>
        <v>0.93855880452036988</v>
      </c>
    </row>
    <row r="65" spans="11:14" x14ac:dyDescent="0.2">
      <c r="K65" s="2">
        <f>Commercial_Total!DD361</f>
        <v>1971</v>
      </c>
      <c r="L65" s="48">
        <f>Commercial_Total!DE361</f>
        <v>0.7013270507472803</v>
      </c>
      <c r="M65" s="48">
        <f>Commercial_Total!DF361</f>
        <v>1.5332735332179135</v>
      </c>
      <c r="N65" s="48">
        <f>Total_Commercial_LMDI_UtilAdj!AG37</f>
        <v>0.96369456179996371</v>
      </c>
    </row>
    <row r="66" spans="11:14" x14ac:dyDescent="0.2">
      <c r="K66" s="2">
        <f>Commercial_Total!DD362</f>
        <v>1972</v>
      </c>
      <c r="L66" s="48">
        <f>Commercial_Total!DE362</f>
        <v>0.75160860247525774</v>
      </c>
      <c r="M66" s="48">
        <f>Commercial_Total!DF362</f>
        <v>1.5149110909940251</v>
      </c>
      <c r="N66" s="48">
        <f>Total_Commercial_LMDI_UtilAdj!AG38</f>
        <v>0.99260997072859802</v>
      </c>
    </row>
    <row r="67" spans="11:14" x14ac:dyDescent="0.2">
      <c r="K67" s="2">
        <f>Commercial_Total!DD363</f>
        <v>1973</v>
      </c>
      <c r="L67" s="48">
        <f>Commercial_Total!DE363</f>
        <v>0.78772638191385247</v>
      </c>
      <c r="M67" s="48">
        <f>Commercial_Total!DF363</f>
        <v>1.5189823803578153</v>
      </c>
      <c r="N67" s="48">
        <f>Total_Commercial_LMDI_UtilAdj!AG39</f>
        <v>1.0188084402675921</v>
      </c>
    </row>
    <row r="68" spans="11:14" x14ac:dyDescent="0.2">
      <c r="K68" s="2">
        <f>Commercial_Total!DD364</f>
        <v>1974</v>
      </c>
      <c r="L68" s="48">
        <f>Commercial_Total!DE364</f>
        <v>0.76592839906652999</v>
      </c>
      <c r="M68" s="48">
        <f>Commercial_Total!DF364</f>
        <v>1.4266171608489464</v>
      </c>
      <c r="N68" s="48">
        <f>Total_Commercial_LMDI_UtilAdj!AG40</f>
        <v>0.97499447117788529</v>
      </c>
    </row>
    <row r="69" spans="11:14" x14ac:dyDescent="0.2">
      <c r="K69" s="2">
        <f>Commercial_Total!DD365</f>
        <v>1975</v>
      </c>
      <c r="L69" s="48">
        <f>Commercial_Total!DE365</f>
        <v>0.79300674632350776</v>
      </c>
      <c r="M69" s="48">
        <f>Commercial_Total!DF365</f>
        <v>1.3294320837586351</v>
      </c>
      <c r="N69" s="48">
        <f>Total_Commercial_LMDI_UtilAdj!AG41</f>
        <v>0.96371179784442407</v>
      </c>
    </row>
    <row r="70" spans="11:14" x14ac:dyDescent="0.2">
      <c r="K70" s="2">
        <f>Commercial_Total!DD366</f>
        <v>1976</v>
      </c>
      <c r="L70" s="48">
        <f>Commercial_Total!DE366</f>
        <v>0.82645926985696216</v>
      </c>
      <c r="M70" s="48">
        <f>Commercial_Total!DF366</f>
        <v>1.3650135388542648</v>
      </c>
      <c r="N70" s="48">
        <f>Total_Commercial_LMDI_UtilAdj!AG42</f>
        <v>0.99793329846401946</v>
      </c>
    </row>
    <row r="71" spans="11:14" x14ac:dyDescent="0.2">
      <c r="K71" s="2">
        <f>Commercial_Total!DD367</f>
        <v>1977</v>
      </c>
      <c r="L71" s="48">
        <f>Commercial_Total!DE367</f>
        <v>0.8515601557418585</v>
      </c>
      <c r="M71" s="48">
        <f>Commercial_Total!DF367</f>
        <v>1.3234768570668445</v>
      </c>
      <c r="N71" s="48">
        <f>Total_Commercial_LMDI_UtilAdj!AG43</f>
        <v>1.0019961041330296</v>
      </c>
    </row>
    <row r="72" spans="11:14" x14ac:dyDescent="0.2">
      <c r="K72" s="2">
        <f>Commercial_Total!DD368</f>
        <v>1978</v>
      </c>
      <c r="L72" s="48">
        <f>Commercial_Total!DE368</f>
        <v>0.86189537587772902</v>
      </c>
      <c r="M72" s="48">
        <f>Commercial_Total!DF368</f>
        <v>1.2615833209174985</v>
      </c>
      <c r="N72" s="48">
        <f>Total_Commercial_LMDI_UtilAdj!AG44</f>
        <v>0.98939476788165392</v>
      </c>
    </row>
    <row r="73" spans="11:14" x14ac:dyDescent="0.2">
      <c r="K73" s="2">
        <f>Commercial_Total!DD369</f>
        <v>1979</v>
      </c>
      <c r="L73" s="48">
        <f>Commercial_Total!DE369</f>
        <v>0.86563622894235948</v>
      </c>
      <c r="M73" s="48">
        <f>Commercial_Total!DF369</f>
        <v>1.2878816232968746</v>
      </c>
      <c r="N73" s="48">
        <f>Total_Commercial_LMDI_UtilAdj!AG45</f>
        <v>1.0003318267603338</v>
      </c>
    </row>
    <row r="74" spans="11:14" x14ac:dyDescent="0.2">
      <c r="K74" s="2">
        <f>Commercial_Total!DD370</f>
        <v>1980</v>
      </c>
      <c r="L74" s="48">
        <f>Commercial_Total!DE370</f>
        <v>0.86630889992304994</v>
      </c>
      <c r="M74" s="48">
        <f>Commercial_Total!DF370</f>
        <v>1.1704641723464497</v>
      </c>
      <c r="N74" s="48">
        <f>Total_Commercial_LMDI_UtilAdj!AG46</f>
        <v>0.96345216126996147</v>
      </c>
    </row>
    <row r="75" spans="11:14" x14ac:dyDescent="0.2">
      <c r="K75" s="2">
        <f>Commercial_Total!DD371</f>
        <v>1981</v>
      </c>
      <c r="L75" s="48">
        <f>Commercial_Total!DE371</f>
        <v>0.91482483347050725</v>
      </c>
      <c r="M75" s="48">
        <f>Commercial_Total!DF371</f>
        <v>1.0891480727633926</v>
      </c>
      <c r="N75" s="48">
        <f>Total_Commercial_LMDI_UtilAdj!AG47</f>
        <v>0.97044622133710434</v>
      </c>
    </row>
    <row r="76" spans="11:14" x14ac:dyDescent="0.2">
      <c r="K76" s="2">
        <f>Commercial_Total!DD372</f>
        <v>1982</v>
      </c>
      <c r="L76" s="48">
        <f>Commercial_Total!DE372</f>
        <v>0.91468806961437954</v>
      </c>
      <c r="M76" s="48">
        <f>Commercial_Total!DF372</f>
        <v>1.1110996044120458</v>
      </c>
      <c r="N76" s="48">
        <f>Total_Commercial_LMDI_UtilAdj!AG48</f>
        <v>0.97730161149751593</v>
      </c>
    </row>
    <row r="77" spans="11:14" x14ac:dyDescent="0.2">
      <c r="K77" s="2">
        <f>Commercial_Total!DD373</f>
        <v>1983</v>
      </c>
      <c r="L77" s="48">
        <f>Commercial_Total!DE373</f>
        <v>0.91818698256946463</v>
      </c>
      <c r="M77" s="48">
        <f>Commercial_Total!DF373</f>
        <v>1.0657130805761375</v>
      </c>
      <c r="N77" s="48">
        <f>Total_Commercial_LMDI_UtilAdj!AG49</f>
        <v>0.96542562778022711</v>
      </c>
    </row>
    <row r="78" spans="11:14" x14ac:dyDescent="0.2">
      <c r="K78" s="2">
        <f>Commercial_Total!DD374</f>
        <v>1984</v>
      </c>
      <c r="L78" s="48">
        <f>Commercial_Total!DE374</f>
        <v>0.96670420996113127</v>
      </c>
      <c r="M78" s="48">
        <f>Commercial_Total!DF374</f>
        <v>1.123329738048938</v>
      </c>
      <c r="N78" s="48">
        <f>Total_Commercial_LMDI_UtilAdj!AG50</f>
        <v>1.0168515628664625</v>
      </c>
    </row>
    <row r="79" spans="11:14" x14ac:dyDescent="0.2">
      <c r="K79" s="2">
        <f>Commercial_Total!DD375</f>
        <v>1985</v>
      </c>
      <c r="L79" s="48">
        <f>Commercial_Total!DE375</f>
        <v>1</v>
      </c>
      <c r="M79" s="48">
        <f>Commercial_Total!DF375</f>
        <v>1</v>
      </c>
      <c r="N79" s="48">
        <f>Total_Commercial_LMDI_UtilAdj!AG51</f>
        <v>1</v>
      </c>
    </row>
    <row r="80" spans="11:14" x14ac:dyDescent="0.2">
      <c r="K80" s="2">
        <f>Commercial_Total!DD378</f>
        <v>1986</v>
      </c>
      <c r="L80" s="48">
        <f>Commercial_Total!DE378</f>
        <v>0.99724287823504698</v>
      </c>
      <c r="M80" s="48">
        <f>Commercial_Total!DF378</f>
        <v>0.9856771722313693</v>
      </c>
      <c r="N80" s="48">
        <f>Total_Commercial_LMDI_UtilAdj!AG52</f>
        <v>0.99351327288905067</v>
      </c>
    </row>
    <row r="81" spans="10:14" x14ac:dyDescent="0.2">
      <c r="K81" s="2">
        <f>Commercial_Total!DD379</f>
        <v>1987</v>
      </c>
      <c r="L81" s="48">
        <f>Commercial_Total!DE379</f>
        <v>1.0109618550448947</v>
      </c>
      <c r="M81" s="48">
        <f>Commercial_Total!DF379</f>
        <v>0.98673964644257706</v>
      </c>
      <c r="N81" s="48">
        <f>Total_Commercial_LMDI_UtilAdj!AG53</f>
        <v>1.0031800569883542</v>
      </c>
    </row>
    <row r="82" spans="10:14" x14ac:dyDescent="0.2">
      <c r="K82" s="2">
        <f>Commercial_Total!DD380</f>
        <v>1988</v>
      </c>
      <c r="L82" s="48">
        <f>Commercial_Total!DE380</f>
        <v>1.0393330779597547</v>
      </c>
      <c r="M82" s="48">
        <f>Commercial_Total!DF380</f>
        <v>1.0003781322437943</v>
      </c>
      <c r="N82" s="48">
        <f>Total_Commercial_LMDI_UtilAdj!AG54</f>
        <v>1.0267971005185028</v>
      </c>
    </row>
    <row r="83" spans="10:14" x14ac:dyDescent="0.2">
      <c r="K83" s="2">
        <f>Commercial_Total!DD381</f>
        <v>1989</v>
      </c>
      <c r="L83" s="48">
        <f>Commercial_Total!DE381</f>
        <v>1.0647262044640744</v>
      </c>
      <c r="M83" s="48">
        <f>Commercial_Total!DF381</f>
        <v>0.98856445848483798</v>
      </c>
      <c r="N83" s="48">
        <f>Total_Commercial_LMDI_UtilAdj!AG55</f>
        <v>1.0401579462037875</v>
      </c>
    </row>
    <row r="84" spans="10:14" x14ac:dyDescent="0.2">
      <c r="K84" s="2">
        <f>Commercial_Total!DD382</f>
        <v>1990</v>
      </c>
      <c r="L84" s="48">
        <f>Commercial_Total!DE382</f>
        <v>1.0772401601629971</v>
      </c>
      <c r="M84" s="48">
        <f>Commercial_Total!DF382</f>
        <v>0.98770896012018461</v>
      </c>
      <c r="N84" s="48">
        <f>Total_Commercial_LMDI_UtilAdj!AG56</f>
        <v>1.048444734075173</v>
      </c>
    </row>
    <row r="85" spans="10:14" x14ac:dyDescent="0.2">
      <c r="K85" s="2">
        <f>Commercial_Total!DD383</f>
        <v>1991</v>
      </c>
      <c r="L85" s="48">
        <f>Commercial_Total!DE383</f>
        <v>1.0783185056672908</v>
      </c>
      <c r="M85" s="48">
        <f>Commercial_Total!DF383</f>
        <v>0.97444566862390736</v>
      </c>
      <c r="N85" s="48">
        <f>Total_Commercial_LMDI_UtilAdj!AG57</f>
        <v>1.0450584288616884</v>
      </c>
    </row>
    <row r="86" spans="10:14" x14ac:dyDescent="0.2">
      <c r="K86" s="2">
        <f>Commercial_Total!DD384</f>
        <v>1992</v>
      </c>
      <c r="L86" s="48">
        <f>Commercial_Total!DE384</f>
        <v>1.0963849314152352</v>
      </c>
      <c r="M86" s="48">
        <f>Commercial_Total!DF384</f>
        <v>0.96109518633380275</v>
      </c>
      <c r="N86" s="48">
        <f>Total_Commercial_LMDI_UtilAdj!AG58</f>
        <v>1.0531359115563725</v>
      </c>
    </row>
    <row r="87" spans="10:14" x14ac:dyDescent="0.2">
      <c r="K87" s="2">
        <f>Commercial_Total!DD385</f>
        <v>1993</v>
      </c>
      <c r="L87" s="48">
        <f>Commercial_Total!DE385</f>
        <v>1.105540165056091</v>
      </c>
      <c r="M87" s="48">
        <f>Commercial_Total!DF385</f>
        <v>0.92573774328700231</v>
      </c>
      <c r="N87" s="48">
        <f>Total_Commercial_LMDI_UtilAdj!AG59</f>
        <v>1.0478825133388245</v>
      </c>
    </row>
    <row r="88" spans="10:14" x14ac:dyDescent="0.2">
      <c r="K88" s="2">
        <f>Commercial_Total!DD386</f>
        <v>1994</v>
      </c>
      <c r="L88" s="48">
        <f>Commercial_Total!DE386</f>
        <v>1.1262393927190311</v>
      </c>
      <c r="M88" s="48">
        <f>Commercial_Total!DF386</f>
        <v>0.94649141410464777</v>
      </c>
      <c r="N88" s="48">
        <f>Total_Commercial_LMDI_UtilAdj!AG60</f>
        <v>1.0686074212285142</v>
      </c>
    </row>
    <row r="89" spans="10:14" x14ac:dyDescent="0.2">
      <c r="K89" s="2">
        <f>Commercial_Total!DD387</f>
        <v>1995</v>
      </c>
      <c r="L89" s="48">
        <f>Commercial_Total!DE387</f>
        <v>1.1424816675236094</v>
      </c>
      <c r="M89" s="48">
        <f>Commercial_Total!DF387</f>
        <v>0.94983206577378565</v>
      </c>
      <c r="N89" s="48">
        <f>Total_Commercial_LMDI_UtilAdj!AG61</f>
        <v>1.0807091208608404</v>
      </c>
    </row>
    <row r="90" spans="10:14" x14ac:dyDescent="0.2">
      <c r="K90" s="2">
        <f>Commercial_Total!DD388</f>
        <v>1996</v>
      </c>
      <c r="L90" s="48">
        <f>Commercial_Total!DE388</f>
        <v>1.1725514700700514</v>
      </c>
      <c r="M90" s="48">
        <f>Commercial_Total!DF388</f>
        <v>0.9598237875193838</v>
      </c>
      <c r="N90" s="48">
        <f>Total_Commercial_LMDI_UtilAdj!AG62</f>
        <v>1.1042954000952676</v>
      </c>
    </row>
    <row r="91" spans="10:14" x14ac:dyDescent="0.2">
      <c r="K91" s="2">
        <f>Commercial_Total!DD389</f>
        <v>1997</v>
      </c>
      <c r="L91" s="48">
        <f>Commercial_Total!DE389</f>
        <v>1.1854763101508063</v>
      </c>
      <c r="M91" s="48">
        <f>Commercial_Total!DF389</f>
        <v>0.9662985924158658</v>
      </c>
      <c r="N91" s="48">
        <f>Total_Commercial_LMDI_UtilAdj!AG63</f>
        <v>1.1151317688054976</v>
      </c>
    </row>
    <row r="92" spans="10:14" x14ac:dyDescent="0.2">
      <c r="K92" s="2">
        <f>Commercial_Total!DD390</f>
        <v>1998</v>
      </c>
      <c r="L92" s="48">
        <f>Commercial_Total!DE390</f>
        <v>1.1992058774922374</v>
      </c>
      <c r="M92" s="48">
        <f>Commercial_Total!DF390</f>
        <v>0.94078423706236025</v>
      </c>
      <c r="N92" s="48">
        <f>Total_Commercial_LMDI_UtilAdj!AG64</f>
        <v>1.1165024518008444</v>
      </c>
    </row>
    <row r="93" spans="10:14" x14ac:dyDescent="0.2">
      <c r="K93" s="2">
        <f>Commercial_Total!DD391</f>
        <v>1999</v>
      </c>
      <c r="L93" s="48">
        <f>Commercial_Total!DE391</f>
        <v>1.2129772602985001</v>
      </c>
      <c r="M93" s="48">
        <f>Commercial_Total!DF391</f>
        <v>0.91449890951322255</v>
      </c>
      <c r="N93" s="48">
        <f>Total_Commercial_LMDI_UtilAdj!AG65</f>
        <v>1.1179233745520627</v>
      </c>
    </row>
    <row r="94" spans="10:14" x14ac:dyDescent="0.2">
      <c r="J94" s="240">
        <f>(L94/L74)^(1/20)</f>
        <v>1.018860346552128</v>
      </c>
      <c r="K94" s="2">
        <f>Commercial_Total!DD392</f>
        <v>2000</v>
      </c>
      <c r="L94" s="48">
        <f>Commercial_Total!DE392</f>
        <v>1.2588267925412189</v>
      </c>
      <c r="M94" s="48">
        <f>Commercial_Total!DF392</f>
        <v>0.91691157020071878</v>
      </c>
      <c r="N94" s="48">
        <f>Total_Commercial_LMDI_UtilAdj!AG66</f>
        <v>1.1500622689041631</v>
      </c>
    </row>
    <row r="95" spans="10:14" x14ac:dyDescent="0.2">
      <c r="K95" s="2">
        <f>Commercial_Total!DD393</f>
        <v>2001</v>
      </c>
      <c r="L95" s="48">
        <f>Commercial_Total!DE393</f>
        <v>1.2511969944594354</v>
      </c>
      <c r="M95" s="48">
        <f>Commercial_Total!DF393</f>
        <v>0.8819826109027038</v>
      </c>
      <c r="N95" s="48">
        <f>Total_Commercial_LMDI_UtilAdj!AG67</f>
        <v>1.1337575876304857</v>
      </c>
    </row>
    <row r="96" spans="10:14" x14ac:dyDescent="0.2">
      <c r="K96" s="2">
        <f>Commercial_Total!DD394</f>
        <v>2002</v>
      </c>
      <c r="L96" s="48">
        <f>Commercial_Total!DE394</f>
        <v>1.2357812899161951</v>
      </c>
      <c r="M96" s="48">
        <f>Commercial_Total!DF394</f>
        <v>0.86530931157497448</v>
      </c>
      <c r="N96" s="48">
        <f>Total_Commercial_LMDI_UtilAdj!AG68</f>
        <v>1.1179547172681294</v>
      </c>
    </row>
    <row r="97" spans="11:14" x14ac:dyDescent="0.2">
      <c r="K97" s="2">
        <f>Commercial_Total!DD395</f>
        <v>2003</v>
      </c>
      <c r="L97" s="48">
        <f>Commercial_Total!DE395</f>
        <v>1.2386600969267993</v>
      </c>
      <c r="M97" s="48">
        <f>Commercial_Total!DF395</f>
        <v>0.87070065526179152</v>
      </c>
      <c r="N97" s="48">
        <f>Total_Commercial_LMDI_UtilAdj!AG69</f>
        <v>1.1216412388589496</v>
      </c>
    </row>
    <row r="98" spans="11:14" x14ac:dyDescent="0.2">
      <c r="K98" s="2">
        <f>Commercial_Total!DD396</f>
        <v>2004</v>
      </c>
      <c r="L98" s="48">
        <f>Commercial_Total!DE396</f>
        <v>1.2511737596017871</v>
      </c>
      <c r="M98" s="48">
        <f>Commercial_Total!DF396</f>
        <v>0.86298529901157051</v>
      </c>
      <c r="N98" s="48">
        <f>Total_Commercial_LMDI_UtilAdj!AG70</f>
        <v>1.1276399157527803</v>
      </c>
    </row>
    <row r="99" spans="11:14" x14ac:dyDescent="0.2">
      <c r="K99" s="2">
        <f>Commercial_Total!DD397</f>
        <v>2005</v>
      </c>
      <c r="L99" s="48">
        <f>Commercial_Total!DE397</f>
        <v>1.2637928901394213</v>
      </c>
      <c r="M99" s="48">
        <f>Commercial_Total!DF397</f>
        <v>0.81452384174348957</v>
      </c>
      <c r="N99" s="48">
        <f>Total_Commercial_LMDI_UtilAdj!AG71</f>
        <v>1.1207271029613037</v>
      </c>
    </row>
    <row r="100" spans="11:14" x14ac:dyDescent="0.2">
      <c r="K100" s="2">
        <f>Commercial_Total!DD398</f>
        <v>2006</v>
      </c>
      <c r="L100" s="48">
        <f>Commercial_Total!DE398</f>
        <v>1.2646145105381159</v>
      </c>
      <c r="M100" s="48">
        <f>Commercial_Total!DF398</f>
        <v>0.77903738756672936</v>
      </c>
      <c r="N100" s="48">
        <f>Total_Commercial_LMDI_UtilAdj!AG72</f>
        <v>1.1101131621527489</v>
      </c>
    </row>
    <row r="101" spans="11:14" x14ac:dyDescent="0.2">
      <c r="K101" s="2">
        <f>Commercial_Total!DD399</f>
        <v>2007</v>
      </c>
      <c r="L101" s="48">
        <f>Commercial_Total!DE399</f>
        <v>1.2648290736994989</v>
      </c>
      <c r="M101" s="48">
        <f>Commercial_Total!DF399</f>
        <v>0.76949087960901341</v>
      </c>
      <c r="N101" s="48">
        <f>Total_Commercial_LMDI_UtilAdj!AG73</f>
        <v>1.1072593928834173</v>
      </c>
    </row>
    <row r="102" spans="11:14" x14ac:dyDescent="0.2">
      <c r="K102" s="2">
        <f>Commercial_Total!DD400</f>
        <v>2008</v>
      </c>
      <c r="L102" s="48">
        <f>Commercial_Total!DE400</f>
        <v>1.2676225806490824</v>
      </c>
      <c r="M102" s="48">
        <f>Commercial_Total!DF400</f>
        <v>0.76038882501222183</v>
      </c>
      <c r="N102" s="48">
        <f>Total_Commercial_LMDI_UtilAdj!AG74</f>
        <v>1.1061876079217767</v>
      </c>
    </row>
    <row r="103" spans="11:14" x14ac:dyDescent="0.2">
      <c r="K103" s="2">
        <f>Commercial_Total!DD401</f>
        <v>2009</v>
      </c>
      <c r="L103" s="48">
        <f>Commercial_Total!DE401</f>
        <v>1.2426245402449327</v>
      </c>
      <c r="M103" s="48">
        <f>Commercial_Total!DF401</f>
        <v>0.74832375662529449</v>
      </c>
      <c r="N103" s="48">
        <f>Total_Commercial_LMDI_UtilAdj!AG75</f>
        <v>1.0853544052840824</v>
      </c>
    </row>
    <row r="104" spans="11:14" x14ac:dyDescent="0.2">
      <c r="K104" s="2">
        <f>Commercial_Total!DD402</f>
        <v>2010</v>
      </c>
      <c r="L104" s="48">
        <f>Commercial_Total!DE402</f>
        <v>1.2316604894869723</v>
      </c>
      <c r="M104" s="48">
        <f>Commercial_Total!DF402</f>
        <v>0.75371584553230575</v>
      </c>
      <c r="N104" s="48">
        <f>Total_Commercial_LMDI_UtilAdj!AG76</f>
        <v>1.0797534182520714</v>
      </c>
    </row>
    <row r="105" spans="11:14" x14ac:dyDescent="0.2">
      <c r="K105" s="2">
        <f>Commercial_Total!DD403</f>
        <v>2011</v>
      </c>
      <c r="L105" s="48">
        <f>Commercial_Total!DE403</f>
        <v>1.2264345319660683</v>
      </c>
      <c r="M105" s="48">
        <f>Commercial_Total!DF403</f>
        <v>0.76225061043451192</v>
      </c>
      <c r="N105" s="48">
        <f>Total_Commercial_LMDI_UtilAdj!AG77</f>
        <v>1.0790051160116139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776"/>
  <sheetViews>
    <sheetView tabSelected="1" workbookViewId="0">
      <selection activeCell="D1" sqref="D1"/>
    </sheetView>
  </sheetViews>
  <sheetFormatPr defaultRowHeight="12.75" x14ac:dyDescent="0.2"/>
  <cols>
    <col min="1" max="1" width="10.5703125" style="2" customWidth="1"/>
    <col min="2" max="2" width="7.42578125" style="2" customWidth="1"/>
    <col min="3" max="3" width="9.140625" style="2"/>
    <col min="4" max="7" width="13.7109375" style="2" customWidth="1"/>
    <col min="8" max="8" width="14.7109375" style="2" customWidth="1"/>
    <col min="9" max="9" width="2.85546875" style="2" customWidth="1"/>
    <col min="10" max="10" width="3.85546875" style="2" customWidth="1"/>
    <col min="11" max="11" width="14.85546875" style="2" customWidth="1"/>
    <col min="12" max="12" width="5.5703125" style="2" customWidth="1"/>
    <col min="13" max="15" width="14.42578125" style="2" customWidth="1"/>
    <col min="16" max="16" width="3.140625" style="2" customWidth="1"/>
    <col min="17" max="17" width="12.140625" style="2" customWidth="1"/>
    <col min="18" max="18" width="2.85546875" style="2" customWidth="1"/>
    <col min="19" max="19" width="11.5703125" style="2" customWidth="1"/>
    <col min="20" max="20" width="12" style="2" customWidth="1"/>
    <col min="21" max="21" width="2.85546875" style="2" customWidth="1"/>
    <col min="22" max="22" width="4.7109375" style="2" customWidth="1"/>
    <col min="23" max="23" width="12.85546875" style="2" customWidth="1"/>
    <col min="24" max="24" width="4" style="2" customWidth="1"/>
    <col min="25" max="25" width="9.140625" style="2" hidden="1" customWidth="1"/>
    <col min="26" max="26" width="14.5703125" style="2" customWidth="1"/>
    <col min="27" max="27" width="15.5703125" style="2" customWidth="1"/>
    <col min="28" max="28" width="9.140625" style="2"/>
    <col min="29" max="29" width="11.85546875" style="2" customWidth="1"/>
    <col min="30" max="30" width="11.5703125" style="2" customWidth="1"/>
    <col min="31" max="31" width="10.5703125" style="2" bestFit="1" customWidth="1"/>
    <col min="32" max="32" width="10.5703125" style="2" customWidth="1"/>
    <col min="33" max="33" width="10.42578125" style="2" customWidth="1"/>
    <col min="34" max="34" width="10.7109375" style="2" customWidth="1"/>
    <col min="35" max="35" width="10.5703125" style="2" bestFit="1" customWidth="1"/>
    <col min="36" max="36" width="5.7109375" style="2" hidden="1" customWidth="1"/>
    <col min="37" max="37" width="9.5703125" style="2" hidden="1" customWidth="1"/>
    <col min="38" max="39" width="9.5703125" style="2" customWidth="1"/>
    <col min="40" max="40" width="11.5703125" style="2" customWidth="1"/>
    <col min="41" max="41" width="9.5703125" style="2" customWidth="1"/>
    <col min="42" max="42" width="10.7109375" style="2" customWidth="1"/>
    <col min="43" max="43" width="11.85546875" style="2" customWidth="1"/>
    <col min="44" max="44" width="10.140625" style="2" customWidth="1"/>
    <col min="45" max="45" width="9.140625" style="2"/>
    <col min="46" max="46" width="6.42578125" style="2" customWidth="1"/>
    <col min="47" max="47" width="9.140625" style="2"/>
    <col min="48" max="48" width="10.28515625" style="2" hidden="1" customWidth="1"/>
    <col min="49" max="49" width="9.85546875" style="2" hidden="1" customWidth="1"/>
    <col min="50" max="50" width="9.42578125" style="2" hidden="1" customWidth="1"/>
    <col min="51" max="51" width="10.5703125" style="2" hidden="1" customWidth="1"/>
    <col min="52" max="52" width="0" style="2" hidden="1" customWidth="1"/>
    <col min="53" max="53" width="11.140625" style="2" hidden="1" customWidth="1"/>
    <col min="54" max="54" width="0" style="2" hidden="1" customWidth="1"/>
    <col min="55" max="56" width="10.7109375" style="2" hidden="1" customWidth="1"/>
    <col min="57" max="57" width="9.5703125" style="2" hidden="1" customWidth="1"/>
    <col min="58" max="58" width="0" style="2" hidden="1" customWidth="1"/>
    <col min="59" max="59" width="11.42578125" style="2" hidden="1" customWidth="1"/>
    <col min="60" max="61" width="0" style="2" hidden="1" customWidth="1"/>
    <col min="62" max="62" width="10.28515625" style="2" hidden="1" customWidth="1"/>
    <col min="63" max="64" width="0" style="2" hidden="1" customWidth="1"/>
    <col min="65" max="65" width="11.7109375" style="2" hidden="1" customWidth="1"/>
    <col min="66" max="68" width="10.85546875" style="2" hidden="1" customWidth="1"/>
    <col min="69" max="69" width="7.140625" style="2" hidden="1" customWidth="1"/>
    <col min="70" max="70" width="12.85546875" style="2" hidden="1" customWidth="1"/>
    <col min="71" max="74" width="11" style="2" hidden="1" customWidth="1"/>
    <col min="75" max="75" width="0" style="2" hidden="1" customWidth="1"/>
    <col min="76" max="76" width="11.140625" style="2" hidden="1" customWidth="1"/>
    <col min="77" max="77" width="8.42578125" style="2" hidden="1" customWidth="1"/>
    <col min="78" max="78" width="0" style="2" hidden="1" customWidth="1"/>
    <col min="79" max="79" width="10.7109375" style="2" hidden="1" customWidth="1"/>
    <col min="80" max="85" width="0" style="2" hidden="1" customWidth="1"/>
    <col min="86" max="89" width="9.5703125" style="2" hidden="1" customWidth="1"/>
    <col min="90" max="118" width="0" style="2" hidden="1" customWidth="1"/>
    <col min="119" max="119" width="9.140625" style="2"/>
    <col min="120" max="120" width="14" style="2" customWidth="1"/>
    <col min="121" max="121" width="12" style="2" customWidth="1"/>
    <col min="122" max="122" width="10.5703125" style="2" customWidth="1"/>
    <col min="123" max="123" width="10.85546875" style="2" customWidth="1"/>
    <col min="124" max="133" width="9.140625" style="2"/>
    <col min="134" max="134" width="11.7109375" style="2" customWidth="1"/>
    <col min="135" max="162" width="9.140625" style="2"/>
    <col min="163" max="163" width="11" style="2" customWidth="1"/>
    <col min="164" max="164" width="11.140625" style="2" customWidth="1"/>
    <col min="165" max="16384" width="9.140625" style="2"/>
  </cols>
  <sheetData>
    <row r="1" spans="1:169" ht="15.75" x14ac:dyDescent="0.25">
      <c r="A1" s="1"/>
      <c r="B1" s="1"/>
      <c r="D1" s="3" t="s">
        <v>1334</v>
      </c>
      <c r="E1" s="3"/>
      <c r="F1" s="3"/>
      <c r="G1" s="3"/>
      <c r="H1" s="3"/>
      <c r="Q1" s="244"/>
      <c r="R1" s="245"/>
      <c r="S1" s="245"/>
      <c r="T1" s="245"/>
      <c r="U1" s="245"/>
      <c r="V1" s="245"/>
      <c r="W1" s="245"/>
      <c r="X1" s="245"/>
      <c r="Y1" s="245"/>
      <c r="Z1" s="245"/>
      <c r="AA1" s="8"/>
      <c r="AB1" s="315"/>
      <c r="AT1" s="5"/>
    </row>
    <row r="2" spans="1:169" ht="8.25" customHeight="1" x14ac:dyDescent="0.2">
      <c r="A2" s="1"/>
      <c r="B2" s="1"/>
      <c r="AB2" s="6"/>
      <c r="AT2" s="5"/>
      <c r="AV2" s="118" t="s">
        <v>213</v>
      </c>
    </row>
    <row r="3" spans="1:169" ht="39" customHeight="1" x14ac:dyDescent="0.2">
      <c r="A3" s="1"/>
      <c r="B3" s="1"/>
      <c r="D3" s="70" t="s">
        <v>1</v>
      </c>
      <c r="E3" s="70"/>
      <c r="F3" s="70"/>
      <c r="G3" s="70"/>
      <c r="H3" s="70"/>
      <c r="I3" s="20"/>
      <c r="J3" s="20"/>
      <c r="K3" s="70" t="s">
        <v>65</v>
      </c>
      <c r="L3" s="20"/>
      <c r="M3" s="70" t="s">
        <v>666</v>
      </c>
      <c r="N3" s="70" t="s">
        <v>717</v>
      </c>
      <c r="O3" s="70" t="s">
        <v>718</v>
      </c>
      <c r="P3" s="20"/>
      <c r="Q3" s="70" t="s">
        <v>680</v>
      </c>
      <c r="R3" s="20"/>
      <c r="S3" s="20" t="s">
        <v>721</v>
      </c>
      <c r="T3" s="20" t="s">
        <v>722</v>
      </c>
      <c r="U3" s="20"/>
      <c r="V3" s="20"/>
      <c r="W3" s="68" t="s">
        <v>675</v>
      </c>
      <c r="X3" s="34"/>
      <c r="Y3" s="34"/>
      <c r="Z3" s="68" t="s">
        <v>676</v>
      </c>
      <c r="AA3" s="20"/>
      <c r="AB3" s="20"/>
      <c r="AC3" s="70" t="s">
        <v>5</v>
      </c>
      <c r="AD3" s="55" t="s">
        <v>729</v>
      </c>
      <c r="AE3" s="22"/>
      <c r="AF3" s="22"/>
      <c r="AG3" s="22"/>
      <c r="AH3" s="20"/>
      <c r="AI3" s="20"/>
      <c r="AJ3" s="20"/>
      <c r="AK3" s="20"/>
      <c r="AL3" s="20"/>
      <c r="AM3" s="20"/>
      <c r="AN3" s="7" t="s">
        <v>725</v>
      </c>
      <c r="AO3" s="7"/>
      <c r="AP3" s="7"/>
      <c r="AQ3" s="7"/>
      <c r="AR3" s="7"/>
      <c r="AS3" s="20"/>
      <c r="AT3" s="71"/>
      <c r="AU3" s="20"/>
      <c r="AV3" s="55" t="s">
        <v>6</v>
      </c>
      <c r="AW3" s="20"/>
      <c r="AX3" s="20"/>
      <c r="AY3" s="20"/>
      <c r="AZ3" s="20"/>
      <c r="BA3" s="55" t="s">
        <v>7</v>
      </c>
      <c r="BB3" s="20"/>
      <c r="BC3" s="20"/>
      <c r="BD3" s="20"/>
      <c r="BE3" s="20"/>
      <c r="BF3" s="20"/>
      <c r="BG3" s="55" t="s">
        <v>8</v>
      </c>
      <c r="BH3" s="70"/>
      <c r="BI3" s="70"/>
      <c r="BJ3" s="70"/>
      <c r="BK3" s="20"/>
      <c r="BL3" s="20"/>
      <c r="BM3" s="70" t="s">
        <v>9</v>
      </c>
      <c r="BN3" s="20"/>
      <c r="BO3" s="20"/>
      <c r="BP3" s="20"/>
      <c r="BQ3" s="20"/>
      <c r="BR3" s="70" t="s">
        <v>114</v>
      </c>
      <c r="BS3" s="20"/>
      <c r="BT3" s="20"/>
      <c r="BU3" s="20"/>
      <c r="BV3" s="20"/>
      <c r="BW3" s="20"/>
      <c r="BX3" s="70" t="s">
        <v>10</v>
      </c>
      <c r="BY3" s="20"/>
      <c r="BZ3" s="20"/>
      <c r="CA3" s="20"/>
      <c r="CB3" s="20"/>
      <c r="CC3" s="70" t="s">
        <v>11</v>
      </c>
      <c r="CD3" s="70"/>
      <c r="CE3" s="70"/>
      <c r="CF3" s="20"/>
      <c r="CG3" s="20"/>
      <c r="CH3" s="70" t="s">
        <v>12</v>
      </c>
      <c r="CI3" s="70"/>
      <c r="CJ3" s="70"/>
      <c r="CK3" s="20"/>
      <c r="CL3" s="20"/>
      <c r="CM3" s="70" t="s">
        <v>13</v>
      </c>
      <c r="CN3" s="20"/>
      <c r="CO3" s="20"/>
      <c r="CP3" s="20"/>
      <c r="CQ3" s="20"/>
      <c r="CR3" s="20"/>
      <c r="CS3" s="70" t="s">
        <v>14</v>
      </c>
      <c r="CT3" s="20"/>
      <c r="CU3" s="20"/>
      <c r="CV3" s="20"/>
      <c r="CW3" s="70" t="s">
        <v>15</v>
      </c>
      <c r="CX3" s="20"/>
      <c r="CY3" s="20"/>
      <c r="CZ3" s="20"/>
      <c r="DA3" s="70" t="s">
        <v>16</v>
      </c>
      <c r="DB3" s="20"/>
      <c r="DC3" s="20"/>
      <c r="DD3" s="20"/>
      <c r="DE3" s="70" t="s">
        <v>17</v>
      </c>
      <c r="DF3" s="20"/>
      <c r="DG3" s="20"/>
      <c r="DH3" s="20"/>
      <c r="DI3" s="70" t="s">
        <v>18</v>
      </c>
      <c r="DJ3" s="20"/>
      <c r="DK3" s="20"/>
      <c r="DL3" s="20"/>
      <c r="DM3" s="34"/>
      <c r="DN3" s="34"/>
    </row>
    <row r="4" spans="1:169" ht="26.25" customHeight="1" x14ac:dyDescent="0.2">
      <c r="A4" s="1"/>
      <c r="B4" s="1"/>
      <c r="Q4" s="82" t="s">
        <v>120</v>
      </c>
      <c r="AC4" s="9" t="s">
        <v>19</v>
      </c>
      <c r="AD4" s="9" t="s">
        <v>20</v>
      </c>
      <c r="AE4" s="10" t="s">
        <v>21</v>
      </c>
      <c r="AF4" s="10" t="s">
        <v>22</v>
      </c>
      <c r="AG4" s="10" t="s">
        <v>23</v>
      </c>
      <c r="AH4" s="10" t="s">
        <v>24</v>
      </c>
      <c r="AI4" s="10" t="s">
        <v>504</v>
      </c>
      <c r="AJ4" s="10" t="s">
        <v>24</v>
      </c>
      <c r="AK4" s="236" t="s">
        <v>504</v>
      </c>
      <c r="AL4" s="10" t="s">
        <v>732</v>
      </c>
      <c r="AN4" s="10" t="s">
        <v>735</v>
      </c>
      <c r="AO4" s="10" t="s">
        <v>25</v>
      </c>
      <c r="AP4" s="10" t="s">
        <v>736</v>
      </c>
      <c r="AQ4" s="10" t="s">
        <v>737</v>
      </c>
      <c r="AR4" s="10" t="s">
        <v>738</v>
      </c>
      <c r="AT4" s="5"/>
      <c r="BG4" s="7"/>
      <c r="BH4" s="7"/>
      <c r="BI4" s="7"/>
      <c r="BJ4" s="7"/>
      <c r="CW4" s="11" t="s">
        <v>26</v>
      </c>
      <c r="DA4" s="11" t="s">
        <v>27</v>
      </c>
      <c r="DE4" s="11" t="s">
        <v>28</v>
      </c>
      <c r="DI4" s="11" t="s">
        <v>29</v>
      </c>
    </row>
    <row r="5" spans="1:169" ht="50.25" customHeight="1" x14ac:dyDescent="0.2">
      <c r="A5" s="1"/>
      <c r="B5" s="1"/>
      <c r="D5" s="12" t="s">
        <v>207</v>
      </c>
      <c r="E5" s="38" t="s">
        <v>664</v>
      </c>
      <c r="F5" s="38" t="s">
        <v>665</v>
      </c>
      <c r="G5" s="38" t="s">
        <v>667</v>
      </c>
      <c r="H5" s="38" t="s">
        <v>1335</v>
      </c>
      <c r="K5" s="7" t="s">
        <v>207</v>
      </c>
      <c r="M5" s="12" t="str">
        <f>D5</f>
        <v>Total - U.S.</v>
      </c>
      <c r="N5" s="12"/>
      <c r="O5" s="12"/>
      <c r="Q5" s="12" t="str">
        <f>M5</f>
        <v>Total - U.S.</v>
      </c>
      <c r="W5" s="12" t="s">
        <v>207</v>
      </c>
      <c r="Z5" s="12" t="str">
        <f>Z12</f>
        <v>Total - U.S.</v>
      </c>
      <c r="AA5" s="13"/>
      <c r="AC5" s="17" t="s">
        <v>65</v>
      </c>
      <c r="AD5" s="17" t="s">
        <v>210</v>
      </c>
      <c r="AE5" s="17" t="s">
        <v>30</v>
      </c>
      <c r="AF5" s="17" t="s">
        <v>681</v>
      </c>
      <c r="AG5" s="17" t="s">
        <v>61</v>
      </c>
      <c r="AH5" s="194" t="s">
        <v>308</v>
      </c>
      <c r="AI5" s="321" t="s">
        <v>32</v>
      </c>
      <c r="AJ5" s="322"/>
      <c r="AK5" s="323" t="s">
        <v>33</v>
      </c>
      <c r="AL5" s="321" t="s">
        <v>33</v>
      </c>
      <c r="AM5" s="376"/>
      <c r="AN5" s="374" t="s">
        <v>728</v>
      </c>
      <c r="AO5" s="374" t="s">
        <v>730</v>
      </c>
      <c r="AP5" s="374" t="s">
        <v>723</v>
      </c>
      <c r="AQ5" s="378" t="s">
        <v>681</v>
      </c>
      <c r="AR5" s="378" t="s">
        <v>727</v>
      </c>
      <c r="AT5" s="5"/>
      <c r="AV5" s="14" t="str">
        <f>D5</f>
        <v>Total - U.S.</v>
      </c>
      <c r="AW5" s="14" t="e">
        <f>#REF!</f>
        <v>#REF!</v>
      </c>
      <c r="AX5" s="14" t="e">
        <f>#REF!</f>
        <v>#REF!</v>
      </c>
      <c r="AY5" s="14" t="e">
        <f>#REF!</f>
        <v>#REF!</v>
      </c>
      <c r="BA5" s="14" t="str">
        <f>D5</f>
        <v>Total - U.S.</v>
      </c>
      <c r="BB5" s="14" t="e">
        <f>#REF!</f>
        <v>#REF!</v>
      </c>
      <c r="BC5" s="14" t="e">
        <f>#REF!</f>
        <v>#REF!</v>
      </c>
      <c r="BD5" s="14" t="e">
        <f>#REF!</f>
        <v>#REF!</v>
      </c>
      <c r="BE5" s="14" t="s">
        <v>34</v>
      </c>
      <c r="BF5" s="20"/>
      <c r="BG5" s="14" t="str">
        <f>D5</f>
        <v>Total - U.S.</v>
      </c>
      <c r="BH5" s="14" t="e">
        <f>#REF!</f>
        <v>#REF!</v>
      </c>
      <c r="BI5" s="14" t="e">
        <f>#REF!</f>
        <v>#REF!</v>
      </c>
      <c r="BJ5" s="14" t="e">
        <f>#REF!</f>
        <v>#REF!</v>
      </c>
      <c r="BK5" s="20"/>
      <c r="BL5" s="20"/>
      <c r="BM5" s="14" t="str">
        <f>D5</f>
        <v>Total - U.S.</v>
      </c>
      <c r="BN5" s="14" t="e">
        <f>#REF!</f>
        <v>#REF!</v>
      </c>
      <c r="BO5" s="14" t="e">
        <f>#REF!</f>
        <v>#REF!</v>
      </c>
      <c r="BP5" s="14" t="e">
        <f>#REF!</f>
        <v>#REF!</v>
      </c>
      <c r="BQ5" s="20"/>
      <c r="BR5" s="14" t="str">
        <f>D5</f>
        <v>Total - U.S.</v>
      </c>
      <c r="BS5" s="14" t="e">
        <f>#REF!</f>
        <v>#REF!</v>
      </c>
      <c r="BT5" s="14" t="e">
        <f>#REF!</f>
        <v>#REF!</v>
      </c>
      <c r="BU5" s="14" t="e">
        <f>#REF!</f>
        <v>#REF!</v>
      </c>
      <c r="BV5" s="21"/>
      <c r="BW5" s="20"/>
      <c r="BX5" s="14" t="str">
        <f>D5</f>
        <v>Total - U.S.</v>
      </c>
      <c r="BY5" s="14" t="e">
        <f>#REF!</f>
        <v>#REF!</v>
      </c>
      <c r="BZ5" s="14" t="e">
        <f>#REF!</f>
        <v>#REF!</v>
      </c>
      <c r="CA5" s="14" t="e">
        <f>#REF!</f>
        <v>#REF!</v>
      </c>
      <c r="CB5" s="20"/>
      <c r="CC5" s="14" t="str">
        <f>D5</f>
        <v>Total - U.S.</v>
      </c>
      <c r="CD5" s="14" t="e">
        <f>#REF!</f>
        <v>#REF!</v>
      </c>
      <c r="CE5" s="14" t="e">
        <f>#REF!</f>
        <v>#REF!</v>
      </c>
      <c r="CF5" s="14" t="e">
        <f>#REF!</f>
        <v>#REF!</v>
      </c>
      <c r="CG5" s="20"/>
      <c r="CH5" s="14" t="str">
        <f>D5</f>
        <v>Total - U.S.</v>
      </c>
      <c r="CI5" s="14" t="e">
        <f>#REF!</f>
        <v>#REF!</v>
      </c>
      <c r="CJ5" s="14" t="e">
        <f>#REF!</f>
        <v>#REF!</v>
      </c>
      <c r="CK5" s="14" t="e">
        <f>#REF!</f>
        <v>#REF!</v>
      </c>
      <c r="CL5" s="22"/>
      <c r="CM5" s="14" t="s">
        <v>35</v>
      </c>
      <c r="CN5" s="14" t="s">
        <v>35</v>
      </c>
      <c r="CO5" s="14" t="s">
        <v>36</v>
      </c>
      <c r="CP5" s="14" t="s">
        <v>37</v>
      </c>
      <c r="CQ5" s="20"/>
      <c r="CS5" s="23" t="s">
        <v>38</v>
      </c>
      <c r="CT5" s="23" t="s">
        <v>39</v>
      </c>
      <c r="CU5" s="23" t="s">
        <v>39</v>
      </c>
      <c r="CV5" s="8"/>
      <c r="CW5" s="23" t="s">
        <v>38</v>
      </c>
      <c r="CX5" s="23" t="s">
        <v>39</v>
      </c>
      <c r="CY5" s="23" t="s">
        <v>39</v>
      </c>
      <c r="DA5" s="23" t="s">
        <v>38</v>
      </c>
      <c r="DB5" s="23" t="s">
        <v>39</v>
      </c>
      <c r="DC5" s="23" t="s">
        <v>39</v>
      </c>
      <c r="DE5" s="23" t="s">
        <v>38</v>
      </c>
      <c r="DF5" s="23" t="s">
        <v>39</v>
      </c>
      <c r="DG5" s="23" t="s">
        <v>39</v>
      </c>
      <c r="DI5" s="23" t="s">
        <v>38</v>
      </c>
      <c r="DJ5" s="23" t="s">
        <v>39</v>
      </c>
      <c r="DK5" s="23" t="s">
        <v>39</v>
      </c>
    </row>
    <row r="6" spans="1:169" ht="25.5" x14ac:dyDescent="0.2">
      <c r="A6" s="193" t="s">
        <v>40</v>
      </c>
      <c r="B6" s="1"/>
      <c r="D6" s="12"/>
      <c r="E6" s="12"/>
      <c r="F6" s="12"/>
      <c r="G6" s="12"/>
      <c r="H6" s="12"/>
      <c r="M6" s="12"/>
      <c r="N6" s="12"/>
      <c r="O6" s="12"/>
      <c r="Q6" s="12"/>
      <c r="W6" s="12"/>
      <c r="Z6" s="12"/>
      <c r="AA6" s="13"/>
      <c r="AC6" s="25"/>
      <c r="AD6" s="15"/>
      <c r="AE6" s="25"/>
      <c r="AF6" s="25"/>
      <c r="AG6" s="25"/>
      <c r="AH6" s="26" t="s">
        <v>260</v>
      </c>
      <c r="AI6" s="27" t="s">
        <v>41</v>
      </c>
      <c r="AJ6" s="28"/>
      <c r="AK6" s="237" t="s">
        <v>42</v>
      </c>
      <c r="AL6" s="27" t="s">
        <v>683</v>
      </c>
      <c r="AM6" s="317"/>
      <c r="AN6" s="237"/>
      <c r="AO6" s="237"/>
      <c r="AP6" s="237"/>
      <c r="AQ6" s="237"/>
      <c r="AR6" s="237"/>
      <c r="AT6" s="5"/>
      <c r="CS6" s="2" t="s">
        <v>43</v>
      </c>
      <c r="CT6" s="2" t="s">
        <v>43</v>
      </c>
      <c r="CU6" s="2" t="str">
        <f>index_label</f>
        <v>1985 = 1</v>
      </c>
      <c r="CW6" s="2" t="s">
        <v>43</v>
      </c>
      <c r="CX6" s="2" t="s">
        <v>43</v>
      </c>
      <c r="CY6" s="2" t="str">
        <f>index_label</f>
        <v>1985 = 1</v>
      </c>
      <c r="DA6" s="2" t="s">
        <v>43</v>
      </c>
      <c r="DB6" s="2" t="s">
        <v>43</v>
      </c>
      <c r="DC6" s="2" t="str">
        <f>index_label</f>
        <v>1985 = 1</v>
      </c>
      <c r="DE6" s="2" t="s">
        <v>43</v>
      </c>
      <c r="DF6" s="2" t="s">
        <v>43</v>
      </c>
      <c r="DG6" s="2" t="str">
        <f>index_label</f>
        <v>1985 = 1</v>
      </c>
      <c r="DI6" s="2" t="s">
        <v>43</v>
      </c>
      <c r="DJ6" s="2" t="s">
        <v>43</v>
      </c>
      <c r="DK6" s="2" t="str">
        <f>index_label</f>
        <v>1985 = 1</v>
      </c>
    </row>
    <row r="7" spans="1:169" ht="27.75" customHeight="1" thickBot="1" x14ac:dyDescent="0.25">
      <c r="A7" s="1"/>
      <c r="B7" s="1"/>
      <c r="D7" s="29" t="str">
        <f>D14</f>
        <v xml:space="preserve"> (TBtu)</v>
      </c>
      <c r="E7" s="29"/>
      <c r="F7" s="29"/>
      <c r="G7" s="29"/>
      <c r="H7" s="29"/>
      <c r="M7" s="29" t="str">
        <f>M14</f>
        <v>Index</v>
      </c>
      <c r="N7" s="29"/>
      <c r="O7" s="29"/>
      <c r="Q7" s="29" t="str">
        <f>Q14</f>
        <v>kBtu/SF</v>
      </c>
      <c r="R7" s="30"/>
      <c r="S7" s="30"/>
      <c r="T7" s="30"/>
      <c r="U7" s="30"/>
      <c r="W7" s="29" t="str">
        <f>W14</f>
        <v xml:space="preserve">  Actual/    normal</v>
      </c>
      <c r="Z7" s="29" t="str">
        <f>Z14</f>
        <v xml:space="preserve">  Actual/    normal</v>
      </c>
      <c r="AA7" s="21"/>
      <c r="AC7" s="31"/>
      <c r="AD7" s="117" t="s">
        <v>211</v>
      </c>
      <c r="AE7" s="31"/>
      <c r="AF7" s="31"/>
      <c r="AG7" s="117" t="s">
        <v>310</v>
      </c>
      <c r="AH7" s="195" t="s">
        <v>309</v>
      </c>
      <c r="AI7" s="31"/>
      <c r="AJ7" s="32"/>
      <c r="AK7" s="32"/>
      <c r="AL7" s="31"/>
      <c r="AM7" s="357"/>
      <c r="AN7" s="375"/>
      <c r="AO7" s="375"/>
      <c r="AP7" s="375"/>
      <c r="AQ7" s="375"/>
      <c r="AR7" s="375"/>
      <c r="AT7" s="5"/>
    </row>
    <row r="8" spans="1:169" ht="6" customHeight="1" x14ac:dyDescent="0.2">
      <c r="A8" s="1"/>
      <c r="B8" s="1"/>
      <c r="AA8" s="8"/>
      <c r="AB8"/>
      <c r="AC8"/>
      <c r="AD8"/>
      <c r="AE8"/>
      <c r="AF8"/>
      <c r="AG8"/>
      <c r="AH8"/>
      <c r="AI8"/>
      <c r="AJ8"/>
      <c r="AK8"/>
      <c r="AL8"/>
      <c r="AM8" s="212"/>
      <c r="AN8"/>
      <c r="AO8"/>
      <c r="AP8"/>
      <c r="AQ8"/>
      <c r="AR8"/>
      <c r="AS8"/>
      <c r="AT8" s="5"/>
    </row>
    <row r="9" spans="1:169" ht="6.75" customHeight="1" x14ac:dyDescent="0.2">
      <c r="A9" s="1"/>
      <c r="B9" s="1"/>
      <c r="AB9"/>
      <c r="AC9"/>
      <c r="AD9"/>
      <c r="AE9"/>
      <c r="AF9"/>
      <c r="AG9"/>
      <c r="AH9"/>
      <c r="AI9"/>
      <c r="AJ9"/>
      <c r="AK9"/>
      <c r="AL9"/>
      <c r="AM9" s="212"/>
      <c r="AN9"/>
      <c r="AO9"/>
      <c r="AP9"/>
      <c r="AQ9"/>
      <c r="AR9"/>
      <c r="AS9"/>
      <c r="AT9" s="5"/>
    </row>
    <row r="10" spans="1:169" ht="51" x14ac:dyDescent="0.2">
      <c r="A10" s="1"/>
      <c r="B10" s="1"/>
      <c r="D10" s="68" t="s">
        <v>1</v>
      </c>
      <c r="E10" s="68"/>
      <c r="F10" s="68"/>
      <c r="G10" s="68"/>
      <c r="H10" s="68"/>
      <c r="I10" s="34"/>
      <c r="J10" s="34"/>
      <c r="K10" s="70" t="s">
        <v>65</v>
      </c>
      <c r="L10" s="34"/>
      <c r="N10" s="70"/>
      <c r="O10" s="70"/>
      <c r="P10" s="34"/>
      <c r="Q10" s="70" t="s">
        <v>60</v>
      </c>
      <c r="R10" s="34"/>
      <c r="S10" s="34"/>
      <c r="T10" s="34"/>
      <c r="U10" s="34"/>
      <c r="V10" s="34"/>
      <c r="W10" s="70" t="s">
        <v>675</v>
      </c>
      <c r="X10" s="20"/>
      <c r="Y10" s="20"/>
      <c r="Z10" s="70" t="s">
        <v>676</v>
      </c>
      <c r="AA10" s="68"/>
      <c r="AB10" s="34"/>
      <c r="AC10" s="68" t="s">
        <v>5</v>
      </c>
      <c r="AD10" s="68"/>
      <c r="AE10" s="34"/>
      <c r="AF10" s="34"/>
      <c r="AG10" s="34"/>
      <c r="AH10" s="34"/>
      <c r="AI10" s="34"/>
      <c r="AJ10" s="34"/>
      <c r="AK10" s="34"/>
      <c r="AL10" s="34"/>
      <c r="AM10" s="36"/>
      <c r="AN10" s="34"/>
      <c r="AO10" s="34"/>
      <c r="AP10" s="34"/>
      <c r="AQ10" s="34"/>
      <c r="AR10" s="34"/>
      <c r="AS10" s="34"/>
      <c r="AT10" s="69"/>
      <c r="AU10" s="34"/>
      <c r="AV10" s="55" t="s">
        <v>6</v>
      </c>
      <c r="AW10" s="34"/>
      <c r="AX10" s="34"/>
      <c r="AY10" s="34"/>
      <c r="AZ10" s="34"/>
      <c r="BA10" s="55" t="s">
        <v>7</v>
      </c>
      <c r="BB10" s="34"/>
      <c r="BC10" s="34"/>
      <c r="BD10" s="34"/>
      <c r="BE10" s="34"/>
      <c r="BF10" s="34"/>
      <c r="BG10" s="68" t="s">
        <v>44</v>
      </c>
      <c r="BH10" s="68"/>
      <c r="BI10" s="68"/>
      <c r="BJ10" s="68"/>
      <c r="BK10" s="34"/>
      <c r="BL10" s="34"/>
      <c r="BM10" s="68" t="s">
        <v>9</v>
      </c>
      <c r="BN10" s="34"/>
      <c r="BO10" s="34"/>
      <c r="BP10" s="34"/>
      <c r="BQ10" s="34"/>
      <c r="BR10" s="70" t="s">
        <v>114</v>
      </c>
      <c r="BS10" s="34"/>
      <c r="BT10" s="34"/>
      <c r="BU10" s="34"/>
      <c r="BV10" s="34"/>
      <c r="BW10" s="34"/>
      <c r="BX10" s="68" t="s">
        <v>10</v>
      </c>
      <c r="BY10" s="34"/>
      <c r="BZ10" s="34"/>
      <c r="CA10" s="34"/>
      <c r="CB10" s="34"/>
      <c r="CC10" s="34"/>
      <c r="CD10" s="34"/>
      <c r="CE10" s="34"/>
      <c r="CF10" s="34"/>
      <c r="CG10" s="34"/>
      <c r="CH10" s="68" t="s">
        <v>12</v>
      </c>
      <c r="CI10" s="68"/>
      <c r="CJ10" s="68"/>
      <c r="CK10" s="34"/>
      <c r="CL10" s="34"/>
      <c r="CM10" s="68" t="s">
        <v>13</v>
      </c>
      <c r="CN10" s="34"/>
      <c r="CO10" s="34"/>
      <c r="CP10" s="34"/>
      <c r="CQ10" s="34"/>
      <c r="CR10" s="34"/>
      <c r="CS10" s="68" t="s">
        <v>14</v>
      </c>
      <c r="CT10" s="34"/>
      <c r="CU10" s="34"/>
      <c r="CV10" s="34"/>
      <c r="CW10" s="34"/>
      <c r="CX10" s="34"/>
      <c r="CY10" s="34"/>
      <c r="CZ10" s="34"/>
      <c r="DA10" s="62" t="s">
        <v>45</v>
      </c>
      <c r="DB10" s="77"/>
      <c r="DC10" s="77"/>
      <c r="DD10" s="77"/>
      <c r="DE10" s="62" t="s">
        <v>45</v>
      </c>
      <c r="DF10" s="77"/>
      <c r="DG10" s="77"/>
      <c r="DH10" s="77"/>
      <c r="DI10" s="62" t="s">
        <v>45</v>
      </c>
      <c r="DJ10" s="77"/>
      <c r="DK10" s="77"/>
      <c r="DL10" s="34"/>
      <c r="ES10" s="2" t="s">
        <v>724</v>
      </c>
      <c r="EW10" s="2" t="s">
        <v>677</v>
      </c>
      <c r="FA10" s="2" t="s">
        <v>256</v>
      </c>
      <c r="FG10" s="2" t="s">
        <v>731</v>
      </c>
      <c r="FK10" s="2" t="s">
        <v>723</v>
      </c>
    </row>
    <row r="11" spans="1:169" ht="24" customHeight="1" x14ac:dyDescent="0.2">
      <c r="A11" s="33"/>
      <c r="B11" s="1"/>
      <c r="AA11" s="8"/>
      <c r="AC11" s="9" t="s">
        <v>19</v>
      </c>
      <c r="AD11" s="9" t="s">
        <v>20</v>
      </c>
      <c r="AE11" s="10" t="s">
        <v>21</v>
      </c>
      <c r="AF11" s="10" t="s">
        <v>22</v>
      </c>
      <c r="AG11" s="10" t="s">
        <v>23</v>
      </c>
      <c r="AH11" s="10" t="s">
        <v>24</v>
      </c>
      <c r="AI11" s="10" t="s">
        <v>504</v>
      </c>
      <c r="AJ11" s="10" t="s">
        <v>24</v>
      </c>
      <c r="AK11" s="236" t="s">
        <v>504</v>
      </c>
      <c r="AL11" s="10" t="s">
        <v>732</v>
      </c>
      <c r="AM11" s="8"/>
      <c r="AN11" s="10" t="s">
        <v>735</v>
      </c>
      <c r="AO11" s="10" t="s">
        <v>25</v>
      </c>
      <c r="AP11" s="10" t="s">
        <v>736</v>
      </c>
      <c r="AQ11" s="10" t="s">
        <v>737</v>
      </c>
      <c r="AR11" s="10" t="s">
        <v>738</v>
      </c>
      <c r="AT11" s="5"/>
      <c r="BG11" s="7" t="s">
        <v>46</v>
      </c>
      <c r="BH11" s="7"/>
      <c r="BI11" s="7"/>
      <c r="BJ11" s="7"/>
      <c r="DA11" s="11" t="s">
        <v>27</v>
      </c>
      <c r="DE11" s="11" t="s">
        <v>28</v>
      </c>
      <c r="DI11" s="11" t="s">
        <v>47</v>
      </c>
      <c r="DO11" s="2" t="s">
        <v>668</v>
      </c>
      <c r="DQ11" s="11"/>
      <c r="DR11" s="2" t="s">
        <v>669</v>
      </c>
      <c r="DV11" s="2" t="s">
        <v>669</v>
      </c>
      <c r="DY11" s="2" t="s">
        <v>9</v>
      </c>
      <c r="EB11" s="2" t="s">
        <v>720</v>
      </c>
      <c r="EE11" s="2" t="s">
        <v>716</v>
      </c>
      <c r="EH11" s="2" t="s">
        <v>719</v>
      </c>
      <c r="EK11" s="2" t="s">
        <v>674</v>
      </c>
      <c r="EN11" s="2" t="s">
        <v>678</v>
      </c>
    </row>
    <row r="12" spans="1:169" ht="51" customHeight="1" x14ac:dyDescent="0.2">
      <c r="A12" s="1"/>
      <c r="B12" s="1"/>
      <c r="D12" s="12" t="s">
        <v>207</v>
      </c>
      <c r="E12" s="12"/>
      <c r="F12" s="12"/>
      <c r="G12" s="12"/>
      <c r="H12" s="12"/>
      <c r="I12" s="34"/>
      <c r="J12" s="34"/>
      <c r="K12" s="12" t="str">
        <f>Commercial_Total!F12</f>
        <v>Total - U.S.</v>
      </c>
      <c r="L12" s="34"/>
      <c r="M12" s="14" t="str">
        <f>D12</f>
        <v>Total - U.S.</v>
      </c>
      <c r="N12" s="14"/>
      <c r="O12" s="14"/>
      <c r="P12" s="34"/>
      <c r="Q12" s="14" t="str">
        <f>D12</f>
        <v>Total - U.S.</v>
      </c>
      <c r="R12" s="34"/>
      <c r="S12" s="34"/>
      <c r="T12" s="34"/>
      <c r="U12" s="34"/>
      <c r="V12" s="34"/>
      <c r="W12" s="14" t="str">
        <f>D12</f>
        <v>Total - U.S.</v>
      </c>
      <c r="X12" s="34"/>
      <c r="Y12" s="34"/>
      <c r="Z12" s="35" t="str">
        <f>D12</f>
        <v>Total - U.S.</v>
      </c>
      <c r="AA12" s="36"/>
      <c r="AB12" s="34"/>
      <c r="AC12" s="17" t="str">
        <f>AC5</f>
        <v>Activity (Floorspace)</v>
      </c>
      <c r="AD12" s="17" t="str">
        <f t="shared" ref="AD12:AK12" si="0">AD5</f>
        <v>Index of  Aggregate Intensity (Btu/SF)</v>
      </c>
      <c r="AE12" s="17" t="str">
        <f t="shared" si="0"/>
        <v>Structure:  Weather</v>
      </c>
      <c r="AF12" s="17" t="s">
        <v>681</v>
      </c>
      <c r="AG12" s="17" t="str">
        <f t="shared" si="0"/>
        <v>Component Intensity Index (Btu/SF)</v>
      </c>
      <c r="AH12" s="17" t="str">
        <f t="shared" si="0"/>
        <v>Actual: Activity x Structure x Intensity</v>
      </c>
      <c r="AI12" s="325" t="str">
        <f t="shared" si="0"/>
        <v>Actual Energy Use</v>
      </c>
      <c r="AJ12" s="325">
        <f t="shared" si="0"/>
        <v>0</v>
      </c>
      <c r="AK12" s="325" t="str">
        <f t="shared" si="0"/>
        <v>Total Structure</v>
      </c>
      <c r="AL12" s="324" t="s">
        <v>33</v>
      </c>
      <c r="AM12" s="376"/>
      <c r="AN12" s="374" t="s">
        <v>728</v>
      </c>
      <c r="AO12" s="374" t="s">
        <v>726</v>
      </c>
      <c r="AP12" s="374" t="s">
        <v>723</v>
      </c>
      <c r="AQ12" s="378" t="s">
        <v>681</v>
      </c>
      <c r="AR12" s="378" t="s">
        <v>727</v>
      </c>
      <c r="AT12" s="5"/>
      <c r="AV12" s="14" t="str">
        <f>Q12</f>
        <v>Total - U.S.</v>
      </c>
      <c r="AW12" s="14" t="e">
        <f>#REF!</f>
        <v>#REF!</v>
      </c>
      <c r="AX12" s="14" t="e">
        <f>#REF!</f>
        <v>#REF!</v>
      </c>
      <c r="AY12" s="14" t="e">
        <f>#REF!</f>
        <v>#REF!</v>
      </c>
      <c r="AZ12" s="22"/>
      <c r="BA12" s="14" t="str">
        <f>D12</f>
        <v>Total - U.S.</v>
      </c>
      <c r="BB12" s="14" t="e">
        <f>#REF!</f>
        <v>#REF!</v>
      </c>
      <c r="BC12" s="14" t="e">
        <f>#REF!</f>
        <v>#REF!</v>
      </c>
      <c r="BD12" s="14" t="e">
        <f>#REF!</f>
        <v>#REF!</v>
      </c>
      <c r="BE12" s="14" t="s">
        <v>34</v>
      </c>
      <c r="BF12" s="20"/>
      <c r="BG12" s="14" t="str">
        <f>D12</f>
        <v>Total - U.S.</v>
      </c>
      <c r="BH12" s="14" t="e">
        <f>#REF!</f>
        <v>#REF!</v>
      </c>
      <c r="BI12" s="14" t="e">
        <f>#REF!</f>
        <v>#REF!</v>
      </c>
      <c r="BJ12" s="14" t="e">
        <f>#REF!</f>
        <v>#REF!</v>
      </c>
      <c r="BK12" s="20"/>
      <c r="BL12" s="20"/>
      <c r="BM12" s="14" t="str">
        <f>D12</f>
        <v>Total - U.S.</v>
      </c>
      <c r="BN12" s="14" t="e">
        <f>#REF!</f>
        <v>#REF!</v>
      </c>
      <c r="BO12" s="14" t="e">
        <f>#REF!</f>
        <v>#REF!</v>
      </c>
      <c r="BP12" s="14" t="e">
        <f>#REF!</f>
        <v>#REF!</v>
      </c>
      <c r="BQ12" s="20"/>
      <c r="BR12" s="14" t="str">
        <f>D12</f>
        <v>Total - U.S.</v>
      </c>
      <c r="BS12" s="14" t="e">
        <f>#REF!</f>
        <v>#REF!</v>
      </c>
      <c r="BT12" s="14" t="e">
        <f>#REF!</f>
        <v>#REF!</v>
      </c>
      <c r="BU12" s="14" t="e">
        <f>#REF!</f>
        <v>#REF!</v>
      </c>
      <c r="BV12" s="14"/>
      <c r="BW12" s="20"/>
      <c r="BX12" s="14" t="str">
        <f>D12</f>
        <v>Total - U.S.</v>
      </c>
      <c r="BY12" s="14" t="e">
        <f>#REF!</f>
        <v>#REF!</v>
      </c>
      <c r="BZ12" s="14" t="e">
        <f>#REF!</f>
        <v>#REF!</v>
      </c>
      <c r="CA12" s="14" t="e">
        <f>#REF!</f>
        <v>#REF!</v>
      </c>
      <c r="CB12" s="20"/>
      <c r="CC12" s="20"/>
      <c r="CD12" s="20"/>
      <c r="CE12" s="20"/>
      <c r="CF12" s="20"/>
      <c r="CG12" s="20"/>
      <c r="CH12" s="14" t="str">
        <f>D12</f>
        <v>Total - U.S.</v>
      </c>
      <c r="CI12" s="14" t="e">
        <f>#REF!</f>
        <v>#REF!</v>
      </c>
      <c r="CJ12" s="14" t="e">
        <f>#REF!</f>
        <v>#REF!</v>
      </c>
      <c r="CK12" s="14" t="e">
        <f>#REF!</f>
        <v>#REF!</v>
      </c>
      <c r="CL12" s="20"/>
      <c r="CM12" s="14" t="s">
        <v>35</v>
      </c>
      <c r="CN12" s="14" t="s">
        <v>35</v>
      </c>
      <c r="CO12" s="14" t="s">
        <v>36</v>
      </c>
      <c r="CP12" s="14" t="s">
        <v>37</v>
      </c>
      <c r="CQ12" s="20"/>
      <c r="CR12" s="20"/>
      <c r="CS12" s="37" t="s">
        <v>38</v>
      </c>
      <c r="CT12" s="37" t="s">
        <v>39</v>
      </c>
      <c r="CU12" s="37" t="s">
        <v>39</v>
      </c>
      <c r="CV12" s="37"/>
      <c r="CW12" s="37"/>
      <c r="CX12" s="37"/>
      <c r="CY12" s="37"/>
      <c r="CZ12" s="22"/>
      <c r="DA12" s="37" t="s">
        <v>38</v>
      </c>
      <c r="DB12" s="37" t="s">
        <v>39</v>
      </c>
      <c r="DC12" s="37" t="s">
        <v>39</v>
      </c>
      <c r="DD12" s="22"/>
      <c r="DE12" s="37" t="s">
        <v>38</v>
      </c>
      <c r="DF12" s="37" t="s">
        <v>39</v>
      </c>
      <c r="DG12" s="37" t="s">
        <v>39</v>
      </c>
      <c r="DH12" s="22"/>
      <c r="DI12" s="37" t="s">
        <v>38</v>
      </c>
      <c r="DJ12" s="37" t="s">
        <v>39</v>
      </c>
      <c r="DK12" s="37" t="s">
        <v>39</v>
      </c>
      <c r="DO12" s="2" t="s">
        <v>68</v>
      </c>
      <c r="DP12" s="34" t="s">
        <v>665</v>
      </c>
      <c r="DQ12" s="196"/>
      <c r="DR12" s="2" t="s">
        <v>68</v>
      </c>
      <c r="DS12" s="34" t="s">
        <v>665</v>
      </c>
      <c r="DT12" s="196" t="s">
        <v>670</v>
      </c>
      <c r="DU12" s="317"/>
      <c r="DV12" s="2" t="s">
        <v>68</v>
      </c>
      <c r="DW12" s="34" t="s">
        <v>665</v>
      </c>
      <c r="DY12" s="2" t="s">
        <v>68</v>
      </c>
      <c r="DZ12" s="34" t="s">
        <v>673</v>
      </c>
      <c r="EA12" s="34"/>
      <c r="EB12" s="34"/>
      <c r="EC12" s="34"/>
      <c r="ED12" s="34"/>
      <c r="EE12" s="34" t="s">
        <v>68</v>
      </c>
      <c r="EF12" s="34" t="s">
        <v>71</v>
      </c>
      <c r="EG12" s="34"/>
      <c r="EH12" s="34" t="s">
        <v>68</v>
      </c>
      <c r="EI12" s="34" t="s">
        <v>71</v>
      </c>
      <c r="EK12" s="2" t="s">
        <v>68</v>
      </c>
      <c r="EL12" s="34" t="s">
        <v>673</v>
      </c>
      <c r="ES12" s="37" t="s">
        <v>38</v>
      </c>
      <c r="ET12" s="37" t="s">
        <v>39</v>
      </c>
      <c r="EU12" s="37" t="s">
        <v>39</v>
      </c>
      <c r="EW12" s="37" t="s">
        <v>38</v>
      </c>
      <c r="EX12" s="37" t="s">
        <v>39</v>
      </c>
      <c r="EY12" s="37" t="s">
        <v>39</v>
      </c>
      <c r="FA12" s="37" t="s">
        <v>38</v>
      </c>
      <c r="FB12" s="37" t="s">
        <v>39</v>
      </c>
      <c r="FC12" s="37" t="s">
        <v>39</v>
      </c>
      <c r="FG12" s="37" t="s">
        <v>38</v>
      </c>
      <c r="FH12" s="37" t="s">
        <v>39</v>
      </c>
      <c r="FI12" s="37" t="s">
        <v>39</v>
      </c>
      <c r="FK12" s="37" t="s">
        <v>38</v>
      </c>
      <c r="FL12" s="37" t="s">
        <v>39</v>
      </c>
      <c r="FM12" s="37" t="s">
        <v>39</v>
      </c>
    </row>
    <row r="13" spans="1:169" ht="51.75" customHeight="1" x14ac:dyDescent="0.2">
      <c r="A13" s="24" t="s">
        <v>40</v>
      </c>
      <c r="B13" s="1"/>
      <c r="D13" s="38" t="s">
        <v>68</v>
      </c>
      <c r="E13" s="38" t="s">
        <v>664</v>
      </c>
      <c r="F13" s="38" t="s">
        <v>665</v>
      </c>
      <c r="G13" s="38" t="s">
        <v>667</v>
      </c>
      <c r="H13" s="38" t="s">
        <v>679</v>
      </c>
      <c r="I13" s="34"/>
      <c r="J13" s="34"/>
      <c r="K13" s="38" t="str">
        <f>Commercial_Total!F13</f>
        <v>Source</v>
      </c>
      <c r="L13" s="34"/>
      <c r="M13" s="38" t="s">
        <v>672</v>
      </c>
      <c r="N13" s="38" t="s">
        <v>664</v>
      </c>
      <c r="O13" s="38"/>
      <c r="P13" s="34"/>
      <c r="Q13" s="38" t="s">
        <v>52</v>
      </c>
      <c r="R13" s="34"/>
      <c r="S13" s="34"/>
      <c r="T13" s="34"/>
      <c r="U13" s="34"/>
      <c r="V13" s="34"/>
      <c r="W13" s="39"/>
      <c r="X13" s="34"/>
      <c r="Y13" s="34"/>
      <c r="Z13" s="38" t="s">
        <v>52</v>
      </c>
      <c r="AA13" s="13"/>
      <c r="AB13" s="34"/>
      <c r="AC13" s="25"/>
      <c r="AD13" s="15"/>
      <c r="AE13" s="25"/>
      <c r="AF13" s="25"/>
      <c r="AG13" s="25"/>
      <c r="AH13" s="26" t="s">
        <v>682</v>
      </c>
      <c r="AI13" s="27" t="s">
        <v>41</v>
      </c>
      <c r="AJ13" s="28"/>
      <c r="AK13" s="237" t="s">
        <v>42</v>
      </c>
      <c r="AL13" s="320" t="s">
        <v>683</v>
      </c>
      <c r="AM13" s="377"/>
      <c r="AN13" s="379" t="s">
        <v>733</v>
      </c>
      <c r="AO13" s="379" t="s">
        <v>733</v>
      </c>
      <c r="AP13" s="379"/>
      <c r="AQ13" s="379" t="s">
        <v>734</v>
      </c>
      <c r="AR13" s="379" t="s">
        <v>1375</v>
      </c>
      <c r="AT13" s="5"/>
      <c r="CS13" s="2" t="s">
        <v>43</v>
      </c>
      <c r="CT13" s="2" t="s">
        <v>43</v>
      </c>
      <c r="CU13" s="2" t="str">
        <f>index_label</f>
        <v>1985 = 1</v>
      </c>
      <c r="DA13" s="2" t="s">
        <v>43</v>
      </c>
      <c r="DB13" s="2" t="s">
        <v>43</v>
      </c>
      <c r="DC13" s="2" t="str">
        <f>index_label</f>
        <v>1985 = 1</v>
      </c>
      <c r="DE13" s="2" t="s">
        <v>43</v>
      </c>
      <c r="DF13" s="2" t="s">
        <v>43</v>
      </c>
      <c r="DG13" s="2" t="str">
        <f>index_label</f>
        <v>1985 = 1</v>
      </c>
      <c r="DI13" s="2" t="s">
        <v>43</v>
      </c>
      <c r="DJ13" s="2" t="s">
        <v>43</v>
      </c>
      <c r="DK13" s="2" t="str">
        <f>index_label</f>
        <v>1985 = 1</v>
      </c>
      <c r="DQ13" s="46"/>
      <c r="DR13" s="46"/>
      <c r="DS13" s="46"/>
      <c r="DT13" s="46"/>
      <c r="DU13" s="52"/>
      <c r="ES13" s="2" t="s">
        <v>43</v>
      </c>
      <c r="ET13" s="2" t="s">
        <v>43</v>
      </c>
      <c r="EU13" s="2" t="str">
        <f>index_label</f>
        <v>1985 = 1</v>
      </c>
      <c r="EW13" s="2" t="s">
        <v>43</v>
      </c>
      <c r="EX13" s="2" t="s">
        <v>43</v>
      </c>
      <c r="EY13" s="2" t="str">
        <f>index_label</f>
        <v>1985 = 1</v>
      </c>
      <c r="FA13" s="2" t="s">
        <v>43</v>
      </c>
      <c r="FB13" s="2" t="s">
        <v>43</v>
      </c>
      <c r="FC13" s="2" t="str">
        <f>index_label</f>
        <v>1985 = 1</v>
      </c>
      <c r="FG13" s="2" t="s">
        <v>43</v>
      </c>
      <c r="FH13" s="2" t="s">
        <v>43</v>
      </c>
      <c r="FI13" s="2" t="str">
        <f>index_label</f>
        <v>1985 = 1</v>
      </c>
      <c r="FK13" s="2" t="s">
        <v>43</v>
      </c>
      <c r="FL13" s="2" t="s">
        <v>43</v>
      </c>
      <c r="FM13" s="2" t="str">
        <f>index_label</f>
        <v>1985 = 1</v>
      </c>
    </row>
    <row r="14" spans="1:169" ht="31.5" customHeight="1" thickBot="1" x14ac:dyDescent="0.25">
      <c r="A14" s="33"/>
      <c r="B14" s="1"/>
      <c r="D14" s="29" t="s">
        <v>53</v>
      </c>
      <c r="E14" s="29"/>
      <c r="F14" s="29"/>
      <c r="G14" s="29"/>
      <c r="H14" s="29"/>
      <c r="I14" s="34"/>
      <c r="J14" s="34"/>
      <c r="K14" s="29" t="str">
        <f>Commercial_Total!F14</f>
        <v>Billion SF</v>
      </c>
      <c r="L14" s="34"/>
      <c r="M14" s="38" t="s">
        <v>671</v>
      </c>
      <c r="N14" s="38"/>
      <c r="O14" s="38"/>
      <c r="P14" s="34"/>
      <c r="Q14" s="38" t="s">
        <v>119</v>
      </c>
      <c r="R14" s="34"/>
      <c r="S14" s="34"/>
      <c r="T14" s="34"/>
      <c r="U14" s="34"/>
      <c r="V14" s="34"/>
      <c r="W14" s="38" t="s">
        <v>56</v>
      </c>
      <c r="X14" s="34"/>
      <c r="Y14" s="34"/>
      <c r="Z14" s="38" t="s">
        <v>56</v>
      </c>
      <c r="AA14" s="36"/>
      <c r="AB14" s="34"/>
      <c r="AC14" s="31"/>
      <c r="AD14" s="117" t="s">
        <v>211</v>
      </c>
      <c r="AE14" s="31"/>
      <c r="AF14" s="31"/>
      <c r="AG14" s="117" t="s">
        <v>212</v>
      </c>
      <c r="AH14" s="195" t="s">
        <v>311</v>
      </c>
      <c r="AI14" s="31"/>
      <c r="AJ14" s="32"/>
      <c r="AK14" s="32"/>
      <c r="AL14" s="319"/>
      <c r="AM14" s="357"/>
      <c r="AN14" s="375"/>
      <c r="AO14" s="375"/>
      <c r="AP14" s="375"/>
      <c r="AQ14" s="375"/>
      <c r="AR14" s="375"/>
      <c r="AT14" s="5"/>
      <c r="CS14" s="41"/>
      <c r="CT14" s="41"/>
      <c r="CU14" s="41"/>
      <c r="CV14" s="42"/>
      <c r="CW14" s="42"/>
      <c r="CX14" s="42"/>
      <c r="CY14" s="42"/>
      <c r="DA14" s="41"/>
      <c r="DB14" s="41"/>
      <c r="DC14" s="41"/>
      <c r="DE14" s="41"/>
      <c r="DF14" s="41"/>
      <c r="DG14" s="41"/>
      <c r="DQ14" s="46"/>
      <c r="DR14" s="46"/>
      <c r="DS14" s="46"/>
      <c r="DT14" s="46"/>
      <c r="DU14" s="52"/>
      <c r="ES14" s="41"/>
      <c r="ET14" s="41"/>
      <c r="EU14" s="41"/>
      <c r="EW14" s="41"/>
      <c r="EX14" s="41"/>
      <c r="EY14" s="41"/>
      <c r="FA14" s="41"/>
      <c r="FB14" s="41"/>
      <c r="FC14" s="41"/>
      <c r="FG14" s="41"/>
      <c r="FH14" s="41"/>
      <c r="FI14" s="41"/>
      <c r="FK14" s="41"/>
      <c r="FL14" s="41"/>
      <c r="FM14" s="41"/>
    </row>
    <row r="15" spans="1:169" x14ac:dyDescent="0.2">
      <c r="A15" s="33" t="s">
        <v>52</v>
      </c>
      <c r="B15" s="1">
        <v>1949</v>
      </c>
      <c r="D15" s="43">
        <f>Commercial_Total!D239</f>
        <v>2668.8690000000001</v>
      </c>
      <c r="E15" s="43">
        <f>Commercial_Total!D163</f>
        <v>200.10400000000001</v>
      </c>
      <c r="F15" s="43">
        <f>Conversion_Factors!$O11*E15</f>
        <v>999.947</v>
      </c>
      <c r="G15" s="43">
        <f t="shared" ref="G15:G46" si="1">D15+F15</f>
        <v>3668.8160000000003</v>
      </c>
      <c r="H15" s="49">
        <f t="shared" ref="H15:H46" si="2">F15/E15</f>
        <v>4.9971364890257064</v>
      </c>
      <c r="K15" s="51">
        <f>Commercial_Total!F15</f>
        <v>27.235148729606166</v>
      </c>
      <c r="M15" s="49">
        <f>Commercial_Total!Y239</f>
        <v>1.613538236511169</v>
      </c>
      <c r="N15" s="49">
        <f>Commercial_Total!Y163</f>
        <v>0.1760402277797492</v>
      </c>
      <c r="O15" s="358">
        <f>Commercial_Total!$H89</f>
        <v>105.34082367177463</v>
      </c>
      <c r="Q15" s="50">
        <f>G15/K15</f>
        <v>134.70886597405607</v>
      </c>
      <c r="S15" s="52">
        <f>Commercial_Total!Y239</f>
        <v>1.613538236511169</v>
      </c>
      <c r="T15" s="52">
        <f>Commercial_Total!Y163</f>
        <v>0.1760402277797492</v>
      </c>
      <c r="W15" s="52">
        <f>Commercial_Total!X239</f>
        <v>0.9466064933404883</v>
      </c>
      <c r="Z15" s="116">
        <f>Commercial_Total!X163</f>
        <v>1.0285418357516432</v>
      </c>
      <c r="AA15" s="47"/>
      <c r="AB15" s="22">
        <f>B15</f>
        <v>1949</v>
      </c>
      <c r="AC15" s="48">
        <f t="shared" ref="AC15:AC46" si="3">K15/K$80</f>
        <v>0.4681863288183763</v>
      </c>
      <c r="AD15" s="48">
        <f t="shared" ref="AD15:AD46" si="4">Q15/Q$80</f>
        <v>0.68251055460548704</v>
      </c>
      <c r="AE15" s="48">
        <f>EY15</f>
        <v>0.97920306695399761</v>
      </c>
      <c r="AF15" s="361">
        <f>FC15</f>
        <v>1.1614965253047422</v>
      </c>
      <c r="AG15" s="48">
        <f>EU15</f>
        <v>0.600093181120122</v>
      </c>
      <c r="AH15" s="48">
        <f>AC15*AE15*AF15*AG15</f>
        <v>0.31954211094053692</v>
      </c>
      <c r="AI15" s="48">
        <f>AC15*AD15</f>
        <v>0.31954211094053692</v>
      </c>
      <c r="AJ15" s="48"/>
      <c r="AK15" s="48"/>
      <c r="AL15" s="48">
        <f>AE15*AF15</f>
        <v>1.1373409598348152</v>
      </c>
      <c r="AM15" s="47"/>
      <c r="AN15" s="48">
        <f>Commercial_Total!Y89</f>
        <v>1.049055951613252</v>
      </c>
      <c r="AO15" s="48">
        <f>Commercial_Total!X89</f>
        <v>0.95874420257389192</v>
      </c>
      <c r="AP15" s="48">
        <f>FM15</f>
        <v>0.58423834059904511</v>
      </c>
      <c r="AQ15" s="48">
        <f>FC15</f>
        <v>1.1614965253047422</v>
      </c>
      <c r="AR15" s="48">
        <f>AN15*AO15*AP15*AQ15</f>
        <v>0.68251055460548715</v>
      </c>
      <c r="AT15" s="5"/>
      <c r="AV15" s="46" t="e">
        <f>D15/#REF!</f>
        <v>#REF!</v>
      </c>
      <c r="AW15" s="46" t="e">
        <f>#REF!/#REF!</f>
        <v>#REF!</v>
      </c>
      <c r="AX15" s="46" t="e">
        <f>#REF!/#REF!</f>
        <v>#REF!</v>
      </c>
      <c r="AY15" s="46" t="e">
        <f>#REF!/#REF!</f>
        <v>#REF!</v>
      </c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R15" s="46" t="e">
        <f>M15/#REF!</f>
        <v>#REF!</v>
      </c>
      <c r="BS15" s="46" t="e">
        <f>#REF!/#REF!</f>
        <v>#REF!</v>
      </c>
      <c r="BT15" s="46" t="e">
        <f>#REF!/#REF!</f>
        <v>#REF!</v>
      </c>
      <c r="BU15" s="46" t="e">
        <f>#REF!/#REF!</f>
        <v>#REF!</v>
      </c>
      <c r="BV15" s="46"/>
      <c r="BX15" s="46"/>
      <c r="BY15" s="46"/>
      <c r="BZ15" s="46"/>
      <c r="CA15" s="46"/>
      <c r="CS15" s="46"/>
      <c r="CT15" s="46">
        <v>1</v>
      </c>
      <c r="CU15" s="46">
        <f t="shared" ref="CU15:CU46" si="5">CT15/CT$80</f>
        <v>1</v>
      </c>
      <c r="CV15" s="46"/>
      <c r="CW15" s="46"/>
      <c r="CX15" s="46">
        <v>1</v>
      </c>
      <c r="CY15" s="46">
        <f t="shared" ref="CY15:CY46" si="6">CX15/CX$80</f>
        <v>1</v>
      </c>
      <c r="CZ15" s="46"/>
      <c r="DA15" s="46"/>
      <c r="DB15" s="46">
        <v>1</v>
      </c>
      <c r="DC15" s="46">
        <f t="shared" ref="DC15:DC46" si="7">DB15/DB$80</f>
        <v>1</v>
      </c>
      <c r="DD15" s="46"/>
      <c r="DE15" s="46"/>
      <c r="DF15" s="46">
        <v>1</v>
      </c>
      <c r="DG15" s="46">
        <f t="shared" ref="DG15:DG46" si="8">DF15/DF$80</f>
        <v>1</v>
      </c>
      <c r="DI15" s="46"/>
      <c r="DJ15" s="46">
        <v>1</v>
      </c>
      <c r="DK15" s="46">
        <f t="shared" ref="DK15:DK46" si="9">DJ15/DJ$80</f>
        <v>1</v>
      </c>
      <c r="DO15" s="52">
        <f t="shared" ref="DO15:DO46" si="10">D15/G15</f>
        <v>0.7274469474620695</v>
      </c>
      <c r="DP15" s="52">
        <f t="shared" ref="DP15:DP46" si="11">F15/G15</f>
        <v>0.2725530525379305</v>
      </c>
      <c r="DQ15" s="46"/>
      <c r="DR15" s="46"/>
      <c r="DS15" s="46"/>
      <c r="DT15" s="46"/>
      <c r="DU15" s="52"/>
      <c r="EE15" s="52">
        <f>D15/(D15+E15)</f>
        <v>0.93025239345229116</v>
      </c>
      <c r="EF15" s="52">
        <f>E15/(D15+E15)</f>
        <v>6.9747606547708896E-2</v>
      </c>
      <c r="EG15" s="52"/>
      <c r="EH15" s="52"/>
      <c r="EI15" s="52"/>
      <c r="ES15" s="46"/>
      <c r="ET15" s="46">
        <v>1</v>
      </c>
      <c r="EU15" s="46">
        <f t="shared" ref="EU15:EU46" si="12">ET15/ET$80</f>
        <v>0.600093181120122</v>
      </c>
      <c r="EW15" s="46"/>
      <c r="EX15" s="46">
        <v>1</v>
      </c>
      <c r="EY15" s="46">
        <f t="shared" ref="EY15:EY46" si="13">EX15/EX$80</f>
        <v>0.97920306695399761</v>
      </c>
      <c r="FA15" s="46"/>
      <c r="FB15" s="46">
        <v>1</v>
      </c>
      <c r="FC15" s="46">
        <f t="shared" ref="FC15:FC46" si="14">FB15/FB$80</f>
        <v>1.1614965253047422</v>
      </c>
      <c r="FG15" s="46"/>
      <c r="FH15" s="46">
        <v>1</v>
      </c>
      <c r="FI15" s="46">
        <f t="shared" ref="FI15:FI46" si="15">FH15/FH$80</f>
        <v>1.0057763117848428</v>
      </c>
      <c r="FK15" s="46"/>
      <c r="FL15" s="46">
        <v>1</v>
      </c>
      <c r="FM15" s="46">
        <f t="shared" ref="FM15:FM46" si="16">FL15/FL$80</f>
        <v>0.58423834059904511</v>
      </c>
    </row>
    <row r="16" spans="1:169" x14ac:dyDescent="0.2">
      <c r="A16" s="33" t="s">
        <v>52</v>
      </c>
      <c r="B16" s="1">
        <f t="shared" ref="B16:B78" si="17">B15+1</f>
        <v>1950</v>
      </c>
      <c r="D16" s="43">
        <f>Commercial_Total!D240</f>
        <v>2834.0940000000001</v>
      </c>
      <c r="E16" s="43">
        <f>Commercial_Total!D164</f>
        <v>225.09399999999999</v>
      </c>
      <c r="F16" s="43">
        <f>Conversion_Factors!$O12*E16</f>
        <v>1059.2039999999997</v>
      </c>
      <c r="G16" s="43">
        <f t="shared" si="1"/>
        <v>3893.2979999999998</v>
      </c>
      <c r="H16" s="49">
        <f t="shared" si="2"/>
        <v>4.7056074351159944</v>
      </c>
      <c r="K16" s="51">
        <f>Commercial_Total!F16</f>
        <v>27.788637079656915</v>
      </c>
      <c r="M16" s="49">
        <f>Commercial_Total!Y240</f>
        <v>1.6061005896046172</v>
      </c>
      <c r="N16" s="49">
        <f>Commercial_Total!Y164</f>
        <v>0.19858432853360383</v>
      </c>
      <c r="O16" s="358">
        <f>Commercial_Total!$H90</f>
        <v>110.08773086750354</v>
      </c>
      <c r="Q16" s="50">
        <f t="shared" ref="Q16:Q76" si="18">G16/K16</f>
        <v>140.10395647831706</v>
      </c>
      <c r="S16" s="52">
        <f>Commercial_Total!Y240</f>
        <v>1.6061005896046172</v>
      </c>
      <c r="T16" s="52">
        <f>Commercial_Total!Y164</f>
        <v>0.19858432853360383</v>
      </c>
      <c r="W16" s="52">
        <f>Commercial_Total!X240</f>
        <v>0.98974996934863546</v>
      </c>
      <c r="Z16" s="116">
        <f>Commercial_Total!X164</f>
        <v>1.0052163952068849</v>
      </c>
      <c r="AA16" s="46"/>
      <c r="AB16" s="22">
        <f t="shared" ref="AB16:AB78" si="19">B16</f>
        <v>1950</v>
      </c>
      <c r="AC16" s="48">
        <f t="shared" si="3"/>
        <v>0.47770108055433086</v>
      </c>
      <c r="AD16" s="48">
        <f t="shared" si="4"/>
        <v>0.7098451044555254</v>
      </c>
      <c r="AE16" s="48">
        <f t="shared" ref="AE16:AE76" si="20">EY16</f>
        <v>1.0051831811642467</v>
      </c>
      <c r="AF16" s="361">
        <f t="shared" ref="AF16:AF76" si="21">FC16</f>
        <v>1.1426395060373407</v>
      </c>
      <c r="AG16" s="48">
        <f t="shared" ref="AG16:AG76" si="22">EU16</f>
        <v>0.61802941073163198</v>
      </c>
      <c r="AH16" s="48">
        <f t="shared" ref="AH16:AH76" si="23">AC16*AE16*AF16*AG16</f>
        <v>0.33909377342460628</v>
      </c>
      <c r="AI16" s="48">
        <f t="shared" ref="AI16:AI73" si="24">AC16*AD16</f>
        <v>0.33909377342460634</v>
      </c>
      <c r="AJ16" s="48"/>
      <c r="AK16" s="48"/>
      <c r="AL16" s="48">
        <f t="shared" ref="AL16:AL76" si="25">AE16*AF16</f>
        <v>1.1485620136025576</v>
      </c>
      <c r="AM16" s="47"/>
      <c r="AN16" s="48">
        <f>Commercial_Total!Y90</f>
        <v>1.0533916534847725</v>
      </c>
      <c r="AO16" s="48">
        <f>Commercial_Total!X90</f>
        <v>0.99782352824731191</v>
      </c>
      <c r="AP16" s="48">
        <f t="shared" ref="AP16:AP76" si="26">FM16</f>
        <v>0.59103165651944067</v>
      </c>
      <c r="AQ16" s="48">
        <f t="shared" ref="AQ16:AQ76" si="27">FC16</f>
        <v>1.1426395060373407</v>
      </c>
      <c r="AR16" s="48">
        <f t="shared" ref="AR16:AR76" si="28">AN16*AO16*AP16*AQ16</f>
        <v>0.70984510445552551</v>
      </c>
      <c r="AT16" s="5"/>
      <c r="AV16" s="46" t="e">
        <f>D16/#REF!</f>
        <v>#REF!</v>
      </c>
      <c r="AW16" s="46" t="e">
        <f>#REF!/#REF!</f>
        <v>#REF!</v>
      </c>
      <c r="AX16" s="46" t="e">
        <f>#REF!/#REF!</f>
        <v>#REF!</v>
      </c>
      <c r="AY16" s="46" t="e">
        <f>#REF!/#REF!</f>
        <v>#REF!</v>
      </c>
      <c r="BA16" s="46" t="e">
        <f t="shared" ref="BA16:BD47" si="29">(AV16-AV15)/LN(AV16/AV15)</f>
        <v>#REF!</v>
      </c>
      <c r="BB16" s="46" t="e">
        <f t="shared" si="29"/>
        <v>#REF!</v>
      </c>
      <c r="BC16" s="46" t="e">
        <f t="shared" si="29"/>
        <v>#REF!</v>
      </c>
      <c r="BD16" s="46" t="e">
        <f t="shared" si="29"/>
        <v>#REF!</v>
      </c>
      <c r="BE16" s="46" t="e">
        <f t="shared" ref="BE16:BE76" si="30">SUM(BA16:BD16)</f>
        <v>#REF!</v>
      </c>
      <c r="BF16" s="46"/>
      <c r="BG16" s="46" t="e">
        <f t="shared" ref="BG16:BJ47" si="31">BA16/$BE16</f>
        <v>#REF!</v>
      </c>
      <c r="BH16" s="46" t="e">
        <f t="shared" si="31"/>
        <v>#REF!</v>
      </c>
      <c r="BI16" s="46" t="e">
        <f t="shared" si="31"/>
        <v>#REF!</v>
      </c>
      <c r="BJ16" s="46" t="e">
        <f t="shared" si="31"/>
        <v>#REF!</v>
      </c>
      <c r="BM16" s="46" t="e">
        <f>LN(#REF!/#REF!)</f>
        <v>#REF!</v>
      </c>
      <c r="BN16" s="46" t="e">
        <f>LN(#REF!/#REF!)</f>
        <v>#REF!</v>
      </c>
      <c r="BO16" s="46" t="e">
        <f>LN(#REF!/#REF!)</f>
        <v>#REF!</v>
      </c>
      <c r="BP16" s="46" t="e">
        <f>LN(#REF!/#REF!)</f>
        <v>#REF!</v>
      </c>
      <c r="BR16" s="46" t="e">
        <f>M16/#REF!</f>
        <v>#REF!</v>
      </c>
      <c r="BS16" s="46" t="e">
        <f>#REF!/#REF!</f>
        <v>#REF!</v>
      </c>
      <c r="BT16" s="46" t="e">
        <f>#REF!/#REF!</f>
        <v>#REF!</v>
      </c>
      <c r="BU16" s="46" t="e">
        <f>#REF!/#REF!</f>
        <v>#REF!</v>
      </c>
      <c r="BV16" s="46"/>
      <c r="BX16" s="46" t="e">
        <f t="shared" ref="BX16:CA47" si="32">LN(BR16/BR15)</f>
        <v>#REF!</v>
      </c>
      <c r="BY16" s="46" t="e">
        <f t="shared" si="32"/>
        <v>#REF!</v>
      </c>
      <c r="BZ16" s="46" t="e">
        <f t="shared" si="32"/>
        <v>#REF!</v>
      </c>
      <c r="CA16" s="46" t="e">
        <f t="shared" si="32"/>
        <v>#REF!</v>
      </c>
      <c r="CC16" s="46" t="e">
        <f>LN(#REF!/#REF!)</f>
        <v>#REF!</v>
      </c>
      <c r="CD16" s="46" t="e">
        <f>LN(#REF!/#REF!)</f>
        <v>#REF!</v>
      </c>
      <c r="CE16" s="46" t="e">
        <f>LN(#REF!/#REF!)</f>
        <v>#REF!</v>
      </c>
      <c r="CF16" s="46" t="e">
        <f>LN(#REF!/#REF!)</f>
        <v>#REF!</v>
      </c>
      <c r="CH16" s="46" t="e">
        <f>LN(#REF!/#REF!)</f>
        <v>#REF!</v>
      </c>
      <c r="CI16" s="46" t="e">
        <f>LN(#REF!/#REF!)</f>
        <v>#REF!</v>
      </c>
      <c r="CJ16" s="46" t="e">
        <f>LN(#REF!/#REF!)</f>
        <v>#REF!</v>
      </c>
      <c r="CK16" s="46" t="e">
        <f>LN(#REF!/#REF!)</f>
        <v>#REF!</v>
      </c>
      <c r="CM16" s="46" t="e">
        <f>LN(#REF!/#REF!)</f>
        <v>#REF!</v>
      </c>
      <c r="CN16" s="46" t="e">
        <f>LN(#REF!/#REF!)</f>
        <v>#REF!</v>
      </c>
      <c r="CO16" s="46" t="e">
        <f>LN(#REF!/#REF!)</f>
        <v>#REF!</v>
      </c>
      <c r="CP16" s="46" t="e">
        <f>LN(#REF!/#REF!)</f>
        <v>#REF!</v>
      </c>
      <c r="CS16" s="46" t="e">
        <f t="shared" ref="CS16:CS76" si="33">EXP(SUMPRODUCT($BG16:$BJ16,BM16:BP16))</f>
        <v>#REF!</v>
      </c>
      <c r="CT16" s="46">
        <f t="shared" ref="CT16:CT76" si="34">IF(ISERR(CS16),CT15,CS16*CT15)</f>
        <v>1</v>
      </c>
      <c r="CU16" s="46">
        <f t="shared" si="5"/>
        <v>1</v>
      </c>
      <c r="CV16" s="46"/>
      <c r="CW16" s="46" t="e">
        <f t="shared" ref="CW16:CW67" si="35">EXP(SUMPRODUCT($BG16:$BJ16,BX16:CA16))</f>
        <v>#REF!</v>
      </c>
      <c r="CX16" s="46">
        <f t="shared" ref="CX16:CX67" si="36">IF(ISERR(CW16),CX15,CW16*CX15)</f>
        <v>1</v>
      </c>
      <c r="CY16" s="46">
        <f t="shared" si="6"/>
        <v>1</v>
      </c>
      <c r="CZ16" s="46"/>
      <c r="DA16" s="46" t="e">
        <f t="shared" ref="DA16:DA67" si="37">EXP(SUMPRODUCT($BG16:$BJ16,CC16:CF16))</f>
        <v>#REF!</v>
      </c>
      <c r="DB16" s="46">
        <f t="shared" ref="DB16:DB76" si="38">IF(ISERR(DA16),DB15,DA16*DB15)</f>
        <v>1</v>
      </c>
      <c r="DC16" s="46">
        <f t="shared" si="7"/>
        <v>1</v>
      </c>
      <c r="DD16" s="46"/>
      <c r="DE16" s="46" t="e">
        <f t="shared" ref="DE16:DE67" si="39">EXP(SUMPRODUCT($BG16:$BJ16,CH16:CK16))</f>
        <v>#REF!</v>
      </c>
      <c r="DF16" s="46">
        <f t="shared" ref="DF16:DF76" si="40">IF(ISERR(DE16),DF15,DE16*DF15)</f>
        <v>1</v>
      </c>
      <c r="DG16" s="46">
        <f t="shared" si="8"/>
        <v>1</v>
      </c>
      <c r="DI16" s="46" t="e">
        <f t="shared" ref="DI16:DI67" si="41">EXP(SUMPRODUCT($BG16:$BJ16,CM16:CP16))</f>
        <v>#REF!</v>
      </c>
      <c r="DJ16" s="46">
        <f t="shared" ref="DJ16:DJ67" si="42">IF(ISERR(DI16),DJ15,DI16*DJ15)</f>
        <v>1</v>
      </c>
      <c r="DK16" s="46">
        <f t="shared" si="9"/>
        <v>1</v>
      </c>
      <c r="DO16" s="52">
        <f t="shared" si="10"/>
        <v>0.72794170906003086</v>
      </c>
      <c r="DP16" s="52">
        <f t="shared" si="11"/>
        <v>0.27205829093996908</v>
      </c>
      <c r="DQ16" s="46"/>
      <c r="DR16" s="46">
        <f>(DO16-DO15)/LN(DO16/DO15)</f>
        <v>0.72769430022847126</v>
      </c>
      <c r="DS16" s="46">
        <f>(DP16-DP15)/LN(DP16/DP15)</f>
        <v>0.27230559682647804</v>
      </c>
      <c r="DT16" s="46">
        <f>SUM(DR16:DS16)</f>
        <v>0.99999989705494929</v>
      </c>
      <c r="DU16" s="52"/>
      <c r="DV16" s="46">
        <f>DR16/DT16</f>
        <v>0.72769437514100566</v>
      </c>
      <c r="DW16" s="46">
        <f>DS16/DT16</f>
        <v>0.2723056248589944</v>
      </c>
      <c r="DY16" s="46">
        <f t="shared" ref="DY16:DY47" si="43">LN(M16/M15)</f>
        <v>-4.620182907851233E-3</v>
      </c>
      <c r="DZ16" s="46">
        <f t="shared" ref="DZ16:DZ47" si="44">LN(N16/N15)</f>
        <v>0.12050130294655427</v>
      </c>
      <c r="EA16" s="46"/>
      <c r="EB16" s="46">
        <f>LN(O16/O15)</f>
        <v>4.4076568058160355E-2</v>
      </c>
      <c r="EC16" s="46">
        <f>EB16</f>
        <v>4.4076568058160355E-2</v>
      </c>
      <c r="ED16" s="46"/>
      <c r="EE16" s="52">
        <f t="shared" ref="EE16:EE76" si="45">D16/(D16+E16)</f>
        <v>0.92642034422206154</v>
      </c>
      <c r="EF16" s="52">
        <f t="shared" ref="EF16:EF76" si="46">E16/(D16+E16)</f>
        <v>7.3579655777938457E-2</v>
      </c>
      <c r="EG16" s="52"/>
      <c r="EH16" s="52">
        <f>LN(EE16/EE15)</f>
        <v>-4.1278730427483428E-3</v>
      </c>
      <c r="EI16" s="52">
        <f>LN(EF16/EF15)</f>
        <v>5.3485466079727692E-2</v>
      </c>
      <c r="EK16" s="46">
        <f t="shared" ref="EK16:EK47" si="47">LN(W16/W15)</f>
        <v>4.4568877923263132E-2</v>
      </c>
      <c r="EL16" s="46">
        <f t="shared" ref="EL16:EL47" si="48">LN(Z16/Z15)</f>
        <v>-2.2939268808666247E-2</v>
      </c>
      <c r="EM16" s="46"/>
      <c r="EN16" s="46">
        <v>0</v>
      </c>
      <c r="EO16" s="46">
        <f t="shared" ref="EO16:EO47" si="49">LN(H16/H15)</f>
        <v>-6.0110177309402137E-2</v>
      </c>
      <c r="ES16" s="46">
        <f t="shared" ref="ES16:ES47" si="50">EXP(SUMPRODUCT($DV16:$DW16,DY16:DZ16))</f>
        <v>1.0298890741901625</v>
      </c>
      <c r="ET16" s="46">
        <f t="shared" ref="ET16:ET76" si="51">IF(ISERR(ES16),ET15,ES16*ET15)</f>
        <v>1.0298890741901625</v>
      </c>
      <c r="EU16" s="46">
        <f t="shared" si="12"/>
        <v>0.61802941073163198</v>
      </c>
      <c r="EW16" s="46">
        <f>EXP(SUMPRODUCT($DV16:$DW16,EK16:EL16))</f>
        <v>1.0265318962807839</v>
      </c>
      <c r="EX16" s="46">
        <f t="shared" ref="EX16:EX72" si="52">IF(ISERR(EW16),EX15,EW16*EX15)</f>
        <v>1.0265318962807839</v>
      </c>
      <c r="EY16" s="46">
        <f t="shared" si="13"/>
        <v>1.0051831811642467</v>
      </c>
      <c r="FA16" s="46">
        <f>EXP(SUMPRODUCT($DV16:$DW16,EN16:EO16))</f>
        <v>0.9837648939479573</v>
      </c>
      <c r="FB16" s="46">
        <f t="shared" ref="FB16:FB72" si="53">IF(ISERR(FA16),FB15,FA16*FB15)</f>
        <v>0.9837648939479573</v>
      </c>
      <c r="FC16" s="46">
        <f t="shared" si="14"/>
        <v>1.1426395060373407</v>
      </c>
      <c r="FE16" s="46">
        <f>EU16*EY16</f>
        <v>0.62123276913228664</v>
      </c>
      <c r="FF16" s="2">
        <f>EU16</f>
        <v>0.61802941073163198</v>
      </c>
      <c r="FG16" s="46">
        <f>EXP(SUMPRODUCT($DV16:$DW16,EB16:EC16))</f>
        <v>1.0450623702214397</v>
      </c>
      <c r="FH16" s="46">
        <f t="shared" ref="FH16:FH72" si="54">IF(ISERR(FG16),FH15,FG16*FH15)</f>
        <v>1.0450623702214397</v>
      </c>
      <c r="FI16" s="46">
        <f t="shared" si="15"/>
        <v>1.0510989763064456</v>
      </c>
      <c r="FK16" s="46">
        <f>EXP(SUMPRODUCT($DV16:$DW16,EH16:EI16))</f>
        <v>1.0116276448297283</v>
      </c>
      <c r="FL16" s="46">
        <f t="shared" ref="FL16:FL72" si="55">IF(ISERR(FK16),FL15,FK16*FL15)</f>
        <v>1.0116276448297283</v>
      </c>
      <c r="FM16" s="46">
        <f t="shared" si="16"/>
        <v>0.59103165651944067</v>
      </c>
    </row>
    <row r="17" spans="1:169" x14ac:dyDescent="0.2">
      <c r="A17" s="33" t="s">
        <v>52</v>
      </c>
      <c r="B17" s="1">
        <f t="shared" si="17"/>
        <v>1951</v>
      </c>
      <c r="D17" s="43">
        <f>Commercial_Total!D241</f>
        <v>2737.6840000000002</v>
      </c>
      <c r="E17" s="43">
        <f>Commercial_Total!D165</f>
        <v>252.36</v>
      </c>
      <c r="F17" s="43">
        <f>Conversion_Factors!$O13*E17</f>
        <v>1135.5409999999999</v>
      </c>
      <c r="G17" s="43">
        <f t="shared" si="1"/>
        <v>3873.2250000000004</v>
      </c>
      <c r="H17" s="49">
        <f t="shared" si="2"/>
        <v>4.4996869551434457</v>
      </c>
      <c r="K17" s="51">
        <f>Commercial_Total!F17</f>
        <v>28.246642791733045</v>
      </c>
      <c r="M17" s="49">
        <f>Commercial_Total!Y241</f>
        <v>1.5218214951291462</v>
      </c>
      <c r="N17" s="49">
        <f>Commercial_Total!Y165</f>
        <v>0.21668439120839453</v>
      </c>
      <c r="O17" s="358">
        <f>Commercial_Total!$H91</f>
        <v>105.85484519509333</v>
      </c>
      <c r="Q17" s="50">
        <f t="shared" si="18"/>
        <v>137.12160516058137</v>
      </c>
      <c r="S17" s="52">
        <f>Commercial_Total!Y241</f>
        <v>1.5218214951291462</v>
      </c>
      <c r="T17" s="52">
        <f>Commercial_Total!Y165</f>
        <v>0.21668439120839453</v>
      </c>
      <c r="W17" s="52">
        <f>Commercial_Total!X241</f>
        <v>0.99266795115358075</v>
      </c>
      <c r="Z17" s="116">
        <f>Commercial_Total!X165</f>
        <v>1.0160940703078476</v>
      </c>
      <c r="AA17" s="46"/>
      <c r="AB17" s="22">
        <f t="shared" si="19"/>
        <v>1951</v>
      </c>
      <c r="AC17" s="48">
        <f t="shared" si="3"/>
        <v>0.48557443623318819</v>
      </c>
      <c r="AD17" s="48">
        <f t="shared" si="4"/>
        <v>0.69473484250522277</v>
      </c>
      <c r="AE17" s="48">
        <f t="shared" si="20"/>
        <v>1.010376353310507</v>
      </c>
      <c r="AF17" s="361">
        <f t="shared" si="21"/>
        <v>1.1282843501470805</v>
      </c>
      <c r="AG17" s="48">
        <f t="shared" si="22"/>
        <v>0.60942089752718487</v>
      </c>
      <c r="AH17" s="48">
        <f t="shared" si="23"/>
        <v>0.33734547948102633</v>
      </c>
      <c r="AI17" s="48">
        <f t="shared" si="24"/>
        <v>0.33734547948102633</v>
      </c>
      <c r="AJ17" s="48"/>
      <c r="AK17" s="48"/>
      <c r="AL17" s="48">
        <f t="shared" si="25"/>
        <v>1.1399918271989224</v>
      </c>
      <c r="AM17" s="47"/>
      <c r="AN17" s="48">
        <f>Commercial_Total!Y91</f>
        <v>1.0093152029107719</v>
      </c>
      <c r="AO17" s="48">
        <f>Commercial_Total!X91</f>
        <v>1.0013562652810479</v>
      </c>
      <c r="AP17" s="48">
        <f t="shared" si="26"/>
        <v>0.60923533160230103</v>
      </c>
      <c r="AQ17" s="48">
        <f t="shared" si="27"/>
        <v>1.1282843501470805</v>
      </c>
      <c r="AR17" s="48">
        <f t="shared" si="28"/>
        <v>0.69473484250522299</v>
      </c>
      <c r="AT17" s="5"/>
      <c r="AV17" s="46" t="e">
        <f>D17/#REF!</f>
        <v>#REF!</v>
      </c>
      <c r="AW17" s="46" t="e">
        <f>#REF!/#REF!</f>
        <v>#REF!</v>
      </c>
      <c r="AX17" s="46" t="e">
        <f>#REF!/#REF!</f>
        <v>#REF!</v>
      </c>
      <c r="AY17" s="46" t="e">
        <f>#REF!/#REF!</f>
        <v>#REF!</v>
      </c>
      <c r="BA17" s="46" t="e">
        <f t="shared" si="29"/>
        <v>#REF!</v>
      </c>
      <c r="BB17" s="46" t="e">
        <f t="shared" si="29"/>
        <v>#REF!</v>
      </c>
      <c r="BC17" s="46" t="e">
        <f t="shared" si="29"/>
        <v>#REF!</v>
      </c>
      <c r="BD17" s="46" t="e">
        <f t="shared" si="29"/>
        <v>#REF!</v>
      </c>
      <c r="BE17" s="46" t="e">
        <f t="shared" si="30"/>
        <v>#REF!</v>
      </c>
      <c r="BF17" s="46"/>
      <c r="BG17" s="46" t="e">
        <f t="shared" si="31"/>
        <v>#REF!</v>
      </c>
      <c r="BH17" s="46" t="e">
        <f t="shared" si="31"/>
        <v>#REF!</v>
      </c>
      <c r="BI17" s="46" t="e">
        <f t="shared" si="31"/>
        <v>#REF!</v>
      </c>
      <c r="BJ17" s="46" t="e">
        <f t="shared" si="31"/>
        <v>#REF!</v>
      </c>
      <c r="BM17" s="46" t="e">
        <f>LN(#REF!/#REF!)</f>
        <v>#REF!</v>
      </c>
      <c r="BN17" s="46" t="e">
        <f>LN(#REF!/#REF!)</f>
        <v>#REF!</v>
      </c>
      <c r="BO17" s="46" t="e">
        <f>LN(#REF!/#REF!)</f>
        <v>#REF!</v>
      </c>
      <c r="BP17" s="46" t="e">
        <f>LN(#REF!/#REF!)</f>
        <v>#REF!</v>
      </c>
      <c r="BR17" s="46" t="e">
        <f>M17/#REF!</f>
        <v>#REF!</v>
      </c>
      <c r="BS17" s="46" t="e">
        <f>#REF!/#REF!</f>
        <v>#REF!</v>
      </c>
      <c r="BT17" s="46" t="e">
        <f>#REF!/#REF!</f>
        <v>#REF!</v>
      </c>
      <c r="BU17" s="46" t="e">
        <f>#REF!/#REF!</f>
        <v>#REF!</v>
      </c>
      <c r="BV17" s="46"/>
      <c r="BX17" s="46" t="e">
        <f t="shared" si="32"/>
        <v>#REF!</v>
      </c>
      <c r="BY17" s="46" t="e">
        <f t="shared" si="32"/>
        <v>#REF!</v>
      </c>
      <c r="BZ17" s="46" t="e">
        <f t="shared" si="32"/>
        <v>#REF!</v>
      </c>
      <c r="CA17" s="46" t="e">
        <f t="shared" si="32"/>
        <v>#REF!</v>
      </c>
      <c r="CC17" s="46" t="e">
        <f>LN(#REF!/#REF!)</f>
        <v>#REF!</v>
      </c>
      <c r="CD17" s="46" t="e">
        <f>LN(#REF!/#REF!)</f>
        <v>#REF!</v>
      </c>
      <c r="CE17" s="46" t="e">
        <f>LN(#REF!/#REF!)</f>
        <v>#REF!</v>
      </c>
      <c r="CF17" s="46" t="e">
        <f>LN(#REF!/#REF!)</f>
        <v>#REF!</v>
      </c>
      <c r="CH17" s="46" t="e">
        <f>LN(#REF!/#REF!)</f>
        <v>#REF!</v>
      </c>
      <c r="CI17" s="46" t="e">
        <f>LN(#REF!/#REF!)</f>
        <v>#REF!</v>
      </c>
      <c r="CJ17" s="46" t="e">
        <f>LN(#REF!/#REF!)</f>
        <v>#REF!</v>
      </c>
      <c r="CK17" s="46" t="e">
        <f>LN(#REF!/#REF!)</f>
        <v>#REF!</v>
      </c>
      <c r="CM17" s="46" t="e">
        <f>LN(#REF!/#REF!)</f>
        <v>#REF!</v>
      </c>
      <c r="CN17" s="46" t="e">
        <f>LN(#REF!/#REF!)</f>
        <v>#REF!</v>
      </c>
      <c r="CO17" s="46" t="e">
        <f>LN(#REF!/#REF!)</f>
        <v>#REF!</v>
      </c>
      <c r="CP17" s="46" t="e">
        <f>LN(#REF!/#REF!)</f>
        <v>#REF!</v>
      </c>
      <c r="CS17" s="46" t="e">
        <f t="shared" si="33"/>
        <v>#REF!</v>
      </c>
      <c r="CT17" s="46">
        <f t="shared" si="34"/>
        <v>1</v>
      </c>
      <c r="CU17" s="46">
        <f t="shared" si="5"/>
        <v>1</v>
      </c>
      <c r="CV17" s="46"/>
      <c r="CW17" s="46" t="e">
        <f t="shared" si="35"/>
        <v>#REF!</v>
      </c>
      <c r="CX17" s="46">
        <f t="shared" si="36"/>
        <v>1</v>
      </c>
      <c r="CY17" s="46">
        <f t="shared" si="6"/>
        <v>1</v>
      </c>
      <c r="CZ17" s="46"/>
      <c r="DA17" s="46" t="e">
        <f t="shared" si="37"/>
        <v>#REF!</v>
      </c>
      <c r="DB17" s="46">
        <f t="shared" si="38"/>
        <v>1</v>
      </c>
      <c r="DC17" s="46">
        <f t="shared" si="7"/>
        <v>1</v>
      </c>
      <c r="DD17" s="46"/>
      <c r="DE17" s="46" t="e">
        <f t="shared" si="39"/>
        <v>#REF!</v>
      </c>
      <c r="DF17" s="46">
        <f t="shared" si="40"/>
        <v>1</v>
      </c>
      <c r="DG17" s="46">
        <f t="shared" si="8"/>
        <v>1</v>
      </c>
      <c r="DI17" s="46" t="e">
        <f t="shared" si="41"/>
        <v>#REF!</v>
      </c>
      <c r="DJ17" s="46">
        <f t="shared" si="42"/>
        <v>1</v>
      </c>
      <c r="DK17" s="46">
        <f t="shared" si="9"/>
        <v>1</v>
      </c>
      <c r="DO17" s="52">
        <f t="shared" si="10"/>
        <v>0.70682286724886878</v>
      </c>
      <c r="DP17" s="52">
        <f t="shared" si="11"/>
        <v>0.29317713275113111</v>
      </c>
      <c r="DQ17" s="46"/>
      <c r="DR17" s="46">
        <f t="shared" ref="DR17:DR76" si="56">(DO17-DO16)/LN(DO17/DO16)</f>
        <v>0.71733047579231968</v>
      </c>
      <c r="DS17" s="46">
        <f t="shared" ref="DS17:DS76" si="57">(DP17-DP16)/LN(DP17/DP16)</f>
        <v>0.28248615261267146</v>
      </c>
      <c r="DT17" s="46">
        <f t="shared" ref="DT17:DT76" si="58">SUM(DR17:DS17)</f>
        <v>0.99981662840499119</v>
      </c>
      <c r="DU17" s="52"/>
      <c r="DV17" s="46">
        <f t="shared" ref="DV17:DV76" si="59">DR17/DT17</f>
        <v>0.71746203795057695</v>
      </c>
      <c r="DW17" s="46">
        <f t="shared" ref="DW17:DW76" si="60">DS17/DT17</f>
        <v>0.282537962049423</v>
      </c>
      <c r="DY17" s="46">
        <f t="shared" si="43"/>
        <v>-5.3901277723830757E-2</v>
      </c>
      <c r="DZ17" s="46">
        <f t="shared" si="44"/>
        <v>8.7228037655226756E-2</v>
      </c>
      <c r="EA17" s="46"/>
      <c r="EB17" s="46">
        <f t="shared" ref="EB17:EB76" si="61">LN(O17/O16)</f>
        <v>-3.920883056099593E-2</v>
      </c>
      <c r="EC17" s="46">
        <f t="shared" ref="EC17:EC76" si="62">EB17</f>
        <v>-3.920883056099593E-2</v>
      </c>
      <c r="ED17" s="46"/>
      <c r="EE17" s="52">
        <f t="shared" si="45"/>
        <v>0.91559990421545634</v>
      </c>
      <c r="EF17" s="52">
        <f t="shared" si="46"/>
        <v>8.4400095784543633E-2</v>
      </c>
      <c r="EG17" s="52"/>
      <c r="EH17" s="52">
        <f t="shared" ref="EH17:EH76" si="63">LN(EE17/EE16)</f>
        <v>-1.1748583629200299E-2</v>
      </c>
      <c r="EI17" s="52">
        <f t="shared" ref="EI17:EI76" si="64">LN(EF17/EF16)</f>
        <v>0.137199965024974</v>
      </c>
      <c r="EK17" s="46">
        <f t="shared" si="47"/>
        <v>2.943863533634464E-3</v>
      </c>
      <c r="EL17" s="46">
        <f t="shared" si="48"/>
        <v>1.0763096808751463E-2</v>
      </c>
      <c r="EN17" s="46">
        <v>0</v>
      </c>
      <c r="EO17" s="46">
        <f t="shared" si="49"/>
        <v>-4.4747040040495414E-2</v>
      </c>
      <c r="ES17" s="46">
        <f t="shared" si="50"/>
        <v>0.98607102986530004</v>
      </c>
      <c r="ET17" s="46">
        <f t="shared" si="51"/>
        <v>1.0155437800337139</v>
      </c>
      <c r="EU17" s="46">
        <f t="shared" si="12"/>
        <v>0.60942089752718487</v>
      </c>
      <c r="EW17" s="46">
        <f t="shared" ref="EW17:EW76" si="65">EXP(SUMPRODUCT($DV17:$DW17,EK17:EL17))</f>
        <v>1.0051663937912745</v>
      </c>
      <c r="EX17" s="46">
        <f t="shared" si="52"/>
        <v>1.0318353642962741</v>
      </c>
      <c r="EY17" s="46">
        <f t="shared" si="13"/>
        <v>1.010376353310507</v>
      </c>
      <c r="FA17" s="46">
        <f t="shared" ref="FA17:FA76" si="66">EXP(SUMPRODUCT($DV17:$DW17,EN17:EO17))</f>
        <v>0.98743684616678118</v>
      </c>
      <c r="FB17" s="46">
        <f t="shared" si="53"/>
        <v>0.97140570424956896</v>
      </c>
      <c r="FC17" s="46">
        <f t="shared" si="14"/>
        <v>1.1282843501470805</v>
      </c>
      <c r="FE17" s="46">
        <f t="shared" ref="FE17:FE76" si="67">EU17*EY17</f>
        <v>0.61574446407473327</v>
      </c>
      <c r="FG17" s="46">
        <f t="shared" ref="FG17:FG76" si="68">EXP(SUMPRODUCT($DV17:$DW17,EB17:EC17))</f>
        <v>0.96154988717584966</v>
      </c>
      <c r="FH17" s="46">
        <f t="shared" si="54"/>
        <v>1.0048796041781514</v>
      </c>
      <c r="FI17" s="46">
        <f t="shared" si="15"/>
        <v>1.0106841020781137</v>
      </c>
      <c r="FK17" s="46">
        <f t="shared" ref="FK17:FK76" si="69">EXP(SUMPRODUCT($DV17:$DW17,EH17:EI17))</f>
        <v>1.0307998309093307</v>
      </c>
      <c r="FL17" s="46">
        <f t="shared" si="55"/>
        <v>1.0427856052336884</v>
      </c>
      <c r="FM17" s="46">
        <f t="shared" si="16"/>
        <v>0.60923533160230103</v>
      </c>
    </row>
    <row r="18" spans="1:169" x14ac:dyDescent="0.2">
      <c r="A18" s="33" t="s">
        <v>52</v>
      </c>
      <c r="B18" s="1">
        <f t="shared" si="17"/>
        <v>1952</v>
      </c>
      <c r="D18" s="43">
        <f>Commercial_Total!D242</f>
        <v>2672.9110000000001</v>
      </c>
      <c r="E18" s="43">
        <f>Commercial_Total!D166</f>
        <v>273.28699999999998</v>
      </c>
      <c r="F18" s="43">
        <f>Conversion_Factors!$O14*E18</f>
        <v>1200.4750000000001</v>
      </c>
      <c r="G18" s="43">
        <f t="shared" si="1"/>
        <v>3873.3860000000004</v>
      </c>
      <c r="H18" s="49">
        <f t="shared" si="2"/>
        <v>4.3927263279995028</v>
      </c>
      <c r="K18" s="51">
        <f>Commercial_Total!F18</f>
        <v>28.701498970601175</v>
      </c>
      <c r="M18" s="49">
        <f>Commercial_Total!Y242</f>
        <v>1.5032132059305812</v>
      </c>
      <c r="N18" s="49">
        <f>Commercial_Total!Y166</f>
        <v>0.22742603101649617</v>
      </c>
      <c r="O18" s="358">
        <f>Commercial_Total!$H92</f>
        <v>102.64962129740255</v>
      </c>
      <c r="Q18" s="50">
        <f t="shared" si="18"/>
        <v>134.95413615740046</v>
      </c>
      <c r="S18" s="52">
        <f>Commercial_Total!Y242</f>
        <v>1.5032132059305812</v>
      </c>
      <c r="T18" s="52">
        <f>Commercial_Total!Y166</f>
        <v>0.22742603101649617</v>
      </c>
      <c r="W18" s="52">
        <f>Commercial_Total!X242</f>
        <v>0.96562960390098251</v>
      </c>
      <c r="Z18" s="116">
        <f>Commercial_Total!X166</f>
        <v>1.0317680763215111</v>
      </c>
      <c r="AA18" s="46"/>
      <c r="AB18" s="22">
        <f t="shared" si="19"/>
        <v>1952</v>
      </c>
      <c r="AC18" s="48">
        <f t="shared" si="3"/>
        <v>0.49339364980308242</v>
      </c>
      <c r="AD18" s="48">
        <f t="shared" si="4"/>
        <v>0.68375323071037541</v>
      </c>
      <c r="AE18" s="48">
        <f t="shared" si="20"/>
        <v>0.99565838323257927</v>
      </c>
      <c r="AF18" s="361">
        <f t="shared" si="21"/>
        <v>1.1201298006423588</v>
      </c>
      <c r="AG18" s="48">
        <f t="shared" si="22"/>
        <v>0.61308499203247069</v>
      </c>
      <c r="AH18" s="48">
        <f t="shared" si="23"/>
        <v>0.33735950206484128</v>
      </c>
      <c r="AI18" s="48">
        <f t="shared" si="24"/>
        <v>0.33735950206484117</v>
      </c>
      <c r="AJ18" s="48"/>
      <c r="AK18" s="48"/>
      <c r="AL18" s="48">
        <f t="shared" si="25"/>
        <v>1.1152666263182023</v>
      </c>
      <c r="AM18" s="47"/>
      <c r="AN18" s="48">
        <f>Commercial_Total!Y92</f>
        <v>1.0022321574945587</v>
      </c>
      <c r="AO18" s="48">
        <f>Commercial_Total!X92</f>
        <v>0.97789834499703776</v>
      </c>
      <c r="AP18" s="48">
        <f t="shared" si="26"/>
        <v>0.62282924293317277</v>
      </c>
      <c r="AQ18" s="48">
        <f t="shared" si="27"/>
        <v>1.1201298006423588</v>
      </c>
      <c r="AR18" s="48">
        <f t="shared" si="28"/>
        <v>0.68375323071037553</v>
      </c>
      <c r="AT18" s="5"/>
      <c r="AV18" s="46" t="e">
        <f>D18/#REF!</f>
        <v>#REF!</v>
      </c>
      <c r="AW18" s="46" t="e">
        <f>#REF!/#REF!</f>
        <v>#REF!</v>
      </c>
      <c r="AX18" s="46" t="e">
        <f>#REF!/#REF!</f>
        <v>#REF!</v>
      </c>
      <c r="AY18" s="46" t="e">
        <f>#REF!/#REF!</f>
        <v>#REF!</v>
      </c>
      <c r="BA18" s="46" t="e">
        <f t="shared" si="29"/>
        <v>#REF!</v>
      </c>
      <c r="BB18" s="46" t="e">
        <f t="shared" si="29"/>
        <v>#REF!</v>
      </c>
      <c r="BC18" s="46" t="e">
        <f t="shared" si="29"/>
        <v>#REF!</v>
      </c>
      <c r="BD18" s="46" t="e">
        <f t="shared" si="29"/>
        <v>#REF!</v>
      </c>
      <c r="BE18" s="46" t="e">
        <f t="shared" si="30"/>
        <v>#REF!</v>
      </c>
      <c r="BF18" s="46"/>
      <c r="BG18" s="46" t="e">
        <f t="shared" si="31"/>
        <v>#REF!</v>
      </c>
      <c r="BH18" s="46" t="e">
        <f t="shared" si="31"/>
        <v>#REF!</v>
      </c>
      <c r="BI18" s="46" t="e">
        <f t="shared" si="31"/>
        <v>#REF!</v>
      </c>
      <c r="BJ18" s="46" t="e">
        <f t="shared" si="31"/>
        <v>#REF!</v>
      </c>
      <c r="BM18" s="46" t="e">
        <f>LN(#REF!/#REF!)</f>
        <v>#REF!</v>
      </c>
      <c r="BN18" s="46" t="e">
        <f>LN(#REF!/#REF!)</f>
        <v>#REF!</v>
      </c>
      <c r="BO18" s="46" t="e">
        <f>LN(#REF!/#REF!)</f>
        <v>#REF!</v>
      </c>
      <c r="BP18" s="46" t="e">
        <f>LN(#REF!/#REF!)</f>
        <v>#REF!</v>
      </c>
      <c r="BR18" s="46" t="e">
        <f>M18/#REF!</f>
        <v>#REF!</v>
      </c>
      <c r="BS18" s="46" t="e">
        <f>#REF!/#REF!</f>
        <v>#REF!</v>
      </c>
      <c r="BT18" s="46" t="e">
        <f>#REF!/#REF!</f>
        <v>#REF!</v>
      </c>
      <c r="BU18" s="46" t="e">
        <f>#REF!/#REF!</f>
        <v>#REF!</v>
      </c>
      <c r="BV18" s="46"/>
      <c r="BX18" s="46" t="e">
        <f t="shared" si="32"/>
        <v>#REF!</v>
      </c>
      <c r="BY18" s="46" t="e">
        <f t="shared" si="32"/>
        <v>#REF!</v>
      </c>
      <c r="BZ18" s="46" t="e">
        <f t="shared" si="32"/>
        <v>#REF!</v>
      </c>
      <c r="CA18" s="46" t="e">
        <f t="shared" si="32"/>
        <v>#REF!</v>
      </c>
      <c r="CC18" s="46" t="e">
        <f>LN(#REF!/#REF!)</f>
        <v>#REF!</v>
      </c>
      <c r="CD18" s="46" t="e">
        <f>LN(#REF!/#REF!)</f>
        <v>#REF!</v>
      </c>
      <c r="CE18" s="46" t="e">
        <f>LN(#REF!/#REF!)</f>
        <v>#REF!</v>
      </c>
      <c r="CF18" s="46" t="e">
        <f>LN(#REF!/#REF!)</f>
        <v>#REF!</v>
      </c>
      <c r="CH18" s="46" t="e">
        <f>LN(#REF!/#REF!)</f>
        <v>#REF!</v>
      </c>
      <c r="CI18" s="46" t="e">
        <f>LN(#REF!/#REF!)</f>
        <v>#REF!</v>
      </c>
      <c r="CJ18" s="46" t="e">
        <f>LN(#REF!/#REF!)</f>
        <v>#REF!</v>
      </c>
      <c r="CK18" s="46" t="e">
        <f>LN(#REF!/#REF!)</f>
        <v>#REF!</v>
      </c>
      <c r="CM18" s="46" t="e">
        <f>LN(#REF!/#REF!)</f>
        <v>#REF!</v>
      </c>
      <c r="CN18" s="46" t="e">
        <f>LN(#REF!/#REF!)</f>
        <v>#REF!</v>
      </c>
      <c r="CO18" s="46" t="e">
        <f>LN(#REF!/#REF!)</f>
        <v>#REF!</v>
      </c>
      <c r="CP18" s="46" t="e">
        <f>LN(#REF!/#REF!)</f>
        <v>#REF!</v>
      </c>
      <c r="CS18" s="46" t="e">
        <f t="shared" si="33"/>
        <v>#REF!</v>
      </c>
      <c r="CT18" s="46">
        <f t="shared" si="34"/>
        <v>1</v>
      </c>
      <c r="CU18" s="46">
        <f t="shared" si="5"/>
        <v>1</v>
      </c>
      <c r="CV18" s="46"/>
      <c r="CW18" s="46" t="e">
        <f t="shared" si="35"/>
        <v>#REF!</v>
      </c>
      <c r="CX18" s="46">
        <f t="shared" si="36"/>
        <v>1</v>
      </c>
      <c r="CY18" s="46">
        <f t="shared" si="6"/>
        <v>1</v>
      </c>
      <c r="CZ18" s="46"/>
      <c r="DA18" s="46" t="e">
        <f t="shared" si="37"/>
        <v>#REF!</v>
      </c>
      <c r="DB18" s="46">
        <f t="shared" si="38"/>
        <v>1</v>
      </c>
      <c r="DC18" s="46">
        <f t="shared" si="7"/>
        <v>1</v>
      </c>
      <c r="DD18" s="46"/>
      <c r="DE18" s="46" t="e">
        <f t="shared" si="39"/>
        <v>#REF!</v>
      </c>
      <c r="DF18" s="46">
        <f t="shared" si="40"/>
        <v>1</v>
      </c>
      <c r="DG18" s="46">
        <f t="shared" si="8"/>
        <v>1</v>
      </c>
      <c r="DI18" s="46" t="e">
        <f t="shared" si="41"/>
        <v>#REF!</v>
      </c>
      <c r="DJ18" s="46">
        <f t="shared" si="42"/>
        <v>1</v>
      </c>
      <c r="DK18" s="46">
        <f t="shared" si="9"/>
        <v>1</v>
      </c>
      <c r="DO18" s="52">
        <f t="shared" si="10"/>
        <v>0.69007090953496497</v>
      </c>
      <c r="DP18" s="52">
        <f t="shared" si="11"/>
        <v>0.30992909046503497</v>
      </c>
      <c r="DQ18" s="46"/>
      <c r="DR18" s="46">
        <f t="shared" si="56"/>
        <v>0.69841340471370095</v>
      </c>
      <c r="DS18" s="46">
        <f t="shared" si="57"/>
        <v>0.30147554488341965</v>
      </c>
      <c r="DT18" s="46">
        <f t="shared" si="58"/>
        <v>0.9998889495971206</v>
      </c>
      <c r="DU18" s="52"/>
      <c r="DV18" s="46">
        <f t="shared" si="59"/>
        <v>0.6984909724175955</v>
      </c>
      <c r="DW18" s="46">
        <f t="shared" si="60"/>
        <v>0.30150902758240444</v>
      </c>
      <c r="DY18" s="46">
        <f t="shared" si="43"/>
        <v>-1.2303015175656688E-2</v>
      </c>
      <c r="DZ18" s="46">
        <f t="shared" si="44"/>
        <v>4.8383170680146269E-2</v>
      </c>
      <c r="EA18" s="46"/>
      <c r="EB18" s="46">
        <f t="shared" si="61"/>
        <v>-3.0747316498132456E-2</v>
      </c>
      <c r="EC18" s="46">
        <f t="shared" si="62"/>
        <v>-3.0747316498132456E-2</v>
      </c>
      <c r="ED18" s="46"/>
      <c r="EE18" s="52">
        <f t="shared" si="45"/>
        <v>0.90724078965500632</v>
      </c>
      <c r="EF18" s="52">
        <f t="shared" si="46"/>
        <v>9.2759210344993778E-2</v>
      </c>
      <c r="EG18" s="52"/>
      <c r="EH18" s="52">
        <f t="shared" si="63"/>
        <v>-9.1715893599614347E-3</v>
      </c>
      <c r="EI18" s="52">
        <f t="shared" si="64"/>
        <v>9.4438462979095736E-2</v>
      </c>
      <c r="EK18" s="46">
        <f t="shared" si="47"/>
        <v>-2.7615890682437257E-2</v>
      </c>
      <c r="EL18" s="46">
        <f t="shared" si="48"/>
        <v>1.5307975800817419E-2</v>
      </c>
      <c r="EN18" s="46">
        <v>0</v>
      </c>
      <c r="EO18" s="46">
        <f t="shared" si="49"/>
        <v>-2.4057763070974611E-2</v>
      </c>
      <c r="ES18" s="46">
        <f t="shared" si="50"/>
        <v>1.0060124201847251</v>
      </c>
      <c r="ET18" s="46">
        <f t="shared" si="51"/>
        <v>1.0216496559552608</v>
      </c>
      <c r="EU18" s="46">
        <f t="shared" si="12"/>
        <v>0.61308499203247069</v>
      </c>
      <c r="EW18" s="46">
        <f t="shared" si="65"/>
        <v>0.98543318038896677</v>
      </c>
      <c r="EX18" s="46">
        <f t="shared" si="52"/>
        <v>1.0168048046762854</v>
      </c>
      <c r="EY18" s="46">
        <f t="shared" si="13"/>
        <v>0.99565838323257927</v>
      </c>
      <c r="FA18" s="46">
        <f t="shared" si="66"/>
        <v>0.99277261135133299</v>
      </c>
      <c r="FB18" s="46">
        <f t="shared" si="53"/>
        <v>0.96438497768942522</v>
      </c>
      <c r="FC18" s="46">
        <f t="shared" si="14"/>
        <v>1.1201298006423588</v>
      </c>
      <c r="FE18" s="46">
        <f t="shared" si="67"/>
        <v>0.61042321195120852</v>
      </c>
      <c r="FG18" s="46">
        <f t="shared" si="68"/>
        <v>0.96972057451141258</v>
      </c>
      <c r="FH18" s="46">
        <f t="shared" si="54"/>
        <v>0.97445242707843782</v>
      </c>
      <c r="FI18" s="46">
        <f t="shared" si="15"/>
        <v>0.98008116811673962</v>
      </c>
      <c r="FK18" s="46">
        <f t="shared" si="69"/>
        <v>1.0223130711988084</v>
      </c>
      <c r="FL18" s="46">
        <f t="shared" si="55"/>
        <v>1.0660533546883602</v>
      </c>
      <c r="FM18" s="46">
        <f t="shared" si="16"/>
        <v>0.62282924293317277</v>
      </c>
    </row>
    <row r="19" spans="1:169" x14ac:dyDescent="0.2">
      <c r="A19" s="33" t="s">
        <v>52</v>
      </c>
      <c r="B19" s="1">
        <f t="shared" si="17"/>
        <v>1953</v>
      </c>
      <c r="D19" s="43">
        <f>Commercial_Total!D243</f>
        <v>2512.3760000000002</v>
      </c>
      <c r="E19" s="43">
        <f>Commercial_Total!D167</f>
        <v>296.928</v>
      </c>
      <c r="F19" s="43">
        <f>Conversion_Factors!$O15*E19</f>
        <v>1258.607</v>
      </c>
      <c r="G19" s="43">
        <f t="shared" si="1"/>
        <v>3770.9830000000002</v>
      </c>
      <c r="H19" s="49">
        <f t="shared" si="2"/>
        <v>4.2387615853001401</v>
      </c>
      <c r="K19" s="51">
        <f>Commercial_Total!F19</f>
        <v>29.253228242721686</v>
      </c>
      <c r="M19" s="49">
        <f>Commercial_Total!Y243</f>
        <v>1.4468041546677604</v>
      </c>
      <c r="N19" s="49">
        <f>Commercial_Total!Y167</f>
        <v>0.24373223394485666</v>
      </c>
      <c r="O19" s="358">
        <f>Commercial_Total!$H93</f>
        <v>96.033982187896328</v>
      </c>
      <c r="Q19" s="50">
        <f t="shared" si="18"/>
        <v>128.90826847249704</v>
      </c>
      <c r="S19" s="52">
        <f>Commercial_Total!Y243</f>
        <v>1.4468041546677604</v>
      </c>
      <c r="T19" s="52">
        <f>Commercial_Total!Y167</f>
        <v>0.24373223394485666</v>
      </c>
      <c r="W19" s="52">
        <f>Commercial_Total!X243</f>
        <v>0.92523557723302863</v>
      </c>
      <c r="Z19" s="116">
        <f>Commercial_Total!X167</f>
        <v>1.0262950838349454</v>
      </c>
      <c r="AA19" s="46"/>
      <c r="AB19" s="22">
        <f t="shared" si="19"/>
        <v>1953</v>
      </c>
      <c r="AC19" s="48">
        <f t="shared" si="3"/>
        <v>0.50287816207728697</v>
      </c>
      <c r="AD19" s="48">
        <f t="shared" si="4"/>
        <v>0.65312147921534369</v>
      </c>
      <c r="AE19" s="48">
        <f t="shared" si="20"/>
        <v>0.96556234503988936</v>
      </c>
      <c r="AF19" s="361">
        <f t="shared" si="21"/>
        <v>1.1073438811235081</v>
      </c>
      <c r="AG19" s="48">
        <f t="shared" si="22"/>
        <v>0.61084515789378457</v>
      </c>
      <c r="AH19" s="48">
        <f t="shared" si="23"/>
        <v>0.32844052908101101</v>
      </c>
      <c r="AI19" s="48">
        <f t="shared" si="24"/>
        <v>0.32844052908101101</v>
      </c>
      <c r="AJ19" s="48"/>
      <c r="AK19" s="48"/>
      <c r="AL19" s="48">
        <f t="shared" si="25"/>
        <v>1.069209554623187</v>
      </c>
      <c r="AM19" s="47"/>
      <c r="AN19" s="48">
        <f>Commercial_Total!Y93</f>
        <v>0.97437721384333331</v>
      </c>
      <c r="AO19" s="48">
        <f>Commercial_Total!X93</f>
        <v>0.94102792564677828</v>
      </c>
      <c r="AP19" s="48">
        <f t="shared" si="26"/>
        <v>0.64325300772007976</v>
      </c>
      <c r="AQ19" s="48">
        <f t="shared" si="27"/>
        <v>1.1073438811235081</v>
      </c>
      <c r="AR19" s="48">
        <f t="shared" si="28"/>
        <v>0.65312147921534391</v>
      </c>
      <c r="AT19" s="5"/>
      <c r="AV19" s="46" t="e">
        <f>D19/#REF!</f>
        <v>#REF!</v>
      </c>
      <c r="AW19" s="46" t="e">
        <f>#REF!/#REF!</f>
        <v>#REF!</v>
      </c>
      <c r="AX19" s="46" t="e">
        <f>#REF!/#REF!</f>
        <v>#REF!</v>
      </c>
      <c r="AY19" s="46" t="e">
        <f>#REF!/#REF!</f>
        <v>#REF!</v>
      </c>
      <c r="BA19" s="46" t="e">
        <f t="shared" si="29"/>
        <v>#REF!</v>
      </c>
      <c r="BB19" s="46" t="e">
        <f t="shared" si="29"/>
        <v>#REF!</v>
      </c>
      <c r="BC19" s="46" t="e">
        <f t="shared" si="29"/>
        <v>#REF!</v>
      </c>
      <c r="BD19" s="46" t="e">
        <f t="shared" si="29"/>
        <v>#REF!</v>
      </c>
      <c r="BE19" s="46" t="e">
        <f t="shared" si="30"/>
        <v>#REF!</v>
      </c>
      <c r="BF19" s="46"/>
      <c r="BG19" s="46" t="e">
        <f t="shared" si="31"/>
        <v>#REF!</v>
      </c>
      <c r="BH19" s="46" t="e">
        <f t="shared" si="31"/>
        <v>#REF!</v>
      </c>
      <c r="BI19" s="46" t="e">
        <f t="shared" si="31"/>
        <v>#REF!</v>
      </c>
      <c r="BJ19" s="46" t="e">
        <f t="shared" si="31"/>
        <v>#REF!</v>
      </c>
      <c r="BM19" s="46" t="e">
        <f>LN(#REF!/#REF!)</f>
        <v>#REF!</v>
      </c>
      <c r="BN19" s="46" t="e">
        <f>LN(#REF!/#REF!)</f>
        <v>#REF!</v>
      </c>
      <c r="BO19" s="46" t="e">
        <f>LN(#REF!/#REF!)</f>
        <v>#REF!</v>
      </c>
      <c r="BP19" s="46" t="e">
        <f>LN(#REF!/#REF!)</f>
        <v>#REF!</v>
      </c>
      <c r="BR19" s="46" t="e">
        <f>M19/#REF!</f>
        <v>#REF!</v>
      </c>
      <c r="BS19" s="46" t="e">
        <f>#REF!/#REF!</f>
        <v>#REF!</v>
      </c>
      <c r="BT19" s="46" t="e">
        <f>#REF!/#REF!</f>
        <v>#REF!</v>
      </c>
      <c r="BU19" s="46" t="e">
        <f>#REF!/#REF!</f>
        <v>#REF!</v>
      </c>
      <c r="BV19" s="46"/>
      <c r="BX19" s="46" t="e">
        <f t="shared" si="32"/>
        <v>#REF!</v>
      </c>
      <c r="BY19" s="46" t="e">
        <f t="shared" si="32"/>
        <v>#REF!</v>
      </c>
      <c r="BZ19" s="46" t="e">
        <f t="shared" si="32"/>
        <v>#REF!</v>
      </c>
      <c r="CA19" s="46" t="e">
        <f t="shared" si="32"/>
        <v>#REF!</v>
      </c>
      <c r="CC19" s="46" t="e">
        <f>LN(#REF!/#REF!)</f>
        <v>#REF!</v>
      </c>
      <c r="CD19" s="46" t="e">
        <f>LN(#REF!/#REF!)</f>
        <v>#REF!</v>
      </c>
      <c r="CE19" s="46" t="e">
        <f>LN(#REF!/#REF!)</f>
        <v>#REF!</v>
      </c>
      <c r="CF19" s="46" t="e">
        <f>LN(#REF!/#REF!)</f>
        <v>#REF!</v>
      </c>
      <c r="CH19" s="46" t="e">
        <f>LN(#REF!/#REF!)</f>
        <v>#REF!</v>
      </c>
      <c r="CI19" s="46" t="e">
        <f>LN(#REF!/#REF!)</f>
        <v>#REF!</v>
      </c>
      <c r="CJ19" s="46" t="e">
        <f>LN(#REF!/#REF!)</f>
        <v>#REF!</v>
      </c>
      <c r="CK19" s="46" t="e">
        <f>LN(#REF!/#REF!)</f>
        <v>#REF!</v>
      </c>
      <c r="CM19" s="46" t="e">
        <f>LN(#REF!/#REF!)</f>
        <v>#REF!</v>
      </c>
      <c r="CN19" s="46" t="e">
        <f>LN(#REF!/#REF!)</f>
        <v>#REF!</v>
      </c>
      <c r="CO19" s="46" t="e">
        <f>LN(#REF!/#REF!)</f>
        <v>#REF!</v>
      </c>
      <c r="CP19" s="46" t="e">
        <f>LN(#REF!/#REF!)</f>
        <v>#REF!</v>
      </c>
      <c r="CS19" s="46" t="e">
        <f t="shared" si="33"/>
        <v>#REF!</v>
      </c>
      <c r="CT19" s="46">
        <f t="shared" si="34"/>
        <v>1</v>
      </c>
      <c r="CU19" s="46">
        <f t="shared" si="5"/>
        <v>1</v>
      </c>
      <c r="CV19" s="46"/>
      <c r="CW19" s="46" t="e">
        <f t="shared" si="35"/>
        <v>#REF!</v>
      </c>
      <c r="CX19" s="46">
        <f t="shared" si="36"/>
        <v>1</v>
      </c>
      <c r="CY19" s="46">
        <f t="shared" si="6"/>
        <v>1</v>
      </c>
      <c r="CZ19" s="46"/>
      <c r="DA19" s="46" t="e">
        <f t="shared" si="37"/>
        <v>#REF!</v>
      </c>
      <c r="DB19" s="46">
        <f t="shared" si="38"/>
        <v>1</v>
      </c>
      <c r="DC19" s="46">
        <f t="shared" si="7"/>
        <v>1</v>
      </c>
      <c r="DD19" s="46"/>
      <c r="DE19" s="46" t="e">
        <f t="shared" si="39"/>
        <v>#REF!</v>
      </c>
      <c r="DF19" s="46">
        <f t="shared" si="40"/>
        <v>1</v>
      </c>
      <c r="DG19" s="46">
        <f t="shared" si="8"/>
        <v>1</v>
      </c>
      <c r="DI19" s="46" t="e">
        <f t="shared" si="41"/>
        <v>#REF!</v>
      </c>
      <c r="DJ19" s="46">
        <f t="shared" si="42"/>
        <v>1</v>
      </c>
      <c r="DK19" s="46">
        <f t="shared" si="9"/>
        <v>1</v>
      </c>
      <c r="DO19" s="52">
        <f t="shared" si="10"/>
        <v>0.66623901513212869</v>
      </c>
      <c r="DP19" s="52">
        <f t="shared" si="11"/>
        <v>0.33376098486787131</v>
      </c>
      <c r="DQ19" s="46"/>
      <c r="DR19" s="46">
        <f t="shared" si="56"/>
        <v>0.67808516437793076</v>
      </c>
      <c r="DS19" s="46">
        <f t="shared" si="57"/>
        <v>0.32169792573263906</v>
      </c>
      <c r="DT19" s="46">
        <f t="shared" si="58"/>
        <v>0.99978309011056976</v>
      </c>
      <c r="DU19" s="52"/>
      <c r="DV19" s="46">
        <f t="shared" si="59"/>
        <v>0.67823227966672128</v>
      </c>
      <c r="DW19" s="46">
        <f t="shared" si="60"/>
        <v>0.32176772033327877</v>
      </c>
      <c r="DY19" s="46">
        <f t="shared" si="43"/>
        <v>-3.8247861573290381E-2</v>
      </c>
      <c r="DZ19" s="46">
        <f t="shared" si="44"/>
        <v>6.9245173708508925E-2</v>
      </c>
      <c r="EA19" s="46"/>
      <c r="EB19" s="46">
        <f t="shared" si="61"/>
        <v>-6.6619344242348472E-2</v>
      </c>
      <c r="EC19" s="46">
        <f t="shared" si="62"/>
        <v>-6.6619344242348472E-2</v>
      </c>
      <c r="ED19" s="46"/>
      <c r="EE19" s="52">
        <f t="shared" si="45"/>
        <v>0.89430549346030197</v>
      </c>
      <c r="EF19" s="52">
        <f t="shared" si="46"/>
        <v>0.10569450653969809</v>
      </c>
      <c r="EG19" s="52"/>
      <c r="EH19" s="52">
        <f t="shared" si="63"/>
        <v>-1.4360462022357762E-2</v>
      </c>
      <c r="EI19" s="52">
        <f t="shared" si="64"/>
        <v>0.1305459198689832</v>
      </c>
      <c r="EK19" s="46">
        <f t="shared" si="47"/>
        <v>-4.2731944691415752E-2</v>
      </c>
      <c r="EL19" s="46">
        <f t="shared" si="48"/>
        <v>-5.3185980818748479E-3</v>
      </c>
      <c r="EN19" s="46">
        <v>0</v>
      </c>
      <c r="EO19" s="46">
        <f t="shared" si="49"/>
        <v>-3.5678918119968046E-2</v>
      </c>
      <c r="ES19" s="46">
        <f t="shared" si="50"/>
        <v>0.99634661724264251</v>
      </c>
      <c r="ET19" s="46">
        <f t="shared" si="51"/>
        <v>1.0179171787181336</v>
      </c>
      <c r="EU19" s="46">
        <f t="shared" si="12"/>
        <v>0.61084515789378457</v>
      </c>
      <c r="EW19" s="46">
        <f t="shared" si="65"/>
        <v>0.96977272657015368</v>
      </c>
      <c r="EX19" s="46">
        <f t="shared" si="52"/>
        <v>0.98606956782055388</v>
      </c>
      <c r="EY19" s="46">
        <f t="shared" si="13"/>
        <v>0.96556234503988936</v>
      </c>
      <c r="FA19" s="46">
        <f t="shared" si="66"/>
        <v>0.98858532331563864</v>
      </c>
      <c r="FB19" s="46">
        <f t="shared" si="53"/>
        <v>0.95337683496984538</v>
      </c>
      <c r="FC19" s="46">
        <f t="shared" si="14"/>
        <v>1.1073438811235081</v>
      </c>
      <c r="FE19" s="46">
        <f t="shared" si="67"/>
        <v>0.58980908311218416</v>
      </c>
      <c r="FG19" s="46">
        <f t="shared" si="68"/>
        <v>0.93555125653762528</v>
      </c>
      <c r="FH19" s="46">
        <f t="shared" si="54"/>
        <v>0.91165019258937119</v>
      </c>
      <c r="FI19" s="46">
        <f t="shared" si="15"/>
        <v>0.9169161683404794</v>
      </c>
      <c r="FK19" s="46">
        <f t="shared" si="69"/>
        <v>1.0327919169156583</v>
      </c>
      <c r="FL19" s="46">
        <f t="shared" si="55"/>
        <v>1.1010112877229596</v>
      </c>
      <c r="FM19" s="46">
        <f t="shared" si="16"/>
        <v>0.64325300772007976</v>
      </c>
    </row>
    <row r="20" spans="1:169" x14ac:dyDescent="0.2">
      <c r="A20" s="33" t="s">
        <v>52</v>
      </c>
      <c r="B20" s="1">
        <f t="shared" si="17"/>
        <v>1954</v>
      </c>
      <c r="D20" s="43">
        <f>Commercial_Total!D244</f>
        <v>2457.578</v>
      </c>
      <c r="E20" s="43">
        <f>Commercial_Total!D168</f>
        <v>319.346</v>
      </c>
      <c r="F20" s="43">
        <f>Conversion_Factors!$O16*E20</f>
        <v>1275.3440000000001</v>
      </c>
      <c r="G20" s="43">
        <f t="shared" si="1"/>
        <v>3732.922</v>
      </c>
      <c r="H20" s="49">
        <f t="shared" si="2"/>
        <v>3.9936119444113909</v>
      </c>
      <c r="K20" s="51">
        <f>Commercial_Total!F20</f>
        <v>29.913833099802616</v>
      </c>
      <c r="M20" s="49">
        <f>Commercial_Total!Y244</f>
        <v>1.3535896127969917</v>
      </c>
      <c r="N20" s="49">
        <f>Commercial_Total!Y168</f>
        <v>0.25653727264382825</v>
      </c>
      <c r="O20" s="358">
        <f>Commercial_Total!$H94</f>
        <v>92.830764641069123</v>
      </c>
      <c r="Q20" s="50">
        <f t="shared" si="18"/>
        <v>124.78915649310858</v>
      </c>
      <c r="S20" s="52">
        <f>Commercial_Total!Y244</f>
        <v>1.3535896127969917</v>
      </c>
      <c r="T20" s="52">
        <f>Commercial_Total!Y168</f>
        <v>0.25653727264382825</v>
      </c>
      <c r="W20" s="52">
        <f>Commercial_Total!X244</f>
        <v>0.94601814436964438</v>
      </c>
      <c r="Z20" s="116">
        <f>Commercial_Total!X168</f>
        <v>1.0255263070473366</v>
      </c>
      <c r="AA20" s="46"/>
      <c r="AB20" s="22">
        <f t="shared" si="19"/>
        <v>1954</v>
      </c>
      <c r="AC20" s="48">
        <f t="shared" si="3"/>
        <v>0.51423430211187759</v>
      </c>
      <c r="AD20" s="48">
        <f t="shared" si="4"/>
        <v>0.63225175114506238</v>
      </c>
      <c r="AE20" s="48">
        <f t="shared" si="20"/>
        <v>0.97962475907865021</v>
      </c>
      <c r="AF20" s="361">
        <f t="shared" si="21"/>
        <v>1.0852885925749465</v>
      </c>
      <c r="AG20" s="48">
        <f t="shared" si="22"/>
        <v>0.59468235106071432</v>
      </c>
      <c r="AH20" s="48">
        <f t="shared" si="23"/>
        <v>0.32512553800909361</v>
      </c>
      <c r="AI20" s="48">
        <f t="shared" si="24"/>
        <v>0.32512553800909366</v>
      </c>
      <c r="AJ20" s="48"/>
      <c r="AK20" s="48"/>
      <c r="AL20" s="48">
        <f t="shared" si="25"/>
        <v>1.0631755760320394</v>
      </c>
      <c r="AM20" s="47"/>
      <c r="AN20" s="48">
        <f>Commercial_Total!Y94</f>
        <v>0.92279485144023554</v>
      </c>
      <c r="AO20" s="48">
        <f>Commercial_Total!X94</f>
        <v>0.96048692652913703</v>
      </c>
      <c r="AP20" s="48">
        <f t="shared" si="26"/>
        <v>0.6572766165539432</v>
      </c>
      <c r="AQ20" s="48">
        <f t="shared" si="27"/>
        <v>1.0852885925749465</v>
      </c>
      <c r="AR20" s="48">
        <f t="shared" si="28"/>
        <v>0.63225175114506249</v>
      </c>
      <c r="AT20" s="5"/>
      <c r="AV20" s="46" t="e">
        <f>D20/#REF!</f>
        <v>#REF!</v>
      </c>
      <c r="AW20" s="46" t="e">
        <f>#REF!/#REF!</f>
        <v>#REF!</v>
      </c>
      <c r="AX20" s="46" t="e">
        <f>#REF!/#REF!</f>
        <v>#REF!</v>
      </c>
      <c r="AY20" s="46" t="e">
        <f>#REF!/#REF!</f>
        <v>#REF!</v>
      </c>
      <c r="BA20" s="46" t="e">
        <f t="shared" si="29"/>
        <v>#REF!</v>
      </c>
      <c r="BB20" s="46" t="e">
        <f t="shared" si="29"/>
        <v>#REF!</v>
      </c>
      <c r="BC20" s="46" t="e">
        <f t="shared" si="29"/>
        <v>#REF!</v>
      </c>
      <c r="BD20" s="46" t="e">
        <f t="shared" si="29"/>
        <v>#REF!</v>
      </c>
      <c r="BE20" s="46" t="e">
        <f t="shared" si="30"/>
        <v>#REF!</v>
      </c>
      <c r="BF20" s="46"/>
      <c r="BG20" s="46" t="e">
        <f t="shared" si="31"/>
        <v>#REF!</v>
      </c>
      <c r="BH20" s="46" t="e">
        <f t="shared" si="31"/>
        <v>#REF!</v>
      </c>
      <c r="BI20" s="46" t="e">
        <f t="shared" si="31"/>
        <v>#REF!</v>
      </c>
      <c r="BJ20" s="46" t="e">
        <f t="shared" si="31"/>
        <v>#REF!</v>
      </c>
      <c r="BM20" s="46" t="e">
        <f>LN(#REF!/#REF!)</f>
        <v>#REF!</v>
      </c>
      <c r="BN20" s="46" t="e">
        <f>LN(#REF!/#REF!)</f>
        <v>#REF!</v>
      </c>
      <c r="BO20" s="46" t="e">
        <f>LN(#REF!/#REF!)</f>
        <v>#REF!</v>
      </c>
      <c r="BP20" s="46" t="e">
        <f>LN(#REF!/#REF!)</f>
        <v>#REF!</v>
      </c>
      <c r="BR20" s="46" t="e">
        <f>M20/#REF!</f>
        <v>#REF!</v>
      </c>
      <c r="BS20" s="46" t="e">
        <f>#REF!/#REF!</f>
        <v>#REF!</v>
      </c>
      <c r="BT20" s="46" t="e">
        <f>#REF!/#REF!</f>
        <v>#REF!</v>
      </c>
      <c r="BU20" s="46" t="e">
        <f>#REF!/#REF!</f>
        <v>#REF!</v>
      </c>
      <c r="BV20" s="46"/>
      <c r="BX20" s="46" t="e">
        <f t="shared" si="32"/>
        <v>#REF!</v>
      </c>
      <c r="BY20" s="46" t="e">
        <f t="shared" si="32"/>
        <v>#REF!</v>
      </c>
      <c r="BZ20" s="46" t="e">
        <f t="shared" si="32"/>
        <v>#REF!</v>
      </c>
      <c r="CA20" s="46" t="e">
        <f t="shared" si="32"/>
        <v>#REF!</v>
      </c>
      <c r="CC20" s="46" t="e">
        <f>LN(#REF!/#REF!)</f>
        <v>#REF!</v>
      </c>
      <c r="CD20" s="46" t="e">
        <f>LN(#REF!/#REF!)</f>
        <v>#REF!</v>
      </c>
      <c r="CE20" s="46" t="e">
        <f>LN(#REF!/#REF!)</f>
        <v>#REF!</v>
      </c>
      <c r="CF20" s="46" t="e">
        <f>LN(#REF!/#REF!)</f>
        <v>#REF!</v>
      </c>
      <c r="CH20" s="46" t="e">
        <f>LN(#REF!/#REF!)</f>
        <v>#REF!</v>
      </c>
      <c r="CI20" s="46" t="e">
        <f>LN(#REF!/#REF!)</f>
        <v>#REF!</v>
      </c>
      <c r="CJ20" s="46" t="e">
        <f>LN(#REF!/#REF!)</f>
        <v>#REF!</v>
      </c>
      <c r="CK20" s="46" t="e">
        <f>LN(#REF!/#REF!)</f>
        <v>#REF!</v>
      </c>
      <c r="CM20" s="46" t="e">
        <f>LN(#REF!/#REF!)</f>
        <v>#REF!</v>
      </c>
      <c r="CN20" s="46" t="e">
        <f>LN(#REF!/#REF!)</f>
        <v>#REF!</v>
      </c>
      <c r="CO20" s="46" t="e">
        <f>LN(#REF!/#REF!)</f>
        <v>#REF!</v>
      </c>
      <c r="CP20" s="46" t="e">
        <f>LN(#REF!/#REF!)</f>
        <v>#REF!</v>
      </c>
      <c r="CS20" s="46" t="e">
        <f t="shared" si="33"/>
        <v>#REF!</v>
      </c>
      <c r="CT20" s="46">
        <f t="shared" si="34"/>
        <v>1</v>
      </c>
      <c r="CU20" s="46">
        <f t="shared" si="5"/>
        <v>1</v>
      </c>
      <c r="CV20" s="46"/>
      <c r="CW20" s="46" t="e">
        <f t="shared" si="35"/>
        <v>#REF!</v>
      </c>
      <c r="CX20" s="46">
        <f t="shared" si="36"/>
        <v>1</v>
      </c>
      <c r="CY20" s="46">
        <f t="shared" si="6"/>
        <v>1</v>
      </c>
      <c r="CZ20" s="46"/>
      <c r="DA20" s="46" t="e">
        <f t="shared" si="37"/>
        <v>#REF!</v>
      </c>
      <c r="DB20" s="46">
        <f t="shared" si="38"/>
        <v>1</v>
      </c>
      <c r="DC20" s="46">
        <f t="shared" si="7"/>
        <v>1</v>
      </c>
      <c r="DD20" s="46"/>
      <c r="DE20" s="46" t="e">
        <f t="shared" si="39"/>
        <v>#REF!</v>
      </c>
      <c r="DF20" s="46">
        <f t="shared" si="40"/>
        <v>1</v>
      </c>
      <c r="DG20" s="46">
        <f t="shared" si="8"/>
        <v>1</v>
      </c>
      <c r="DI20" s="46" t="e">
        <f t="shared" si="41"/>
        <v>#REF!</v>
      </c>
      <c r="DJ20" s="46">
        <f t="shared" si="42"/>
        <v>1</v>
      </c>
      <c r="DK20" s="46">
        <f t="shared" si="9"/>
        <v>1</v>
      </c>
      <c r="DO20" s="52">
        <f t="shared" si="10"/>
        <v>0.658352357750845</v>
      </c>
      <c r="DP20" s="52">
        <f t="shared" si="11"/>
        <v>0.34164764224915495</v>
      </c>
      <c r="DQ20" s="46"/>
      <c r="DR20" s="46">
        <f t="shared" si="56"/>
        <v>0.6622878601344514</v>
      </c>
      <c r="DS20" s="46">
        <f t="shared" si="57"/>
        <v>0.33768896442420826</v>
      </c>
      <c r="DT20" s="46">
        <f t="shared" si="58"/>
        <v>0.99997682455865966</v>
      </c>
      <c r="DU20" s="52"/>
      <c r="DV20" s="46">
        <f t="shared" si="59"/>
        <v>0.66230320930362818</v>
      </c>
      <c r="DW20" s="46">
        <f t="shared" si="60"/>
        <v>0.33769679069637187</v>
      </c>
      <c r="DY20" s="46">
        <f t="shared" si="43"/>
        <v>-6.6597056637883012E-2</v>
      </c>
      <c r="DZ20" s="46">
        <f t="shared" si="44"/>
        <v>5.1203745664024809E-2</v>
      </c>
      <c r="EA20" s="46"/>
      <c r="EB20" s="46">
        <f t="shared" si="61"/>
        <v>-3.3924009573433403E-2</v>
      </c>
      <c r="EC20" s="46">
        <f t="shared" si="62"/>
        <v>-3.3924009573433403E-2</v>
      </c>
      <c r="ED20" s="46"/>
      <c r="EE20" s="52">
        <f t="shared" si="45"/>
        <v>0.88500009362877774</v>
      </c>
      <c r="EF20" s="52">
        <f t="shared" si="46"/>
        <v>0.11499990637122226</v>
      </c>
      <c r="EG20" s="52"/>
      <c r="EH20" s="52">
        <f t="shared" si="63"/>
        <v>-1.0459681278971861E-2</v>
      </c>
      <c r="EI20" s="52">
        <f t="shared" si="64"/>
        <v>8.4378394862329703E-2</v>
      </c>
      <c r="EK20" s="46">
        <f t="shared" si="47"/>
        <v>2.2213365785477852E-2</v>
      </c>
      <c r="EL20" s="46">
        <f t="shared" si="48"/>
        <v>-7.4936037512818277E-4</v>
      </c>
      <c r="EN20" s="46">
        <v>0</v>
      </c>
      <c r="EO20" s="46">
        <f t="shared" si="49"/>
        <v>-5.9575077005146387E-2</v>
      </c>
      <c r="ES20" s="46">
        <f t="shared" si="50"/>
        <v>0.97354025545720935</v>
      </c>
      <c r="ET20" s="46">
        <f t="shared" si="51"/>
        <v>0.99098335020353356</v>
      </c>
      <c r="EU20" s="46">
        <f t="shared" si="12"/>
        <v>0.59468235106071432</v>
      </c>
      <c r="EW20" s="46">
        <f t="shared" si="65"/>
        <v>1.0145639627632537</v>
      </c>
      <c r="EX20" s="46">
        <f t="shared" si="52"/>
        <v>1.0004306482882701</v>
      </c>
      <c r="EY20" s="46">
        <f t="shared" si="13"/>
        <v>0.97962475907865021</v>
      </c>
      <c r="FA20" s="46">
        <f t="shared" si="66"/>
        <v>0.98008271059737606</v>
      </c>
      <c r="FB20" s="46">
        <f t="shared" si="53"/>
        <v>0.93438815263799335</v>
      </c>
      <c r="FC20" s="46">
        <f t="shared" si="14"/>
        <v>1.0852885925749465</v>
      </c>
      <c r="FE20" s="46">
        <f t="shared" si="67"/>
        <v>0.58256555488617756</v>
      </c>
      <c r="FG20" s="46">
        <f t="shared" si="68"/>
        <v>0.96664495760927716</v>
      </c>
      <c r="FH20" s="46">
        <f t="shared" si="54"/>
        <v>0.88124206177004205</v>
      </c>
      <c r="FI20" s="46">
        <f t="shared" si="15"/>
        <v>0.88633239067674352</v>
      </c>
      <c r="FK20" s="46">
        <f t="shared" si="69"/>
        <v>1.0218010777494351</v>
      </c>
      <c r="FL20" s="46">
        <f t="shared" si="55"/>
        <v>1.1250145204096136</v>
      </c>
      <c r="FM20" s="46">
        <f t="shared" si="16"/>
        <v>0.6572766165539432</v>
      </c>
    </row>
    <row r="21" spans="1:169" x14ac:dyDescent="0.2">
      <c r="A21" s="33" t="s">
        <v>52</v>
      </c>
      <c r="B21" s="1">
        <f t="shared" si="17"/>
        <v>1955</v>
      </c>
      <c r="D21" s="43">
        <f>Commercial_Total!D245</f>
        <v>2561.252</v>
      </c>
      <c r="E21" s="43">
        <f>Commercial_Total!D169</f>
        <v>349.89100000000002</v>
      </c>
      <c r="F21" s="43">
        <f>Conversion_Factors!$O17*E21</f>
        <v>1333.8880000000001</v>
      </c>
      <c r="G21" s="43">
        <f t="shared" si="1"/>
        <v>3895.1400000000003</v>
      </c>
      <c r="H21" s="49">
        <f t="shared" si="2"/>
        <v>3.8122958292725451</v>
      </c>
      <c r="K21" s="51">
        <f>Commercial_Total!F21</f>
        <v>30.679715723217608</v>
      </c>
      <c r="M21" s="49">
        <f>Commercial_Total!Y245</f>
        <v>1.3225331800690152</v>
      </c>
      <c r="N21" s="49">
        <f>Commercial_Total!Y169</f>
        <v>0.27248225888969746</v>
      </c>
      <c r="O21" s="358">
        <f>Commercial_Total!$H95</f>
        <v>94.888199951504859</v>
      </c>
      <c r="Q21" s="50">
        <f t="shared" si="18"/>
        <v>126.9614110880519</v>
      </c>
      <c r="S21" s="52">
        <f>Commercial_Total!Y245</f>
        <v>1.3225331800690152</v>
      </c>
      <c r="T21" s="52">
        <f>Commercial_Total!Y169</f>
        <v>0.27248225888969746</v>
      </c>
      <c r="W21" s="52">
        <f>Commercial_Total!X245</f>
        <v>0.98388794086876596</v>
      </c>
      <c r="Z21" s="116">
        <f>Commercial_Total!X169</f>
        <v>1.0314568721364463</v>
      </c>
      <c r="AA21" s="46"/>
      <c r="AB21" s="22">
        <f t="shared" si="19"/>
        <v>1955</v>
      </c>
      <c r="AC21" s="48">
        <f t="shared" si="3"/>
        <v>0.52740022153910138</v>
      </c>
      <c r="AD21" s="48">
        <f t="shared" si="4"/>
        <v>0.64325760942780241</v>
      </c>
      <c r="AE21" s="48">
        <f t="shared" si="20"/>
        <v>1.007237507652194</v>
      </c>
      <c r="AF21" s="361">
        <f t="shared" si="21"/>
        <v>1.0681763337816932</v>
      </c>
      <c r="AG21" s="48">
        <f t="shared" si="22"/>
        <v>0.59787458311450703</v>
      </c>
      <c r="AH21" s="48">
        <f t="shared" si="23"/>
        <v>0.33925420571893578</v>
      </c>
      <c r="AI21" s="48">
        <f t="shared" si="24"/>
        <v>0.33925420571893572</v>
      </c>
      <c r="AJ21" s="48"/>
      <c r="AK21" s="48"/>
      <c r="AL21" s="48">
        <f t="shared" si="25"/>
        <v>1.0759072681713306</v>
      </c>
      <c r="AM21" s="47"/>
      <c r="AN21" s="48">
        <f>Commercial_Total!Y95</f>
        <v>0.91019511793176899</v>
      </c>
      <c r="AO21" s="48">
        <f>Commercial_Total!X95</f>
        <v>0.99536507733090263</v>
      </c>
      <c r="AP21" s="48">
        <f t="shared" si="26"/>
        <v>0.66469908313365855</v>
      </c>
      <c r="AQ21" s="48">
        <f t="shared" si="27"/>
        <v>1.0681763337816932</v>
      </c>
      <c r="AR21" s="48">
        <f t="shared" si="28"/>
        <v>0.64325760942780252</v>
      </c>
      <c r="AT21" s="5"/>
      <c r="AV21" s="46" t="e">
        <f>D21/#REF!</f>
        <v>#REF!</v>
      </c>
      <c r="AW21" s="46" t="e">
        <f>#REF!/#REF!</f>
        <v>#REF!</v>
      </c>
      <c r="AX21" s="46" t="e">
        <f>#REF!/#REF!</f>
        <v>#REF!</v>
      </c>
      <c r="AY21" s="46" t="e">
        <f>#REF!/#REF!</f>
        <v>#REF!</v>
      </c>
      <c r="BA21" s="46" t="e">
        <f t="shared" si="29"/>
        <v>#REF!</v>
      </c>
      <c r="BB21" s="46" t="e">
        <f t="shared" si="29"/>
        <v>#REF!</v>
      </c>
      <c r="BC21" s="46" t="e">
        <f t="shared" si="29"/>
        <v>#REF!</v>
      </c>
      <c r="BD21" s="46" t="e">
        <f t="shared" si="29"/>
        <v>#REF!</v>
      </c>
      <c r="BE21" s="46" t="e">
        <f t="shared" si="30"/>
        <v>#REF!</v>
      </c>
      <c r="BF21" s="46"/>
      <c r="BG21" s="46" t="e">
        <f t="shared" si="31"/>
        <v>#REF!</v>
      </c>
      <c r="BH21" s="46" t="e">
        <f t="shared" si="31"/>
        <v>#REF!</v>
      </c>
      <c r="BI21" s="46" t="e">
        <f t="shared" si="31"/>
        <v>#REF!</v>
      </c>
      <c r="BJ21" s="46" t="e">
        <f t="shared" si="31"/>
        <v>#REF!</v>
      </c>
      <c r="BM21" s="46" t="e">
        <f>LN(#REF!/#REF!)</f>
        <v>#REF!</v>
      </c>
      <c r="BN21" s="46" t="e">
        <f>LN(#REF!/#REF!)</f>
        <v>#REF!</v>
      </c>
      <c r="BO21" s="46" t="e">
        <f>LN(#REF!/#REF!)</f>
        <v>#REF!</v>
      </c>
      <c r="BP21" s="46" t="e">
        <f>LN(#REF!/#REF!)</f>
        <v>#REF!</v>
      </c>
      <c r="BR21" s="46" t="e">
        <f>M21/#REF!</f>
        <v>#REF!</v>
      </c>
      <c r="BS21" s="46" t="e">
        <f>#REF!/#REF!</f>
        <v>#REF!</v>
      </c>
      <c r="BT21" s="46" t="e">
        <f>#REF!/#REF!</f>
        <v>#REF!</v>
      </c>
      <c r="BU21" s="46" t="e">
        <f>#REF!/#REF!</f>
        <v>#REF!</v>
      </c>
      <c r="BV21" s="46"/>
      <c r="BX21" s="46" t="e">
        <f t="shared" si="32"/>
        <v>#REF!</v>
      </c>
      <c r="BY21" s="46" t="e">
        <f t="shared" si="32"/>
        <v>#REF!</v>
      </c>
      <c r="BZ21" s="46" t="e">
        <f t="shared" si="32"/>
        <v>#REF!</v>
      </c>
      <c r="CA21" s="46" t="e">
        <f t="shared" si="32"/>
        <v>#REF!</v>
      </c>
      <c r="CC21" s="46" t="e">
        <f>LN(#REF!/#REF!)</f>
        <v>#REF!</v>
      </c>
      <c r="CD21" s="46" t="e">
        <f>LN(#REF!/#REF!)</f>
        <v>#REF!</v>
      </c>
      <c r="CE21" s="46" t="e">
        <f>LN(#REF!/#REF!)</f>
        <v>#REF!</v>
      </c>
      <c r="CF21" s="46" t="e">
        <f>LN(#REF!/#REF!)</f>
        <v>#REF!</v>
      </c>
      <c r="CH21" s="46" t="e">
        <f>LN(#REF!/#REF!)</f>
        <v>#REF!</v>
      </c>
      <c r="CI21" s="46" t="e">
        <f>LN(#REF!/#REF!)</f>
        <v>#REF!</v>
      </c>
      <c r="CJ21" s="46" t="e">
        <f>LN(#REF!/#REF!)</f>
        <v>#REF!</v>
      </c>
      <c r="CK21" s="46" t="e">
        <f>LN(#REF!/#REF!)</f>
        <v>#REF!</v>
      </c>
      <c r="CM21" s="46" t="e">
        <f>LN(#REF!/#REF!)</f>
        <v>#REF!</v>
      </c>
      <c r="CN21" s="46" t="e">
        <f>LN(#REF!/#REF!)</f>
        <v>#REF!</v>
      </c>
      <c r="CO21" s="46" t="e">
        <f>LN(#REF!/#REF!)</f>
        <v>#REF!</v>
      </c>
      <c r="CP21" s="46" t="e">
        <f>LN(#REF!/#REF!)</f>
        <v>#REF!</v>
      </c>
      <c r="CS21" s="46" t="e">
        <f t="shared" si="33"/>
        <v>#REF!</v>
      </c>
      <c r="CT21" s="46">
        <f t="shared" si="34"/>
        <v>1</v>
      </c>
      <c r="CU21" s="46">
        <f t="shared" si="5"/>
        <v>1</v>
      </c>
      <c r="CV21" s="46"/>
      <c r="CW21" s="46" t="e">
        <f t="shared" si="35"/>
        <v>#REF!</v>
      </c>
      <c r="CX21" s="46">
        <f t="shared" si="36"/>
        <v>1</v>
      </c>
      <c r="CY21" s="46">
        <f t="shared" si="6"/>
        <v>1</v>
      </c>
      <c r="CZ21" s="46"/>
      <c r="DA21" s="46" t="e">
        <f t="shared" si="37"/>
        <v>#REF!</v>
      </c>
      <c r="DB21" s="46">
        <f t="shared" si="38"/>
        <v>1</v>
      </c>
      <c r="DC21" s="46">
        <f t="shared" si="7"/>
        <v>1</v>
      </c>
      <c r="DD21" s="46"/>
      <c r="DE21" s="46" t="e">
        <f t="shared" si="39"/>
        <v>#REF!</v>
      </c>
      <c r="DF21" s="46">
        <f t="shared" si="40"/>
        <v>1</v>
      </c>
      <c r="DG21" s="46">
        <f t="shared" si="8"/>
        <v>1</v>
      </c>
      <c r="DI21" s="46" t="e">
        <f t="shared" si="41"/>
        <v>#REF!</v>
      </c>
      <c r="DJ21" s="46">
        <f t="shared" si="42"/>
        <v>1</v>
      </c>
      <c r="DK21" s="46">
        <f t="shared" si="9"/>
        <v>1</v>
      </c>
      <c r="DO21" s="52">
        <f t="shared" si="10"/>
        <v>0.65755069137437927</v>
      </c>
      <c r="DP21" s="52">
        <f t="shared" si="11"/>
        <v>0.34244930862562067</v>
      </c>
      <c r="DQ21" s="46"/>
      <c r="DR21" s="46">
        <f t="shared" si="56"/>
        <v>0.65795144316491694</v>
      </c>
      <c r="DS21" s="46">
        <f t="shared" si="57"/>
        <v>0.34204831886377374</v>
      </c>
      <c r="DT21" s="46">
        <f t="shared" si="58"/>
        <v>0.99999976202869068</v>
      </c>
      <c r="DU21" s="52"/>
      <c r="DV21" s="46">
        <f t="shared" si="59"/>
        <v>0.65795159973852058</v>
      </c>
      <c r="DW21" s="46">
        <f t="shared" si="60"/>
        <v>0.34204840026147942</v>
      </c>
      <c r="DY21" s="46">
        <f t="shared" si="43"/>
        <v>-2.3211062744628082E-2</v>
      </c>
      <c r="DZ21" s="46">
        <f t="shared" si="44"/>
        <v>6.0299540486376042E-2</v>
      </c>
      <c r="EA21" s="46"/>
      <c r="EB21" s="46">
        <f t="shared" si="61"/>
        <v>2.1921255579972831E-2</v>
      </c>
      <c r="EC21" s="46">
        <f t="shared" si="62"/>
        <v>2.1921255579972831E-2</v>
      </c>
      <c r="ED21" s="46"/>
      <c r="EE21" s="52">
        <f t="shared" si="45"/>
        <v>0.87980975170233822</v>
      </c>
      <c r="EF21" s="52">
        <f t="shared" si="46"/>
        <v>0.12019024829766178</v>
      </c>
      <c r="EG21" s="52"/>
      <c r="EH21" s="52">
        <f t="shared" si="63"/>
        <v>-5.8820579509402341E-3</v>
      </c>
      <c r="EI21" s="52">
        <f t="shared" si="64"/>
        <v>4.4144575639140496E-2</v>
      </c>
      <c r="EK21" s="46">
        <f t="shared" si="47"/>
        <v>3.9250260373660757E-2</v>
      </c>
      <c r="EL21" s="46">
        <f t="shared" si="48"/>
        <v>5.766290732737215E-3</v>
      </c>
      <c r="EN21" s="46">
        <v>0</v>
      </c>
      <c r="EO21" s="46">
        <f t="shared" si="49"/>
        <v>-4.6464483114888079E-2</v>
      </c>
      <c r="ES21" s="46">
        <f t="shared" si="50"/>
        <v>1.0053679616489355</v>
      </c>
      <c r="ET21" s="46">
        <f t="shared" si="51"/>
        <v>0.99630291082215972</v>
      </c>
      <c r="EU21" s="46">
        <f t="shared" si="12"/>
        <v>0.59787458311450703</v>
      </c>
      <c r="EW21" s="46">
        <f t="shared" si="65"/>
        <v>1.0281870668515094</v>
      </c>
      <c r="EX21" s="46">
        <f t="shared" si="52"/>
        <v>1.0286298538518706</v>
      </c>
      <c r="EY21" s="46">
        <f t="shared" si="13"/>
        <v>1.007237507652194</v>
      </c>
      <c r="FA21" s="46">
        <f t="shared" si="66"/>
        <v>0.98423252680408924</v>
      </c>
      <c r="FB21" s="46">
        <f t="shared" si="53"/>
        <v>0.91965521248669724</v>
      </c>
      <c r="FC21" s="46">
        <f t="shared" si="14"/>
        <v>1.0681763337816932</v>
      </c>
      <c r="FE21" s="46">
        <f t="shared" si="67"/>
        <v>0.60220170498485059</v>
      </c>
      <c r="FG21" s="46">
        <f t="shared" si="68"/>
        <v>1.0221632916457257</v>
      </c>
      <c r="FH21" s="46">
        <f t="shared" si="54"/>
        <v>0.90077328659553213</v>
      </c>
      <c r="FI21" s="46">
        <f t="shared" si="15"/>
        <v>0.9059764339463654</v>
      </c>
      <c r="FK21" s="46">
        <f t="shared" si="69"/>
        <v>1.0112927592322252</v>
      </c>
      <c r="FL21" s="46">
        <f t="shared" si="55"/>
        <v>1.1377190385213567</v>
      </c>
      <c r="FM21" s="46">
        <f t="shared" si="16"/>
        <v>0.66469908313365855</v>
      </c>
    </row>
    <row r="22" spans="1:169" x14ac:dyDescent="0.2">
      <c r="A22" s="33" t="s">
        <v>52</v>
      </c>
      <c r="B22" s="1">
        <f t="shared" si="17"/>
        <v>1956</v>
      </c>
      <c r="D22" s="43">
        <f>Commercial_Total!D246</f>
        <v>2606.8540000000003</v>
      </c>
      <c r="E22" s="43">
        <f>Commercial_Total!D170</f>
        <v>380.17700000000002</v>
      </c>
      <c r="F22" s="43">
        <f>Conversion_Factors!$O18*E22</f>
        <v>1416.0050000000001</v>
      </c>
      <c r="G22" s="43">
        <f t="shared" si="1"/>
        <v>4022.8590000000004</v>
      </c>
      <c r="H22" s="49">
        <f t="shared" si="2"/>
        <v>3.7245940706565626</v>
      </c>
      <c r="K22" s="51">
        <f>Commercial_Total!F22</f>
        <v>31.51261913231259</v>
      </c>
      <c r="M22" s="49">
        <f>Commercial_Total!Y246</f>
        <v>1.3333781635716184</v>
      </c>
      <c r="N22" s="49">
        <f>Commercial_Total!Y170</f>
        <v>0.29291791026184522</v>
      </c>
      <c r="O22" s="358">
        <f>Commercial_Total!$H96</f>
        <v>94.788408017064555</v>
      </c>
      <c r="Q22" s="50">
        <f t="shared" si="18"/>
        <v>127.65866851971749</v>
      </c>
      <c r="S22" s="52">
        <f>Commercial_Total!Y246</f>
        <v>1.3333781635716184</v>
      </c>
      <c r="T22" s="52">
        <f>Commercial_Total!Y170</f>
        <v>0.29291791026184522</v>
      </c>
      <c r="W22" s="52">
        <f>Commercial_Total!X246</f>
        <v>0.96700808331478016</v>
      </c>
      <c r="Z22" s="116">
        <f>Commercial_Total!X170</f>
        <v>1.0149935347424328</v>
      </c>
      <c r="AA22" s="46"/>
      <c r="AB22" s="22">
        <f t="shared" si="19"/>
        <v>1956</v>
      </c>
      <c r="AC22" s="48">
        <f t="shared" si="3"/>
        <v>0.54171826302424253</v>
      </c>
      <c r="AD22" s="48">
        <f t="shared" si="4"/>
        <v>0.64679030605432242</v>
      </c>
      <c r="AE22" s="48">
        <f t="shared" si="20"/>
        <v>0.9903748225888056</v>
      </c>
      <c r="AF22" s="361">
        <f t="shared" si="21"/>
        <v>1.0595793430092941</v>
      </c>
      <c r="AG22" s="48">
        <f t="shared" si="22"/>
        <v>0.61635429704432032</v>
      </c>
      <c r="AH22" s="48">
        <f t="shared" si="23"/>
        <v>0.35037812113666589</v>
      </c>
      <c r="AI22" s="48">
        <f t="shared" si="24"/>
        <v>0.35037812113666578</v>
      </c>
      <c r="AJ22" s="48"/>
      <c r="AK22" s="48"/>
      <c r="AL22" s="48">
        <f t="shared" si="25"/>
        <v>1.0493807038515928</v>
      </c>
      <c r="AM22" s="47"/>
      <c r="AN22" s="48">
        <f>Commercial_Total!Y96</f>
        <v>0.9248062020340353</v>
      </c>
      <c r="AO22" s="48">
        <f>Commercial_Total!X96</f>
        <v>0.97860896206901082</v>
      </c>
      <c r="AP22" s="48">
        <f t="shared" si="26"/>
        <v>0.67448158512383616</v>
      </c>
      <c r="AQ22" s="48">
        <f t="shared" si="27"/>
        <v>1.0595793430092941</v>
      </c>
      <c r="AR22" s="48">
        <f t="shared" si="28"/>
        <v>0.64679030605432253</v>
      </c>
      <c r="AT22" s="5"/>
      <c r="AV22" s="46" t="e">
        <f>D22/#REF!</f>
        <v>#REF!</v>
      </c>
      <c r="AW22" s="46" t="e">
        <f>#REF!/#REF!</f>
        <v>#REF!</v>
      </c>
      <c r="AX22" s="46" t="e">
        <f>#REF!/#REF!</f>
        <v>#REF!</v>
      </c>
      <c r="AY22" s="46" t="e">
        <f>#REF!/#REF!</f>
        <v>#REF!</v>
      </c>
      <c r="BA22" s="46" t="e">
        <f t="shared" si="29"/>
        <v>#REF!</v>
      </c>
      <c r="BB22" s="46" t="e">
        <f t="shared" si="29"/>
        <v>#REF!</v>
      </c>
      <c r="BC22" s="46" t="e">
        <f t="shared" si="29"/>
        <v>#REF!</v>
      </c>
      <c r="BD22" s="46" t="e">
        <f t="shared" si="29"/>
        <v>#REF!</v>
      </c>
      <c r="BE22" s="46" t="e">
        <f t="shared" si="30"/>
        <v>#REF!</v>
      </c>
      <c r="BF22" s="46"/>
      <c r="BG22" s="46" t="e">
        <f t="shared" si="31"/>
        <v>#REF!</v>
      </c>
      <c r="BH22" s="46" t="e">
        <f t="shared" si="31"/>
        <v>#REF!</v>
      </c>
      <c r="BI22" s="46" t="e">
        <f t="shared" si="31"/>
        <v>#REF!</v>
      </c>
      <c r="BJ22" s="46" t="e">
        <f t="shared" si="31"/>
        <v>#REF!</v>
      </c>
      <c r="BM22" s="46" t="e">
        <f>LN(#REF!/#REF!)</f>
        <v>#REF!</v>
      </c>
      <c r="BN22" s="46" t="e">
        <f>LN(#REF!/#REF!)</f>
        <v>#REF!</v>
      </c>
      <c r="BO22" s="46" t="e">
        <f>LN(#REF!/#REF!)</f>
        <v>#REF!</v>
      </c>
      <c r="BP22" s="46" t="e">
        <f>LN(#REF!/#REF!)</f>
        <v>#REF!</v>
      </c>
      <c r="BR22" s="46" t="e">
        <f>M22/#REF!</f>
        <v>#REF!</v>
      </c>
      <c r="BS22" s="46" t="e">
        <f>#REF!/#REF!</f>
        <v>#REF!</v>
      </c>
      <c r="BT22" s="46" t="e">
        <f>#REF!/#REF!</f>
        <v>#REF!</v>
      </c>
      <c r="BU22" s="46" t="e">
        <f>#REF!/#REF!</f>
        <v>#REF!</v>
      </c>
      <c r="BV22" s="46"/>
      <c r="BX22" s="46" t="e">
        <f t="shared" si="32"/>
        <v>#REF!</v>
      </c>
      <c r="BY22" s="46" t="e">
        <f t="shared" si="32"/>
        <v>#REF!</v>
      </c>
      <c r="BZ22" s="46" t="e">
        <f t="shared" si="32"/>
        <v>#REF!</v>
      </c>
      <c r="CA22" s="46" t="e">
        <f t="shared" si="32"/>
        <v>#REF!</v>
      </c>
      <c r="CC22" s="46" t="e">
        <f>LN(#REF!/#REF!)</f>
        <v>#REF!</v>
      </c>
      <c r="CD22" s="46" t="e">
        <f>LN(#REF!/#REF!)</f>
        <v>#REF!</v>
      </c>
      <c r="CE22" s="46" t="e">
        <f>LN(#REF!/#REF!)</f>
        <v>#REF!</v>
      </c>
      <c r="CF22" s="46" t="e">
        <f>LN(#REF!/#REF!)</f>
        <v>#REF!</v>
      </c>
      <c r="CH22" s="46" t="e">
        <f>LN(#REF!/#REF!)</f>
        <v>#REF!</v>
      </c>
      <c r="CI22" s="46" t="e">
        <f>LN(#REF!/#REF!)</f>
        <v>#REF!</v>
      </c>
      <c r="CJ22" s="46" t="e">
        <f>LN(#REF!/#REF!)</f>
        <v>#REF!</v>
      </c>
      <c r="CK22" s="46" t="e">
        <f>LN(#REF!/#REF!)</f>
        <v>#REF!</v>
      </c>
      <c r="CM22" s="46" t="e">
        <f>LN(#REF!/#REF!)</f>
        <v>#REF!</v>
      </c>
      <c r="CN22" s="46" t="e">
        <f>LN(#REF!/#REF!)</f>
        <v>#REF!</v>
      </c>
      <c r="CO22" s="46" t="e">
        <f>LN(#REF!/#REF!)</f>
        <v>#REF!</v>
      </c>
      <c r="CP22" s="46" t="e">
        <f>LN(#REF!/#REF!)</f>
        <v>#REF!</v>
      </c>
      <c r="CS22" s="46" t="e">
        <f t="shared" si="33"/>
        <v>#REF!</v>
      </c>
      <c r="CT22" s="46">
        <f t="shared" si="34"/>
        <v>1</v>
      </c>
      <c r="CU22" s="46">
        <f t="shared" si="5"/>
        <v>1</v>
      </c>
      <c r="CV22" s="46"/>
      <c r="CW22" s="46" t="e">
        <f t="shared" si="35"/>
        <v>#REF!</v>
      </c>
      <c r="CX22" s="46">
        <f t="shared" si="36"/>
        <v>1</v>
      </c>
      <c r="CY22" s="46">
        <f t="shared" si="6"/>
        <v>1</v>
      </c>
      <c r="CZ22" s="46"/>
      <c r="DA22" s="46" t="e">
        <f t="shared" si="37"/>
        <v>#REF!</v>
      </c>
      <c r="DB22" s="46">
        <f t="shared" si="38"/>
        <v>1</v>
      </c>
      <c r="DC22" s="46">
        <f t="shared" si="7"/>
        <v>1</v>
      </c>
      <c r="DD22" s="46"/>
      <c r="DE22" s="46" t="e">
        <f t="shared" si="39"/>
        <v>#REF!</v>
      </c>
      <c r="DF22" s="46">
        <f t="shared" si="40"/>
        <v>1</v>
      </c>
      <c r="DG22" s="46">
        <f t="shared" si="8"/>
        <v>1</v>
      </c>
      <c r="DI22" s="46" t="e">
        <f t="shared" si="41"/>
        <v>#REF!</v>
      </c>
      <c r="DJ22" s="46">
        <f t="shared" si="42"/>
        <v>1</v>
      </c>
      <c r="DK22" s="46">
        <f t="shared" si="9"/>
        <v>1</v>
      </c>
      <c r="DO22" s="52">
        <f t="shared" si="10"/>
        <v>0.6480102832338891</v>
      </c>
      <c r="DP22" s="52">
        <f t="shared" si="11"/>
        <v>0.35198971676611085</v>
      </c>
      <c r="DQ22" s="46"/>
      <c r="DR22" s="46">
        <f t="shared" si="56"/>
        <v>0.65276886769062492</v>
      </c>
      <c r="DS22" s="46">
        <f t="shared" si="57"/>
        <v>0.34719766677282726</v>
      </c>
      <c r="DT22" s="46">
        <f t="shared" si="58"/>
        <v>0.99996653446345218</v>
      </c>
      <c r="DU22" s="52"/>
      <c r="DV22" s="46">
        <f t="shared" si="59"/>
        <v>0.65279071368211172</v>
      </c>
      <c r="DW22" s="46">
        <f t="shared" si="60"/>
        <v>0.34720928631788828</v>
      </c>
      <c r="DY22" s="46">
        <f t="shared" si="43"/>
        <v>8.1667212306025579E-3</v>
      </c>
      <c r="DZ22" s="46">
        <f t="shared" si="44"/>
        <v>7.2318893015453981E-2</v>
      </c>
      <c r="EA22" s="46"/>
      <c r="EB22" s="46">
        <f t="shared" si="61"/>
        <v>-1.0522324783903308E-3</v>
      </c>
      <c r="EC22" s="46">
        <f t="shared" si="62"/>
        <v>-1.0522324783903308E-3</v>
      </c>
      <c r="ED22" s="46"/>
      <c r="EE22" s="52">
        <f t="shared" si="45"/>
        <v>0.8727241197028085</v>
      </c>
      <c r="EF22" s="52">
        <f t="shared" si="46"/>
        <v>0.12727588029719142</v>
      </c>
      <c r="EG22" s="52"/>
      <c r="EH22" s="52">
        <f t="shared" si="63"/>
        <v>-8.0862010417139842E-3</v>
      </c>
      <c r="EI22" s="52">
        <f t="shared" si="64"/>
        <v>5.728112642298723E-2</v>
      </c>
      <c r="EK22" s="46">
        <f t="shared" si="47"/>
        <v>-1.7305154750706965E-2</v>
      </c>
      <c r="EL22" s="46">
        <f t="shared" si="48"/>
        <v>-1.6089999070857019E-2</v>
      </c>
      <c r="EN22" s="46">
        <v>0</v>
      </c>
      <c r="EO22" s="46">
        <f t="shared" si="49"/>
        <v>-2.3273715948820696E-2</v>
      </c>
      <c r="ES22" s="46">
        <f t="shared" si="50"/>
        <v>1.0309090141172199</v>
      </c>
      <c r="ET22" s="46">
        <f t="shared" si="51"/>
        <v>1.0270976515577892</v>
      </c>
      <c r="EU22" s="46">
        <f t="shared" si="12"/>
        <v>0.61635429704432032</v>
      </c>
      <c r="EW22" s="46">
        <f t="shared" si="65"/>
        <v>0.98325848180267406</v>
      </c>
      <c r="EX22" s="46">
        <f t="shared" si="52"/>
        <v>1.0114090284352968</v>
      </c>
      <c r="EY22" s="46">
        <f t="shared" si="13"/>
        <v>0.9903748225888056</v>
      </c>
      <c r="FA22" s="46">
        <f t="shared" si="66"/>
        <v>0.99195171199687315</v>
      </c>
      <c r="FB22" s="46">
        <f t="shared" si="53"/>
        <v>0.91225356247302747</v>
      </c>
      <c r="FC22" s="46">
        <f t="shared" si="14"/>
        <v>1.0595793430092941</v>
      </c>
      <c r="FE22" s="46">
        <f t="shared" si="67"/>
        <v>0.61042177758711669</v>
      </c>
      <c r="FG22" s="46">
        <f t="shared" si="68"/>
        <v>0.99894832092408425</v>
      </c>
      <c r="FH22" s="46">
        <f t="shared" si="54"/>
        <v>0.8998259621778758</v>
      </c>
      <c r="FI22" s="46">
        <f t="shared" si="15"/>
        <v>0.90502363748751136</v>
      </c>
      <c r="FK22" s="46">
        <f t="shared" si="69"/>
        <v>1.0147171889331621</v>
      </c>
      <c r="FL22" s="46">
        <f t="shared" si="55"/>
        <v>1.1544630645641309</v>
      </c>
      <c r="FM22" s="46">
        <f t="shared" si="16"/>
        <v>0.67448158512383616</v>
      </c>
    </row>
    <row r="23" spans="1:169" x14ac:dyDescent="0.2">
      <c r="A23" s="33" t="s">
        <v>52</v>
      </c>
      <c r="B23" s="1">
        <f t="shared" si="17"/>
        <v>1957</v>
      </c>
      <c r="D23" s="43">
        <f>Commercial_Total!D247</f>
        <v>2449.2910000000002</v>
      </c>
      <c r="E23" s="43">
        <f>Commercial_Total!D171</f>
        <v>410.67900000000003</v>
      </c>
      <c r="F23" s="43">
        <f>Conversion_Factors!$O19*E23</f>
        <v>1511.4960000000001</v>
      </c>
      <c r="G23" s="43">
        <f t="shared" si="1"/>
        <v>3960.7870000000003</v>
      </c>
      <c r="H23" s="49">
        <f t="shared" si="2"/>
        <v>3.6804803751835373</v>
      </c>
      <c r="K23" s="51">
        <f>Commercial_Total!F23</f>
        <v>32.345382764320952</v>
      </c>
      <c r="M23" s="49">
        <f>Commercial_Total!Y247</f>
        <v>1.2248368434425951</v>
      </c>
      <c r="N23" s="49">
        <f>Commercial_Total!Y171</f>
        <v>0.30636674534788128</v>
      </c>
      <c r="O23" s="358">
        <f>Commercial_Total!$H97</f>
        <v>88.419729667095851</v>
      </c>
      <c r="Q23" s="50">
        <f t="shared" si="18"/>
        <v>122.45293335557631</v>
      </c>
      <c r="S23" s="52">
        <f>Commercial_Total!Y247</f>
        <v>1.2248368434425951</v>
      </c>
      <c r="T23" s="52">
        <f>Commercial_Total!Y171</f>
        <v>0.30636674534788128</v>
      </c>
      <c r="W23" s="52">
        <f>Commercial_Total!X247</f>
        <v>0.96360952684602208</v>
      </c>
      <c r="Z23" s="116">
        <f>Commercial_Total!X171</f>
        <v>1.0213073146808274</v>
      </c>
      <c r="AA23" s="46"/>
      <c r="AB23" s="22">
        <f t="shared" si="19"/>
        <v>1957</v>
      </c>
      <c r="AC23" s="48">
        <f t="shared" si="3"/>
        <v>0.55603390166878652</v>
      </c>
      <c r="AD23" s="48">
        <f t="shared" si="4"/>
        <v>0.62041513639999868</v>
      </c>
      <c r="AE23" s="48">
        <f t="shared" si="20"/>
        <v>0.99041891324195008</v>
      </c>
      <c r="AF23" s="361">
        <f t="shared" si="21"/>
        <v>1.0549598222043284</v>
      </c>
      <c r="AG23" s="48">
        <f t="shared" si="22"/>
        <v>0.59378269939255734</v>
      </c>
      <c r="AH23" s="48">
        <f t="shared" si="23"/>
        <v>0.34497184894686383</v>
      </c>
      <c r="AI23" s="48">
        <f t="shared" si="24"/>
        <v>0.34497184894686367</v>
      </c>
      <c r="AJ23" s="48"/>
      <c r="AK23" s="48"/>
      <c r="AL23" s="48">
        <f t="shared" si="25"/>
        <v>1.0448521606215317</v>
      </c>
      <c r="AM23" s="47"/>
      <c r="AN23" s="48">
        <f>Commercial_Total!Y97</f>
        <v>0.8641684484717701</v>
      </c>
      <c r="AO23" s="48">
        <f>Commercial_Total!X97</f>
        <v>0.97691205763842126</v>
      </c>
      <c r="AP23" s="48">
        <f t="shared" si="26"/>
        <v>0.69661462681133746</v>
      </c>
      <c r="AQ23" s="48">
        <f t="shared" si="27"/>
        <v>1.0549598222043284</v>
      </c>
      <c r="AR23" s="48">
        <f t="shared" si="28"/>
        <v>0.62041513639999857</v>
      </c>
      <c r="AT23" s="5"/>
      <c r="AV23" s="46" t="e">
        <f>D23/#REF!</f>
        <v>#REF!</v>
      </c>
      <c r="AW23" s="46" t="e">
        <f>#REF!/#REF!</f>
        <v>#REF!</v>
      </c>
      <c r="AX23" s="46" t="e">
        <f>#REF!/#REF!</f>
        <v>#REF!</v>
      </c>
      <c r="AY23" s="46" t="e">
        <f>#REF!/#REF!</f>
        <v>#REF!</v>
      </c>
      <c r="BA23" s="46" t="e">
        <f t="shared" si="29"/>
        <v>#REF!</v>
      </c>
      <c r="BB23" s="46" t="e">
        <f t="shared" si="29"/>
        <v>#REF!</v>
      </c>
      <c r="BC23" s="46" t="e">
        <f t="shared" si="29"/>
        <v>#REF!</v>
      </c>
      <c r="BD23" s="46" t="e">
        <f t="shared" si="29"/>
        <v>#REF!</v>
      </c>
      <c r="BE23" s="46" t="e">
        <f t="shared" si="30"/>
        <v>#REF!</v>
      </c>
      <c r="BF23" s="46"/>
      <c r="BG23" s="46" t="e">
        <f t="shared" si="31"/>
        <v>#REF!</v>
      </c>
      <c r="BH23" s="46" t="e">
        <f t="shared" si="31"/>
        <v>#REF!</v>
      </c>
      <c r="BI23" s="46" t="e">
        <f t="shared" si="31"/>
        <v>#REF!</v>
      </c>
      <c r="BJ23" s="46" t="e">
        <f t="shared" si="31"/>
        <v>#REF!</v>
      </c>
      <c r="BM23" s="46" t="e">
        <f>LN(#REF!/#REF!)</f>
        <v>#REF!</v>
      </c>
      <c r="BN23" s="46" t="e">
        <f>LN(#REF!/#REF!)</f>
        <v>#REF!</v>
      </c>
      <c r="BO23" s="46" t="e">
        <f>LN(#REF!/#REF!)</f>
        <v>#REF!</v>
      </c>
      <c r="BP23" s="46" t="e">
        <f>LN(#REF!/#REF!)</f>
        <v>#REF!</v>
      </c>
      <c r="BR23" s="46" t="e">
        <f>M23/#REF!</f>
        <v>#REF!</v>
      </c>
      <c r="BS23" s="46" t="e">
        <f>#REF!/#REF!</f>
        <v>#REF!</v>
      </c>
      <c r="BT23" s="46" t="e">
        <f>#REF!/#REF!</f>
        <v>#REF!</v>
      </c>
      <c r="BU23" s="46" t="e">
        <f>#REF!/#REF!</f>
        <v>#REF!</v>
      </c>
      <c r="BV23" s="46"/>
      <c r="BX23" s="46" t="e">
        <f t="shared" si="32"/>
        <v>#REF!</v>
      </c>
      <c r="BY23" s="46" t="e">
        <f t="shared" si="32"/>
        <v>#REF!</v>
      </c>
      <c r="BZ23" s="46" t="e">
        <f t="shared" si="32"/>
        <v>#REF!</v>
      </c>
      <c r="CA23" s="46" t="e">
        <f t="shared" si="32"/>
        <v>#REF!</v>
      </c>
      <c r="CC23" s="46" t="e">
        <f>LN(#REF!/#REF!)</f>
        <v>#REF!</v>
      </c>
      <c r="CD23" s="46" t="e">
        <f>LN(#REF!/#REF!)</f>
        <v>#REF!</v>
      </c>
      <c r="CE23" s="46" t="e">
        <f>LN(#REF!/#REF!)</f>
        <v>#REF!</v>
      </c>
      <c r="CF23" s="46" t="e">
        <f>LN(#REF!/#REF!)</f>
        <v>#REF!</v>
      </c>
      <c r="CH23" s="46" t="e">
        <f>LN(#REF!/#REF!)</f>
        <v>#REF!</v>
      </c>
      <c r="CI23" s="46" t="e">
        <f>LN(#REF!/#REF!)</f>
        <v>#REF!</v>
      </c>
      <c r="CJ23" s="46" t="e">
        <f>LN(#REF!/#REF!)</f>
        <v>#REF!</v>
      </c>
      <c r="CK23" s="46" t="e">
        <f>LN(#REF!/#REF!)</f>
        <v>#REF!</v>
      </c>
      <c r="CM23" s="46" t="e">
        <f>LN(#REF!/#REF!)</f>
        <v>#REF!</v>
      </c>
      <c r="CN23" s="46" t="e">
        <f>LN(#REF!/#REF!)</f>
        <v>#REF!</v>
      </c>
      <c r="CO23" s="46" t="e">
        <f>LN(#REF!/#REF!)</f>
        <v>#REF!</v>
      </c>
      <c r="CP23" s="46" t="e">
        <f>LN(#REF!/#REF!)</f>
        <v>#REF!</v>
      </c>
      <c r="CS23" s="46" t="e">
        <f t="shared" si="33"/>
        <v>#REF!</v>
      </c>
      <c r="CT23" s="46">
        <f t="shared" si="34"/>
        <v>1</v>
      </c>
      <c r="CU23" s="46">
        <f t="shared" si="5"/>
        <v>1</v>
      </c>
      <c r="CV23" s="46"/>
      <c r="CW23" s="46" t="e">
        <f t="shared" si="35"/>
        <v>#REF!</v>
      </c>
      <c r="CX23" s="46">
        <f t="shared" si="36"/>
        <v>1</v>
      </c>
      <c r="CY23" s="46">
        <f t="shared" si="6"/>
        <v>1</v>
      </c>
      <c r="CZ23" s="46"/>
      <c r="DA23" s="46" t="e">
        <f t="shared" si="37"/>
        <v>#REF!</v>
      </c>
      <c r="DB23" s="46">
        <f t="shared" si="38"/>
        <v>1</v>
      </c>
      <c r="DC23" s="46">
        <f t="shared" si="7"/>
        <v>1</v>
      </c>
      <c r="DD23" s="46"/>
      <c r="DE23" s="46" t="e">
        <f t="shared" si="39"/>
        <v>#REF!</v>
      </c>
      <c r="DF23" s="46">
        <f t="shared" si="40"/>
        <v>1</v>
      </c>
      <c r="DG23" s="46">
        <f t="shared" si="8"/>
        <v>1</v>
      </c>
      <c r="DI23" s="46" t="e">
        <f t="shared" si="41"/>
        <v>#REF!</v>
      </c>
      <c r="DJ23" s="46">
        <f t="shared" si="42"/>
        <v>1</v>
      </c>
      <c r="DK23" s="46">
        <f t="shared" si="9"/>
        <v>1</v>
      </c>
      <c r="DO23" s="52">
        <f t="shared" si="10"/>
        <v>0.61838493208546685</v>
      </c>
      <c r="DP23" s="52">
        <f t="shared" si="11"/>
        <v>0.38161506791453315</v>
      </c>
      <c r="DQ23" s="46"/>
      <c r="DR23" s="46">
        <f t="shared" si="56"/>
        <v>0.63308208427781976</v>
      </c>
      <c r="DS23" s="46">
        <f t="shared" si="57"/>
        <v>0.36660291085416113</v>
      </c>
      <c r="DT23" s="46">
        <f t="shared" si="58"/>
        <v>0.99968499513198084</v>
      </c>
      <c r="DU23" s="52"/>
      <c r="DV23" s="46">
        <f t="shared" si="59"/>
        <v>0.63328157105552907</v>
      </c>
      <c r="DW23" s="46">
        <f t="shared" si="60"/>
        <v>0.36671842894447099</v>
      </c>
      <c r="DY23" s="46">
        <f t="shared" si="43"/>
        <v>-8.4908048465473868E-2</v>
      </c>
      <c r="DZ23" s="46">
        <f t="shared" si="44"/>
        <v>4.4890498508941751E-2</v>
      </c>
      <c r="EA23" s="46"/>
      <c r="EB23" s="46">
        <f t="shared" si="61"/>
        <v>-6.9551992462758297E-2</v>
      </c>
      <c r="EC23" s="46">
        <f t="shared" si="62"/>
        <v>-6.9551992462758297E-2</v>
      </c>
      <c r="ED23" s="46"/>
      <c r="EE23" s="52">
        <f t="shared" si="45"/>
        <v>0.85640443780878817</v>
      </c>
      <c r="EF23" s="52">
        <f t="shared" si="46"/>
        <v>0.14359556219121181</v>
      </c>
      <c r="EG23" s="52"/>
      <c r="EH23" s="52">
        <f t="shared" si="63"/>
        <v>-1.8876753173801105E-2</v>
      </c>
      <c r="EI23" s="52">
        <f t="shared" si="64"/>
        <v>0.12064373591390429</v>
      </c>
      <c r="EK23" s="46">
        <f t="shared" si="47"/>
        <v>-3.5206971710853431E-3</v>
      </c>
      <c r="EL23" s="46">
        <f t="shared" si="48"/>
        <v>6.2012449422046709E-3</v>
      </c>
      <c r="EN23" s="46">
        <v>0</v>
      </c>
      <c r="EO23" s="46">
        <f t="shared" si="49"/>
        <v>-1.1914591176686013E-2</v>
      </c>
      <c r="ES23" s="46">
        <f t="shared" si="50"/>
        <v>0.96337885894524722</v>
      </c>
      <c r="ET23" s="46">
        <f t="shared" si="51"/>
        <v>0.98948416358308611</v>
      </c>
      <c r="EU23" s="46">
        <f t="shared" si="12"/>
        <v>0.59378269939255734</v>
      </c>
      <c r="EW23" s="46">
        <f t="shared" si="65"/>
        <v>1.0000445191579377</v>
      </c>
      <c r="EX23" s="46">
        <f t="shared" si="52"/>
        <v>1.0114540555135734</v>
      </c>
      <c r="EY23" s="46">
        <f t="shared" si="13"/>
        <v>0.99041891324195008</v>
      </c>
      <c r="FA23" s="46">
        <f t="shared" si="66"/>
        <v>0.9956402313470496</v>
      </c>
      <c r="FB23" s="46">
        <f t="shared" si="53"/>
        <v>0.9082763479878152</v>
      </c>
      <c r="FC23" s="46">
        <f t="shared" si="14"/>
        <v>1.0549598222043284</v>
      </c>
      <c r="FE23" s="46">
        <f t="shared" si="67"/>
        <v>0.58809361583424813</v>
      </c>
      <c r="FG23" s="46">
        <f t="shared" si="68"/>
        <v>0.93281163294965175</v>
      </c>
      <c r="FH23" s="46">
        <f t="shared" si="54"/>
        <v>0.83936812514963588</v>
      </c>
      <c r="FI23" s="46">
        <f t="shared" si="15"/>
        <v>0.84421657714275911</v>
      </c>
      <c r="FK23" s="46">
        <f t="shared" si="69"/>
        <v>1.0328148939506445</v>
      </c>
      <c r="FL23" s="46">
        <f t="shared" si="55"/>
        <v>1.1923466475977389</v>
      </c>
      <c r="FM23" s="46">
        <f t="shared" si="16"/>
        <v>0.69661462681133746</v>
      </c>
    </row>
    <row r="24" spans="1:169" x14ac:dyDescent="0.2">
      <c r="A24" s="33" t="s">
        <v>52</v>
      </c>
      <c r="B24" s="1">
        <f t="shared" si="17"/>
        <v>1958</v>
      </c>
      <c r="D24" s="43">
        <f>Commercial_Total!D248</f>
        <v>2557.2049999999999</v>
      </c>
      <c r="E24" s="43">
        <f>Commercial_Total!D172</f>
        <v>435.25600000000003</v>
      </c>
      <c r="F24" s="43">
        <f>Conversion_Factors!$O20*E24</f>
        <v>1561.951</v>
      </c>
      <c r="G24" s="43">
        <f t="shared" si="1"/>
        <v>4119.1559999999999</v>
      </c>
      <c r="H24" s="49">
        <f t="shared" si="2"/>
        <v>3.588580054037164</v>
      </c>
      <c r="K24" s="51">
        <f>Commercial_Total!F24</f>
        <v>33.206848339272774</v>
      </c>
      <c r="M24" s="49">
        <f>Commercial_Total!Y248</f>
        <v>1.1873197564869324</v>
      </c>
      <c r="N24" s="49">
        <f>Commercial_Total!Y172</f>
        <v>0.3172633388487956</v>
      </c>
      <c r="O24" s="358">
        <f>Commercial_Total!$H98</f>
        <v>90.115778812435607</v>
      </c>
      <c r="Q24" s="50">
        <f t="shared" si="18"/>
        <v>124.04537636076694</v>
      </c>
      <c r="S24" s="52">
        <f>Commercial_Total!Y248</f>
        <v>1.1873197564869324</v>
      </c>
      <c r="T24" s="52">
        <f>Commercial_Total!Y172</f>
        <v>0.3172633388487956</v>
      </c>
      <c r="W24" s="52">
        <f>Commercial_Total!X248</f>
        <v>1.0109307960295058</v>
      </c>
      <c r="Z24" s="116">
        <f>Commercial_Total!X172</f>
        <v>1.0181343306460644</v>
      </c>
      <c r="AA24" s="46"/>
      <c r="AB24" s="22">
        <f t="shared" si="19"/>
        <v>1958</v>
      </c>
      <c r="AC24" s="48">
        <f t="shared" si="3"/>
        <v>0.57084294159525717</v>
      </c>
      <c r="AD24" s="48">
        <f t="shared" si="4"/>
        <v>0.62848334446330167</v>
      </c>
      <c r="AE24" s="48">
        <f t="shared" si="20"/>
        <v>1.0190725040088529</v>
      </c>
      <c r="AF24" s="361">
        <f t="shared" si="21"/>
        <v>1.0448606753358753</v>
      </c>
      <c r="AG24" s="48">
        <f t="shared" si="22"/>
        <v>0.59024226537844626</v>
      </c>
      <c r="AH24" s="48">
        <f t="shared" si="23"/>
        <v>0.35876528109705647</v>
      </c>
      <c r="AI24" s="48">
        <f t="shared" si="24"/>
        <v>0.35876528109705641</v>
      </c>
      <c r="AJ24" s="48"/>
      <c r="AK24" s="48"/>
      <c r="AL24" s="48">
        <f t="shared" si="25"/>
        <v>1.0647887847549116</v>
      </c>
      <c r="AM24" s="47"/>
      <c r="AN24" s="48">
        <f>Commercial_Total!Y98</f>
        <v>0.84566263304375555</v>
      </c>
      <c r="AO24" s="48">
        <f>Commercial_Total!X98</f>
        <v>1.0174390271043809</v>
      </c>
      <c r="AP24" s="48">
        <f t="shared" si="26"/>
        <v>0.69908479314253369</v>
      </c>
      <c r="AQ24" s="48">
        <f t="shared" si="27"/>
        <v>1.0448606753358753</v>
      </c>
      <c r="AR24" s="48">
        <f t="shared" si="28"/>
        <v>0.62848334446330145</v>
      </c>
      <c r="AT24" s="5"/>
      <c r="AV24" s="46" t="e">
        <f>D24/#REF!</f>
        <v>#REF!</v>
      </c>
      <c r="AW24" s="46" t="e">
        <f>#REF!/#REF!</f>
        <v>#REF!</v>
      </c>
      <c r="AX24" s="46" t="e">
        <f>#REF!/#REF!</f>
        <v>#REF!</v>
      </c>
      <c r="AY24" s="46" t="e">
        <f>#REF!/#REF!</f>
        <v>#REF!</v>
      </c>
      <c r="BA24" s="46" t="e">
        <f t="shared" si="29"/>
        <v>#REF!</v>
      </c>
      <c r="BB24" s="46" t="e">
        <f t="shared" si="29"/>
        <v>#REF!</v>
      </c>
      <c r="BC24" s="46" t="e">
        <f t="shared" si="29"/>
        <v>#REF!</v>
      </c>
      <c r="BD24" s="46" t="e">
        <f t="shared" si="29"/>
        <v>#REF!</v>
      </c>
      <c r="BE24" s="46" t="e">
        <f t="shared" si="30"/>
        <v>#REF!</v>
      </c>
      <c r="BF24" s="46"/>
      <c r="BG24" s="46" t="e">
        <f t="shared" si="31"/>
        <v>#REF!</v>
      </c>
      <c r="BH24" s="46" t="e">
        <f t="shared" si="31"/>
        <v>#REF!</v>
      </c>
      <c r="BI24" s="46" t="e">
        <f t="shared" si="31"/>
        <v>#REF!</v>
      </c>
      <c r="BJ24" s="46" t="e">
        <f t="shared" si="31"/>
        <v>#REF!</v>
      </c>
      <c r="BM24" s="46" t="e">
        <f>LN(#REF!/#REF!)</f>
        <v>#REF!</v>
      </c>
      <c r="BN24" s="46" t="e">
        <f>LN(#REF!/#REF!)</f>
        <v>#REF!</v>
      </c>
      <c r="BO24" s="46" t="e">
        <f>LN(#REF!/#REF!)</f>
        <v>#REF!</v>
      </c>
      <c r="BP24" s="46" t="e">
        <f>LN(#REF!/#REF!)</f>
        <v>#REF!</v>
      </c>
      <c r="BR24" s="46" t="e">
        <f>M24/#REF!</f>
        <v>#REF!</v>
      </c>
      <c r="BS24" s="46" t="e">
        <f>#REF!/#REF!</f>
        <v>#REF!</v>
      </c>
      <c r="BT24" s="46" t="e">
        <f>#REF!/#REF!</f>
        <v>#REF!</v>
      </c>
      <c r="BU24" s="46" t="e">
        <f>#REF!/#REF!</f>
        <v>#REF!</v>
      </c>
      <c r="BV24" s="46"/>
      <c r="BX24" s="46" t="e">
        <f t="shared" si="32"/>
        <v>#REF!</v>
      </c>
      <c r="BY24" s="46" t="e">
        <f t="shared" si="32"/>
        <v>#REF!</v>
      </c>
      <c r="BZ24" s="46" t="e">
        <f t="shared" si="32"/>
        <v>#REF!</v>
      </c>
      <c r="CA24" s="46" t="e">
        <f t="shared" si="32"/>
        <v>#REF!</v>
      </c>
      <c r="CC24" s="46" t="e">
        <f>LN(#REF!/#REF!)</f>
        <v>#REF!</v>
      </c>
      <c r="CD24" s="46" t="e">
        <f>LN(#REF!/#REF!)</f>
        <v>#REF!</v>
      </c>
      <c r="CE24" s="46" t="e">
        <f>LN(#REF!/#REF!)</f>
        <v>#REF!</v>
      </c>
      <c r="CF24" s="46" t="e">
        <f>LN(#REF!/#REF!)</f>
        <v>#REF!</v>
      </c>
      <c r="CH24" s="46" t="e">
        <f>LN(#REF!/#REF!)</f>
        <v>#REF!</v>
      </c>
      <c r="CI24" s="46" t="e">
        <f>LN(#REF!/#REF!)</f>
        <v>#REF!</v>
      </c>
      <c r="CJ24" s="46" t="e">
        <f>LN(#REF!/#REF!)</f>
        <v>#REF!</v>
      </c>
      <c r="CK24" s="46" t="e">
        <f>LN(#REF!/#REF!)</f>
        <v>#REF!</v>
      </c>
      <c r="CM24" s="46" t="e">
        <f>LN(#REF!/#REF!)</f>
        <v>#REF!</v>
      </c>
      <c r="CN24" s="46" t="e">
        <f>LN(#REF!/#REF!)</f>
        <v>#REF!</v>
      </c>
      <c r="CO24" s="46" t="e">
        <f>LN(#REF!/#REF!)</f>
        <v>#REF!</v>
      </c>
      <c r="CP24" s="46" t="e">
        <f>LN(#REF!/#REF!)</f>
        <v>#REF!</v>
      </c>
      <c r="CS24" s="46" t="e">
        <f t="shared" si="33"/>
        <v>#REF!</v>
      </c>
      <c r="CT24" s="46">
        <f t="shared" si="34"/>
        <v>1</v>
      </c>
      <c r="CU24" s="46">
        <f t="shared" si="5"/>
        <v>1</v>
      </c>
      <c r="CV24" s="46"/>
      <c r="CW24" s="46" t="e">
        <f t="shared" si="35"/>
        <v>#REF!</v>
      </c>
      <c r="CX24" s="46">
        <f t="shared" si="36"/>
        <v>1</v>
      </c>
      <c r="CY24" s="46">
        <f t="shared" si="6"/>
        <v>1</v>
      </c>
      <c r="CZ24" s="46"/>
      <c r="DA24" s="46" t="e">
        <f t="shared" si="37"/>
        <v>#REF!</v>
      </c>
      <c r="DB24" s="46">
        <f t="shared" si="38"/>
        <v>1</v>
      </c>
      <c r="DC24" s="46">
        <f t="shared" si="7"/>
        <v>1</v>
      </c>
      <c r="DD24" s="46"/>
      <c r="DE24" s="46" t="e">
        <f t="shared" si="39"/>
        <v>#REF!</v>
      </c>
      <c r="DF24" s="46">
        <f t="shared" si="40"/>
        <v>1</v>
      </c>
      <c r="DG24" s="46">
        <f t="shared" si="8"/>
        <v>1</v>
      </c>
      <c r="DI24" s="46" t="e">
        <f t="shared" si="41"/>
        <v>#REF!</v>
      </c>
      <c r="DJ24" s="46">
        <f t="shared" si="42"/>
        <v>1</v>
      </c>
      <c r="DK24" s="46">
        <f t="shared" si="9"/>
        <v>1</v>
      </c>
      <c r="DO24" s="52">
        <f t="shared" si="10"/>
        <v>0.62080800047388351</v>
      </c>
      <c r="DP24" s="52">
        <f t="shared" si="11"/>
        <v>0.37919199952611654</v>
      </c>
      <c r="DQ24" s="46"/>
      <c r="DR24" s="46">
        <f t="shared" si="56"/>
        <v>0.61959567661700177</v>
      </c>
      <c r="DS24" s="46">
        <f t="shared" si="57"/>
        <v>0.38040224752558177</v>
      </c>
      <c r="DT24" s="46">
        <f t="shared" si="58"/>
        <v>0.99999792414258359</v>
      </c>
      <c r="DU24" s="52"/>
      <c r="DV24" s="46">
        <f t="shared" si="59"/>
        <v>0.6195969628119522</v>
      </c>
      <c r="DW24" s="46">
        <f t="shared" si="60"/>
        <v>0.38040303718804774</v>
      </c>
      <c r="DY24" s="46">
        <f t="shared" si="43"/>
        <v>-3.1109184704495078E-2</v>
      </c>
      <c r="DZ24" s="46">
        <f t="shared" si="44"/>
        <v>3.4949252422954644E-2</v>
      </c>
      <c r="EA24" s="46"/>
      <c r="EB24" s="46">
        <f t="shared" si="61"/>
        <v>1.9000143815216572E-2</v>
      </c>
      <c r="EC24" s="46">
        <f t="shared" si="62"/>
        <v>1.9000143815216572E-2</v>
      </c>
      <c r="ED24" s="46"/>
      <c r="EE24" s="52">
        <f t="shared" si="45"/>
        <v>0.8545491486772927</v>
      </c>
      <c r="EF24" s="52">
        <f t="shared" si="46"/>
        <v>0.14545085132270733</v>
      </c>
      <c r="EG24" s="52"/>
      <c r="EH24" s="52">
        <f t="shared" si="63"/>
        <v>-2.1687202660806947E-3</v>
      </c>
      <c r="EI24" s="52">
        <f t="shared" si="64"/>
        <v>1.2837485774935636E-2</v>
      </c>
      <c r="EK24" s="46">
        <f t="shared" si="47"/>
        <v>4.7940608253630779E-2</v>
      </c>
      <c r="EL24" s="46">
        <f t="shared" si="48"/>
        <v>-3.1116228328025974E-3</v>
      </c>
      <c r="EN24" s="46">
        <v>0</v>
      </c>
      <c r="EO24" s="46">
        <f t="shared" si="49"/>
        <v>-2.5286684261363497E-2</v>
      </c>
      <c r="ES24" s="46">
        <f t="shared" si="50"/>
        <v>0.99403749213688286</v>
      </c>
      <c r="ET24" s="46">
        <f t="shared" si="51"/>
        <v>0.98358435647729203</v>
      </c>
      <c r="EU24" s="46">
        <f t="shared" si="12"/>
        <v>0.59024226537844626</v>
      </c>
      <c r="EW24" s="46">
        <f t="shared" si="65"/>
        <v>1.0289307790711617</v>
      </c>
      <c r="EX24" s="46">
        <f t="shared" si="52"/>
        <v>1.040716209334267</v>
      </c>
      <c r="EY24" s="46">
        <f t="shared" si="13"/>
        <v>1.0190725040088529</v>
      </c>
      <c r="FA24" s="46">
        <f t="shared" si="66"/>
        <v>0.99042698436860765</v>
      </c>
      <c r="FB24" s="46">
        <f t="shared" si="53"/>
        <v>0.89958140431090394</v>
      </c>
      <c r="FC24" s="46">
        <f t="shared" si="14"/>
        <v>1.0448606753358753</v>
      </c>
      <c r="FE24" s="46">
        <f t="shared" si="67"/>
        <v>0.60149966335107108</v>
      </c>
      <c r="FG24" s="46">
        <f t="shared" si="68"/>
        <v>1.0191817951912481</v>
      </c>
      <c r="FH24" s="46">
        <f t="shared" si="54"/>
        <v>0.85546871261631807</v>
      </c>
      <c r="FI24" s="46">
        <f t="shared" si="15"/>
        <v>0.86041016662256797</v>
      </c>
      <c r="FK24" s="46">
        <f t="shared" si="69"/>
        <v>1.0035459581756174</v>
      </c>
      <c r="FL24" s="46">
        <f t="shared" si="55"/>
        <v>1.196574658940958</v>
      </c>
      <c r="FM24" s="46">
        <f t="shared" si="16"/>
        <v>0.69908479314253369</v>
      </c>
    </row>
    <row r="25" spans="1:169" x14ac:dyDescent="0.2">
      <c r="A25" s="33" t="s">
        <v>52</v>
      </c>
      <c r="B25" s="1">
        <f t="shared" si="17"/>
        <v>1959</v>
      </c>
      <c r="D25" s="43">
        <f>Commercial_Total!D249</f>
        <v>2649.39</v>
      </c>
      <c r="E25" s="43">
        <f>Commercial_Total!D173</f>
        <v>487.86</v>
      </c>
      <c r="F25" s="43">
        <f>Conversion_Factors!$O21*E25</f>
        <v>1722.796</v>
      </c>
      <c r="G25" s="43">
        <f t="shared" si="1"/>
        <v>4372.1859999999997</v>
      </c>
      <c r="H25" s="49">
        <f t="shared" si="2"/>
        <v>3.5313327593981878</v>
      </c>
      <c r="K25" s="51">
        <f>Commercial_Total!F25</f>
        <v>34.088664024781636</v>
      </c>
      <c r="M25" s="49">
        <f>Commercial_Total!Y249</f>
        <v>1.2421898704656713</v>
      </c>
      <c r="N25" s="49">
        <f>Commercial_Total!Y173</f>
        <v>0.34087936230833593</v>
      </c>
      <c r="O25" s="358">
        <f>Commercial_Total!$H99</f>
        <v>92.032060796495131</v>
      </c>
      <c r="Q25" s="50">
        <f t="shared" si="18"/>
        <v>128.25923588033623</v>
      </c>
      <c r="S25" s="52">
        <f>Commercial_Total!Y249</f>
        <v>1.2421898704656713</v>
      </c>
      <c r="T25" s="52">
        <f>Commercial_Total!Y173</f>
        <v>0.34087936230833593</v>
      </c>
      <c r="W25" s="52">
        <f>Commercial_Total!X249</f>
        <v>0.97521228383997394</v>
      </c>
      <c r="Z25" s="116">
        <f>Commercial_Total!X173</f>
        <v>1.0346474361193758</v>
      </c>
      <c r="AA25" s="46"/>
      <c r="AB25" s="22">
        <f t="shared" si="19"/>
        <v>1959</v>
      </c>
      <c r="AC25" s="48">
        <f t="shared" si="3"/>
        <v>0.58600181047428257</v>
      </c>
      <c r="AD25" s="48">
        <f t="shared" si="4"/>
        <v>0.64983311663260157</v>
      </c>
      <c r="AE25" s="48">
        <f t="shared" si="20"/>
        <v>1.003052331406755</v>
      </c>
      <c r="AF25" s="361">
        <f t="shared" si="21"/>
        <v>1.0383849824775941</v>
      </c>
      <c r="AG25" s="48">
        <f t="shared" si="22"/>
        <v>0.62390698770505215</v>
      </c>
      <c r="AH25" s="48">
        <f t="shared" si="23"/>
        <v>0.38080338285285015</v>
      </c>
      <c r="AI25" s="48">
        <f t="shared" si="24"/>
        <v>0.38080338285285015</v>
      </c>
      <c r="AJ25" s="48"/>
      <c r="AK25" s="48"/>
      <c r="AL25" s="48">
        <f t="shared" si="25"/>
        <v>1.0415544775719132</v>
      </c>
      <c r="AM25" s="47"/>
      <c r="AN25" s="48">
        <f>Commercial_Total!Y99</f>
        <v>0.88825976972337961</v>
      </c>
      <c r="AO25" s="48">
        <f>Commercial_Total!X99</f>
        <v>0.98924496170118192</v>
      </c>
      <c r="AP25" s="48">
        <f t="shared" si="26"/>
        <v>0.71219611697317231</v>
      </c>
      <c r="AQ25" s="48">
        <f t="shared" si="27"/>
        <v>1.0383849824775941</v>
      </c>
      <c r="AR25" s="48">
        <f t="shared" si="28"/>
        <v>0.64983311663260135</v>
      </c>
      <c r="AT25" s="5"/>
      <c r="AV25" s="46" t="e">
        <f>D25/#REF!</f>
        <v>#REF!</v>
      </c>
      <c r="AW25" s="46" t="e">
        <f>#REF!/#REF!</f>
        <v>#REF!</v>
      </c>
      <c r="AX25" s="46" t="e">
        <f>#REF!/#REF!</f>
        <v>#REF!</v>
      </c>
      <c r="AY25" s="46" t="e">
        <f>#REF!/#REF!</f>
        <v>#REF!</v>
      </c>
      <c r="BA25" s="46" t="e">
        <f t="shared" si="29"/>
        <v>#REF!</v>
      </c>
      <c r="BB25" s="46" t="e">
        <f t="shared" si="29"/>
        <v>#REF!</v>
      </c>
      <c r="BC25" s="46" t="e">
        <f t="shared" si="29"/>
        <v>#REF!</v>
      </c>
      <c r="BD25" s="46" t="e">
        <f t="shared" si="29"/>
        <v>#REF!</v>
      </c>
      <c r="BE25" s="46" t="e">
        <f t="shared" si="30"/>
        <v>#REF!</v>
      </c>
      <c r="BF25" s="46"/>
      <c r="BG25" s="46" t="e">
        <f t="shared" si="31"/>
        <v>#REF!</v>
      </c>
      <c r="BH25" s="46" t="e">
        <f t="shared" si="31"/>
        <v>#REF!</v>
      </c>
      <c r="BI25" s="46" t="e">
        <f t="shared" si="31"/>
        <v>#REF!</v>
      </c>
      <c r="BJ25" s="46" t="e">
        <f t="shared" si="31"/>
        <v>#REF!</v>
      </c>
      <c r="BM25" s="46" t="e">
        <f>LN(#REF!/#REF!)</f>
        <v>#REF!</v>
      </c>
      <c r="BN25" s="46" t="e">
        <f>LN(#REF!/#REF!)</f>
        <v>#REF!</v>
      </c>
      <c r="BO25" s="46" t="e">
        <f>LN(#REF!/#REF!)</f>
        <v>#REF!</v>
      </c>
      <c r="BP25" s="46" t="e">
        <f>LN(#REF!/#REF!)</f>
        <v>#REF!</v>
      </c>
      <c r="BR25" s="46" t="e">
        <f>M25/#REF!</f>
        <v>#REF!</v>
      </c>
      <c r="BS25" s="46" t="e">
        <f>#REF!/#REF!</f>
        <v>#REF!</v>
      </c>
      <c r="BT25" s="46" t="e">
        <f>#REF!/#REF!</f>
        <v>#REF!</v>
      </c>
      <c r="BU25" s="46" t="e">
        <f>#REF!/#REF!</f>
        <v>#REF!</v>
      </c>
      <c r="BV25" s="46"/>
      <c r="BX25" s="46" t="e">
        <f t="shared" si="32"/>
        <v>#REF!</v>
      </c>
      <c r="BY25" s="46" t="e">
        <f t="shared" si="32"/>
        <v>#REF!</v>
      </c>
      <c r="BZ25" s="46" t="e">
        <f t="shared" si="32"/>
        <v>#REF!</v>
      </c>
      <c r="CA25" s="46" t="e">
        <f t="shared" si="32"/>
        <v>#REF!</v>
      </c>
      <c r="CC25" s="46" t="e">
        <f>LN(#REF!/#REF!)</f>
        <v>#REF!</v>
      </c>
      <c r="CD25" s="46" t="e">
        <f>LN(#REF!/#REF!)</f>
        <v>#REF!</v>
      </c>
      <c r="CE25" s="46" t="e">
        <f>LN(#REF!/#REF!)</f>
        <v>#REF!</v>
      </c>
      <c r="CF25" s="46" t="e">
        <f>LN(#REF!/#REF!)</f>
        <v>#REF!</v>
      </c>
      <c r="CH25" s="46" t="e">
        <f>LN(#REF!/#REF!)</f>
        <v>#REF!</v>
      </c>
      <c r="CI25" s="46" t="e">
        <f>LN(#REF!/#REF!)</f>
        <v>#REF!</v>
      </c>
      <c r="CJ25" s="46" t="e">
        <f>LN(#REF!/#REF!)</f>
        <v>#REF!</v>
      </c>
      <c r="CK25" s="46" t="e">
        <f>LN(#REF!/#REF!)</f>
        <v>#REF!</v>
      </c>
      <c r="CM25" s="46" t="e">
        <f>LN(#REF!/#REF!)</f>
        <v>#REF!</v>
      </c>
      <c r="CN25" s="46" t="e">
        <f>LN(#REF!/#REF!)</f>
        <v>#REF!</v>
      </c>
      <c r="CO25" s="46" t="e">
        <f>LN(#REF!/#REF!)</f>
        <v>#REF!</v>
      </c>
      <c r="CP25" s="46" t="e">
        <f>LN(#REF!/#REF!)</f>
        <v>#REF!</v>
      </c>
      <c r="CS25" s="46" t="e">
        <f t="shared" si="33"/>
        <v>#REF!</v>
      </c>
      <c r="CT25" s="46">
        <f t="shared" si="34"/>
        <v>1</v>
      </c>
      <c r="CU25" s="46">
        <f t="shared" si="5"/>
        <v>1</v>
      </c>
      <c r="CV25" s="46"/>
      <c r="CW25" s="46" t="e">
        <f t="shared" si="35"/>
        <v>#REF!</v>
      </c>
      <c r="CX25" s="46">
        <f t="shared" si="36"/>
        <v>1</v>
      </c>
      <c r="CY25" s="46">
        <f t="shared" si="6"/>
        <v>1</v>
      </c>
      <c r="CZ25" s="46"/>
      <c r="DA25" s="46" t="e">
        <f t="shared" si="37"/>
        <v>#REF!</v>
      </c>
      <c r="DB25" s="46">
        <f t="shared" si="38"/>
        <v>1</v>
      </c>
      <c r="DC25" s="46">
        <f t="shared" si="7"/>
        <v>1</v>
      </c>
      <c r="DD25" s="46"/>
      <c r="DE25" s="46" t="e">
        <f t="shared" si="39"/>
        <v>#REF!</v>
      </c>
      <c r="DF25" s="46">
        <f t="shared" si="40"/>
        <v>1</v>
      </c>
      <c r="DG25" s="46">
        <f t="shared" si="8"/>
        <v>1</v>
      </c>
      <c r="DI25" s="46" t="e">
        <f t="shared" si="41"/>
        <v>#REF!</v>
      </c>
      <c r="DJ25" s="46">
        <f t="shared" si="42"/>
        <v>1</v>
      </c>
      <c r="DK25" s="46">
        <f t="shared" si="9"/>
        <v>1</v>
      </c>
      <c r="DO25" s="52">
        <f t="shared" si="10"/>
        <v>0.60596461358231335</v>
      </c>
      <c r="DP25" s="52">
        <f t="shared" si="11"/>
        <v>0.39403538641768676</v>
      </c>
      <c r="DQ25" s="46"/>
      <c r="DR25" s="46">
        <f t="shared" si="56"/>
        <v>0.61335637282866329</v>
      </c>
      <c r="DS25" s="46">
        <f t="shared" si="57"/>
        <v>0.38656619771716155</v>
      </c>
      <c r="DT25" s="46">
        <f t="shared" si="58"/>
        <v>0.99992257054582478</v>
      </c>
      <c r="DU25" s="52"/>
      <c r="DV25" s="46">
        <f t="shared" si="59"/>
        <v>0.61340386835537897</v>
      </c>
      <c r="DW25" s="46">
        <f t="shared" si="60"/>
        <v>0.38659613164462103</v>
      </c>
      <c r="DY25" s="46">
        <f t="shared" si="43"/>
        <v>4.5177385202905755E-2</v>
      </c>
      <c r="DZ25" s="46">
        <f t="shared" si="44"/>
        <v>7.179648752876594E-2</v>
      </c>
      <c r="EA25" s="46"/>
      <c r="EB25" s="46">
        <f t="shared" si="61"/>
        <v>2.1041728424176249E-2</v>
      </c>
      <c r="EC25" s="46">
        <f t="shared" si="62"/>
        <v>2.1041728424176249E-2</v>
      </c>
      <c r="ED25" s="46"/>
      <c r="EE25" s="52">
        <f t="shared" si="45"/>
        <v>0.84449438202247185</v>
      </c>
      <c r="EF25" s="52">
        <f t="shared" si="46"/>
        <v>0.1555056179775281</v>
      </c>
      <c r="EG25" s="52"/>
      <c r="EH25" s="52">
        <f t="shared" si="63"/>
        <v>-1.18359345753554E-2</v>
      </c>
      <c r="EI25" s="52">
        <f t="shared" si="64"/>
        <v>6.6843621488919119E-2</v>
      </c>
      <c r="EK25" s="46">
        <f t="shared" si="47"/>
        <v>-3.5971591354084891E-2</v>
      </c>
      <c r="EL25" s="46">
        <f t="shared" si="48"/>
        <v>1.6088862384329553E-2</v>
      </c>
      <c r="EN25" s="46">
        <v>0</v>
      </c>
      <c r="EO25" s="46">
        <f t="shared" si="49"/>
        <v>-1.6081244207213956E-2</v>
      </c>
      <c r="ES25" s="46">
        <f t="shared" si="50"/>
        <v>1.0570354315528745</v>
      </c>
      <c r="ET25" s="46">
        <f t="shared" si="51"/>
        <v>1.0396835147176307</v>
      </c>
      <c r="EU25" s="46">
        <f t="shared" si="12"/>
        <v>0.62390698770505215</v>
      </c>
      <c r="EW25" s="46">
        <f t="shared" si="65"/>
        <v>0.98427965376449911</v>
      </c>
      <c r="EX25" s="46">
        <f t="shared" si="52"/>
        <v>1.0243557901906344</v>
      </c>
      <c r="EY25" s="46">
        <f t="shared" si="13"/>
        <v>1.003052331406755</v>
      </c>
      <c r="FA25" s="46">
        <f t="shared" si="66"/>
        <v>0.99380233842545607</v>
      </c>
      <c r="FB25" s="46">
        <f t="shared" si="53"/>
        <v>0.89400610320823193</v>
      </c>
      <c r="FC25" s="46">
        <f t="shared" si="14"/>
        <v>1.0383849824775941</v>
      </c>
      <c r="FE25" s="46">
        <f t="shared" si="67"/>
        <v>0.62581135859851822</v>
      </c>
      <c r="FG25" s="46">
        <f t="shared" si="68"/>
        <v>1.0212646665135972</v>
      </c>
      <c r="FH25" s="46">
        <f t="shared" si="54"/>
        <v>0.87365996950292035</v>
      </c>
      <c r="FI25" s="46">
        <f t="shared" si="15"/>
        <v>0.87870650188070543</v>
      </c>
      <c r="FK25" s="46">
        <f t="shared" si="69"/>
        <v>1.0187549836003447</v>
      </c>
      <c r="FL25" s="46">
        <f t="shared" si="55"/>
        <v>1.2190163970459837</v>
      </c>
      <c r="FM25" s="46">
        <f t="shared" si="16"/>
        <v>0.71219611697317231</v>
      </c>
    </row>
    <row r="26" spans="1:169" x14ac:dyDescent="0.2">
      <c r="A26" s="33" t="s">
        <v>52</v>
      </c>
      <c r="B26" s="1">
        <f t="shared" si="17"/>
        <v>1960</v>
      </c>
      <c r="D26" s="43">
        <f>Commercial_Total!D250</f>
        <v>2722.5650000000001</v>
      </c>
      <c r="E26" s="43">
        <f>Commercial_Total!D174</f>
        <v>542.99900000000002</v>
      </c>
      <c r="F26" s="43">
        <f>Conversion_Factors!$O22*E26</f>
        <v>1886.836</v>
      </c>
      <c r="G26" s="43">
        <f t="shared" si="1"/>
        <v>4609.4009999999998</v>
      </c>
      <c r="H26" s="49">
        <f t="shared" si="2"/>
        <v>3.4748424951058841</v>
      </c>
      <c r="K26" s="51">
        <f>Commercial_Total!F26</f>
        <v>34.69239659623949</v>
      </c>
      <c r="M26" s="49">
        <f>Commercial_Total!Y250</f>
        <v>1.2070325514321467</v>
      </c>
      <c r="N26" s="49">
        <f>Commercial_Total!Y174</f>
        <v>0.37727425404187293</v>
      </c>
      <c r="O26" s="358">
        <f>Commercial_Total!$H100</f>
        <v>94.129098027029173</v>
      </c>
      <c r="Q26" s="50">
        <f t="shared" si="18"/>
        <v>132.86487680991286</v>
      </c>
      <c r="S26" s="52">
        <f>Commercial_Total!Y250</f>
        <v>1.2070325514321467</v>
      </c>
      <c r="T26" s="52">
        <f>Commercial_Total!Y174</f>
        <v>0.37727425404187293</v>
      </c>
      <c r="W26" s="52">
        <f>Commercial_Total!X250</f>
        <v>1.0133890493890996</v>
      </c>
      <c r="Z26" s="116">
        <f>Commercial_Total!X174</f>
        <v>1.0223872443323192</v>
      </c>
      <c r="AA26" s="46"/>
      <c r="AB26" s="22">
        <f t="shared" si="19"/>
        <v>1960</v>
      </c>
      <c r="AC26" s="48">
        <f t="shared" si="3"/>
        <v>0.59638028642920415</v>
      </c>
      <c r="AD26" s="48">
        <f t="shared" si="4"/>
        <v>0.6731678728301963</v>
      </c>
      <c r="AE26" s="48">
        <f t="shared" si="20"/>
        <v>1.0214625360081087</v>
      </c>
      <c r="AF26" s="361">
        <f t="shared" si="21"/>
        <v>1.031680602134301</v>
      </c>
      <c r="AG26" s="48">
        <f t="shared" si="22"/>
        <v>0.63878641768137878</v>
      </c>
      <c r="AH26" s="48">
        <f t="shared" si="23"/>
        <v>0.40146404881341075</v>
      </c>
      <c r="AI26" s="48">
        <f t="shared" si="24"/>
        <v>0.40146404881341052</v>
      </c>
      <c r="AJ26" s="48"/>
      <c r="AK26" s="48"/>
      <c r="AL26" s="48">
        <f t="shared" si="25"/>
        <v>1.0538230842064757</v>
      </c>
      <c r="AM26" s="47"/>
      <c r="AN26" s="48">
        <f>Commercial_Total!Y100</f>
        <v>0.88119984990568556</v>
      </c>
      <c r="AO26" s="48">
        <f>Commercial_Total!X100</f>
        <v>1.0198919775809805</v>
      </c>
      <c r="AP26" s="48">
        <f t="shared" si="26"/>
        <v>0.72602157356445451</v>
      </c>
      <c r="AQ26" s="48">
        <f t="shared" si="27"/>
        <v>1.031680602134301</v>
      </c>
      <c r="AR26" s="48">
        <f t="shared" si="28"/>
        <v>0.67316787283019619</v>
      </c>
      <c r="AT26" s="5"/>
      <c r="AV26" s="46" t="e">
        <f>D26/#REF!</f>
        <v>#REF!</v>
      </c>
      <c r="AW26" s="46" t="e">
        <f>#REF!/#REF!</f>
        <v>#REF!</v>
      </c>
      <c r="AX26" s="46" t="e">
        <f>#REF!/#REF!</f>
        <v>#REF!</v>
      </c>
      <c r="AY26" s="46" t="e">
        <f>#REF!/#REF!</f>
        <v>#REF!</v>
      </c>
      <c r="BA26" s="46" t="e">
        <f t="shared" si="29"/>
        <v>#REF!</v>
      </c>
      <c r="BB26" s="46" t="e">
        <f t="shared" si="29"/>
        <v>#REF!</v>
      </c>
      <c r="BC26" s="46" t="e">
        <f t="shared" si="29"/>
        <v>#REF!</v>
      </c>
      <c r="BD26" s="46" t="e">
        <f t="shared" si="29"/>
        <v>#REF!</v>
      </c>
      <c r="BE26" s="46" t="e">
        <f t="shared" si="30"/>
        <v>#REF!</v>
      </c>
      <c r="BF26" s="46"/>
      <c r="BG26" s="46" t="e">
        <f t="shared" si="31"/>
        <v>#REF!</v>
      </c>
      <c r="BH26" s="46" t="e">
        <f t="shared" si="31"/>
        <v>#REF!</v>
      </c>
      <c r="BI26" s="46" t="e">
        <f t="shared" si="31"/>
        <v>#REF!</v>
      </c>
      <c r="BJ26" s="46" t="e">
        <f t="shared" si="31"/>
        <v>#REF!</v>
      </c>
      <c r="BM26" s="46" t="e">
        <f>LN(#REF!/#REF!)</f>
        <v>#REF!</v>
      </c>
      <c r="BN26" s="46" t="e">
        <f>LN(#REF!/#REF!)</f>
        <v>#REF!</v>
      </c>
      <c r="BO26" s="46" t="e">
        <f>LN(#REF!/#REF!)</f>
        <v>#REF!</v>
      </c>
      <c r="BP26" s="46" t="e">
        <f>LN(#REF!/#REF!)</f>
        <v>#REF!</v>
      </c>
      <c r="BR26" s="46" t="e">
        <f>M26/#REF!</f>
        <v>#REF!</v>
      </c>
      <c r="BS26" s="46" t="e">
        <f>#REF!/#REF!</f>
        <v>#REF!</v>
      </c>
      <c r="BT26" s="46" t="e">
        <f>#REF!/#REF!</f>
        <v>#REF!</v>
      </c>
      <c r="BU26" s="46" t="e">
        <f>#REF!/#REF!</f>
        <v>#REF!</v>
      </c>
      <c r="BV26" s="46"/>
      <c r="BX26" s="46" t="e">
        <f t="shared" si="32"/>
        <v>#REF!</v>
      </c>
      <c r="BY26" s="46" t="e">
        <f t="shared" si="32"/>
        <v>#REF!</v>
      </c>
      <c r="BZ26" s="46" t="e">
        <f t="shared" si="32"/>
        <v>#REF!</v>
      </c>
      <c r="CA26" s="46" t="e">
        <f t="shared" si="32"/>
        <v>#REF!</v>
      </c>
      <c r="CC26" s="46" t="e">
        <f>LN(#REF!/#REF!)</f>
        <v>#REF!</v>
      </c>
      <c r="CD26" s="46" t="e">
        <f>LN(#REF!/#REF!)</f>
        <v>#REF!</v>
      </c>
      <c r="CE26" s="46" t="e">
        <f>LN(#REF!/#REF!)</f>
        <v>#REF!</v>
      </c>
      <c r="CF26" s="46" t="e">
        <f>LN(#REF!/#REF!)</f>
        <v>#REF!</v>
      </c>
      <c r="CH26" s="46" t="e">
        <f>LN(#REF!/#REF!)</f>
        <v>#REF!</v>
      </c>
      <c r="CI26" s="46" t="e">
        <f>LN(#REF!/#REF!)</f>
        <v>#REF!</v>
      </c>
      <c r="CJ26" s="46" t="e">
        <f>LN(#REF!/#REF!)</f>
        <v>#REF!</v>
      </c>
      <c r="CK26" s="46" t="e">
        <f>LN(#REF!/#REF!)</f>
        <v>#REF!</v>
      </c>
      <c r="CM26" s="46" t="e">
        <f>LN(#REF!/#REF!)</f>
        <v>#REF!</v>
      </c>
      <c r="CN26" s="46" t="e">
        <f>LN(#REF!/#REF!)</f>
        <v>#REF!</v>
      </c>
      <c r="CO26" s="46" t="e">
        <f>LN(#REF!/#REF!)</f>
        <v>#REF!</v>
      </c>
      <c r="CP26" s="46" t="e">
        <f>LN(#REF!/#REF!)</f>
        <v>#REF!</v>
      </c>
      <c r="CS26" s="46" t="e">
        <f t="shared" si="33"/>
        <v>#REF!</v>
      </c>
      <c r="CT26" s="46">
        <f t="shared" si="34"/>
        <v>1</v>
      </c>
      <c r="CU26" s="46">
        <f t="shared" si="5"/>
        <v>1</v>
      </c>
      <c r="CV26" s="46"/>
      <c r="CW26" s="46" t="e">
        <f t="shared" si="35"/>
        <v>#REF!</v>
      </c>
      <c r="CX26" s="46">
        <f t="shared" si="36"/>
        <v>1</v>
      </c>
      <c r="CY26" s="46">
        <f t="shared" si="6"/>
        <v>1</v>
      </c>
      <c r="CZ26" s="46"/>
      <c r="DA26" s="46" t="e">
        <f t="shared" si="37"/>
        <v>#REF!</v>
      </c>
      <c r="DB26" s="46">
        <f t="shared" si="38"/>
        <v>1</v>
      </c>
      <c r="DC26" s="46">
        <f t="shared" si="7"/>
        <v>1</v>
      </c>
      <c r="DD26" s="46"/>
      <c r="DE26" s="46" t="e">
        <f t="shared" si="39"/>
        <v>#REF!</v>
      </c>
      <c r="DF26" s="46">
        <f t="shared" si="40"/>
        <v>1</v>
      </c>
      <c r="DG26" s="46">
        <f t="shared" si="8"/>
        <v>1</v>
      </c>
      <c r="DI26" s="46" t="e">
        <f t="shared" si="41"/>
        <v>#REF!</v>
      </c>
      <c r="DJ26" s="46">
        <f t="shared" si="42"/>
        <v>1</v>
      </c>
      <c r="DK26" s="46">
        <f t="shared" si="9"/>
        <v>1</v>
      </c>
      <c r="DO26" s="52">
        <f t="shared" si="10"/>
        <v>0.59065483779779637</v>
      </c>
      <c r="DP26" s="52">
        <f t="shared" si="11"/>
        <v>0.40934516220220374</v>
      </c>
      <c r="DQ26" s="46"/>
      <c r="DR26" s="46">
        <f t="shared" si="56"/>
        <v>0.59827707823663778</v>
      </c>
      <c r="DS26" s="46">
        <f t="shared" si="57"/>
        <v>0.40164164398607632</v>
      </c>
      <c r="DT26" s="46">
        <f t="shared" si="58"/>
        <v>0.99991872222271416</v>
      </c>
      <c r="DU26" s="52"/>
      <c r="DV26" s="46">
        <f t="shared" si="59"/>
        <v>0.59832570882034364</v>
      </c>
      <c r="DW26" s="46">
        <f t="shared" si="60"/>
        <v>0.40167429117965625</v>
      </c>
      <c r="DY26" s="46">
        <f t="shared" si="43"/>
        <v>-2.8710935971443027E-2</v>
      </c>
      <c r="DZ26" s="46">
        <f t="shared" si="44"/>
        <v>0.10144374880810411</v>
      </c>
      <c r="EA26" s="46"/>
      <c r="EB26" s="46">
        <f t="shared" si="61"/>
        <v>2.253022004806577E-2</v>
      </c>
      <c r="EC26" s="46">
        <f t="shared" si="62"/>
        <v>2.253022004806577E-2</v>
      </c>
      <c r="ED26" s="46"/>
      <c r="EE26" s="52">
        <f t="shared" si="45"/>
        <v>0.83371968823762133</v>
      </c>
      <c r="EF26" s="52">
        <f t="shared" si="46"/>
        <v>0.16628031176237856</v>
      </c>
      <c r="EG26" s="52"/>
      <c r="EH26" s="52">
        <f t="shared" si="63"/>
        <v>-1.2840843163207293E-2</v>
      </c>
      <c r="EI26" s="52">
        <f t="shared" si="64"/>
        <v>6.6993129867253531E-2</v>
      </c>
      <c r="EK26" s="46">
        <f t="shared" si="47"/>
        <v>3.8400312856301709E-2</v>
      </c>
      <c r="EL26" s="46">
        <f t="shared" si="48"/>
        <v>-1.192039889278493E-2</v>
      </c>
      <c r="EN26" s="46">
        <v>0</v>
      </c>
      <c r="EO26" s="46">
        <f t="shared" si="49"/>
        <v>-1.6126199087586866E-2</v>
      </c>
      <c r="ES26" s="46">
        <f t="shared" si="50"/>
        <v>1.0238487952043274</v>
      </c>
      <c r="ET26" s="46">
        <f t="shared" si="51"/>
        <v>1.0644787139374468</v>
      </c>
      <c r="EU26" s="46">
        <f t="shared" si="12"/>
        <v>0.63878641768137878</v>
      </c>
      <c r="EW26" s="46">
        <f t="shared" si="65"/>
        <v>1.0183541815565433</v>
      </c>
      <c r="EX26" s="46">
        <f t="shared" si="52"/>
        <v>1.0431570023422898</v>
      </c>
      <c r="EY26" s="46">
        <f t="shared" si="13"/>
        <v>1.0214625360081087</v>
      </c>
      <c r="FA26" s="46">
        <f t="shared" si="66"/>
        <v>0.99354345405949873</v>
      </c>
      <c r="FB26" s="46">
        <f t="shared" si="53"/>
        <v>0.88823391173177946</v>
      </c>
      <c r="FC26" s="46">
        <f t="shared" si="14"/>
        <v>1.031680602134301</v>
      </c>
      <c r="FE26" s="46">
        <f t="shared" si="67"/>
        <v>0.65249639417235616</v>
      </c>
      <c r="FG26" s="46">
        <f t="shared" si="68"/>
        <v>1.0227859423377588</v>
      </c>
      <c r="FH26" s="46">
        <f t="shared" si="54"/>
        <v>0.89356713519082198</v>
      </c>
      <c r="FI26" s="46">
        <f t="shared" si="15"/>
        <v>0.89872865756437292</v>
      </c>
      <c r="FK26" s="46">
        <f t="shared" si="69"/>
        <v>1.0194124290512006</v>
      </c>
      <c r="FL26" s="46">
        <f t="shared" si="55"/>
        <v>1.242680466365889</v>
      </c>
      <c r="FM26" s="46">
        <f t="shared" si="16"/>
        <v>0.72602157356445451</v>
      </c>
    </row>
    <row r="27" spans="1:169" x14ac:dyDescent="0.2">
      <c r="A27" s="33" t="s">
        <v>52</v>
      </c>
      <c r="B27" s="1">
        <f t="shared" si="17"/>
        <v>1961</v>
      </c>
      <c r="D27" s="43">
        <f>Commercial_Total!D251</f>
        <v>2764.9859999999999</v>
      </c>
      <c r="E27" s="43">
        <f>Commercial_Total!D175</f>
        <v>572.04200000000003</v>
      </c>
      <c r="F27" s="43">
        <f>Conversion_Factors!$O23*E27</f>
        <v>1962.6770000000001</v>
      </c>
      <c r="G27" s="43">
        <f t="shared" si="1"/>
        <v>4727.6630000000005</v>
      </c>
      <c r="H27" s="49">
        <f t="shared" si="2"/>
        <v>3.431001569814804</v>
      </c>
      <c r="K27" s="51">
        <f>Commercial_Total!F27</f>
        <v>35.344195837661651</v>
      </c>
      <c r="M27" s="49">
        <f>Commercial_Total!Y251</f>
        <v>1.2322138451251401</v>
      </c>
      <c r="N27" s="49">
        <f>Commercial_Total!Y175</f>
        <v>0.39209141662093894</v>
      </c>
      <c r="O27" s="358">
        <f>Commercial_Total!$H101</f>
        <v>94.415162685471799</v>
      </c>
      <c r="Q27" s="50">
        <f t="shared" si="18"/>
        <v>133.76066106340303</v>
      </c>
      <c r="S27" s="52">
        <f>Commercial_Total!Y251</f>
        <v>1.2322138451251401</v>
      </c>
      <c r="T27" s="52">
        <f>Commercial_Total!Y175</f>
        <v>0.39209141662093894</v>
      </c>
      <c r="W27" s="52">
        <f>Commercial_Total!X251</f>
        <v>0.98955510208570141</v>
      </c>
      <c r="Z27" s="116">
        <f>Commercial_Total!X175</f>
        <v>1.0172561884907505</v>
      </c>
      <c r="AA27" s="46"/>
      <c r="AB27" s="22">
        <f t="shared" si="19"/>
        <v>1961</v>
      </c>
      <c r="AC27" s="48">
        <f t="shared" si="3"/>
        <v>0.60758505336467206</v>
      </c>
      <c r="AD27" s="48">
        <f t="shared" si="4"/>
        <v>0.6777064175149552</v>
      </c>
      <c r="AE27" s="48">
        <f t="shared" si="20"/>
        <v>1.0051861124272612</v>
      </c>
      <c r="AF27" s="361">
        <f t="shared" si="21"/>
        <v>1.0262946493736109</v>
      </c>
      <c r="AG27" s="48">
        <f t="shared" si="22"/>
        <v>0.65693598777050588</v>
      </c>
      <c r="AH27" s="48">
        <f t="shared" si="23"/>
        <v>0.4117642898514049</v>
      </c>
      <c r="AI27" s="48">
        <f t="shared" si="24"/>
        <v>0.41176428985140479</v>
      </c>
      <c r="AJ27" s="48"/>
      <c r="AK27" s="48"/>
      <c r="AL27" s="48">
        <f t="shared" si="25"/>
        <v>1.031617128808759</v>
      </c>
      <c r="AM27" s="47"/>
      <c r="AN27" s="48">
        <f>Commercial_Total!Y101</f>
        <v>0.90231131645691187</v>
      </c>
      <c r="AO27" s="48">
        <f>Commercial_Total!X101</f>
        <v>0.99905646526502123</v>
      </c>
      <c r="AP27" s="48">
        <f t="shared" si="26"/>
        <v>0.7325260855418162</v>
      </c>
      <c r="AQ27" s="48">
        <f t="shared" si="27"/>
        <v>1.0262946493736109</v>
      </c>
      <c r="AR27" s="48">
        <f t="shared" si="28"/>
        <v>0.67770641751495508</v>
      </c>
      <c r="AT27" s="5"/>
      <c r="AV27" s="46" t="e">
        <f>D27/#REF!</f>
        <v>#REF!</v>
      </c>
      <c r="AW27" s="46" t="e">
        <f>#REF!/#REF!</f>
        <v>#REF!</v>
      </c>
      <c r="AX27" s="46" t="e">
        <f>#REF!/#REF!</f>
        <v>#REF!</v>
      </c>
      <c r="AY27" s="46" t="e">
        <f>#REF!/#REF!</f>
        <v>#REF!</v>
      </c>
      <c r="BA27" s="46" t="e">
        <f t="shared" si="29"/>
        <v>#REF!</v>
      </c>
      <c r="BB27" s="46" t="e">
        <f t="shared" si="29"/>
        <v>#REF!</v>
      </c>
      <c r="BC27" s="46" t="e">
        <f t="shared" si="29"/>
        <v>#REF!</v>
      </c>
      <c r="BD27" s="46" t="e">
        <f t="shared" si="29"/>
        <v>#REF!</v>
      </c>
      <c r="BE27" s="46" t="e">
        <f t="shared" si="30"/>
        <v>#REF!</v>
      </c>
      <c r="BF27" s="46"/>
      <c r="BG27" s="46" t="e">
        <f t="shared" si="31"/>
        <v>#REF!</v>
      </c>
      <c r="BH27" s="46" t="e">
        <f t="shared" si="31"/>
        <v>#REF!</v>
      </c>
      <c r="BI27" s="46" t="e">
        <f t="shared" si="31"/>
        <v>#REF!</v>
      </c>
      <c r="BJ27" s="46" t="e">
        <f t="shared" si="31"/>
        <v>#REF!</v>
      </c>
      <c r="BM27" s="46" t="e">
        <f>LN(#REF!/#REF!)</f>
        <v>#REF!</v>
      </c>
      <c r="BN27" s="46" t="e">
        <f>LN(#REF!/#REF!)</f>
        <v>#REF!</v>
      </c>
      <c r="BO27" s="46" t="e">
        <f>LN(#REF!/#REF!)</f>
        <v>#REF!</v>
      </c>
      <c r="BP27" s="46" t="e">
        <f>LN(#REF!/#REF!)</f>
        <v>#REF!</v>
      </c>
      <c r="BR27" s="46" t="e">
        <f>M27/#REF!</f>
        <v>#REF!</v>
      </c>
      <c r="BS27" s="46" t="e">
        <f>#REF!/#REF!</f>
        <v>#REF!</v>
      </c>
      <c r="BT27" s="46" t="e">
        <f>#REF!/#REF!</f>
        <v>#REF!</v>
      </c>
      <c r="BU27" s="46" t="e">
        <f>#REF!/#REF!</f>
        <v>#REF!</v>
      </c>
      <c r="BV27" s="46"/>
      <c r="BX27" s="46" t="e">
        <f t="shared" si="32"/>
        <v>#REF!</v>
      </c>
      <c r="BY27" s="46" t="e">
        <f t="shared" si="32"/>
        <v>#REF!</v>
      </c>
      <c r="BZ27" s="46" t="e">
        <f t="shared" si="32"/>
        <v>#REF!</v>
      </c>
      <c r="CA27" s="46" t="e">
        <f t="shared" si="32"/>
        <v>#REF!</v>
      </c>
      <c r="CC27" s="46" t="e">
        <f>LN(#REF!/#REF!)</f>
        <v>#REF!</v>
      </c>
      <c r="CD27" s="46" t="e">
        <f>LN(#REF!/#REF!)</f>
        <v>#REF!</v>
      </c>
      <c r="CE27" s="46" t="e">
        <f>LN(#REF!/#REF!)</f>
        <v>#REF!</v>
      </c>
      <c r="CF27" s="46" t="e">
        <f>LN(#REF!/#REF!)</f>
        <v>#REF!</v>
      </c>
      <c r="CH27" s="46" t="e">
        <f>LN(#REF!/#REF!)</f>
        <v>#REF!</v>
      </c>
      <c r="CI27" s="46" t="e">
        <f>LN(#REF!/#REF!)</f>
        <v>#REF!</v>
      </c>
      <c r="CJ27" s="46" t="e">
        <f>LN(#REF!/#REF!)</f>
        <v>#REF!</v>
      </c>
      <c r="CK27" s="46" t="e">
        <f>LN(#REF!/#REF!)</f>
        <v>#REF!</v>
      </c>
      <c r="CM27" s="46" t="e">
        <f>LN(#REF!/#REF!)</f>
        <v>#REF!</v>
      </c>
      <c r="CN27" s="46" t="e">
        <f>LN(#REF!/#REF!)</f>
        <v>#REF!</v>
      </c>
      <c r="CO27" s="46" t="e">
        <f>LN(#REF!/#REF!)</f>
        <v>#REF!</v>
      </c>
      <c r="CP27" s="46" t="e">
        <f>LN(#REF!/#REF!)</f>
        <v>#REF!</v>
      </c>
      <c r="CS27" s="46" t="e">
        <f t="shared" si="33"/>
        <v>#REF!</v>
      </c>
      <c r="CT27" s="46">
        <f t="shared" si="34"/>
        <v>1</v>
      </c>
      <c r="CU27" s="46">
        <f t="shared" si="5"/>
        <v>1</v>
      </c>
      <c r="CV27" s="46"/>
      <c r="CW27" s="46" t="e">
        <f t="shared" si="35"/>
        <v>#REF!</v>
      </c>
      <c r="CX27" s="46">
        <f t="shared" si="36"/>
        <v>1</v>
      </c>
      <c r="CY27" s="46">
        <f t="shared" si="6"/>
        <v>1</v>
      </c>
      <c r="CZ27" s="46"/>
      <c r="DA27" s="46" t="e">
        <f t="shared" si="37"/>
        <v>#REF!</v>
      </c>
      <c r="DB27" s="46">
        <f t="shared" si="38"/>
        <v>1</v>
      </c>
      <c r="DC27" s="46">
        <f t="shared" si="7"/>
        <v>1</v>
      </c>
      <c r="DD27" s="46"/>
      <c r="DE27" s="46" t="e">
        <f t="shared" si="39"/>
        <v>#REF!</v>
      </c>
      <c r="DF27" s="46">
        <f t="shared" si="40"/>
        <v>1</v>
      </c>
      <c r="DG27" s="46">
        <f t="shared" si="8"/>
        <v>1</v>
      </c>
      <c r="DI27" s="46" t="e">
        <f t="shared" si="41"/>
        <v>#REF!</v>
      </c>
      <c r="DJ27" s="46">
        <f t="shared" si="42"/>
        <v>1</v>
      </c>
      <c r="DK27" s="46">
        <f t="shared" si="9"/>
        <v>1</v>
      </c>
      <c r="DO27" s="52">
        <f t="shared" si="10"/>
        <v>0.58485260053434429</v>
      </c>
      <c r="DP27" s="52">
        <f t="shared" si="11"/>
        <v>0.41514739946565565</v>
      </c>
      <c r="DQ27" s="46"/>
      <c r="DR27" s="46">
        <f t="shared" si="56"/>
        <v>0.58774894588335636</v>
      </c>
      <c r="DS27" s="46">
        <f t="shared" si="57"/>
        <v>0.41223947535472638</v>
      </c>
      <c r="DT27" s="46">
        <f t="shared" si="58"/>
        <v>0.99998842123808274</v>
      </c>
      <c r="DU27" s="52"/>
      <c r="DV27" s="46">
        <f t="shared" si="59"/>
        <v>0.58775575136726699</v>
      </c>
      <c r="DW27" s="46">
        <f t="shared" si="60"/>
        <v>0.41224424863273307</v>
      </c>
      <c r="DY27" s="46">
        <f t="shared" si="43"/>
        <v>2.0647515010657314E-2</v>
      </c>
      <c r="DZ27" s="46">
        <f t="shared" si="44"/>
        <v>3.8522630991747471E-2</v>
      </c>
      <c r="EA27" s="46"/>
      <c r="EB27" s="46">
        <f t="shared" si="61"/>
        <v>3.0344586132407406E-3</v>
      </c>
      <c r="EC27" s="46">
        <f t="shared" si="62"/>
        <v>3.0344586132407406E-3</v>
      </c>
      <c r="ED27" s="46"/>
      <c r="EE27" s="52">
        <f t="shared" si="45"/>
        <v>0.82857740480451469</v>
      </c>
      <c r="EF27" s="52">
        <f t="shared" si="46"/>
        <v>0.17142259519548533</v>
      </c>
      <c r="EG27" s="52"/>
      <c r="EH27" s="52">
        <f t="shared" si="63"/>
        <v>-6.1869804837643974E-3</v>
      </c>
      <c r="EI27" s="52">
        <f t="shared" si="64"/>
        <v>3.0456835446663864E-2</v>
      </c>
      <c r="EK27" s="46">
        <f t="shared" si="47"/>
        <v>-2.380003688118108E-2</v>
      </c>
      <c r="EL27" s="46">
        <f t="shared" si="48"/>
        <v>-5.0313369318427592E-3</v>
      </c>
      <c r="EN27" s="46">
        <v>0</v>
      </c>
      <c r="EO27" s="46">
        <f t="shared" si="49"/>
        <v>-1.269693142538459E-2</v>
      </c>
      <c r="ES27" s="46">
        <f t="shared" si="50"/>
        <v>1.0284125798338124</v>
      </c>
      <c r="ET27" s="46">
        <f t="shared" si="51"/>
        <v>1.0947233003785883</v>
      </c>
      <c r="EU27" s="46">
        <f t="shared" si="12"/>
        <v>0.65693598777050588</v>
      </c>
      <c r="EW27" s="46">
        <f t="shared" si="65"/>
        <v>0.98406556970316694</v>
      </c>
      <c r="EX27" s="46">
        <f t="shared" si="52"/>
        <v>1.0265348897998132</v>
      </c>
      <c r="EY27" s="46">
        <f t="shared" si="13"/>
        <v>1.0051861124272612</v>
      </c>
      <c r="FA27" s="46">
        <f t="shared" si="66"/>
        <v>0.99477943779349165</v>
      </c>
      <c r="FB27" s="46">
        <f t="shared" si="53"/>
        <v>0.88359683134165345</v>
      </c>
      <c r="FC27" s="46">
        <f t="shared" si="14"/>
        <v>1.0262946493736109</v>
      </c>
      <c r="FE27" s="46">
        <f t="shared" si="67"/>
        <v>0.66034293166059765</v>
      </c>
      <c r="FG27" s="46">
        <f t="shared" si="68"/>
        <v>1.0030390672431651</v>
      </c>
      <c r="FH27" s="46">
        <f t="shared" si="54"/>
        <v>0.89628274580094924</v>
      </c>
      <c r="FI27" s="46">
        <f t="shared" si="15"/>
        <v>0.90145995438807047</v>
      </c>
      <c r="FK27" s="46">
        <f t="shared" si="69"/>
        <v>1.0089591166629213</v>
      </c>
      <c r="FL27" s="46">
        <f t="shared" si="55"/>
        <v>1.2538137856387945</v>
      </c>
      <c r="FM27" s="46">
        <f t="shared" si="16"/>
        <v>0.7325260855418162</v>
      </c>
    </row>
    <row r="28" spans="1:169" x14ac:dyDescent="0.2">
      <c r="A28" s="33" t="s">
        <v>52</v>
      </c>
      <c r="B28" s="1">
        <f t="shared" si="17"/>
        <v>1962</v>
      </c>
      <c r="D28" s="43">
        <f>Commercial_Total!D252</f>
        <v>2923.873</v>
      </c>
      <c r="E28" s="43">
        <f>Commercial_Total!D176</f>
        <v>620.86300000000006</v>
      </c>
      <c r="F28" s="43">
        <f>Conversion_Factors!$O24*E28</f>
        <v>2112.5130000000004</v>
      </c>
      <c r="G28" s="43">
        <f t="shared" si="1"/>
        <v>5036.3860000000004</v>
      </c>
      <c r="H28" s="49">
        <f t="shared" si="2"/>
        <v>3.4025429120433981</v>
      </c>
      <c r="K28" s="51">
        <f>Commercial_Total!F28</f>
        <v>36.019174273443198</v>
      </c>
      <c r="M28" s="49">
        <f>Commercial_Total!Y252</f>
        <v>1.2558313004690442</v>
      </c>
      <c r="N28" s="49">
        <f>Commercial_Total!Y176</f>
        <v>0.41876881707721586</v>
      </c>
      <c r="O28" s="358">
        <f>Commercial_Total!$H102</f>
        <v>98.412472565022696</v>
      </c>
      <c r="Q28" s="50">
        <f t="shared" si="18"/>
        <v>139.82513762713626</v>
      </c>
      <c r="S28" s="52">
        <f>Commercial_Total!Y252</f>
        <v>1.2558313004690442</v>
      </c>
      <c r="T28" s="52">
        <f>Commercial_Total!Y176</f>
        <v>0.41876881707721586</v>
      </c>
      <c r="W28" s="52">
        <f>Commercial_Total!X252</f>
        <v>1.0074991394025199</v>
      </c>
      <c r="Z28" s="116">
        <f>Commercial_Total!X176</f>
        <v>1.0143680359264244</v>
      </c>
      <c r="AA28" s="46"/>
      <c r="AB28" s="22">
        <f t="shared" si="19"/>
        <v>1962</v>
      </c>
      <c r="AC28" s="48">
        <f t="shared" si="3"/>
        <v>0.61918828267021309</v>
      </c>
      <c r="AD28" s="48">
        <f t="shared" si="4"/>
        <v>0.7084324520114722</v>
      </c>
      <c r="AE28" s="48">
        <f t="shared" si="20"/>
        <v>1.0145630092968874</v>
      </c>
      <c r="AF28" s="361">
        <f t="shared" si="21"/>
        <v>1.0227337109666192</v>
      </c>
      <c r="AG28" s="48">
        <f t="shared" si="22"/>
        <v>0.68274236466057325</v>
      </c>
      <c r="AH28" s="48">
        <f t="shared" si="23"/>
        <v>0.43865307334883169</v>
      </c>
      <c r="AI28" s="48">
        <f t="shared" si="24"/>
        <v>0.43865307334883163</v>
      </c>
      <c r="AJ28" s="48"/>
      <c r="AK28" s="48"/>
      <c r="AL28" s="48">
        <f t="shared" si="25"/>
        <v>1.0376277915076662</v>
      </c>
      <c r="AM28" s="47"/>
      <c r="AN28" s="48">
        <f>Commercial_Total!Y102</f>
        <v>0.92713036289743167</v>
      </c>
      <c r="AO28" s="48">
        <f>Commercial_Total!X102</f>
        <v>1.0134773150764125</v>
      </c>
      <c r="AP28" s="48">
        <f t="shared" si="26"/>
        <v>0.73719272310356321</v>
      </c>
      <c r="AQ28" s="48">
        <f t="shared" si="27"/>
        <v>1.0227337109666192</v>
      </c>
      <c r="AR28" s="48">
        <f t="shared" si="28"/>
        <v>0.7084324520114722</v>
      </c>
      <c r="AT28" s="5"/>
      <c r="AV28" s="46" t="e">
        <f>D28/#REF!</f>
        <v>#REF!</v>
      </c>
      <c r="AW28" s="46" t="e">
        <f>#REF!/#REF!</f>
        <v>#REF!</v>
      </c>
      <c r="AX28" s="46" t="e">
        <f>#REF!/#REF!</f>
        <v>#REF!</v>
      </c>
      <c r="AY28" s="46" t="e">
        <f>#REF!/#REF!</f>
        <v>#REF!</v>
      </c>
      <c r="BA28" s="46" t="e">
        <f t="shared" si="29"/>
        <v>#REF!</v>
      </c>
      <c r="BB28" s="46" t="e">
        <f t="shared" si="29"/>
        <v>#REF!</v>
      </c>
      <c r="BC28" s="46" t="e">
        <f t="shared" si="29"/>
        <v>#REF!</v>
      </c>
      <c r="BD28" s="46" t="e">
        <f t="shared" si="29"/>
        <v>#REF!</v>
      </c>
      <c r="BE28" s="46" t="e">
        <f t="shared" si="30"/>
        <v>#REF!</v>
      </c>
      <c r="BF28" s="46"/>
      <c r="BG28" s="46" t="e">
        <f t="shared" si="31"/>
        <v>#REF!</v>
      </c>
      <c r="BH28" s="46" t="e">
        <f t="shared" si="31"/>
        <v>#REF!</v>
      </c>
      <c r="BI28" s="46" t="e">
        <f t="shared" si="31"/>
        <v>#REF!</v>
      </c>
      <c r="BJ28" s="46" t="e">
        <f t="shared" si="31"/>
        <v>#REF!</v>
      </c>
      <c r="BM28" s="46" t="e">
        <f>LN(#REF!/#REF!)</f>
        <v>#REF!</v>
      </c>
      <c r="BN28" s="46" t="e">
        <f>LN(#REF!/#REF!)</f>
        <v>#REF!</v>
      </c>
      <c r="BO28" s="46" t="e">
        <f>LN(#REF!/#REF!)</f>
        <v>#REF!</v>
      </c>
      <c r="BP28" s="46" t="e">
        <f>LN(#REF!/#REF!)</f>
        <v>#REF!</v>
      </c>
      <c r="BR28" s="46" t="e">
        <f>M28/#REF!</f>
        <v>#REF!</v>
      </c>
      <c r="BS28" s="46" t="e">
        <f>#REF!/#REF!</f>
        <v>#REF!</v>
      </c>
      <c r="BT28" s="46" t="e">
        <f>#REF!/#REF!</f>
        <v>#REF!</v>
      </c>
      <c r="BU28" s="46" t="e">
        <f>#REF!/#REF!</f>
        <v>#REF!</v>
      </c>
      <c r="BV28" s="46"/>
      <c r="BX28" s="46" t="e">
        <f t="shared" si="32"/>
        <v>#REF!</v>
      </c>
      <c r="BY28" s="46" t="e">
        <f t="shared" si="32"/>
        <v>#REF!</v>
      </c>
      <c r="BZ28" s="46" t="e">
        <f t="shared" si="32"/>
        <v>#REF!</v>
      </c>
      <c r="CA28" s="46" t="e">
        <f t="shared" si="32"/>
        <v>#REF!</v>
      </c>
      <c r="CC28" s="46" t="e">
        <f>LN(#REF!/#REF!)</f>
        <v>#REF!</v>
      </c>
      <c r="CD28" s="46" t="e">
        <f>LN(#REF!/#REF!)</f>
        <v>#REF!</v>
      </c>
      <c r="CE28" s="46" t="e">
        <f>LN(#REF!/#REF!)</f>
        <v>#REF!</v>
      </c>
      <c r="CF28" s="46" t="e">
        <f>LN(#REF!/#REF!)</f>
        <v>#REF!</v>
      </c>
      <c r="CH28" s="46" t="e">
        <f>LN(#REF!/#REF!)</f>
        <v>#REF!</v>
      </c>
      <c r="CI28" s="46" t="e">
        <f>LN(#REF!/#REF!)</f>
        <v>#REF!</v>
      </c>
      <c r="CJ28" s="46" t="e">
        <f>LN(#REF!/#REF!)</f>
        <v>#REF!</v>
      </c>
      <c r="CK28" s="46" t="e">
        <f>LN(#REF!/#REF!)</f>
        <v>#REF!</v>
      </c>
      <c r="CM28" s="46" t="e">
        <f>LN(#REF!/#REF!)</f>
        <v>#REF!</v>
      </c>
      <c r="CN28" s="46" t="e">
        <f>LN(#REF!/#REF!)</f>
        <v>#REF!</v>
      </c>
      <c r="CO28" s="46" t="e">
        <f>LN(#REF!/#REF!)</f>
        <v>#REF!</v>
      </c>
      <c r="CP28" s="46" t="e">
        <f>LN(#REF!/#REF!)</f>
        <v>#REF!</v>
      </c>
      <c r="CS28" s="46" t="e">
        <f t="shared" si="33"/>
        <v>#REF!</v>
      </c>
      <c r="CT28" s="46">
        <f t="shared" si="34"/>
        <v>1</v>
      </c>
      <c r="CU28" s="46">
        <f t="shared" si="5"/>
        <v>1</v>
      </c>
      <c r="CV28" s="46"/>
      <c r="CW28" s="46" t="e">
        <f t="shared" si="35"/>
        <v>#REF!</v>
      </c>
      <c r="CX28" s="46">
        <f t="shared" si="36"/>
        <v>1</v>
      </c>
      <c r="CY28" s="46">
        <f t="shared" si="6"/>
        <v>1</v>
      </c>
      <c r="CZ28" s="46"/>
      <c r="DA28" s="46" t="e">
        <f t="shared" si="37"/>
        <v>#REF!</v>
      </c>
      <c r="DB28" s="46">
        <f t="shared" si="38"/>
        <v>1</v>
      </c>
      <c r="DC28" s="46">
        <f t="shared" si="7"/>
        <v>1</v>
      </c>
      <c r="DD28" s="46"/>
      <c r="DE28" s="46" t="e">
        <f t="shared" si="39"/>
        <v>#REF!</v>
      </c>
      <c r="DF28" s="46">
        <f t="shared" si="40"/>
        <v>1</v>
      </c>
      <c r="DG28" s="46">
        <f t="shared" si="8"/>
        <v>1</v>
      </c>
      <c r="DI28" s="46" t="e">
        <f t="shared" si="41"/>
        <v>#REF!</v>
      </c>
      <c r="DJ28" s="46">
        <f t="shared" si="42"/>
        <v>1</v>
      </c>
      <c r="DK28" s="46">
        <f t="shared" si="9"/>
        <v>1</v>
      </c>
      <c r="DO28" s="52">
        <f t="shared" si="10"/>
        <v>0.58054982282930656</v>
      </c>
      <c r="DP28" s="52">
        <f t="shared" si="11"/>
        <v>0.41945017717069349</v>
      </c>
      <c r="DQ28" s="46"/>
      <c r="DR28" s="46">
        <f t="shared" si="56"/>
        <v>0.58269856396075603</v>
      </c>
      <c r="DS28" s="46">
        <f t="shared" si="57"/>
        <v>0.41729509112171814</v>
      </c>
      <c r="DT28" s="46">
        <f t="shared" si="58"/>
        <v>0.99999365508247418</v>
      </c>
      <c r="DU28" s="52"/>
      <c r="DV28" s="46">
        <f t="shared" si="59"/>
        <v>0.58270226115854518</v>
      </c>
      <c r="DW28" s="46">
        <f t="shared" si="60"/>
        <v>0.41729773884145482</v>
      </c>
      <c r="DY28" s="46">
        <f t="shared" si="43"/>
        <v>1.8985318474353526E-2</v>
      </c>
      <c r="DZ28" s="46">
        <f t="shared" si="44"/>
        <v>6.5824000165561003E-2</v>
      </c>
      <c r="EA28" s="46"/>
      <c r="EB28" s="46">
        <f t="shared" si="61"/>
        <v>4.14658678139058E-2</v>
      </c>
      <c r="EC28" s="46">
        <f t="shared" si="62"/>
        <v>4.14658678139058E-2</v>
      </c>
      <c r="ED28" s="46"/>
      <c r="EE28" s="52">
        <f t="shared" si="45"/>
        <v>0.82484929766278792</v>
      </c>
      <c r="EF28" s="52">
        <f t="shared" si="46"/>
        <v>0.17515070233721217</v>
      </c>
      <c r="EG28" s="52"/>
      <c r="EH28" s="52">
        <f t="shared" si="63"/>
        <v>-4.5095599993651E-3</v>
      </c>
      <c r="EI28" s="52">
        <f t="shared" si="64"/>
        <v>2.1514934800443052E-2</v>
      </c>
      <c r="EK28" s="46">
        <f t="shared" si="47"/>
        <v>1.7970989340187028E-2</v>
      </c>
      <c r="EL28" s="46">
        <f t="shared" si="48"/>
        <v>-2.8431975512121354E-3</v>
      </c>
      <c r="EN28" s="46">
        <v>0</v>
      </c>
      <c r="EO28" s="46">
        <f t="shared" si="49"/>
        <v>-8.3291540350474858E-3</v>
      </c>
      <c r="ES28" s="46">
        <f t="shared" si="50"/>
        <v>1.0392829398457046</v>
      </c>
      <c r="ET28" s="46">
        <f t="shared" si="51"/>
        <v>1.1377272499350517</v>
      </c>
      <c r="EU28" s="46">
        <f t="shared" si="12"/>
        <v>0.68274236466057325</v>
      </c>
      <c r="EW28" s="46">
        <f t="shared" si="65"/>
        <v>1.009328518125846</v>
      </c>
      <c r="EX28" s="46">
        <f t="shared" si="52"/>
        <v>1.0361109391261241</v>
      </c>
      <c r="EY28" s="46">
        <f t="shared" si="13"/>
        <v>1.0145630092968874</v>
      </c>
      <c r="FA28" s="46">
        <f t="shared" si="66"/>
        <v>0.99653029623688971</v>
      </c>
      <c r="FB28" s="46">
        <f t="shared" si="53"/>
        <v>0.88053101209087503</v>
      </c>
      <c r="FC28" s="46">
        <f t="shared" si="14"/>
        <v>1.0227337109666192</v>
      </c>
      <c r="FE28" s="46">
        <f t="shared" si="67"/>
        <v>0.6926851480645041</v>
      </c>
      <c r="FG28" s="46">
        <f t="shared" si="68"/>
        <v>1.0423375839839122</v>
      </c>
      <c r="FH28" s="46">
        <f t="shared" si="54"/>
        <v>0.93422919182462838</v>
      </c>
      <c r="FI28" s="46">
        <f t="shared" si="15"/>
        <v>0.93962559091510911</v>
      </c>
      <c r="FK28" s="46">
        <f t="shared" si="69"/>
        <v>1.0063706093937874</v>
      </c>
      <c r="FL28" s="46">
        <f t="shared" si="55"/>
        <v>1.2618013435196451</v>
      </c>
      <c r="FM28" s="46">
        <f t="shared" si="16"/>
        <v>0.73719272310356321</v>
      </c>
    </row>
    <row r="29" spans="1:169" x14ac:dyDescent="0.2">
      <c r="A29" s="33" t="s">
        <v>52</v>
      </c>
      <c r="B29" s="1">
        <f t="shared" si="17"/>
        <v>1963</v>
      </c>
      <c r="D29" s="43">
        <f>Commercial_Total!D253</f>
        <v>2921.18</v>
      </c>
      <c r="E29" s="43">
        <f>Commercial_Total!D177</f>
        <v>687.56299999999999</v>
      </c>
      <c r="F29" s="43">
        <f>Conversion_Factors!$O25*E29</f>
        <v>2329.4659999999999</v>
      </c>
      <c r="G29" s="43">
        <f t="shared" si="1"/>
        <v>5250.6459999999997</v>
      </c>
      <c r="H29" s="49">
        <f t="shared" si="2"/>
        <v>3.3880037174775257</v>
      </c>
      <c r="K29" s="51">
        <f>Commercial_Total!F29</f>
        <v>36.743103932126672</v>
      </c>
      <c r="M29" s="49">
        <f>Commercial_Total!Y253</f>
        <v>1.223341243103361</v>
      </c>
      <c r="N29" s="49">
        <f>Commercial_Total!Y177</f>
        <v>0.45422263938221386</v>
      </c>
      <c r="O29" s="358">
        <f>Commercial_Total!$H103</f>
        <v>98.215518391320828</v>
      </c>
      <c r="Q29" s="50">
        <f t="shared" si="18"/>
        <v>142.90153629097864</v>
      </c>
      <c r="S29" s="52">
        <f>Commercial_Total!Y253</f>
        <v>1.223341243103361</v>
      </c>
      <c r="T29" s="52">
        <f>Commercial_Total!Y177</f>
        <v>0.45422263938221386</v>
      </c>
      <c r="W29" s="52">
        <f>Commercial_Total!X253</f>
        <v>1.0129455352265173</v>
      </c>
      <c r="Z29" s="116">
        <f>Commercial_Total!X177</f>
        <v>1.0152564196799656</v>
      </c>
      <c r="AA29" s="46"/>
      <c r="AB29" s="22">
        <f t="shared" si="19"/>
        <v>1963</v>
      </c>
      <c r="AC29" s="48">
        <f t="shared" si="3"/>
        <v>0.63163300887996254</v>
      </c>
      <c r="AD29" s="48">
        <f t="shared" si="4"/>
        <v>0.72401921048549156</v>
      </c>
      <c r="AE29" s="48">
        <f t="shared" si="20"/>
        <v>1.0180617471586304</v>
      </c>
      <c r="AF29" s="361">
        <f t="shared" si="21"/>
        <v>1.0208455759573898</v>
      </c>
      <c r="AG29" s="48">
        <f t="shared" si="22"/>
        <v>0.69665204936440883</v>
      </c>
      <c r="AH29" s="48">
        <f t="shared" si="23"/>
        <v>0.45731443240584613</v>
      </c>
      <c r="AI29" s="48">
        <f t="shared" si="24"/>
        <v>0.45731443240584596</v>
      </c>
      <c r="AJ29" s="48"/>
      <c r="AK29" s="48"/>
      <c r="AL29" s="48">
        <f t="shared" si="25"/>
        <v>1.0392838306383385</v>
      </c>
      <c r="AM29" s="47"/>
      <c r="AN29" s="48">
        <f>Commercial_Total!Y103</f>
        <v>0.92132077131909329</v>
      </c>
      <c r="AO29" s="48">
        <f>Commercial_Total!X103</f>
        <v>1.017826944830726</v>
      </c>
      <c r="AP29" s="48">
        <f t="shared" si="26"/>
        <v>0.75631938582223113</v>
      </c>
      <c r="AQ29" s="48">
        <f t="shared" si="27"/>
        <v>1.0208455759573898</v>
      </c>
      <c r="AR29" s="48">
        <f t="shared" si="28"/>
        <v>0.72401921048549156</v>
      </c>
      <c r="AT29" s="5"/>
      <c r="AV29" s="46" t="e">
        <f>D29/#REF!</f>
        <v>#REF!</v>
      </c>
      <c r="AW29" s="46" t="e">
        <f>#REF!/#REF!</f>
        <v>#REF!</v>
      </c>
      <c r="AX29" s="46" t="e">
        <f>#REF!/#REF!</f>
        <v>#REF!</v>
      </c>
      <c r="AY29" s="46" t="e">
        <f>#REF!/#REF!</f>
        <v>#REF!</v>
      </c>
      <c r="BA29" s="46" t="e">
        <f t="shared" si="29"/>
        <v>#REF!</v>
      </c>
      <c r="BB29" s="46" t="e">
        <f t="shared" si="29"/>
        <v>#REF!</v>
      </c>
      <c r="BC29" s="46" t="e">
        <f t="shared" si="29"/>
        <v>#REF!</v>
      </c>
      <c r="BD29" s="46" t="e">
        <f t="shared" si="29"/>
        <v>#REF!</v>
      </c>
      <c r="BE29" s="46" t="e">
        <f t="shared" si="30"/>
        <v>#REF!</v>
      </c>
      <c r="BF29" s="46"/>
      <c r="BG29" s="46" t="e">
        <f t="shared" si="31"/>
        <v>#REF!</v>
      </c>
      <c r="BH29" s="46" t="e">
        <f t="shared" si="31"/>
        <v>#REF!</v>
      </c>
      <c r="BI29" s="46" t="e">
        <f t="shared" si="31"/>
        <v>#REF!</v>
      </c>
      <c r="BJ29" s="46" t="e">
        <f t="shared" si="31"/>
        <v>#REF!</v>
      </c>
      <c r="BM29" s="46" t="e">
        <f>LN(#REF!/#REF!)</f>
        <v>#REF!</v>
      </c>
      <c r="BN29" s="46" t="e">
        <f>LN(#REF!/#REF!)</f>
        <v>#REF!</v>
      </c>
      <c r="BO29" s="46" t="e">
        <f>LN(#REF!/#REF!)</f>
        <v>#REF!</v>
      </c>
      <c r="BP29" s="46" t="e">
        <f>LN(#REF!/#REF!)</f>
        <v>#REF!</v>
      </c>
      <c r="BR29" s="46" t="e">
        <f>M29/#REF!</f>
        <v>#REF!</v>
      </c>
      <c r="BS29" s="46" t="e">
        <f>#REF!/#REF!</f>
        <v>#REF!</v>
      </c>
      <c r="BT29" s="46" t="e">
        <f>#REF!/#REF!</f>
        <v>#REF!</v>
      </c>
      <c r="BU29" s="46" t="e">
        <f>#REF!/#REF!</f>
        <v>#REF!</v>
      </c>
      <c r="BV29" s="46"/>
      <c r="BX29" s="46" t="e">
        <f t="shared" si="32"/>
        <v>#REF!</v>
      </c>
      <c r="BY29" s="46" t="e">
        <f t="shared" si="32"/>
        <v>#REF!</v>
      </c>
      <c r="BZ29" s="46" t="e">
        <f t="shared" si="32"/>
        <v>#REF!</v>
      </c>
      <c r="CA29" s="46" t="e">
        <f t="shared" si="32"/>
        <v>#REF!</v>
      </c>
      <c r="CC29" s="46" t="e">
        <f>LN(#REF!/#REF!)</f>
        <v>#REF!</v>
      </c>
      <c r="CD29" s="46" t="e">
        <f>LN(#REF!/#REF!)</f>
        <v>#REF!</v>
      </c>
      <c r="CE29" s="46" t="e">
        <f>LN(#REF!/#REF!)</f>
        <v>#REF!</v>
      </c>
      <c r="CF29" s="46" t="e">
        <f>LN(#REF!/#REF!)</f>
        <v>#REF!</v>
      </c>
      <c r="CH29" s="46" t="e">
        <f>LN(#REF!/#REF!)</f>
        <v>#REF!</v>
      </c>
      <c r="CI29" s="46" t="e">
        <f>LN(#REF!/#REF!)</f>
        <v>#REF!</v>
      </c>
      <c r="CJ29" s="46" t="e">
        <f>LN(#REF!/#REF!)</f>
        <v>#REF!</v>
      </c>
      <c r="CK29" s="46" t="e">
        <f>LN(#REF!/#REF!)</f>
        <v>#REF!</v>
      </c>
      <c r="CM29" s="46" t="e">
        <f>LN(#REF!/#REF!)</f>
        <v>#REF!</v>
      </c>
      <c r="CN29" s="46" t="e">
        <f>LN(#REF!/#REF!)</f>
        <v>#REF!</v>
      </c>
      <c r="CO29" s="46" t="e">
        <f>LN(#REF!/#REF!)</f>
        <v>#REF!</v>
      </c>
      <c r="CP29" s="46" t="e">
        <f>LN(#REF!/#REF!)</f>
        <v>#REF!</v>
      </c>
      <c r="CS29" s="46" t="e">
        <f t="shared" si="33"/>
        <v>#REF!</v>
      </c>
      <c r="CT29" s="46">
        <f t="shared" si="34"/>
        <v>1</v>
      </c>
      <c r="CU29" s="46">
        <f t="shared" si="5"/>
        <v>1</v>
      </c>
      <c r="CV29" s="46"/>
      <c r="CW29" s="46" t="e">
        <f t="shared" si="35"/>
        <v>#REF!</v>
      </c>
      <c r="CX29" s="46">
        <f t="shared" si="36"/>
        <v>1</v>
      </c>
      <c r="CY29" s="46">
        <f t="shared" si="6"/>
        <v>1</v>
      </c>
      <c r="CZ29" s="46"/>
      <c r="DA29" s="46" t="e">
        <f t="shared" si="37"/>
        <v>#REF!</v>
      </c>
      <c r="DB29" s="46">
        <f t="shared" si="38"/>
        <v>1</v>
      </c>
      <c r="DC29" s="46">
        <f t="shared" si="7"/>
        <v>1</v>
      </c>
      <c r="DD29" s="46"/>
      <c r="DE29" s="46" t="e">
        <f t="shared" si="39"/>
        <v>#REF!</v>
      </c>
      <c r="DF29" s="46">
        <f t="shared" si="40"/>
        <v>1</v>
      </c>
      <c r="DG29" s="46">
        <f t="shared" si="8"/>
        <v>1</v>
      </c>
      <c r="DI29" s="46" t="e">
        <f t="shared" si="41"/>
        <v>#REF!</v>
      </c>
      <c r="DJ29" s="46">
        <f t="shared" si="42"/>
        <v>1</v>
      </c>
      <c r="DK29" s="46">
        <f t="shared" si="9"/>
        <v>1</v>
      </c>
      <c r="DO29" s="52">
        <f t="shared" si="10"/>
        <v>0.55634678094847756</v>
      </c>
      <c r="DP29" s="52">
        <f t="shared" si="11"/>
        <v>0.44365321905152244</v>
      </c>
      <c r="DQ29" s="46"/>
      <c r="DR29" s="46">
        <f t="shared" si="56"/>
        <v>0.56836241632304507</v>
      </c>
      <c r="DS29" s="46">
        <f t="shared" si="57"/>
        <v>0.4314385579155669</v>
      </c>
      <c r="DT29" s="46">
        <f t="shared" si="58"/>
        <v>0.99980097423861203</v>
      </c>
      <c r="DU29" s="52"/>
      <c r="DV29" s="46">
        <f t="shared" si="59"/>
        <v>0.56847555760372759</v>
      </c>
      <c r="DW29" s="46">
        <f t="shared" si="60"/>
        <v>0.43152444239627236</v>
      </c>
      <c r="DY29" s="46">
        <f t="shared" si="43"/>
        <v>-2.6211904982237317E-2</v>
      </c>
      <c r="DZ29" s="46">
        <f t="shared" si="44"/>
        <v>8.1268454518498998E-2</v>
      </c>
      <c r="EA29" s="46"/>
      <c r="EB29" s="46">
        <f t="shared" si="61"/>
        <v>-2.0033184351156133E-3</v>
      </c>
      <c r="EC29" s="46">
        <f t="shared" si="62"/>
        <v>-2.0033184351156133E-3</v>
      </c>
      <c r="ED29" s="46"/>
      <c r="EE29" s="52">
        <f t="shared" si="45"/>
        <v>0.8094729937820454</v>
      </c>
      <c r="EF29" s="52">
        <f t="shared" si="46"/>
        <v>0.19052700621795457</v>
      </c>
      <c r="EG29" s="52"/>
      <c r="EH29" s="52">
        <f t="shared" si="63"/>
        <v>-1.8817289191148574E-2</v>
      </c>
      <c r="EI29" s="52">
        <f t="shared" si="64"/>
        <v>8.4147189888823276E-2</v>
      </c>
      <c r="EK29" s="46">
        <f t="shared" si="47"/>
        <v>5.3912973559734709E-3</v>
      </c>
      <c r="EL29" s="46">
        <f t="shared" si="48"/>
        <v>8.7541693520874254E-4</v>
      </c>
      <c r="EN29" s="46">
        <v>0</v>
      </c>
      <c r="EO29" s="46">
        <f t="shared" si="49"/>
        <v>-4.2821933421316252E-3</v>
      </c>
      <c r="ES29" s="46">
        <f t="shared" si="50"/>
        <v>1.020373255599498</v>
      </c>
      <c r="ET29" s="46">
        <f t="shared" si="51"/>
        <v>1.1609064580004924</v>
      </c>
      <c r="EU29" s="46">
        <f t="shared" si="12"/>
        <v>0.69665204936440883</v>
      </c>
      <c r="EW29" s="46">
        <f t="shared" si="65"/>
        <v>1.0034485170755119</v>
      </c>
      <c r="EX29" s="46">
        <f t="shared" si="52"/>
        <v>1.0396839853918252</v>
      </c>
      <c r="EY29" s="46">
        <f t="shared" si="13"/>
        <v>1.0180617471586304</v>
      </c>
      <c r="FA29" s="46">
        <f t="shared" si="66"/>
        <v>0.99815383516844769</v>
      </c>
      <c r="FB29" s="46">
        <f t="shared" si="53"/>
        <v>0.87890540670326167</v>
      </c>
      <c r="FC29" s="46">
        <f t="shared" si="14"/>
        <v>1.0208455759573898</v>
      </c>
      <c r="FE29" s="46">
        <f t="shared" si="67"/>
        <v>0.70923480253757054</v>
      </c>
      <c r="FG29" s="46">
        <f t="shared" si="68"/>
        <v>0.99799868686795024</v>
      </c>
      <c r="FH29" s="46">
        <f t="shared" si="54"/>
        <v>0.93235950667468548</v>
      </c>
      <c r="FI29" s="46">
        <f t="shared" si="15"/>
        <v>0.93774510588080062</v>
      </c>
      <c r="FK29" s="46">
        <f t="shared" si="69"/>
        <v>1.0259452679323056</v>
      </c>
      <c r="FL29" s="46">
        <f t="shared" si="55"/>
        <v>1.2945391174546055</v>
      </c>
      <c r="FM29" s="46">
        <f t="shared" si="16"/>
        <v>0.75631938582223113</v>
      </c>
    </row>
    <row r="30" spans="1:169" x14ac:dyDescent="0.2">
      <c r="A30" s="33" t="s">
        <v>52</v>
      </c>
      <c r="B30" s="1">
        <f t="shared" si="17"/>
        <v>1964</v>
      </c>
      <c r="D30" s="43">
        <f>Commercial_Total!D254</f>
        <v>2977.2040000000002</v>
      </c>
      <c r="E30" s="43">
        <f>Commercial_Total!D178</f>
        <v>737.79</v>
      </c>
      <c r="F30" s="43">
        <f>Conversion_Factors!$O26*E30</f>
        <v>2488.7889999999998</v>
      </c>
      <c r="G30" s="43">
        <f t="shared" si="1"/>
        <v>5465.9930000000004</v>
      </c>
      <c r="H30" s="49">
        <f t="shared" si="2"/>
        <v>3.3733027013106711</v>
      </c>
      <c r="K30" s="51">
        <f>Commercial_Total!F30</f>
        <v>37.509906313800414</v>
      </c>
      <c r="M30" s="49">
        <f>Commercial_Total!Y254</f>
        <v>1.2578088928769227</v>
      </c>
      <c r="N30" s="49">
        <f>Commercial_Total!Y178</f>
        <v>0.47772575134185169</v>
      </c>
      <c r="O30" s="358">
        <f>Commercial_Total!$H104</f>
        <v>99.040343340799083</v>
      </c>
      <c r="Q30" s="50">
        <f t="shared" si="18"/>
        <v>145.72131837047499</v>
      </c>
      <c r="S30" s="52">
        <f>Commercial_Total!Y254</f>
        <v>1.2578088928769227</v>
      </c>
      <c r="T30" s="52">
        <f>Commercial_Total!Y178</f>
        <v>0.47772575134185169</v>
      </c>
      <c r="W30" s="52">
        <f>Commercial_Total!X254</f>
        <v>0.98355621777357727</v>
      </c>
      <c r="Z30" s="116">
        <f>Commercial_Total!X178</f>
        <v>1.0146493866374422</v>
      </c>
      <c r="AA30" s="46"/>
      <c r="AB30" s="22">
        <f t="shared" si="19"/>
        <v>1964</v>
      </c>
      <c r="AC30" s="48">
        <f t="shared" si="3"/>
        <v>0.6448147394285737</v>
      </c>
      <c r="AD30" s="48">
        <f t="shared" si="4"/>
        <v>0.73830580563294324</v>
      </c>
      <c r="AE30" s="48">
        <f t="shared" si="20"/>
        <v>1.0014239192530126</v>
      </c>
      <c r="AF30" s="361">
        <f t="shared" si="21"/>
        <v>1.0188521664067953</v>
      </c>
      <c r="AG30" s="48">
        <f t="shared" si="22"/>
        <v>0.72361431511923291</v>
      </c>
      <c r="AH30" s="48">
        <f t="shared" si="23"/>
        <v>0.4760704656778097</v>
      </c>
      <c r="AI30" s="48">
        <f t="shared" si="24"/>
        <v>0.47607046567780947</v>
      </c>
      <c r="AJ30" s="48"/>
      <c r="AK30" s="48"/>
      <c r="AL30" s="48">
        <f t="shared" si="25"/>
        <v>1.0203029296225155</v>
      </c>
      <c r="AM30" s="47"/>
      <c r="AN30" s="48">
        <f>Commercial_Total!Y104</f>
        <v>0.95148282392280903</v>
      </c>
      <c r="AO30" s="48">
        <f>Commercial_Total!X104</f>
        <v>0.99383863878487311</v>
      </c>
      <c r="AP30" s="48">
        <f t="shared" si="26"/>
        <v>0.76631668230419192</v>
      </c>
      <c r="AQ30" s="48">
        <f t="shared" si="27"/>
        <v>1.0188521664067953</v>
      </c>
      <c r="AR30" s="48">
        <f t="shared" si="28"/>
        <v>0.73830580563294301</v>
      </c>
      <c r="AT30" s="5"/>
      <c r="AV30" s="46" t="e">
        <f>D30/#REF!</f>
        <v>#REF!</v>
      </c>
      <c r="AW30" s="46" t="e">
        <f>#REF!/#REF!</f>
        <v>#REF!</v>
      </c>
      <c r="AX30" s="46" t="e">
        <f>#REF!/#REF!</f>
        <v>#REF!</v>
      </c>
      <c r="AY30" s="46" t="e">
        <f>#REF!/#REF!</f>
        <v>#REF!</v>
      </c>
      <c r="BA30" s="46" t="e">
        <f t="shared" si="29"/>
        <v>#REF!</v>
      </c>
      <c r="BB30" s="46" t="e">
        <f t="shared" si="29"/>
        <v>#REF!</v>
      </c>
      <c r="BC30" s="46" t="e">
        <f t="shared" si="29"/>
        <v>#REF!</v>
      </c>
      <c r="BD30" s="46" t="e">
        <f t="shared" si="29"/>
        <v>#REF!</v>
      </c>
      <c r="BE30" s="46" t="e">
        <f t="shared" si="30"/>
        <v>#REF!</v>
      </c>
      <c r="BF30" s="46"/>
      <c r="BG30" s="46" t="e">
        <f t="shared" si="31"/>
        <v>#REF!</v>
      </c>
      <c r="BH30" s="46" t="e">
        <f t="shared" si="31"/>
        <v>#REF!</v>
      </c>
      <c r="BI30" s="46" t="e">
        <f t="shared" si="31"/>
        <v>#REF!</v>
      </c>
      <c r="BJ30" s="46" t="e">
        <f t="shared" si="31"/>
        <v>#REF!</v>
      </c>
      <c r="BM30" s="46" t="e">
        <f>LN(#REF!/#REF!)</f>
        <v>#REF!</v>
      </c>
      <c r="BN30" s="46" t="e">
        <f>LN(#REF!/#REF!)</f>
        <v>#REF!</v>
      </c>
      <c r="BO30" s="46" t="e">
        <f>LN(#REF!/#REF!)</f>
        <v>#REF!</v>
      </c>
      <c r="BP30" s="46" t="e">
        <f>LN(#REF!/#REF!)</f>
        <v>#REF!</v>
      </c>
      <c r="BR30" s="46" t="e">
        <f>M30/#REF!</f>
        <v>#REF!</v>
      </c>
      <c r="BS30" s="46" t="e">
        <f>#REF!/#REF!</f>
        <v>#REF!</v>
      </c>
      <c r="BT30" s="46" t="e">
        <f>#REF!/#REF!</f>
        <v>#REF!</v>
      </c>
      <c r="BU30" s="46" t="e">
        <f>#REF!/#REF!</f>
        <v>#REF!</v>
      </c>
      <c r="BV30" s="46"/>
      <c r="BX30" s="46" t="e">
        <f t="shared" si="32"/>
        <v>#REF!</v>
      </c>
      <c r="BY30" s="46" t="e">
        <f t="shared" si="32"/>
        <v>#REF!</v>
      </c>
      <c r="BZ30" s="46" t="e">
        <f t="shared" si="32"/>
        <v>#REF!</v>
      </c>
      <c r="CA30" s="46" t="e">
        <f t="shared" si="32"/>
        <v>#REF!</v>
      </c>
      <c r="CC30" s="46" t="e">
        <f>LN(#REF!/#REF!)</f>
        <v>#REF!</v>
      </c>
      <c r="CD30" s="46" t="e">
        <f>LN(#REF!/#REF!)</f>
        <v>#REF!</v>
      </c>
      <c r="CE30" s="46" t="e">
        <f>LN(#REF!/#REF!)</f>
        <v>#REF!</v>
      </c>
      <c r="CF30" s="46" t="e">
        <f>LN(#REF!/#REF!)</f>
        <v>#REF!</v>
      </c>
      <c r="CH30" s="46" t="e">
        <f>LN(#REF!/#REF!)</f>
        <v>#REF!</v>
      </c>
      <c r="CI30" s="46" t="e">
        <f>LN(#REF!/#REF!)</f>
        <v>#REF!</v>
      </c>
      <c r="CJ30" s="46" t="e">
        <f>LN(#REF!/#REF!)</f>
        <v>#REF!</v>
      </c>
      <c r="CK30" s="46" t="e">
        <f>LN(#REF!/#REF!)</f>
        <v>#REF!</v>
      </c>
      <c r="CM30" s="46" t="e">
        <f>LN(#REF!/#REF!)</f>
        <v>#REF!</v>
      </c>
      <c r="CN30" s="46" t="e">
        <f>LN(#REF!/#REF!)</f>
        <v>#REF!</v>
      </c>
      <c r="CO30" s="46" t="e">
        <f>LN(#REF!/#REF!)</f>
        <v>#REF!</v>
      </c>
      <c r="CP30" s="46" t="e">
        <f>LN(#REF!/#REF!)</f>
        <v>#REF!</v>
      </c>
      <c r="CS30" s="46" t="e">
        <f t="shared" si="33"/>
        <v>#REF!</v>
      </c>
      <c r="CT30" s="46">
        <f t="shared" si="34"/>
        <v>1</v>
      </c>
      <c r="CU30" s="46">
        <f t="shared" si="5"/>
        <v>1</v>
      </c>
      <c r="CV30" s="46"/>
      <c r="CW30" s="46" t="e">
        <f t="shared" si="35"/>
        <v>#REF!</v>
      </c>
      <c r="CX30" s="46">
        <f t="shared" si="36"/>
        <v>1</v>
      </c>
      <c r="CY30" s="46">
        <f t="shared" si="6"/>
        <v>1</v>
      </c>
      <c r="CZ30" s="46"/>
      <c r="DA30" s="46" t="e">
        <f t="shared" si="37"/>
        <v>#REF!</v>
      </c>
      <c r="DB30" s="46">
        <f t="shared" si="38"/>
        <v>1</v>
      </c>
      <c r="DC30" s="46">
        <f t="shared" si="7"/>
        <v>1</v>
      </c>
      <c r="DD30" s="46"/>
      <c r="DE30" s="46" t="e">
        <f t="shared" si="39"/>
        <v>#REF!</v>
      </c>
      <c r="DF30" s="46">
        <f t="shared" si="40"/>
        <v>1</v>
      </c>
      <c r="DG30" s="46">
        <f t="shared" si="8"/>
        <v>1</v>
      </c>
      <c r="DI30" s="46" t="e">
        <f t="shared" si="41"/>
        <v>#REF!</v>
      </c>
      <c r="DJ30" s="46">
        <f t="shared" si="42"/>
        <v>1</v>
      </c>
      <c r="DK30" s="46">
        <f t="shared" si="9"/>
        <v>1</v>
      </c>
      <c r="DO30" s="52">
        <f t="shared" si="10"/>
        <v>0.54467760935661647</v>
      </c>
      <c r="DP30" s="52">
        <f t="shared" si="11"/>
        <v>0.45532239064338348</v>
      </c>
      <c r="DQ30" s="46"/>
      <c r="DR30" s="46">
        <f t="shared" si="56"/>
        <v>0.55049158197844383</v>
      </c>
      <c r="DS30" s="46">
        <f t="shared" si="57"/>
        <v>0.44946255839229293</v>
      </c>
      <c r="DT30" s="46">
        <f t="shared" si="58"/>
        <v>0.99995414037073682</v>
      </c>
      <c r="DU30" s="52"/>
      <c r="DV30" s="46">
        <f t="shared" si="59"/>
        <v>0.55051682847610084</v>
      </c>
      <c r="DW30" s="46">
        <f t="shared" si="60"/>
        <v>0.44948317152389905</v>
      </c>
      <c r="DY30" s="46">
        <f t="shared" si="43"/>
        <v>2.7785394156332362E-2</v>
      </c>
      <c r="DZ30" s="46">
        <f t="shared" si="44"/>
        <v>5.0449352923932024E-2</v>
      </c>
      <c r="EA30" s="46"/>
      <c r="EB30" s="46">
        <f t="shared" si="61"/>
        <v>8.3630443183748612E-3</v>
      </c>
      <c r="EC30" s="46">
        <f t="shared" si="62"/>
        <v>8.3630443183748612E-3</v>
      </c>
      <c r="ED30" s="46"/>
      <c r="EE30" s="52">
        <f t="shared" si="45"/>
        <v>0.8014021018607298</v>
      </c>
      <c r="EF30" s="52">
        <f t="shared" si="46"/>
        <v>0.1985978981392702</v>
      </c>
      <c r="EG30" s="52"/>
      <c r="EH30" s="52">
        <f t="shared" si="63"/>
        <v>-1.0020590023047506E-2</v>
      </c>
      <c r="EI30" s="52">
        <f t="shared" si="64"/>
        <v>4.1488218725002787E-2</v>
      </c>
      <c r="EK30" s="46">
        <f t="shared" si="47"/>
        <v>-2.9442939861005081E-2</v>
      </c>
      <c r="EL30" s="46">
        <f t="shared" si="48"/>
        <v>-5.9808988055448501E-4</v>
      </c>
      <c r="EN30" s="46">
        <v>0</v>
      </c>
      <c r="EO30" s="46">
        <f t="shared" si="49"/>
        <v>-4.3485795267387299E-3</v>
      </c>
      <c r="ES30" s="46">
        <f t="shared" si="50"/>
        <v>1.0387026289227501</v>
      </c>
      <c r="ET30" s="46">
        <f t="shared" si="51"/>
        <v>1.2058365898585097</v>
      </c>
      <c r="EU30" s="46">
        <f t="shared" si="12"/>
        <v>0.72361431511923291</v>
      </c>
      <c r="EW30" s="46">
        <f t="shared" si="65"/>
        <v>0.98365734892598256</v>
      </c>
      <c r="EX30" s="46">
        <f t="shared" si="52"/>
        <v>1.0226927927913227</v>
      </c>
      <c r="EY30" s="46">
        <f t="shared" si="13"/>
        <v>1.0014239192530126</v>
      </c>
      <c r="FA30" s="46">
        <f t="shared" si="66"/>
        <v>0.99804729569531125</v>
      </c>
      <c r="FB30" s="46">
        <f t="shared" si="53"/>
        <v>0.87718916433217797</v>
      </c>
      <c r="FC30" s="46">
        <f t="shared" si="14"/>
        <v>1.0188521664067953</v>
      </c>
      <c r="FE30" s="46">
        <f t="shared" si="67"/>
        <v>0.72464468347428668</v>
      </c>
      <c r="FG30" s="46">
        <f t="shared" si="68"/>
        <v>1.0083981122636028</v>
      </c>
      <c r="FH30" s="46">
        <f t="shared" si="54"/>
        <v>0.94018956648177676</v>
      </c>
      <c r="FI30" s="46">
        <f t="shared" si="15"/>
        <v>0.94562039455463165</v>
      </c>
      <c r="FK30" s="46">
        <f t="shared" si="69"/>
        <v>1.0132183528141254</v>
      </c>
      <c r="FL30" s="46">
        <f t="shared" si="55"/>
        <v>1.3116507922408069</v>
      </c>
      <c r="FM30" s="46">
        <f t="shared" si="16"/>
        <v>0.76631668230419192</v>
      </c>
    </row>
    <row r="31" spans="1:169" x14ac:dyDescent="0.2">
      <c r="A31" s="33" t="s">
        <v>52</v>
      </c>
      <c r="B31" s="1">
        <f t="shared" si="17"/>
        <v>1965</v>
      </c>
      <c r="D31" s="43">
        <f>Commercial_Total!D255</f>
        <v>3176.893</v>
      </c>
      <c r="E31" s="43">
        <f>Commercial_Total!D179</f>
        <v>788.60300000000007</v>
      </c>
      <c r="F31" s="43">
        <f>Conversion_Factors!$O27*E31</f>
        <v>2668.53</v>
      </c>
      <c r="G31" s="43">
        <f t="shared" si="1"/>
        <v>5845.4230000000007</v>
      </c>
      <c r="H31" s="49">
        <f t="shared" si="2"/>
        <v>3.3838699573803295</v>
      </c>
      <c r="K31" s="51">
        <f>Commercial_Total!F31</f>
        <v>38.329005933125394</v>
      </c>
      <c r="M31" s="49">
        <f>Commercial_Total!Y255</f>
        <v>1.3059148452848206</v>
      </c>
      <c r="N31" s="49">
        <f>Commercial_Total!Y179</f>
        <v>0.50192860161600228</v>
      </c>
      <c r="O31" s="358">
        <f>Commercial_Total!$H105</f>
        <v>103.45940113653892</v>
      </c>
      <c r="Q31" s="50">
        <f t="shared" si="18"/>
        <v>152.50651191420965</v>
      </c>
      <c r="S31" s="52">
        <f>Commercial_Total!Y255</f>
        <v>1.3059148452848206</v>
      </c>
      <c r="T31" s="52">
        <f>Commercial_Total!Y179</f>
        <v>0.50192860161600228</v>
      </c>
      <c r="W31" s="52">
        <f>Commercial_Total!X255</f>
        <v>0.98926218372307606</v>
      </c>
      <c r="Z31" s="116">
        <f>Commercial_Total!X179</f>
        <v>1.0101754021910889</v>
      </c>
      <c r="AA31" s="46"/>
      <c r="AB31" s="22">
        <f t="shared" si="19"/>
        <v>1965</v>
      </c>
      <c r="AC31" s="48">
        <f t="shared" si="3"/>
        <v>0.65889548660993258</v>
      </c>
      <c r="AD31" s="48">
        <f t="shared" si="4"/>
        <v>0.77268339596565228</v>
      </c>
      <c r="AE31" s="48">
        <f t="shared" si="20"/>
        <v>1.0025586927897852</v>
      </c>
      <c r="AF31" s="361">
        <f t="shared" si="21"/>
        <v>1.0203060724197535</v>
      </c>
      <c r="AG31" s="48">
        <f t="shared" si="22"/>
        <v>0.7553727289703549</v>
      </c>
      <c r="AH31" s="48">
        <f t="shared" si="23"/>
        <v>0.50911760218020385</v>
      </c>
      <c r="AI31" s="48">
        <f t="shared" si="24"/>
        <v>0.50911760218020363</v>
      </c>
      <c r="AJ31" s="48"/>
      <c r="AK31" s="48"/>
      <c r="AL31" s="48">
        <f t="shared" si="25"/>
        <v>1.0229167222106279</v>
      </c>
      <c r="AM31" s="47"/>
      <c r="AN31" s="48">
        <f>Commercial_Total!Y105</f>
        <v>0.99020241361809824</v>
      </c>
      <c r="AO31" s="48">
        <f>Commercial_Total!X105</f>
        <v>0.99758675099597616</v>
      </c>
      <c r="AP31" s="48">
        <f t="shared" si="26"/>
        <v>0.76664879125848406</v>
      </c>
      <c r="AQ31" s="48">
        <f t="shared" si="27"/>
        <v>1.0203060724197535</v>
      </c>
      <c r="AR31" s="48">
        <f t="shared" si="28"/>
        <v>0.77268339596565205</v>
      </c>
      <c r="AT31" s="5"/>
      <c r="AV31" s="46" t="e">
        <f>D31/#REF!</f>
        <v>#REF!</v>
      </c>
      <c r="AW31" s="46" t="e">
        <f>#REF!/#REF!</f>
        <v>#REF!</v>
      </c>
      <c r="AX31" s="46" t="e">
        <f>#REF!/#REF!</f>
        <v>#REF!</v>
      </c>
      <c r="AY31" s="46" t="e">
        <f>#REF!/#REF!</f>
        <v>#REF!</v>
      </c>
      <c r="BA31" s="46" t="e">
        <f t="shared" si="29"/>
        <v>#REF!</v>
      </c>
      <c r="BB31" s="46" t="e">
        <f t="shared" si="29"/>
        <v>#REF!</v>
      </c>
      <c r="BC31" s="46" t="e">
        <f t="shared" si="29"/>
        <v>#REF!</v>
      </c>
      <c r="BD31" s="46" t="e">
        <f t="shared" si="29"/>
        <v>#REF!</v>
      </c>
      <c r="BE31" s="46" t="e">
        <f t="shared" si="30"/>
        <v>#REF!</v>
      </c>
      <c r="BF31" s="46"/>
      <c r="BG31" s="46" t="e">
        <f t="shared" si="31"/>
        <v>#REF!</v>
      </c>
      <c r="BH31" s="46" t="e">
        <f t="shared" si="31"/>
        <v>#REF!</v>
      </c>
      <c r="BI31" s="46" t="e">
        <f t="shared" si="31"/>
        <v>#REF!</v>
      </c>
      <c r="BJ31" s="46" t="e">
        <f t="shared" si="31"/>
        <v>#REF!</v>
      </c>
      <c r="BM31" s="46" t="e">
        <f>LN(#REF!/#REF!)</f>
        <v>#REF!</v>
      </c>
      <c r="BN31" s="46" t="e">
        <f>LN(#REF!/#REF!)</f>
        <v>#REF!</v>
      </c>
      <c r="BO31" s="46" t="e">
        <f>LN(#REF!/#REF!)</f>
        <v>#REF!</v>
      </c>
      <c r="BP31" s="46" t="e">
        <f>LN(#REF!/#REF!)</f>
        <v>#REF!</v>
      </c>
      <c r="BR31" s="46" t="e">
        <f>M31/#REF!</f>
        <v>#REF!</v>
      </c>
      <c r="BS31" s="46" t="e">
        <f>#REF!/#REF!</f>
        <v>#REF!</v>
      </c>
      <c r="BT31" s="46" t="e">
        <f>#REF!/#REF!</f>
        <v>#REF!</v>
      </c>
      <c r="BU31" s="46" t="e">
        <f>#REF!/#REF!</f>
        <v>#REF!</v>
      </c>
      <c r="BV31" s="46"/>
      <c r="BX31" s="46" t="e">
        <f t="shared" si="32"/>
        <v>#REF!</v>
      </c>
      <c r="BY31" s="46" t="e">
        <f t="shared" si="32"/>
        <v>#REF!</v>
      </c>
      <c r="BZ31" s="46" t="e">
        <f t="shared" si="32"/>
        <v>#REF!</v>
      </c>
      <c r="CA31" s="46" t="e">
        <f t="shared" si="32"/>
        <v>#REF!</v>
      </c>
      <c r="CC31" s="46" t="e">
        <f>LN(#REF!/#REF!)</f>
        <v>#REF!</v>
      </c>
      <c r="CD31" s="46" t="e">
        <f>LN(#REF!/#REF!)</f>
        <v>#REF!</v>
      </c>
      <c r="CE31" s="46" t="e">
        <f>LN(#REF!/#REF!)</f>
        <v>#REF!</v>
      </c>
      <c r="CF31" s="46" t="e">
        <f>LN(#REF!/#REF!)</f>
        <v>#REF!</v>
      </c>
      <c r="CH31" s="46" t="e">
        <f>LN(#REF!/#REF!)</f>
        <v>#REF!</v>
      </c>
      <c r="CI31" s="46" t="e">
        <f>LN(#REF!/#REF!)</f>
        <v>#REF!</v>
      </c>
      <c r="CJ31" s="46" t="e">
        <f>LN(#REF!/#REF!)</f>
        <v>#REF!</v>
      </c>
      <c r="CK31" s="46" t="e">
        <f>LN(#REF!/#REF!)</f>
        <v>#REF!</v>
      </c>
      <c r="CM31" s="46" t="e">
        <f>LN(#REF!/#REF!)</f>
        <v>#REF!</v>
      </c>
      <c r="CN31" s="46" t="e">
        <f>LN(#REF!/#REF!)</f>
        <v>#REF!</v>
      </c>
      <c r="CO31" s="46" t="e">
        <f>LN(#REF!/#REF!)</f>
        <v>#REF!</v>
      </c>
      <c r="CP31" s="46" t="e">
        <f>LN(#REF!/#REF!)</f>
        <v>#REF!</v>
      </c>
      <c r="CS31" s="46" t="e">
        <f t="shared" si="33"/>
        <v>#REF!</v>
      </c>
      <c r="CT31" s="46">
        <f t="shared" si="34"/>
        <v>1</v>
      </c>
      <c r="CU31" s="46">
        <f t="shared" si="5"/>
        <v>1</v>
      </c>
      <c r="CV31" s="46"/>
      <c r="CW31" s="46" t="e">
        <f t="shared" si="35"/>
        <v>#REF!</v>
      </c>
      <c r="CX31" s="46">
        <f t="shared" si="36"/>
        <v>1</v>
      </c>
      <c r="CY31" s="46">
        <f t="shared" si="6"/>
        <v>1</v>
      </c>
      <c r="CZ31" s="46"/>
      <c r="DA31" s="46" t="e">
        <f t="shared" si="37"/>
        <v>#REF!</v>
      </c>
      <c r="DB31" s="46">
        <f t="shared" si="38"/>
        <v>1</v>
      </c>
      <c r="DC31" s="46">
        <f t="shared" si="7"/>
        <v>1</v>
      </c>
      <c r="DD31" s="46"/>
      <c r="DE31" s="46" t="e">
        <f t="shared" si="39"/>
        <v>#REF!</v>
      </c>
      <c r="DF31" s="46">
        <f t="shared" si="40"/>
        <v>1</v>
      </c>
      <c r="DG31" s="46">
        <f t="shared" si="8"/>
        <v>1</v>
      </c>
      <c r="DI31" s="46" t="e">
        <f t="shared" si="41"/>
        <v>#REF!</v>
      </c>
      <c r="DJ31" s="46">
        <f t="shared" si="42"/>
        <v>1</v>
      </c>
      <c r="DK31" s="46">
        <f t="shared" si="9"/>
        <v>1</v>
      </c>
      <c r="DO31" s="52">
        <f t="shared" si="10"/>
        <v>0.54348385052715598</v>
      </c>
      <c r="DP31" s="52">
        <f t="shared" si="11"/>
        <v>0.45651614947284397</v>
      </c>
      <c r="DQ31" s="46"/>
      <c r="DR31" s="46">
        <f t="shared" si="56"/>
        <v>0.54408051167453919</v>
      </c>
      <c r="DS31" s="46">
        <f t="shared" si="57"/>
        <v>0.45591900958421211</v>
      </c>
      <c r="DT31" s="46">
        <f t="shared" si="58"/>
        <v>0.99999952125875136</v>
      </c>
      <c r="DU31" s="52"/>
      <c r="DV31" s="46">
        <f t="shared" si="59"/>
        <v>0.54408077214844741</v>
      </c>
      <c r="DW31" s="46">
        <f t="shared" si="60"/>
        <v>0.45591922785155253</v>
      </c>
      <c r="DY31" s="46">
        <f t="shared" si="43"/>
        <v>3.7532592751025128E-2</v>
      </c>
      <c r="DZ31" s="46">
        <f t="shared" si="44"/>
        <v>4.942105584391851E-2</v>
      </c>
      <c r="EA31" s="46"/>
      <c r="EB31" s="46">
        <f t="shared" si="61"/>
        <v>4.365200058269865E-2</v>
      </c>
      <c r="EC31" s="46">
        <f t="shared" si="62"/>
        <v>4.365200058269865E-2</v>
      </c>
      <c r="ED31" s="46"/>
      <c r="EE31" s="52">
        <f t="shared" si="45"/>
        <v>0.80113383042121333</v>
      </c>
      <c r="EF31" s="52">
        <f t="shared" si="46"/>
        <v>0.19886616957878661</v>
      </c>
      <c r="EG31" s="52"/>
      <c r="EH31" s="52">
        <f t="shared" si="63"/>
        <v>-3.3480864499618219E-4</v>
      </c>
      <c r="EI31" s="52">
        <f t="shared" si="64"/>
        <v>1.3499156378853159E-3</v>
      </c>
      <c r="EK31" s="46">
        <f t="shared" si="47"/>
        <v>5.7845991866773703E-3</v>
      </c>
      <c r="EL31" s="46">
        <f t="shared" si="48"/>
        <v>-4.4191396233348446E-3</v>
      </c>
      <c r="EN31" s="46">
        <v>0</v>
      </c>
      <c r="EO31" s="46">
        <f t="shared" si="49"/>
        <v>3.127717824609712E-3</v>
      </c>
      <c r="ES31" s="46">
        <f t="shared" si="50"/>
        <v>1.0438885925659016</v>
      </c>
      <c r="ET31" s="46">
        <f t="shared" si="51"/>
        <v>1.2587590606518662</v>
      </c>
      <c r="EU31" s="46">
        <f t="shared" si="12"/>
        <v>0.7553727289703549</v>
      </c>
      <c r="EW31" s="46">
        <f t="shared" si="65"/>
        <v>1.0011331600084199</v>
      </c>
      <c r="EX31" s="46">
        <f t="shared" si="52"/>
        <v>1.0238516673650131</v>
      </c>
      <c r="EY31" s="46">
        <f t="shared" si="13"/>
        <v>1.0025586927897852</v>
      </c>
      <c r="FA31" s="46">
        <f t="shared" si="66"/>
        <v>1.0014270038980098</v>
      </c>
      <c r="FB31" s="46">
        <f t="shared" si="53"/>
        <v>0.87844091668897195</v>
      </c>
      <c r="FC31" s="46">
        <f t="shared" si="14"/>
        <v>1.0203060724197535</v>
      </c>
      <c r="FE31" s="46">
        <f t="shared" si="67"/>
        <v>0.75730549572557171</v>
      </c>
      <c r="FG31" s="46">
        <f t="shared" si="68"/>
        <v>1.0446187649060727</v>
      </c>
      <c r="FH31" s="46">
        <f t="shared" si="54"/>
        <v>0.98213966371576966</v>
      </c>
      <c r="FI31" s="46">
        <f t="shared" si="15"/>
        <v>0.98781280862965259</v>
      </c>
      <c r="FK31" s="46">
        <f t="shared" si="69"/>
        <v>1.0004333834326737</v>
      </c>
      <c r="FL31" s="46">
        <f t="shared" si="55"/>
        <v>1.3122192399636174</v>
      </c>
      <c r="FM31" s="46">
        <f t="shared" si="16"/>
        <v>0.76664879125848406</v>
      </c>
    </row>
    <row r="32" spans="1:169" x14ac:dyDescent="0.2">
      <c r="A32" s="33" t="s">
        <v>52</v>
      </c>
      <c r="B32" s="1">
        <f t="shared" si="17"/>
        <v>1966</v>
      </c>
      <c r="D32" s="43">
        <f>Commercial_Total!D256</f>
        <v>3408.944</v>
      </c>
      <c r="E32" s="43">
        <f>Commercial_Total!D180</f>
        <v>859.23300000000006</v>
      </c>
      <c r="F32" s="43">
        <f>Conversion_Factors!$O28*E32</f>
        <v>2915.1030000000001</v>
      </c>
      <c r="G32" s="43">
        <f t="shared" si="1"/>
        <v>6324.0470000000005</v>
      </c>
      <c r="H32" s="49">
        <f t="shared" si="2"/>
        <v>3.3926804487257822</v>
      </c>
      <c r="K32" s="51">
        <f>Commercial_Total!F32</f>
        <v>39.236168078555281</v>
      </c>
      <c r="M32" s="49">
        <f>Commercial_Total!Y256</f>
        <v>1.3396164759711917</v>
      </c>
      <c r="N32" s="49">
        <f>Commercial_Total!Y180</f>
        <v>0.53140624672567915</v>
      </c>
      <c r="O32" s="358">
        <f>Commercial_Total!$H106</f>
        <v>108.78169834155626</v>
      </c>
      <c r="Q32" s="50">
        <f t="shared" si="18"/>
        <v>161.17901695544114</v>
      </c>
      <c r="S32" s="52">
        <f>Commercial_Total!Y256</f>
        <v>1.3396164759711917</v>
      </c>
      <c r="T32" s="52">
        <f>Commercial_Total!Y180</f>
        <v>0.53140624672567915</v>
      </c>
      <c r="W32" s="52">
        <f>Commercial_Total!X256</f>
        <v>1.0108903136691436</v>
      </c>
      <c r="Z32" s="116">
        <f>Commercial_Total!X180</f>
        <v>1.0155599628298546</v>
      </c>
      <c r="AA32" s="46"/>
      <c r="AB32" s="22">
        <f t="shared" si="19"/>
        <v>1966</v>
      </c>
      <c r="AC32" s="48">
        <f t="shared" si="3"/>
        <v>0.67449007427782093</v>
      </c>
      <c r="AD32" s="48">
        <f t="shared" si="4"/>
        <v>0.81662316327576945</v>
      </c>
      <c r="AE32" s="48">
        <f t="shared" si="20"/>
        <v>1.016840475777584</v>
      </c>
      <c r="AF32" s="361">
        <f t="shared" si="21"/>
        <v>1.0215238648314477</v>
      </c>
      <c r="AG32" s="48">
        <f t="shared" si="22"/>
        <v>0.78617703256052529</v>
      </c>
      <c r="AH32" s="48">
        <f t="shared" si="23"/>
        <v>0.55080421805486324</v>
      </c>
      <c r="AI32" s="48">
        <f t="shared" si="24"/>
        <v>0.55080421805486279</v>
      </c>
      <c r="AJ32" s="48"/>
      <c r="AK32" s="48"/>
      <c r="AL32" s="48">
        <f t="shared" si="25"/>
        <v>1.0387268127333658</v>
      </c>
      <c r="AM32" s="47"/>
      <c r="AN32" s="48">
        <f>Commercial_Total!Y106</f>
        <v>1.0222453532904814</v>
      </c>
      <c r="AO32" s="48">
        <f>Commercial_Total!X106</f>
        <v>1.0160273128102488</v>
      </c>
      <c r="AP32" s="48">
        <f t="shared" si="26"/>
        <v>0.76968433811118087</v>
      </c>
      <c r="AQ32" s="48">
        <f t="shared" si="27"/>
        <v>1.0215238648314477</v>
      </c>
      <c r="AR32" s="48">
        <f t="shared" si="28"/>
        <v>0.81662316327576923</v>
      </c>
      <c r="AT32" s="5"/>
      <c r="AV32" s="46" t="e">
        <f>D32/#REF!</f>
        <v>#REF!</v>
      </c>
      <c r="AW32" s="46" t="e">
        <f>#REF!/#REF!</f>
        <v>#REF!</v>
      </c>
      <c r="AX32" s="46" t="e">
        <f>#REF!/#REF!</f>
        <v>#REF!</v>
      </c>
      <c r="AY32" s="46" t="e">
        <f>#REF!/#REF!</f>
        <v>#REF!</v>
      </c>
      <c r="BA32" s="46" t="e">
        <f t="shared" si="29"/>
        <v>#REF!</v>
      </c>
      <c r="BB32" s="46" t="e">
        <f t="shared" si="29"/>
        <v>#REF!</v>
      </c>
      <c r="BC32" s="46" t="e">
        <f t="shared" si="29"/>
        <v>#REF!</v>
      </c>
      <c r="BD32" s="46" t="e">
        <f t="shared" si="29"/>
        <v>#REF!</v>
      </c>
      <c r="BE32" s="46" t="e">
        <f t="shared" si="30"/>
        <v>#REF!</v>
      </c>
      <c r="BF32" s="46"/>
      <c r="BG32" s="46" t="e">
        <f t="shared" si="31"/>
        <v>#REF!</v>
      </c>
      <c r="BH32" s="46" t="e">
        <f t="shared" si="31"/>
        <v>#REF!</v>
      </c>
      <c r="BI32" s="46" t="e">
        <f t="shared" si="31"/>
        <v>#REF!</v>
      </c>
      <c r="BJ32" s="46" t="e">
        <f t="shared" si="31"/>
        <v>#REF!</v>
      </c>
      <c r="BM32" s="46" t="e">
        <f>LN(#REF!/#REF!)</f>
        <v>#REF!</v>
      </c>
      <c r="BN32" s="46" t="e">
        <f>LN(#REF!/#REF!)</f>
        <v>#REF!</v>
      </c>
      <c r="BO32" s="46" t="e">
        <f>LN(#REF!/#REF!)</f>
        <v>#REF!</v>
      </c>
      <c r="BP32" s="46" t="e">
        <f>LN(#REF!/#REF!)</f>
        <v>#REF!</v>
      </c>
      <c r="BR32" s="46" t="e">
        <f>M32/#REF!</f>
        <v>#REF!</v>
      </c>
      <c r="BS32" s="46" t="e">
        <f>#REF!/#REF!</f>
        <v>#REF!</v>
      </c>
      <c r="BT32" s="46" t="e">
        <f>#REF!/#REF!</f>
        <v>#REF!</v>
      </c>
      <c r="BU32" s="46" t="e">
        <f>#REF!/#REF!</f>
        <v>#REF!</v>
      </c>
      <c r="BV32" s="46"/>
      <c r="BX32" s="46" t="e">
        <f t="shared" si="32"/>
        <v>#REF!</v>
      </c>
      <c r="BY32" s="46" t="e">
        <f t="shared" si="32"/>
        <v>#REF!</v>
      </c>
      <c r="BZ32" s="46" t="e">
        <f t="shared" si="32"/>
        <v>#REF!</v>
      </c>
      <c r="CA32" s="46" t="e">
        <f t="shared" si="32"/>
        <v>#REF!</v>
      </c>
      <c r="CC32" s="46" t="e">
        <f>LN(#REF!/#REF!)</f>
        <v>#REF!</v>
      </c>
      <c r="CD32" s="46" t="e">
        <f>LN(#REF!/#REF!)</f>
        <v>#REF!</v>
      </c>
      <c r="CE32" s="46" t="e">
        <f>LN(#REF!/#REF!)</f>
        <v>#REF!</v>
      </c>
      <c r="CF32" s="46" t="e">
        <f>LN(#REF!/#REF!)</f>
        <v>#REF!</v>
      </c>
      <c r="CH32" s="46" t="e">
        <f>LN(#REF!/#REF!)</f>
        <v>#REF!</v>
      </c>
      <c r="CI32" s="46" t="e">
        <f>LN(#REF!/#REF!)</f>
        <v>#REF!</v>
      </c>
      <c r="CJ32" s="46" t="e">
        <f>LN(#REF!/#REF!)</f>
        <v>#REF!</v>
      </c>
      <c r="CK32" s="46" t="e">
        <f>LN(#REF!/#REF!)</f>
        <v>#REF!</v>
      </c>
      <c r="CM32" s="46" t="e">
        <f>LN(#REF!/#REF!)</f>
        <v>#REF!</v>
      </c>
      <c r="CN32" s="46" t="e">
        <f>LN(#REF!/#REF!)</f>
        <v>#REF!</v>
      </c>
      <c r="CO32" s="46" t="e">
        <f>LN(#REF!/#REF!)</f>
        <v>#REF!</v>
      </c>
      <c r="CP32" s="46" t="e">
        <f>LN(#REF!/#REF!)</f>
        <v>#REF!</v>
      </c>
      <c r="CS32" s="46" t="e">
        <f t="shared" si="33"/>
        <v>#REF!</v>
      </c>
      <c r="CT32" s="46">
        <f t="shared" si="34"/>
        <v>1</v>
      </c>
      <c r="CU32" s="46">
        <f t="shared" si="5"/>
        <v>1</v>
      </c>
      <c r="CV32" s="46"/>
      <c r="CW32" s="46" t="e">
        <f t="shared" si="35"/>
        <v>#REF!</v>
      </c>
      <c r="CX32" s="46">
        <f t="shared" si="36"/>
        <v>1</v>
      </c>
      <c r="CY32" s="46">
        <f t="shared" si="6"/>
        <v>1</v>
      </c>
      <c r="CZ32" s="46"/>
      <c r="DA32" s="46" t="e">
        <f t="shared" si="37"/>
        <v>#REF!</v>
      </c>
      <c r="DB32" s="46">
        <f t="shared" si="38"/>
        <v>1</v>
      </c>
      <c r="DC32" s="46">
        <f t="shared" si="7"/>
        <v>1</v>
      </c>
      <c r="DD32" s="46"/>
      <c r="DE32" s="46" t="e">
        <f t="shared" si="39"/>
        <v>#REF!</v>
      </c>
      <c r="DF32" s="46">
        <f t="shared" si="40"/>
        <v>1</v>
      </c>
      <c r="DG32" s="46">
        <f t="shared" si="8"/>
        <v>1</v>
      </c>
      <c r="DI32" s="46" t="e">
        <f t="shared" si="41"/>
        <v>#REF!</v>
      </c>
      <c r="DJ32" s="46">
        <f t="shared" si="42"/>
        <v>1</v>
      </c>
      <c r="DK32" s="46">
        <f t="shared" si="9"/>
        <v>1</v>
      </c>
      <c r="DO32" s="52">
        <f t="shared" si="10"/>
        <v>0.53904469716939163</v>
      </c>
      <c r="DP32" s="52">
        <f t="shared" si="11"/>
        <v>0.46095530283060826</v>
      </c>
      <c r="DQ32" s="46"/>
      <c r="DR32" s="46">
        <f t="shared" si="56"/>
        <v>0.54126123987579633</v>
      </c>
      <c r="DS32" s="46">
        <f t="shared" si="57"/>
        <v>0.45873214634814458</v>
      </c>
      <c r="DT32" s="46">
        <f t="shared" si="58"/>
        <v>0.99999338622394096</v>
      </c>
      <c r="DU32" s="52"/>
      <c r="DV32" s="46">
        <f t="shared" si="59"/>
        <v>0.54126481968010232</v>
      </c>
      <c r="DW32" s="46">
        <f t="shared" si="60"/>
        <v>0.45873518031989763</v>
      </c>
      <c r="DY32" s="46">
        <f t="shared" si="43"/>
        <v>2.547953499767237E-2</v>
      </c>
      <c r="DZ32" s="46">
        <f t="shared" si="44"/>
        <v>5.7068906760134715E-2</v>
      </c>
      <c r="EA32" s="46"/>
      <c r="EB32" s="46">
        <f t="shared" si="61"/>
        <v>5.016383029868484E-2</v>
      </c>
      <c r="EC32" s="46">
        <f t="shared" si="62"/>
        <v>5.016383029868484E-2</v>
      </c>
      <c r="ED32" s="46"/>
      <c r="EE32" s="52">
        <f t="shared" si="45"/>
        <v>0.79868852674104196</v>
      </c>
      <c r="EF32" s="52">
        <f t="shared" si="46"/>
        <v>0.20131147325895812</v>
      </c>
      <c r="EG32" s="52"/>
      <c r="EH32" s="52">
        <f t="shared" si="63"/>
        <v>-3.056971386252993E-3</v>
      </c>
      <c r="EI32" s="52">
        <f t="shared" si="64"/>
        <v>1.2221243037901017E-2</v>
      </c>
      <c r="EK32" s="46">
        <f t="shared" si="47"/>
        <v>2.1627323914759414E-2</v>
      </c>
      <c r="EL32" s="46">
        <f t="shared" si="48"/>
        <v>5.3161665764515365E-3</v>
      </c>
      <c r="EN32" s="46">
        <v>0</v>
      </c>
      <c r="EO32" s="46">
        <f t="shared" si="49"/>
        <v>2.6002894634597016E-3</v>
      </c>
      <c r="ES32" s="46">
        <f t="shared" si="50"/>
        <v>1.0407802696718473</v>
      </c>
      <c r="ET32" s="46">
        <f t="shared" si="51"/>
        <v>1.3100915945971305</v>
      </c>
      <c r="EU32" s="46">
        <f t="shared" si="12"/>
        <v>0.78617703256052529</v>
      </c>
      <c r="EW32" s="46">
        <f t="shared" si="65"/>
        <v>1.0142453335555421</v>
      </c>
      <c r="EX32" s="46">
        <f t="shared" si="52"/>
        <v>1.0384367758780257</v>
      </c>
      <c r="EY32" s="46">
        <f t="shared" si="13"/>
        <v>1.016840475777584</v>
      </c>
      <c r="FA32" s="46">
        <f t="shared" si="66"/>
        <v>1.0011935559775764</v>
      </c>
      <c r="FB32" s="46">
        <f t="shared" si="53"/>
        <v>0.8794893850960338</v>
      </c>
      <c r="FC32" s="46">
        <f t="shared" si="14"/>
        <v>1.0215238648314477</v>
      </c>
      <c r="FE32" s="46">
        <f t="shared" si="67"/>
        <v>0.7994166278342536</v>
      </c>
      <c r="FG32" s="46">
        <f t="shared" si="68"/>
        <v>1.0514433405427634</v>
      </c>
      <c r="FH32" s="46">
        <f t="shared" si="54"/>
        <v>1.0326642088968552</v>
      </c>
      <c r="FI32" s="46">
        <f t="shared" si="15"/>
        <v>1.0386291993364913</v>
      </c>
      <c r="FK32" s="46">
        <f t="shared" si="69"/>
        <v>1.0039595012570408</v>
      </c>
      <c r="FL32" s="46">
        <f t="shared" si="55"/>
        <v>1.3174149736937666</v>
      </c>
      <c r="FM32" s="46">
        <f t="shared" si="16"/>
        <v>0.76968433811118087</v>
      </c>
    </row>
    <row r="33" spans="1:169" x14ac:dyDescent="0.2">
      <c r="A33" s="33" t="s">
        <v>52</v>
      </c>
      <c r="B33" s="1">
        <f t="shared" si="17"/>
        <v>1967</v>
      </c>
      <c r="D33" s="43">
        <f>Commercial_Total!D257</f>
        <v>3767.6930000000002</v>
      </c>
      <c r="E33" s="43">
        <f>Commercial_Total!D181</f>
        <v>925.178</v>
      </c>
      <c r="F33" s="43">
        <f>Conversion_Factors!$O29*E33</f>
        <v>3131.5119999999997</v>
      </c>
      <c r="G33" s="43">
        <f t="shared" si="1"/>
        <v>6899.2049999999999</v>
      </c>
      <c r="H33" s="49">
        <f t="shared" si="2"/>
        <v>3.3847670394237648</v>
      </c>
      <c r="K33" s="51">
        <f>Commercial_Total!F33</f>
        <v>40.166885890644082</v>
      </c>
      <c r="M33" s="49">
        <f>Commercial_Total!Y257</f>
        <v>1.4668449842531965</v>
      </c>
      <c r="N33" s="49">
        <f>Commercial_Total!Y181</f>
        <v>0.56772025809213111</v>
      </c>
      <c r="O33" s="358">
        <f>Commercial_Total!$H107</f>
        <v>116.83432499040441</v>
      </c>
      <c r="Q33" s="50">
        <f t="shared" si="18"/>
        <v>171.76350237315771</v>
      </c>
      <c r="S33" s="52">
        <f>Commercial_Total!Y257</f>
        <v>1.4668449842531965</v>
      </c>
      <c r="T33" s="52">
        <f>Commercial_Total!Y181</f>
        <v>0.56772025809213111</v>
      </c>
      <c r="W33" s="52">
        <f>Commercial_Total!X257</f>
        <v>0.99672272553170049</v>
      </c>
      <c r="Z33" s="116">
        <f>Commercial_Total!X181</f>
        <v>0.99984023005398892</v>
      </c>
      <c r="AA33" s="46"/>
      <c r="AB33" s="22">
        <f t="shared" si="19"/>
        <v>1967</v>
      </c>
      <c r="AC33" s="48">
        <f t="shared" si="3"/>
        <v>0.69048959606982208</v>
      </c>
      <c r="AD33" s="48">
        <f t="shared" si="4"/>
        <v>0.87025009391930053</v>
      </c>
      <c r="AE33" s="48">
        <f t="shared" si="20"/>
        <v>1.0019083129812365</v>
      </c>
      <c r="AF33" s="361">
        <f t="shared" si="21"/>
        <v>1.0204332717208058</v>
      </c>
      <c r="AG33" s="48">
        <f t="shared" si="22"/>
        <v>0.85119975167095396</v>
      </c>
      <c r="AH33" s="48">
        <f t="shared" si="23"/>
        <v>0.60089863583006287</v>
      </c>
      <c r="AI33" s="48">
        <f t="shared" si="24"/>
        <v>0.60089863583006253</v>
      </c>
      <c r="AJ33" s="48"/>
      <c r="AK33" s="48"/>
      <c r="AL33" s="48">
        <f t="shared" si="25"/>
        <v>1.0223805777797161</v>
      </c>
      <c r="AM33" s="47"/>
      <c r="AN33" s="48">
        <f>Commercial_Total!Y107</f>
        <v>1.1137732048498206</v>
      </c>
      <c r="AO33" s="48">
        <f>Commercial_Total!X107</f>
        <v>1.0015632513645825</v>
      </c>
      <c r="AP33" s="48">
        <f t="shared" si="26"/>
        <v>0.76451202622738668</v>
      </c>
      <c r="AQ33" s="48">
        <f t="shared" si="27"/>
        <v>1.0204332717208058</v>
      </c>
      <c r="AR33" s="48">
        <f t="shared" si="28"/>
        <v>0.87025009391930019</v>
      </c>
      <c r="AT33" s="5"/>
      <c r="AV33" s="46" t="e">
        <f>D33/#REF!</f>
        <v>#REF!</v>
      </c>
      <c r="AW33" s="46" t="e">
        <f>#REF!/#REF!</f>
        <v>#REF!</v>
      </c>
      <c r="AX33" s="46" t="e">
        <f>#REF!/#REF!</f>
        <v>#REF!</v>
      </c>
      <c r="AY33" s="46" t="e">
        <f>#REF!/#REF!</f>
        <v>#REF!</v>
      </c>
      <c r="BA33" s="46" t="e">
        <f t="shared" si="29"/>
        <v>#REF!</v>
      </c>
      <c r="BB33" s="46" t="e">
        <f t="shared" si="29"/>
        <v>#REF!</v>
      </c>
      <c r="BC33" s="46" t="e">
        <f t="shared" si="29"/>
        <v>#REF!</v>
      </c>
      <c r="BD33" s="46" t="e">
        <f t="shared" si="29"/>
        <v>#REF!</v>
      </c>
      <c r="BE33" s="46" t="e">
        <f t="shared" si="30"/>
        <v>#REF!</v>
      </c>
      <c r="BF33" s="46"/>
      <c r="BG33" s="46" t="e">
        <f t="shared" si="31"/>
        <v>#REF!</v>
      </c>
      <c r="BH33" s="46" t="e">
        <f t="shared" si="31"/>
        <v>#REF!</v>
      </c>
      <c r="BI33" s="46" t="e">
        <f t="shared" si="31"/>
        <v>#REF!</v>
      </c>
      <c r="BJ33" s="46" t="e">
        <f t="shared" si="31"/>
        <v>#REF!</v>
      </c>
      <c r="BM33" s="46" t="e">
        <f>LN(#REF!/#REF!)</f>
        <v>#REF!</v>
      </c>
      <c r="BN33" s="46" t="e">
        <f>LN(#REF!/#REF!)</f>
        <v>#REF!</v>
      </c>
      <c r="BO33" s="46" t="e">
        <f>LN(#REF!/#REF!)</f>
        <v>#REF!</v>
      </c>
      <c r="BP33" s="46" t="e">
        <f>LN(#REF!/#REF!)</f>
        <v>#REF!</v>
      </c>
      <c r="BR33" s="46" t="e">
        <f>M33/#REF!</f>
        <v>#REF!</v>
      </c>
      <c r="BS33" s="46" t="e">
        <f>#REF!/#REF!</f>
        <v>#REF!</v>
      </c>
      <c r="BT33" s="46" t="e">
        <f>#REF!/#REF!</f>
        <v>#REF!</v>
      </c>
      <c r="BU33" s="46" t="e">
        <f>#REF!/#REF!</f>
        <v>#REF!</v>
      </c>
      <c r="BV33" s="46"/>
      <c r="BX33" s="46" t="e">
        <f t="shared" si="32"/>
        <v>#REF!</v>
      </c>
      <c r="BY33" s="46" t="e">
        <f t="shared" si="32"/>
        <v>#REF!</v>
      </c>
      <c r="BZ33" s="46" t="e">
        <f t="shared" si="32"/>
        <v>#REF!</v>
      </c>
      <c r="CA33" s="46" t="e">
        <f t="shared" si="32"/>
        <v>#REF!</v>
      </c>
      <c r="CC33" s="46" t="e">
        <f>LN(#REF!/#REF!)</f>
        <v>#REF!</v>
      </c>
      <c r="CD33" s="46" t="e">
        <f>LN(#REF!/#REF!)</f>
        <v>#REF!</v>
      </c>
      <c r="CE33" s="46" t="e">
        <f>LN(#REF!/#REF!)</f>
        <v>#REF!</v>
      </c>
      <c r="CF33" s="46" t="e">
        <f>LN(#REF!/#REF!)</f>
        <v>#REF!</v>
      </c>
      <c r="CH33" s="46" t="e">
        <f>LN(#REF!/#REF!)</f>
        <v>#REF!</v>
      </c>
      <c r="CI33" s="46" t="e">
        <f>LN(#REF!/#REF!)</f>
        <v>#REF!</v>
      </c>
      <c r="CJ33" s="46" t="e">
        <f>LN(#REF!/#REF!)</f>
        <v>#REF!</v>
      </c>
      <c r="CK33" s="46" t="e">
        <f>LN(#REF!/#REF!)</f>
        <v>#REF!</v>
      </c>
      <c r="CM33" s="46" t="e">
        <f>LN(#REF!/#REF!)</f>
        <v>#REF!</v>
      </c>
      <c r="CN33" s="46" t="e">
        <f>LN(#REF!/#REF!)</f>
        <v>#REF!</v>
      </c>
      <c r="CO33" s="46" t="e">
        <f>LN(#REF!/#REF!)</f>
        <v>#REF!</v>
      </c>
      <c r="CP33" s="46" t="e">
        <f>LN(#REF!/#REF!)</f>
        <v>#REF!</v>
      </c>
      <c r="CS33" s="46" t="e">
        <f t="shared" si="33"/>
        <v>#REF!</v>
      </c>
      <c r="CT33" s="46">
        <f t="shared" si="34"/>
        <v>1</v>
      </c>
      <c r="CU33" s="46">
        <f t="shared" si="5"/>
        <v>1</v>
      </c>
      <c r="CV33" s="46"/>
      <c r="CW33" s="46" t="e">
        <f t="shared" si="35"/>
        <v>#REF!</v>
      </c>
      <c r="CX33" s="46">
        <f t="shared" si="36"/>
        <v>1</v>
      </c>
      <c r="CY33" s="46">
        <f t="shared" si="6"/>
        <v>1</v>
      </c>
      <c r="CZ33" s="46"/>
      <c r="DA33" s="46" t="e">
        <f t="shared" si="37"/>
        <v>#REF!</v>
      </c>
      <c r="DB33" s="46">
        <f t="shared" si="38"/>
        <v>1</v>
      </c>
      <c r="DC33" s="46">
        <f t="shared" si="7"/>
        <v>1</v>
      </c>
      <c r="DD33" s="46"/>
      <c r="DE33" s="46" t="e">
        <f t="shared" si="39"/>
        <v>#REF!</v>
      </c>
      <c r="DF33" s="46">
        <f t="shared" si="40"/>
        <v>1</v>
      </c>
      <c r="DG33" s="46">
        <f t="shared" si="8"/>
        <v>1</v>
      </c>
      <c r="DI33" s="46" t="e">
        <f t="shared" si="41"/>
        <v>#REF!</v>
      </c>
      <c r="DJ33" s="46">
        <f t="shared" si="42"/>
        <v>1</v>
      </c>
      <c r="DK33" s="46">
        <f t="shared" si="9"/>
        <v>1</v>
      </c>
      <c r="DO33" s="52">
        <f t="shared" si="10"/>
        <v>0.54610538460590752</v>
      </c>
      <c r="DP33" s="52">
        <f t="shared" si="11"/>
        <v>0.45389461539409248</v>
      </c>
      <c r="DQ33" s="46"/>
      <c r="DR33" s="46">
        <f t="shared" si="56"/>
        <v>0.54256738390225723</v>
      </c>
      <c r="DS33" s="46">
        <f t="shared" si="57"/>
        <v>0.45741587673027695</v>
      </c>
      <c r="DT33" s="46">
        <f t="shared" si="58"/>
        <v>0.99998326063253418</v>
      </c>
      <c r="DU33" s="52"/>
      <c r="DV33" s="46">
        <f t="shared" si="59"/>
        <v>0.54257646628910472</v>
      </c>
      <c r="DW33" s="46">
        <f t="shared" si="60"/>
        <v>0.45742353371089522</v>
      </c>
      <c r="DY33" s="46">
        <f t="shared" si="43"/>
        <v>9.0730464003907205E-2</v>
      </c>
      <c r="DZ33" s="46">
        <f t="shared" si="44"/>
        <v>6.6102005562658814E-2</v>
      </c>
      <c r="EA33" s="46"/>
      <c r="EB33" s="46">
        <f t="shared" si="61"/>
        <v>7.1413799062990349E-2</v>
      </c>
      <c r="EC33" s="46">
        <f t="shared" si="62"/>
        <v>7.1413799062990349E-2</v>
      </c>
      <c r="ED33" s="46"/>
      <c r="EE33" s="52">
        <f t="shared" si="45"/>
        <v>0.80285458517824171</v>
      </c>
      <c r="EF33" s="52">
        <f t="shared" si="46"/>
        <v>0.19714541482175835</v>
      </c>
      <c r="EG33" s="52"/>
      <c r="EH33" s="52">
        <f t="shared" si="63"/>
        <v>5.2025672028181546E-3</v>
      </c>
      <c r="EI33" s="52">
        <f t="shared" si="64"/>
        <v>-2.0911724098157815E-2</v>
      </c>
      <c r="EK33" s="46">
        <f t="shared" si="47"/>
        <v>-1.4114097738098729E-2</v>
      </c>
      <c r="EL33" s="46">
        <f t="shared" si="48"/>
        <v>-1.5599930597826243E-2</v>
      </c>
      <c r="EN33" s="46">
        <v>0</v>
      </c>
      <c r="EO33" s="46">
        <f t="shared" si="49"/>
        <v>-2.33521924352875E-3</v>
      </c>
      <c r="ES33" s="46">
        <f t="shared" si="50"/>
        <v>1.0827074773459791</v>
      </c>
      <c r="ET33" s="46">
        <f t="shared" si="51"/>
        <v>1.4184459654784303</v>
      </c>
      <c r="EU33" s="46">
        <f t="shared" si="12"/>
        <v>0.85119975167095396</v>
      </c>
      <c r="EW33" s="46">
        <f t="shared" si="65"/>
        <v>0.9853151372786092</v>
      </c>
      <c r="EX33" s="46">
        <f t="shared" si="52"/>
        <v>1.0231874743794134</v>
      </c>
      <c r="EY33" s="46">
        <f t="shared" si="13"/>
        <v>1.0019083129812365</v>
      </c>
      <c r="FA33" s="46">
        <f t="shared" si="66"/>
        <v>0.99893238606733703</v>
      </c>
      <c r="FB33" s="46">
        <f t="shared" si="53"/>
        <v>0.87855042997487609</v>
      </c>
      <c r="FC33" s="46">
        <f t="shared" si="14"/>
        <v>1.0204332717208058</v>
      </c>
      <c r="FE33" s="46">
        <f t="shared" si="67"/>
        <v>0.85282410720669288</v>
      </c>
      <c r="FG33" s="46">
        <f t="shared" si="68"/>
        <v>1.0740255647008217</v>
      </c>
      <c r="FH33" s="46">
        <f t="shared" si="54"/>
        <v>1.1091077601067723</v>
      </c>
      <c r="FI33" s="46">
        <f t="shared" si="15"/>
        <v>1.1155143123321376</v>
      </c>
      <c r="FK33" s="46">
        <f t="shared" si="69"/>
        <v>0.99327995695418836</v>
      </c>
      <c r="FL33" s="46">
        <f t="shared" si="55"/>
        <v>1.3085618883613477</v>
      </c>
      <c r="FM33" s="46">
        <f t="shared" si="16"/>
        <v>0.76451202622738668</v>
      </c>
    </row>
    <row r="34" spans="1:169" x14ac:dyDescent="0.2">
      <c r="A34" s="33" t="s">
        <v>52</v>
      </c>
      <c r="B34" s="1">
        <f t="shared" si="17"/>
        <v>1968</v>
      </c>
      <c r="D34" s="43">
        <f>Commercial_Total!D258</f>
        <v>3899.46</v>
      </c>
      <c r="E34" s="43">
        <f>Commercial_Total!D182</f>
        <v>1013.9590000000001</v>
      </c>
      <c r="F34" s="43">
        <f>Conversion_Factors!$O30*E34</f>
        <v>3429.5710000000004</v>
      </c>
      <c r="G34" s="43">
        <f t="shared" si="1"/>
        <v>7329.0310000000009</v>
      </c>
      <c r="H34" s="49">
        <f t="shared" si="2"/>
        <v>3.3823566830611496</v>
      </c>
      <c r="K34" s="51">
        <f>Commercial_Total!F34</f>
        <v>41.119338763690571</v>
      </c>
      <c r="M34" s="49">
        <f>Commercial_Total!Y258</f>
        <v>1.4692907809368534</v>
      </c>
      <c r="N34" s="49">
        <f>Commercial_Total!Y182</f>
        <v>0.59896540012972499</v>
      </c>
      <c r="O34" s="358">
        <f>Commercial_Total!$H108</f>
        <v>119.49168317703287</v>
      </c>
      <c r="Q34" s="50">
        <f t="shared" si="18"/>
        <v>178.23805587242865</v>
      </c>
      <c r="S34" s="52">
        <f>Commercial_Total!Y258</f>
        <v>1.4692907809368534</v>
      </c>
      <c r="T34" s="52">
        <f>Commercial_Total!Y182</f>
        <v>0.59896540012972499</v>
      </c>
      <c r="W34" s="52">
        <f>Commercial_Total!X258</f>
        <v>1.0060089135851105</v>
      </c>
      <c r="Z34" s="116">
        <f>Commercial_Total!X182</f>
        <v>1.0145662257158534</v>
      </c>
      <c r="AA34" s="46"/>
      <c r="AB34" s="22">
        <f t="shared" si="19"/>
        <v>1968</v>
      </c>
      <c r="AC34" s="48">
        <f t="shared" si="3"/>
        <v>0.70686275482989902</v>
      </c>
      <c r="AD34" s="48">
        <f t="shared" si="4"/>
        <v>0.90305380782229905</v>
      </c>
      <c r="AE34" s="48">
        <f t="shared" si="20"/>
        <v>1.013738265494625</v>
      </c>
      <c r="AF34" s="361">
        <f t="shared" si="21"/>
        <v>1.0200982753008598</v>
      </c>
      <c r="AG34" s="48">
        <f t="shared" si="22"/>
        <v>0.87326443823626654</v>
      </c>
      <c r="AH34" s="48">
        <f t="shared" si="23"/>
        <v>0.63833510235690072</v>
      </c>
      <c r="AI34" s="48">
        <f t="shared" si="24"/>
        <v>0.6383351023569005</v>
      </c>
      <c r="AJ34" s="48"/>
      <c r="AK34" s="48"/>
      <c r="AL34" s="48">
        <f t="shared" si="25"/>
        <v>1.034112656237552</v>
      </c>
      <c r="AM34" s="47"/>
      <c r="AN34" s="48">
        <f>Commercial_Total!Y108</f>
        <v>1.1275280399948948</v>
      </c>
      <c r="AO34" s="48">
        <f>Commercial_Total!X108</f>
        <v>1.0118474015448862</v>
      </c>
      <c r="AP34" s="48">
        <f t="shared" si="26"/>
        <v>0.77594197020774447</v>
      </c>
      <c r="AQ34" s="48">
        <f t="shared" si="27"/>
        <v>1.0200982753008598</v>
      </c>
      <c r="AR34" s="48">
        <f t="shared" si="28"/>
        <v>0.90305380782229849</v>
      </c>
      <c r="AT34" s="5"/>
      <c r="AV34" s="46" t="e">
        <f>D34/#REF!</f>
        <v>#REF!</v>
      </c>
      <c r="AW34" s="46" t="e">
        <f>#REF!/#REF!</f>
        <v>#REF!</v>
      </c>
      <c r="AX34" s="46" t="e">
        <f>#REF!/#REF!</f>
        <v>#REF!</v>
      </c>
      <c r="AY34" s="46" t="e">
        <f>#REF!/#REF!</f>
        <v>#REF!</v>
      </c>
      <c r="BA34" s="46" t="e">
        <f t="shared" si="29"/>
        <v>#REF!</v>
      </c>
      <c r="BB34" s="46" t="e">
        <f t="shared" si="29"/>
        <v>#REF!</v>
      </c>
      <c r="BC34" s="46" t="e">
        <f t="shared" si="29"/>
        <v>#REF!</v>
      </c>
      <c r="BD34" s="46" t="e">
        <f t="shared" si="29"/>
        <v>#REF!</v>
      </c>
      <c r="BE34" s="46" t="e">
        <f t="shared" si="30"/>
        <v>#REF!</v>
      </c>
      <c r="BF34" s="46"/>
      <c r="BG34" s="46" t="e">
        <f t="shared" si="31"/>
        <v>#REF!</v>
      </c>
      <c r="BH34" s="46" t="e">
        <f t="shared" si="31"/>
        <v>#REF!</v>
      </c>
      <c r="BI34" s="46" t="e">
        <f t="shared" si="31"/>
        <v>#REF!</v>
      </c>
      <c r="BJ34" s="46" t="e">
        <f t="shared" si="31"/>
        <v>#REF!</v>
      </c>
      <c r="BM34" s="46" t="e">
        <f>LN(#REF!/#REF!)</f>
        <v>#REF!</v>
      </c>
      <c r="BN34" s="46" t="e">
        <f>LN(#REF!/#REF!)</f>
        <v>#REF!</v>
      </c>
      <c r="BO34" s="46" t="e">
        <f>LN(#REF!/#REF!)</f>
        <v>#REF!</v>
      </c>
      <c r="BP34" s="46" t="e">
        <f>LN(#REF!/#REF!)</f>
        <v>#REF!</v>
      </c>
      <c r="BR34" s="46" t="e">
        <f>M34/#REF!</f>
        <v>#REF!</v>
      </c>
      <c r="BS34" s="46" t="e">
        <f>#REF!/#REF!</f>
        <v>#REF!</v>
      </c>
      <c r="BT34" s="46" t="e">
        <f>#REF!/#REF!</f>
        <v>#REF!</v>
      </c>
      <c r="BU34" s="46" t="e">
        <f>#REF!/#REF!</f>
        <v>#REF!</v>
      </c>
      <c r="BV34" s="46"/>
      <c r="BX34" s="46" t="e">
        <f t="shared" si="32"/>
        <v>#REF!</v>
      </c>
      <c r="BY34" s="46" t="e">
        <f t="shared" si="32"/>
        <v>#REF!</v>
      </c>
      <c r="BZ34" s="46" t="e">
        <f t="shared" si="32"/>
        <v>#REF!</v>
      </c>
      <c r="CA34" s="46" t="e">
        <f t="shared" si="32"/>
        <v>#REF!</v>
      </c>
      <c r="CC34" s="46" t="e">
        <f>LN(#REF!/#REF!)</f>
        <v>#REF!</v>
      </c>
      <c r="CD34" s="46" t="e">
        <f>LN(#REF!/#REF!)</f>
        <v>#REF!</v>
      </c>
      <c r="CE34" s="46" t="e">
        <f>LN(#REF!/#REF!)</f>
        <v>#REF!</v>
      </c>
      <c r="CF34" s="46" t="e">
        <f>LN(#REF!/#REF!)</f>
        <v>#REF!</v>
      </c>
      <c r="CH34" s="46" t="e">
        <f>LN(#REF!/#REF!)</f>
        <v>#REF!</v>
      </c>
      <c r="CI34" s="46" t="e">
        <f>LN(#REF!/#REF!)</f>
        <v>#REF!</v>
      </c>
      <c r="CJ34" s="46" t="e">
        <f>LN(#REF!/#REF!)</f>
        <v>#REF!</v>
      </c>
      <c r="CK34" s="46" t="e">
        <f>LN(#REF!/#REF!)</f>
        <v>#REF!</v>
      </c>
      <c r="CM34" s="46" t="e">
        <f>LN(#REF!/#REF!)</f>
        <v>#REF!</v>
      </c>
      <c r="CN34" s="46" t="e">
        <f>LN(#REF!/#REF!)</f>
        <v>#REF!</v>
      </c>
      <c r="CO34" s="46" t="e">
        <f>LN(#REF!/#REF!)</f>
        <v>#REF!</v>
      </c>
      <c r="CP34" s="46" t="e">
        <f>LN(#REF!/#REF!)</f>
        <v>#REF!</v>
      </c>
      <c r="CS34" s="46" t="e">
        <f t="shared" si="33"/>
        <v>#REF!</v>
      </c>
      <c r="CT34" s="46">
        <f t="shared" si="34"/>
        <v>1</v>
      </c>
      <c r="CU34" s="46">
        <f t="shared" si="5"/>
        <v>1</v>
      </c>
      <c r="CV34" s="46"/>
      <c r="CW34" s="46" t="e">
        <f t="shared" si="35"/>
        <v>#REF!</v>
      </c>
      <c r="CX34" s="46">
        <f t="shared" si="36"/>
        <v>1</v>
      </c>
      <c r="CY34" s="46">
        <f t="shared" si="6"/>
        <v>1</v>
      </c>
      <c r="CZ34" s="46"/>
      <c r="DA34" s="46" t="e">
        <f t="shared" si="37"/>
        <v>#REF!</v>
      </c>
      <c r="DB34" s="46">
        <f t="shared" si="38"/>
        <v>1</v>
      </c>
      <c r="DC34" s="46">
        <f t="shared" si="7"/>
        <v>1</v>
      </c>
      <c r="DD34" s="46"/>
      <c r="DE34" s="46" t="e">
        <f t="shared" si="39"/>
        <v>#REF!</v>
      </c>
      <c r="DF34" s="46">
        <f t="shared" si="40"/>
        <v>1</v>
      </c>
      <c r="DG34" s="46">
        <f t="shared" si="8"/>
        <v>1</v>
      </c>
      <c r="DI34" s="46" t="e">
        <f t="shared" si="41"/>
        <v>#REF!</v>
      </c>
      <c r="DJ34" s="46">
        <f t="shared" si="42"/>
        <v>1</v>
      </c>
      <c r="DK34" s="46">
        <f t="shared" si="9"/>
        <v>1</v>
      </c>
      <c r="DO34" s="52">
        <f t="shared" si="10"/>
        <v>0.53205669344283024</v>
      </c>
      <c r="DP34" s="52">
        <f t="shared" si="11"/>
        <v>0.4679433065571697</v>
      </c>
      <c r="DQ34" s="46"/>
      <c r="DR34" s="46">
        <f t="shared" si="56"/>
        <v>0.53905052804891218</v>
      </c>
      <c r="DS34" s="46">
        <f t="shared" si="57"/>
        <v>0.46088327539145074</v>
      </c>
      <c r="DT34" s="46">
        <f t="shared" si="58"/>
        <v>0.99993380344036287</v>
      </c>
      <c r="DU34" s="52"/>
      <c r="DV34" s="46">
        <f t="shared" si="59"/>
        <v>0.53908621370160703</v>
      </c>
      <c r="DW34" s="46">
        <f t="shared" si="60"/>
        <v>0.46091378629839302</v>
      </c>
      <c r="DY34" s="46">
        <f t="shared" si="43"/>
        <v>1.6659973822433201E-3</v>
      </c>
      <c r="DZ34" s="46">
        <f t="shared" si="44"/>
        <v>5.3575039682845153E-2</v>
      </c>
      <c r="EA34" s="46"/>
      <c r="EB34" s="46">
        <f t="shared" si="61"/>
        <v>2.2489866541830932E-2</v>
      </c>
      <c r="EC34" s="46">
        <f t="shared" si="62"/>
        <v>2.2489866541830932E-2</v>
      </c>
      <c r="ED34" s="46"/>
      <c r="EE34" s="52">
        <f t="shared" si="45"/>
        <v>0.79363473784751515</v>
      </c>
      <c r="EF34" s="52">
        <f t="shared" si="46"/>
        <v>0.20636526215248488</v>
      </c>
      <c r="EG34" s="52"/>
      <c r="EH34" s="52">
        <f t="shared" si="63"/>
        <v>-1.1550280604313779E-2</v>
      </c>
      <c r="EI34" s="52">
        <f t="shared" si="64"/>
        <v>4.5706113172661864E-2</v>
      </c>
      <c r="EK34" s="46">
        <f t="shared" si="47"/>
        <v>9.2735885552739112E-3</v>
      </c>
      <c r="EL34" s="46">
        <f t="shared" si="48"/>
        <v>1.4620940031647321E-2</v>
      </c>
      <c r="EN34" s="46">
        <v>0</v>
      </c>
      <c r="EO34" s="46">
        <f t="shared" si="49"/>
        <v>-7.1237251257560052E-4</v>
      </c>
      <c r="ES34" s="46">
        <f t="shared" si="50"/>
        <v>1.0259218667792118</v>
      </c>
      <c r="ET34" s="46">
        <f t="shared" si="51"/>
        <v>1.4552147328290725</v>
      </c>
      <c r="EU34" s="46">
        <f t="shared" si="12"/>
        <v>0.87326443823626654</v>
      </c>
      <c r="EW34" s="46">
        <f t="shared" si="65"/>
        <v>1.0118074202600313</v>
      </c>
      <c r="EX34" s="46">
        <f t="shared" si="52"/>
        <v>1.0352686788942111</v>
      </c>
      <c r="EY34" s="46">
        <f t="shared" si="13"/>
        <v>1.013738265494625</v>
      </c>
      <c r="FA34" s="46">
        <f t="shared" si="66"/>
        <v>0.99967171158641166</v>
      </c>
      <c r="FB34" s="46">
        <f t="shared" si="53"/>
        <v>0.87826201204796228</v>
      </c>
      <c r="FC34" s="46">
        <f t="shared" si="14"/>
        <v>1.0200982753008598</v>
      </c>
      <c r="FE34" s="46">
        <f t="shared" si="67"/>
        <v>0.8852615769357709</v>
      </c>
      <c r="FG34" s="46">
        <f t="shared" si="68"/>
        <v>1.0227446701716016</v>
      </c>
      <c r="FH34" s="46">
        <f t="shared" si="54"/>
        <v>1.1343340502951647</v>
      </c>
      <c r="FI34" s="46">
        <f t="shared" si="15"/>
        <v>1.140886317437833</v>
      </c>
      <c r="FK34" s="46">
        <f t="shared" si="69"/>
        <v>1.0149506398699322</v>
      </c>
      <c r="FL34" s="46">
        <f t="shared" si="55"/>
        <v>1.3281257259017565</v>
      </c>
      <c r="FM34" s="46">
        <f t="shared" si="16"/>
        <v>0.77594197020774447</v>
      </c>
    </row>
    <row r="35" spans="1:169" x14ac:dyDescent="0.2">
      <c r="A35" s="33" t="s">
        <v>52</v>
      </c>
      <c r="B35" s="1">
        <f t="shared" si="17"/>
        <v>1969</v>
      </c>
      <c r="D35" s="43">
        <f>Commercial_Total!D259</f>
        <v>4085.279</v>
      </c>
      <c r="E35" s="43">
        <f>Commercial_Total!D183</f>
        <v>1107.7329999999999</v>
      </c>
      <c r="F35" s="43">
        <f>Conversion_Factors!$O31*E35</f>
        <v>3747.94</v>
      </c>
      <c r="G35" s="43">
        <f t="shared" si="1"/>
        <v>7833.2190000000001</v>
      </c>
      <c r="H35" s="49">
        <f t="shared" si="2"/>
        <v>3.3834326502866667</v>
      </c>
      <c r="K35" s="51">
        <f>Commercial_Total!F35</f>
        <v>42.169102376586245</v>
      </c>
      <c r="M35" s="49">
        <f>Commercial_Total!Y259</f>
        <v>1.4886962577688412</v>
      </c>
      <c r="N35" s="49">
        <f>Commercial_Total!Y183</f>
        <v>0.63462607432084939</v>
      </c>
      <c r="O35" s="358">
        <f>Commercial_Total!$H109</f>
        <v>123.14732131655097</v>
      </c>
      <c r="Q35" s="50">
        <f t="shared" si="18"/>
        <v>185.75730946431707</v>
      </c>
      <c r="S35" s="52">
        <f>Commercial_Total!Y259</f>
        <v>1.4886962577688412</v>
      </c>
      <c r="T35" s="52">
        <f>Commercial_Total!Y183</f>
        <v>0.63462607432084939</v>
      </c>
      <c r="W35" s="52">
        <f>Commercial_Total!X259</f>
        <v>1.0143141944467429</v>
      </c>
      <c r="Z35" s="116">
        <f>Commercial_Total!X183</f>
        <v>1.0200716783633377</v>
      </c>
      <c r="AA35" s="46"/>
      <c r="AB35" s="22">
        <f t="shared" si="19"/>
        <v>1969</v>
      </c>
      <c r="AC35" s="48">
        <f t="shared" si="3"/>
        <v>0.72490873566621694</v>
      </c>
      <c r="AD35" s="48">
        <f t="shared" si="4"/>
        <v>0.94115055744683707</v>
      </c>
      <c r="AE35" s="48">
        <f t="shared" si="20"/>
        <v>1.0207491430113558</v>
      </c>
      <c r="AF35" s="361">
        <f t="shared" si="21"/>
        <v>1.0202518193888268</v>
      </c>
      <c r="AG35" s="48">
        <f t="shared" si="22"/>
        <v>0.90371752014461582</v>
      </c>
      <c r="AH35" s="48">
        <f t="shared" si="23"/>
        <v>0.68224826067034228</v>
      </c>
      <c r="AI35" s="48">
        <f t="shared" si="24"/>
        <v>0.68224826067034194</v>
      </c>
      <c r="AJ35" s="48"/>
      <c r="AK35" s="48"/>
      <c r="AL35" s="48">
        <f t="shared" si="25"/>
        <v>1.0414211702969216</v>
      </c>
      <c r="AM35" s="47"/>
      <c r="AN35" s="48">
        <f>Commercial_Total!Y109</f>
        <v>1.153316670675457</v>
      </c>
      <c r="AO35" s="48">
        <f>Commercial_Total!X109</f>
        <v>1.0194855932084104</v>
      </c>
      <c r="AP35" s="48">
        <f t="shared" si="26"/>
        <v>0.78455259520413778</v>
      </c>
      <c r="AQ35" s="48">
        <f t="shared" si="27"/>
        <v>1.0202518193888268</v>
      </c>
      <c r="AR35" s="48">
        <f t="shared" si="28"/>
        <v>0.94115055744683684</v>
      </c>
      <c r="AT35" s="5"/>
      <c r="AV35" s="46" t="e">
        <f>D35/#REF!</f>
        <v>#REF!</v>
      </c>
      <c r="AW35" s="46" t="e">
        <f>#REF!/#REF!</f>
        <v>#REF!</v>
      </c>
      <c r="AX35" s="46" t="e">
        <f>#REF!/#REF!</f>
        <v>#REF!</v>
      </c>
      <c r="AY35" s="46" t="e">
        <f>#REF!/#REF!</f>
        <v>#REF!</v>
      </c>
      <c r="BA35" s="46" t="e">
        <f t="shared" si="29"/>
        <v>#REF!</v>
      </c>
      <c r="BB35" s="46" t="e">
        <f t="shared" si="29"/>
        <v>#REF!</v>
      </c>
      <c r="BC35" s="46" t="e">
        <f t="shared" si="29"/>
        <v>#REF!</v>
      </c>
      <c r="BD35" s="46" t="e">
        <f t="shared" si="29"/>
        <v>#REF!</v>
      </c>
      <c r="BE35" s="46" t="e">
        <f t="shared" si="30"/>
        <v>#REF!</v>
      </c>
      <c r="BF35" s="46"/>
      <c r="BG35" s="46" t="e">
        <f t="shared" si="31"/>
        <v>#REF!</v>
      </c>
      <c r="BH35" s="46" t="e">
        <f t="shared" si="31"/>
        <v>#REF!</v>
      </c>
      <c r="BI35" s="46" t="e">
        <f t="shared" si="31"/>
        <v>#REF!</v>
      </c>
      <c r="BJ35" s="46" t="e">
        <f t="shared" si="31"/>
        <v>#REF!</v>
      </c>
      <c r="BM35" s="46" t="e">
        <f>LN(#REF!/#REF!)</f>
        <v>#REF!</v>
      </c>
      <c r="BN35" s="46" t="e">
        <f>LN(#REF!/#REF!)</f>
        <v>#REF!</v>
      </c>
      <c r="BO35" s="46" t="e">
        <f>LN(#REF!/#REF!)</f>
        <v>#REF!</v>
      </c>
      <c r="BP35" s="46" t="e">
        <f>LN(#REF!/#REF!)</f>
        <v>#REF!</v>
      </c>
      <c r="BR35" s="46" t="e">
        <f>M35/#REF!</f>
        <v>#REF!</v>
      </c>
      <c r="BS35" s="46" t="e">
        <f>#REF!/#REF!</f>
        <v>#REF!</v>
      </c>
      <c r="BT35" s="46" t="e">
        <f>#REF!/#REF!</f>
        <v>#REF!</v>
      </c>
      <c r="BU35" s="46" t="e">
        <f>#REF!/#REF!</f>
        <v>#REF!</v>
      </c>
      <c r="BV35" s="46"/>
      <c r="BX35" s="46" t="e">
        <f t="shared" si="32"/>
        <v>#REF!</v>
      </c>
      <c r="BY35" s="46" t="e">
        <f t="shared" si="32"/>
        <v>#REF!</v>
      </c>
      <c r="BZ35" s="46" t="e">
        <f t="shared" si="32"/>
        <v>#REF!</v>
      </c>
      <c r="CA35" s="46" t="e">
        <f t="shared" si="32"/>
        <v>#REF!</v>
      </c>
      <c r="CC35" s="46" t="e">
        <f>LN(#REF!/#REF!)</f>
        <v>#REF!</v>
      </c>
      <c r="CD35" s="46" t="e">
        <f>LN(#REF!/#REF!)</f>
        <v>#REF!</v>
      </c>
      <c r="CE35" s="46" t="e">
        <f>LN(#REF!/#REF!)</f>
        <v>#REF!</v>
      </c>
      <c r="CF35" s="46" t="e">
        <f>LN(#REF!/#REF!)</f>
        <v>#REF!</v>
      </c>
      <c r="CH35" s="46" t="e">
        <f>LN(#REF!/#REF!)</f>
        <v>#REF!</v>
      </c>
      <c r="CI35" s="46" t="e">
        <f>LN(#REF!/#REF!)</f>
        <v>#REF!</v>
      </c>
      <c r="CJ35" s="46" t="e">
        <f>LN(#REF!/#REF!)</f>
        <v>#REF!</v>
      </c>
      <c r="CK35" s="46" t="e">
        <f>LN(#REF!/#REF!)</f>
        <v>#REF!</v>
      </c>
      <c r="CM35" s="46" t="e">
        <f>LN(#REF!/#REF!)</f>
        <v>#REF!</v>
      </c>
      <c r="CN35" s="46" t="e">
        <f>LN(#REF!/#REF!)</f>
        <v>#REF!</v>
      </c>
      <c r="CO35" s="46" t="e">
        <f>LN(#REF!/#REF!)</f>
        <v>#REF!</v>
      </c>
      <c r="CP35" s="46" t="e">
        <f>LN(#REF!/#REF!)</f>
        <v>#REF!</v>
      </c>
      <c r="CS35" s="46" t="e">
        <f t="shared" si="33"/>
        <v>#REF!</v>
      </c>
      <c r="CT35" s="46">
        <f t="shared" si="34"/>
        <v>1</v>
      </c>
      <c r="CU35" s="46">
        <f t="shared" si="5"/>
        <v>1</v>
      </c>
      <c r="CV35" s="46"/>
      <c r="CW35" s="46" t="e">
        <f t="shared" si="35"/>
        <v>#REF!</v>
      </c>
      <c r="CX35" s="46">
        <f t="shared" si="36"/>
        <v>1</v>
      </c>
      <c r="CY35" s="46">
        <f t="shared" si="6"/>
        <v>1</v>
      </c>
      <c r="CZ35" s="46"/>
      <c r="DA35" s="46" t="e">
        <f t="shared" si="37"/>
        <v>#REF!</v>
      </c>
      <c r="DB35" s="46">
        <f t="shared" si="38"/>
        <v>1</v>
      </c>
      <c r="DC35" s="46">
        <f t="shared" si="7"/>
        <v>1</v>
      </c>
      <c r="DD35" s="46"/>
      <c r="DE35" s="46" t="e">
        <f t="shared" si="39"/>
        <v>#REF!</v>
      </c>
      <c r="DF35" s="46">
        <f t="shared" si="40"/>
        <v>1</v>
      </c>
      <c r="DG35" s="46">
        <f t="shared" si="8"/>
        <v>1</v>
      </c>
      <c r="DI35" s="46" t="e">
        <f t="shared" si="41"/>
        <v>#REF!</v>
      </c>
      <c r="DJ35" s="46">
        <f t="shared" si="42"/>
        <v>1</v>
      </c>
      <c r="DK35" s="46">
        <f t="shared" si="9"/>
        <v>1</v>
      </c>
      <c r="DO35" s="52">
        <f t="shared" si="10"/>
        <v>0.52153259087994353</v>
      </c>
      <c r="DP35" s="52">
        <f t="shared" si="11"/>
        <v>0.47846740912005653</v>
      </c>
      <c r="DQ35" s="46"/>
      <c r="DR35" s="46">
        <f t="shared" si="56"/>
        <v>0.52677712115273334</v>
      </c>
      <c r="DS35" s="46">
        <f t="shared" si="57"/>
        <v>0.47318585249677864</v>
      </c>
      <c r="DT35" s="46">
        <f t="shared" si="58"/>
        <v>0.99996297364951192</v>
      </c>
      <c r="DU35" s="52"/>
      <c r="DV35" s="46">
        <f t="shared" si="59"/>
        <v>0.5267966265092624</v>
      </c>
      <c r="DW35" s="46">
        <f t="shared" si="60"/>
        <v>0.47320337349073766</v>
      </c>
      <c r="DY35" s="46">
        <f t="shared" si="43"/>
        <v>1.3120919719254437E-2</v>
      </c>
      <c r="DZ35" s="46">
        <f t="shared" si="44"/>
        <v>5.783213238423561E-2</v>
      </c>
      <c r="EA35" s="46"/>
      <c r="EB35" s="46">
        <f t="shared" si="61"/>
        <v>3.0134600837166146E-2</v>
      </c>
      <c r="EC35" s="46">
        <f t="shared" si="62"/>
        <v>3.0134600837166146E-2</v>
      </c>
      <c r="ED35" s="46"/>
      <c r="EE35" s="52">
        <f t="shared" si="45"/>
        <v>0.78668776424934128</v>
      </c>
      <c r="EF35" s="52">
        <f t="shared" si="46"/>
        <v>0.21331223575065877</v>
      </c>
      <c r="EG35" s="52"/>
      <c r="EH35" s="52">
        <f t="shared" si="63"/>
        <v>-8.7918995490328215E-3</v>
      </c>
      <c r="EI35" s="52">
        <f t="shared" si="64"/>
        <v>3.3109271958398419E-2</v>
      </c>
      <c r="EK35" s="46">
        <f t="shared" si="47"/>
        <v>8.2217815688786031E-3</v>
      </c>
      <c r="EL35" s="46">
        <f t="shared" si="48"/>
        <v>5.4117404113289587E-3</v>
      </c>
      <c r="EN35" s="46">
        <v>0</v>
      </c>
      <c r="EO35" s="46">
        <f t="shared" si="49"/>
        <v>3.1806111055951181E-4</v>
      </c>
      <c r="ES35" s="46">
        <f t="shared" si="50"/>
        <v>1.0348726921364797</v>
      </c>
      <c r="ET35" s="46">
        <f t="shared" si="51"/>
        <v>1.5059619881994903</v>
      </c>
      <c r="EU35" s="46">
        <f t="shared" si="12"/>
        <v>0.90371752014461582</v>
      </c>
      <c r="EW35" s="46">
        <f t="shared" si="65"/>
        <v>1.0069158655200907</v>
      </c>
      <c r="EX35" s="46">
        <f t="shared" si="52"/>
        <v>1.0424284578546055</v>
      </c>
      <c r="EY35" s="46">
        <f t="shared" si="13"/>
        <v>1.0207491430113558</v>
      </c>
      <c r="FA35" s="46">
        <f t="shared" si="66"/>
        <v>1.0001505189173285</v>
      </c>
      <c r="FB35" s="46">
        <f t="shared" si="53"/>
        <v>0.87839420709514648</v>
      </c>
      <c r="FC35" s="46">
        <f t="shared" si="14"/>
        <v>1.0202518193888268</v>
      </c>
      <c r="FE35" s="46">
        <f t="shared" si="67"/>
        <v>0.92246888421196427</v>
      </c>
      <c r="FG35" s="46">
        <f t="shared" si="68"/>
        <v>1.0305932433314384</v>
      </c>
      <c r="FH35" s="46">
        <f t="shared" si="54"/>
        <v>1.1690370079149808</v>
      </c>
      <c r="FI35" s="46">
        <f t="shared" si="15"/>
        <v>1.1757897301607174</v>
      </c>
      <c r="FK35" s="46">
        <f t="shared" si="69"/>
        <v>1.0110969960731573</v>
      </c>
      <c r="FL35" s="46">
        <f t="shared" si="55"/>
        <v>1.3428639318667475</v>
      </c>
      <c r="FM35" s="46">
        <f t="shared" si="16"/>
        <v>0.78455259520413778</v>
      </c>
    </row>
    <row r="36" spans="1:169" x14ac:dyDescent="0.2">
      <c r="A36" s="33" t="s">
        <v>52</v>
      </c>
      <c r="B36" s="1">
        <f t="shared" si="17"/>
        <v>1970</v>
      </c>
      <c r="D36" s="43">
        <f>Commercial_Total!D260</f>
        <v>4236.6660000000002</v>
      </c>
      <c r="E36" s="43">
        <f>Commercial_Total!D184</f>
        <v>1201.163</v>
      </c>
      <c r="F36" s="43">
        <f>Conversion_Factors!$O32*E36</f>
        <v>4109.6289999999999</v>
      </c>
      <c r="G36" s="43">
        <f t="shared" si="1"/>
        <v>8346.2950000000001</v>
      </c>
      <c r="H36" s="49">
        <f t="shared" si="2"/>
        <v>3.421374950776872</v>
      </c>
      <c r="K36" s="51">
        <f>Commercial_Total!F36</f>
        <v>43.217587378911084</v>
      </c>
      <c r="M36" s="49">
        <f>Commercial_Total!Y260</f>
        <v>1.5261637838488857</v>
      </c>
      <c r="N36" s="49">
        <f>Commercial_Total!Y184</f>
        <v>0.668218825939356</v>
      </c>
      <c r="O36" s="358">
        <f>Commercial_Total!$H110</f>
        <v>125.82444624508356</v>
      </c>
      <c r="Q36" s="50">
        <f t="shared" si="18"/>
        <v>193.12264997172767</v>
      </c>
      <c r="S36" s="52">
        <f>Commercial_Total!Y260</f>
        <v>1.5261637838488857</v>
      </c>
      <c r="T36" s="52">
        <f>Commercial_Total!Y184</f>
        <v>0.668218825939356</v>
      </c>
      <c r="W36" s="52">
        <f>Commercial_Total!X260</f>
        <v>1.0011837684952669</v>
      </c>
      <c r="Z36" s="116">
        <f>Commercial_Total!X184</f>
        <v>1.025015858134966</v>
      </c>
      <c r="AA36" s="46"/>
      <c r="AB36" s="22">
        <f t="shared" si="19"/>
        <v>1970</v>
      </c>
      <c r="AC36" s="48">
        <f t="shared" si="3"/>
        <v>0.7429327365238283</v>
      </c>
      <c r="AD36" s="48">
        <f t="shared" si="4"/>
        <v>0.97846749719109427</v>
      </c>
      <c r="AE36" s="48">
        <f t="shared" si="20"/>
        <v>1.0163108237421086</v>
      </c>
      <c r="AF36" s="361">
        <f t="shared" si="21"/>
        <v>1.0257897728637211</v>
      </c>
      <c r="AG36" s="48">
        <f t="shared" si="22"/>
        <v>0.93855880452036988</v>
      </c>
      <c r="AH36" s="48">
        <f t="shared" si="23"/>
        <v>0.7269355352878013</v>
      </c>
      <c r="AI36" s="48">
        <f t="shared" si="24"/>
        <v>0.72693553528780097</v>
      </c>
      <c r="AJ36" s="48"/>
      <c r="AK36" s="48"/>
      <c r="AL36" s="48">
        <f t="shared" si="25"/>
        <v>1.0425212490453588</v>
      </c>
      <c r="AM36" s="47"/>
      <c r="AN36" s="48">
        <f>Commercial_Total!Y110</f>
        <v>1.1892626353145621</v>
      </c>
      <c r="AO36" s="48">
        <f>Commercial_Total!X110</f>
        <v>1.010164137921169</v>
      </c>
      <c r="AP36" s="48">
        <f t="shared" si="26"/>
        <v>0.79399600676858006</v>
      </c>
      <c r="AQ36" s="48">
        <f t="shared" si="27"/>
        <v>1.0257897728637211</v>
      </c>
      <c r="AR36" s="48">
        <f t="shared" si="28"/>
        <v>0.97846749719109416</v>
      </c>
      <c r="AT36" s="5"/>
      <c r="AV36" s="46" t="e">
        <f>D36/#REF!</f>
        <v>#REF!</v>
      </c>
      <c r="AW36" s="46" t="e">
        <f>#REF!/#REF!</f>
        <v>#REF!</v>
      </c>
      <c r="AX36" s="46" t="e">
        <f>#REF!/#REF!</f>
        <v>#REF!</v>
      </c>
      <c r="AY36" s="46" t="e">
        <f>#REF!/#REF!</f>
        <v>#REF!</v>
      </c>
      <c r="BA36" s="46" t="e">
        <f t="shared" si="29"/>
        <v>#REF!</v>
      </c>
      <c r="BB36" s="46" t="e">
        <f t="shared" si="29"/>
        <v>#REF!</v>
      </c>
      <c r="BC36" s="46" t="e">
        <f t="shared" si="29"/>
        <v>#REF!</v>
      </c>
      <c r="BD36" s="46" t="e">
        <f t="shared" si="29"/>
        <v>#REF!</v>
      </c>
      <c r="BE36" s="46" t="e">
        <f t="shared" si="30"/>
        <v>#REF!</v>
      </c>
      <c r="BF36" s="46"/>
      <c r="BG36" s="46" t="e">
        <f t="shared" si="31"/>
        <v>#REF!</v>
      </c>
      <c r="BH36" s="46" t="e">
        <f t="shared" si="31"/>
        <v>#REF!</v>
      </c>
      <c r="BI36" s="46" t="e">
        <f t="shared" si="31"/>
        <v>#REF!</v>
      </c>
      <c r="BJ36" s="46" t="e">
        <f t="shared" si="31"/>
        <v>#REF!</v>
      </c>
      <c r="BM36" s="46" t="e">
        <f>LN(#REF!/#REF!)</f>
        <v>#REF!</v>
      </c>
      <c r="BN36" s="46" t="e">
        <f>LN(#REF!/#REF!)</f>
        <v>#REF!</v>
      </c>
      <c r="BO36" s="46" t="e">
        <f>LN(#REF!/#REF!)</f>
        <v>#REF!</v>
      </c>
      <c r="BP36" s="46" t="e">
        <f>LN(#REF!/#REF!)</f>
        <v>#REF!</v>
      </c>
      <c r="BR36" s="46" t="e">
        <f>M36/#REF!</f>
        <v>#REF!</v>
      </c>
      <c r="BS36" s="46" t="e">
        <f>#REF!/#REF!</f>
        <v>#REF!</v>
      </c>
      <c r="BT36" s="46" t="e">
        <f>#REF!/#REF!</f>
        <v>#REF!</v>
      </c>
      <c r="BU36" s="46" t="e">
        <f>#REF!/#REF!</f>
        <v>#REF!</v>
      </c>
      <c r="BV36" s="46"/>
      <c r="BX36" s="46" t="e">
        <f t="shared" si="32"/>
        <v>#REF!</v>
      </c>
      <c r="BY36" s="46" t="e">
        <f t="shared" si="32"/>
        <v>#REF!</v>
      </c>
      <c r="BZ36" s="46" t="e">
        <f t="shared" si="32"/>
        <v>#REF!</v>
      </c>
      <c r="CA36" s="46" t="e">
        <f t="shared" si="32"/>
        <v>#REF!</v>
      </c>
      <c r="CC36" s="46" t="e">
        <f>LN(#REF!/#REF!)</f>
        <v>#REF!</v>
      </c>
      <c r="CD36" s="46" t="e">
        <f>LN(#REF!/#REF!)</f>
        <v>#REF!</v>
      </c>
      <c r="CE36" s="46" t="e">
        <f>LN(#REF!/#REF!)</f>
        <v>#REF!</v>
      </c>
      <c r="CF36" s="46" t="e">
        <f>LN(#REF!/#REF!)</f>
        <v>#REF!</v>
      </c>
      <c r="CH36" s="46" t="e">
        <f>LN(#REF!/#REF!)</f>
        <v>#REF!</v>
      </c>
      <c r="CI36" s="46" t="e">
        <f>LN(#REF!/#REF!)</f>
        <v>#REF!</v>
      </c>
      <c r="CJ36" s="46" t="e">
        <f>LN(#REF!/#REF!)</f>
        <v>#REF!</v>
      </c>
      <c r="CK36" s="46" t="e">
        <f>LN(#REF!/#REF!)</f>
        <v>#REF!</v>
      </c>
      <c r="CM36" s="46" t="e">
        <f>LN(#REF!/#REF!)</f>
        <v>#REF!</v>
      </c>
      <c r="CN36" s="46" t="e">
        <f>LN(#REF!/#REF!)</f>
        <v>#REF!</v>
      </c>
      <c r="CO36" s="46" t="e">
        <f>LN(#REF!/#REF!)</f>
        <v>#REF!</v>
      </c>
      <c r="CP36" s="46" t="e">
        <f>LN(#REF!/#REF!)</f>
        <v>#REF!</v>
      </c>
      <c r="CS36" s="46" t="e">
        <f t="shared" si="33"/>
        <v>#REF!</v>
      </c>
      <c r="CT36" s="46">
        <f t="shared" si="34"/>
        <v>1</v>
      </c>
      <c r="CU36" s="46">
        <f t="shared" si="5"/>
        <v>1</v>
      </c>
      <c r="CV36" s="46"/>
      <c r="CW36" s="46" t="e">
        <f t="shared" si="35"/>
        <v>#REF!</v>
      </c>
      <c r="CX36" s="46">
        <f t="shared" si="36"/>
        <v>1</v>
      </c>
      <c r="CY36" s="46">
        <f t="shared" si="6"/>
        <v>1</v>
      </c>
      <c r="CZ36" s="46"/>
      <c r="DA36" s="46" t="e">
        <f t="shared" si="37"/>
        <v>#REF!</v>
      </c>
      <c r="DB36" s="46">
        <f t="shared" si="38"/>
        <v>1</v>
      </c>
      <c r="DC36" s="46">
        <f t="shared" si="7"/>
        <v>1</v>
      </c>
      <c r="DD36" s="46"/>
      <c r="DE36" s="46" t="e">
        <f t="shared" si="39"/>
        <v>#REF!</v>
      </c>
      <c r="DF36" s="46">
        <f t="shared" si="40"/>
        <v>1</v>
      </c>
      <c r="DG36" s="46">
        <f t="shared" si="8"/>
        <v>1</v>
      </c>
      <c r="DI36" s="46" t="e">
        <f t="shared" si="41"/>
        <v>#REF!</v>
      </c>
      <c r="DJ36" s="46">
        <f t="shared" si="42"/>
        <v>1</v>
      </c>
      <c r="DK36" s="46">
        <f t="shared" si="9"/>
        <v>1</v>
      </c>
      <c r="DO36" s="52">
        <f t="shared" si="10"/>
        <v>0.50761038281057647</v>
      </c>
      <c r="DP36" s="52">
        <f t="shared" si="11"/>
        <v>0.49238961718942353</v>
      </c>
      <c r="DQ36" s="46"/>
      <c r="DR36" s="46">
        <f t="shared" si="56"/>
        <v>0.51454009546063406</v>
      </c>
      <c r="DS36" s="46">
        <f t="shared" si="57"/>
        <v>0.48539523696982179</v>
      </c>
      <c r="DT36" s="46">
        <f t="shared" si="58"/>
        <v>0.99993533243045585</v>
      </c>
      <c r="DU36" s="52"/>
      <c r="DV36" s="46">
        <f t="shared" si="59"/>
        <v>0.51457337166993211</v>
      </c>
      <c r="DW36" s="46">
        <f t="shared" si="60"/>
        <v>0.48542662833006789</v>
      </c>
      <c r="DY36" s="46">
        <f t="shared" si="43"/>
        <v>2.4856513828554267E-2</v>
      </c>
      <c r="DZ36" s="46">
        <f t="shared" si="44"/>
        <v>5.1579737524663966E-2</v>
      </c>
      <c r="EA36" s="46"/>
      <c r="EB36" s="46">
        <f t="shared" si="61"/>
        <v>2.1506278718114828E-2</v>
      </c>
      <c r="EC36" s="46">
        <f t="shared" si="62"/>
        <v>2.1506278718114828E-2</v>
      </c>
      <c r="ED36" s="46"/>
      <c r="EE36" s="52">
        <f t="shared" si="45"/>
        <v>0.77910982489519265</v>
      </c>
      <c r="EF36" s="52">
        <f t="shared" si="46"/>
        <v>0.22089017510480746</v>
      </c>
      <c r="EG36" s="52"/>
      <c r="EH36" s="52">
        <f t="shared" si="63"/>
        <v>-9.6794101255156702E-3</v>
      </c>
      <c r="EI36" s="52">
        <f t="shared" si="64"/>
        <v>3.4908644896039127E-2</v>
      </c>
      <c r="EK36" s="46">
        <f t="shared" si="47"/>
        <v>-1.3029645235955191E-2</v>
      </c>
      <c r="EL36" s="46">
        <f t="shared" si="48"/>
        <v>4.8351860894900092E-3</v>
      </c>
      <c r="EN36" s="46">
        <v>0</v>
      </c>
      <c r="EO36" s="46">
        <f t="shared" si="49"/>
        <v>1.1151731518668087E-2</v>
      </c>
      <c r="ES36" s="46">
        <f t="shared" si="50"/>
        <v>1.0385532908227548</v>
      </c>
      <c r="ET36" s="46">
        <f t="shared" si="51"/>
        <v>1.5640217786985593</v>
      </c>
      <c r="EU36" s="46">
        <f t="shared" si="12"/>
        <v>0.93855880452036988</v>
      </c>
      <c r="EW36" s="46">
        <f t="shared" si="65"/>
        <v>0.99565190007786486</v>
      </c>
      <c r="EX36" s="46">
        <f t="shared" si="52"/>
        <v>1.0378958747581764</v>
      </c>
      <c r="EY36" s="46">
        <f t="shared" si="13"/>
        <v>1.0163108237421086</v>
      </c>
      <c r="FA36" s="46">
        <f t="shared" si="66"/>
        <v>1.0054280260712611</v>
      </c>
      <c r="FB36" s="46">
        <f t="shared" si="53"/>
        <v>0.88316215375210372</v>
      </c>
      <c r="FC36" s="46">
        <f t="shared" si="14"/>
        <v>1.0257897728637211</v>
      </c>
      <c r="FE36" s="46">
        <f t="shared" si="67"/>
        <v>0.95386747175250575</v>
      </c>
      <c r="FG36" s="46">
        <f t="shared" si="68"/>
        <v>1.0217392055297008</v>
      </c>
      <c r="FH36" s="46">
        <f t="shared" si="54"/>
        <v>1.1944509437018709</v>
      </c>
      <c r="FI36" s="46">
        <f t="shared" si="15"/>
        <v>1.2013504647643924</v>
      </c>
      <c r="FK36" s="46">
        <f t="shared" si="69"/>
        <v>1.0120366838656434</v>
      </c>
      <c r="FL36" s="46">
        <f t="shared" si="55"/>
        <v>1.3590275604892024</v>
      </c>
      <c r="FM36" s="46">
        <f t="shared" si="16"/>
        <v>0.79399600676858006</v>
      </c>
    </row>
    <row r="37" spans="1:169" x14ac:dyDescent="0.2">
      <c r="A37" s="33" t="s">
        <v>52</v>
      </c>
      <c r="B37" s="1">
        <f t="shared" si="17"/>
        <v>1971</v>
      </c>
      <c r="D37" s="43">
        <f>Commercial_Total!D261</f>
        <v>4323.7529999999997</v>
      </c>
      <c r="E37" s="43">
        <f>Commercial_Total!D185</f>
        <v>1288.009</v>
      </c>
      <c r="F37" s="43">
        <f>Conversion_Factors!$O33*E37</f>
        <v>4397.2</v>
      </c>
      <c r="G37" s="43">
        <f t="shared" si="1"/>
        <v>8720.9529999999995</v>
      </c>
      <c r="H37" s="49">
        <f t="shared" si="2"/>
        <v>3.4139513000297357</v>
      </c>
      <c r="K37" s="51">
        <f>Commercial_Total!F37</f>
        <v>44.196531411053328</v>
      </c>
      <c r="M37" s="49">
        <f>Commercial_Total!Y261</f>
        <v>1.5332735332179135</v>
      </c>
      <c r="N37" s="49">
        <f>Commercial_Total!Y185</f>
        <v>0.7013270507472803</v>
      </c>
      <c r="O37" s="358">
        <f>Commercial_Total!$H111</f>
        <v>126.97290535782921</v>
      </c>
      <c r="Q37" s="50">
        <f t="shared" si="18"/>
        <v>197.32211378513142</v>
      </c>
      <c r="S37" s="52">
        <f>Commercial_Total!Y261</f>
        <v>1.5332735332179135</v>
      </c>
      <c r="T37" s="52">
        <f>Commercial_Total!Y185</f>
        <v>0.7013270507472803</v>
      </c>
      <c r="W37" s="52">
        <f>Commercial_Total!X261</f>
        <v>0.99449884986740089</v>
      </c>
      <c r="Z37" s="116">
        <f>Commercial_Total!X185</f>
        <v>1.0240425085307883</v>
      </c>
      <c r="AA37" s="46"/>
      <c r="AB37" s="22">
        <f t="shared" si="19"/>
        <v>1971</v>
      </c>
      <c r="AC37" s="48">
        <f t="shared" si="3"/>
        <v>0.75976129204513909</v>
      </c>
      <c r="AD37" s="48">
        <f t="shared" si="4"/>
        <v>0.99974433265108453</v>
      </c>
      <c r="AE37" s="48">
        <f t="shared" si="20"/>
        <v>1.0124212430756203</v>
      </c>
      <c r="AF37" s="361">
        <f t="shared" si="21"/>
        <v>1.0246800799906515</v>
      </c>
      <c r="AG37" s="48">
        <f t="shared" si="22"/>
        <v>0.96369456179996371</v>
      </c>
      <c r="AH37" s="48">
        <f t="shared" si="23"/>
        <v>0.75956704588979329</v>
      </c>
      <c r="AI37" s="48">
        <f t="shared" si="24"/>
        <v>0.75956704588979329</v>
      </c>
      <c r="AJ37" s="48"/>
      <c r="AK37" s="48"/>
      <c r="AL37" s="48">
        <f t="shared" si="25"/>
        <v>1.0374078803389615</v>
      </c>
      <c r="AM37" s="47"/>
      <c r="AN37" s="48">
        <f>Commercial_Total!Y111</f>
        <v>1.2065815667001702</v>
      </c>
      <c r="AO37" s="48">
        <f>Commercial_Total!X111</f>
        <v>1.0047524270035684</v>
      </c>
      <c r="AP37" s="48">
        <f t="shared" si="26"/>
        <v>0.80479432866468215</v>
      </c>
      <c r="AQ37" s="48">
        <f t="shared" si="27"/>
        <v>1.0246800799906515</v>
      </c>
      <c r="AR37" s="48">
        <f t="shared" si="28"/>
        <v>0.9997443326510842</v>
      </c>
      <c r="AT37" s="5"/>
      <c r="AV37" s="46" t="e">
        <f>D37/#REF!</f>
        <v>#REF!</v>
      </c>
      <c r="AW37" s="46" t="e">
        <f>#REF!/#REF!</f>
        <v>#REF!</v>
      </c>
      <c r="AX37" s="46" t="e">
        <f>#REF!/#REF!</f>
        <v>#REF!</v>
      </c>
      <c r="AY37" s="46" t="e">
        <f>#REF!/#REF!</f>
        <v>#REF!</v>
      </c>
      <c r="BA37" s="46" t="e">
        <f t="shared" si="29"/>
        <v>#REF!</v>
      </c>
      <c r="BB37" s="46" t="e">
        <f t="shared" si="29"/>
        <v>#REF!</v>
      </c>
      <c r="BC37" s="46" t="e">
        <f t="shared" si="29"/>
        <v>#REF!</v>
      </c>
      <c r="BD37" s="46" t="e">
        <f t="shared" si="29"/>
        <v>#REF!</v>
      </c>
      <c r="BE37" s="46" t="e">
        <f t="shared" si="30"/>
        <v>#REF!</v>
      </c>
      <c r="BF37" s="46"/>
      <c r="BG37" s="46" t="e">
        <f t="shared" si="31"/>
        <v>#REF!</v>
      </c>
      <c r="BH37" s="46" t="e">
        <f t="shared" si="31"/>
        <v>#REF!</v>
      </c>
      <c r="BI37" s="46" t="e">
        <f t="shared" si="31"/>
        <v>#REF!</v>
      </c>
      <c r="BJ37" s="46" t="e">
        <f t="shared" si="31"/>
        <v>#REF!</v>
      </c>
      <c r="BM37" s="46" t="e">
        <f>LN(#REF!/#REF!)</f>
        <v>#REF!</v>
      </c>
      <c r="BN37" s="46" t="e">
        <f>LN(#REF!/#REF!)</f>
        <v>#REF!</v>
      </c>
      <c r="BO37" s="46" t="e">
        <f>LN(#REF!/#REF!)</f>
        <v>#REF!</v>
      </c>
      <c r="BP37" s="46" t="e">
        <f>LN(#REF!/#REF!)</f>
        <v>#REF!</v>
      </c>
      <c r="BR37" s="46" t="e">
        <f>M37/#REF!</f>
        <v>#REF!</v>
      </c>
      <c r="BS37" s="46" t="e">
        <f>#REF!/#REF!</f>
        <v>#REF!</v>
      </c>
      <c r="BT37" s="46" t="e">
        <f>#REF!/#REF!</f>
        <v>#REF!</v>
      </c>
      <c r="BU37" s="46" t="e">
        <f>#REF!/#REF!</f>
        <v>#REF!</v>
      </c>
      <c r="BV37" s="46"/>
      <c r="BX37" s="46" t="e">
        <f t="shared" si="32"/>
        <v>#REF!</v>
      </c>
      <c r="BY37" s="46" t="e">
        <f t="shared" si="32"/>
        <v>#REF!</v>
      </c>
      <c r="BZ37" s="46" t="e">
        <f t="shared" si="32"/>
        <v>#REF!</v>
      </c>
      <c r="CA37" s="46" t="e">
        <f t="shared" si="32"/>
        <v>#REF!</v>
      </c>
      <c r="CC37" s="46" t="e">
        <f>LN(#REF!/#REF!)</f>
        <v>#REF!</v>
      </c>
      <c r="CD37" s="46" t="e">
        <f>LN(#REF!/#REF!)</f>
        <v>#REF!</v>
      </c>
      <c r="CE37" s="46" t="e">
        <f>LN(#REF!/#REF!)</f>
        <v>#REF!</v>
      </c>
      <c r="CF37" s="46" t="e">
        <f>LN(#REF!/#REF!)</f>
        <v>#REF!</v>
      </c>
      <c r="CH37" s="46" t="e">
        <f>LN(#REF!/#REF!)</f>
        <v>#REF!</v>
      </c>
      <c r="CI37" s="46" t="e">
        <f>LN(#REF!/#REF!)</f>
        <v>#REF!</v>
      </c>
      <c r="CJ37" s="46" t="e">
        <f>LN(#REF!/#REF!)</f>
        <v>#REF!</v>
      </c>
      <c r="CK37" s="46" t="e">
        <f>LN(#REF!/#REF!)</f>
        <v>#REF!</v>
      </c>
      <c r="CM37" s="46" t="e">
        <f>LN(#REF!/#REF!)</f>
        <v>#REF!</v>
      </c>
      <c r="CN37" s="46" t="e">
        <f>LN(#REF!/#REF!)</f>
        <v>#REF!</v>
      </c>
      <c r="CO37" s="46" t="e">
        <f>LN(#REF!/#REF!)</f>
        <v>#REF!</v>
      </c>
      <c r="CP37" s="46" t="e">
        <f>LN(#REF!/#REF!)</f>
        <v>#REF!</v>
      </c>
      <c r="CS37" s="46" t="e">
        <f t="shared" si="33"/>
        <v>#REF!</v>
      </c>
      <c r="CT37" s="46">
        <f t="shared" si="34"/>
        <v>1</v>
      </c>
      <c r="CU37" s="46">
        <f t="shared" si="5"/>
        <v>1</v>
      </c>
      <c r="CV37" s="46"/>
      <c r="CW37" s="46" t="e">
        <f t="shared" si="35"/>
        <v>#REF!</v>
      </c>
      <c r="CX37" s="46">
        <f t="shared" si="36"/>
        <v>1</v>
      </c>
      <c r="CY37" s="46">
        <f t="shared" si="6"/>
        <v>1</v>
      </c>
      <c r="CZ37" s="46"/>
      <c r="DA37" s="46" t="e">
        <f t="shared" si="37"/>
        <v>#REF!</v>
      </c>
      <c r="DB37" s="46">
        <f t="shared" si="38"/>
        <v>1</v>
      </c>
      <c r="DC37" s="46">
        <f t="shared" si="7"/>
        <v>1</v>
      </c>
      <c r="DD37" s="46"/>
      <c r="DE37" s="46" t="e">
        <f t="shared" si="39"/>
        <v>#REF!</v>
      </c>
      <c r="DF37" s="46">
        <f t="shared" si="40"/>
        <v>1</v>
      </c>
      <c r="DG37" s="46">
        <f t="shared" si="8"/>
        <v>1</v>
      </c>
      <c r="DI37" s="46" t="e">
        <f t="shared" si="41"/>
        <v>#REF!</v>
      </c>
      <c r="DJ37" s="46">
        <f t="shared" si="42"/>
        <v>1</v>
      </c>
      <c r="DK37" s="46">
        <f t="shared" si="9"/>
        <v>1</v>
      </c>
      <c r="DO37" s="52">
        <f t="shared" si="10"/>
        <v>0.49578904966005433</v>
      </c>
      <c r="DP37" s="52">
        <f t="shared" si="11"/>
        <v>0.50421095033994567</v>
      </c>
      <c r="DQ37" s="46"/>
      <c r="DR37" s="46">
        <f t="shared" si="56"/>
        <v>0.5016765036299724</v>
      </c>
      <c r="DS37" s="46">
        <f t="shared" si="57"/>
        <v>0.49827691278980124</v>
      </c>
      <c r="DT37" s="46">
        <f t="shared" si="58"/>
        <v>0.99995341641977364</v>
      </c>
      <c r="DU37" s="52"/>
      <c r="DV37" s="46">
        <f t="shared" si="59"/>
        <v>0.5016998746063307</v>
      </c>
      <c r="DW37" s="46">
        <f t="shared" si="60"/>
        <v>0.4983001253936693</v>
      </c>
      <c r="DY37" s="46">
        <f t="shared" si="43"/>
        <v>4.6477580226215315E-3</v>
      </c>
      <c r="DZ37" s="46">
        <f t="shared" si="44"/>
        <v>4.835862345504801E-2</v>
      </c>
      <c r="EA37" s="46"/>
      <c r="EB37" s="46">
        <f t="shared" si="61"/>
        <v>9.0860683984994844E-3</v>
      </c>
      <c r="EC37" s="46">
        <f t="shared" si="62"/>
        <v>9.0860683984994844E-3</v>
      </c>
      <c r="ED37" s="46"/>
      <c r="EE37" s="52">
        <f t="shared" si="45"/>
        <v>0.77048046585011976</v>
      </c>
      <c r="EF37" s="52">
        <f t="shared" si="46"/>
        <v>0.22951953414988022</v>
      </c>
      <c r="EG37" s="52"/>
      <c r="EH37" s="52">
        <f t="shared" si="63"/>
        <v>-1.11377159517619E-2</v>
      </c>
      <c r="EI37" s="52">
        <f t="shared" si="64"/>
        <v>3.8322509227475765E-2</v>
      </c>
      <c r="EK37" s="46">
        <f t="shared" si="47"/>
        <v>-6.6994055758838695E-3</v>
      </c>
      <c r="EL37" s="46">
        <f t="shared" si="48"/>
        <v>-9.5004582907280222E-4</v>
      </c>
      <c r="EN37" s="46">
        <v>0</v>
      </c>
      <c r="EO37" s="46">
        <f t="shared" si="49"/>
        <v>-2.1721431848610198E-3</v>
      </c>
      <c r="ES37" s="46">
        <f t="shared" si="50"/>
        <v>1.0267812279406818</v>
      </c>
      <c r="ET37" s="46">
        <f t="shared" si="51"/>
        <v>1.605908202458076</v>
      </c>
      <c r="EU37" s="46">
        <f t="shared" si="12"/>
        <v>0.96369456179996371</v>
      </c>
      <c r="EW37" s="46">
        <f t="shared" si="65"/>
        <v>0.9961728434100835</v>
      </c>
      <c r="EX37" s="46">
        <f t="shared" si="52"/>
        <v>1.0339236847214484</v>
      </c>
      <c r="EY37" s="46">
        <f t="shared" si="13"/>
        <v>1.0124212430756203</v>
      </c>
      <c r="FA37" s="46">
        <f t="shared" si="66"/>
        <v>0.99891820633971473</v>
      </c>
      <c r="FB37" s="46">
        <f t="shared" si="53"/>
        <v>0.88220675453317077</v>
      </c>
      <c r="FC37" s="46">
        <f t="shared" si="14"/>
        <v>1.0246800799906515</v>
      </c>
      <c r="FE37" s="46">
        <f t="shared" si="67"/>
        <v>0.97566484620273441</v>
      </c>
      <c r="FG37" s="46">
        <f t="shared" si="68"/>
        <v>1.0091274720216821</v>
      </c>
      <c r="FH37" s="46">
        <f t="shared" si="54"/>
        <v>1.2053532612717814</v>
      </c>
      <c r="FI37" s="46">
        <f t="shared" si="15"/>
        <v>1.2123157575197643</v>
      </c>
      <c r="FK37" s="46">
        <f t="shared" si="69"/>
        <v>1.0135999700301384</v>
      </c>
      <c r="FL37" s="46">
        <f t="shared" si="55"/>
        <v>1.3775102945819875</v>
      </c>
      <c r="FM37" s="46">
        <f t="shared" si="16"/>
        <v>0.80479432866468215</v>
      </c>
    </row>
    <row r="38" spans="1:169" x14ac:dyDescent="0.2">
      <c r="A38" s="33" t="s">
        <v>52</v>
      </c>
      <c r="B38" s="1">
        <f t="shared" si="17"/>
        <v>1972</v>
      </c>
      <c r="D38" s="43">
        <f>Commercial_Total!D262</f>
        <v>4411.9610000000002</v>
      </c>
      <c r="E38" s="43">
        <f>Commercial_Total!D186</f>
        <v>1407.566</v>
      </c>
      <c r="F38" s="43">
        <f>Conversion_Factors!$O34*E38</f>
        <v>4771.4549999999999</v>
      </c>
      <c r="G38" s="43">
        <f t="shared" si="1"/>
        <v>9183.4160000000011</v>
      </c>
      <c r="H38" s="49">
        <f t="shared" si="2"/>
        <v>3.3898623581416429</v>
      </c>
      <c r="K38" s="51">
        <f>Commercial_Total!F38</f>
        <v>45.23715809396959</v>
      </c>
      <c r="M38" s="49">
        <f>Commercial_Total!Y262</f>
        <v>1.5149110909940251</v>
      </c>
      <c r="N38" s="49">
        <f>Commercial_Total!Y186</f>
        <v>0.75160860247525774</v>
      </c>
      <c r="O38" s="358">
        <f>Commercial_Total!$H112</f>
        <v>128.64484077251927</v>
      </c>
      <c r="Q38" s="50">
        <f t="shared" si="18"/>
        <v>203.00603280435095</v>
      </c>
      <c r="S38" s="52">
        <f>Commercial_Total!Y262</f>
        <v>1.5149110909940251</v>
      </c>
      <c r="T38" s="52">
        <f>Commercial_Total!Y186</f>
        <v>0.75160860247525774</v>
      </c>
      <c r="W38" s="52">
        <f>Commercial_Total!X262</f>
        <v>1.0034608674167926</v>
      </c>
      <c r="Z38" s="116">
        <f>Commercial_Total!X186</f>
        <v>1.0202100002564085</v>
      </c>
      <c r="AA38" s="46"/>
      <c r="AB38" s="22">
        <f t="shared" si="19"/>
        <v>1972</v>
      </c>
      <c r="AC38" s="48">
        <f t="shared" si="3"/>
        <v>0.7776502043173672</v>
      </c>
      <c r="AD38" s="48">
        <f t="shared" si="4"/>
        <v>1.0285422495074801</v>
      </c>
      <c r="AE38" s="48">
        <f t="shared" si="20"/>
        <v>1.0149143995319327</v>
      </c>
      <c r="AF38" s="361">
        <f t="shared" si="21"/>
        <v>1.0209726030207953</v>
      </c>
      <c r="AG38" s="48">
        <f t="shared" si="22"/>
        <v>0.99260997072859802</v>
      </c>
      <c r="AH38" s="48">
        <f t="shared" si="23"/>
        <v>0.79984609047853639</v>
      </c>
      <c r="AI38" s="48">
        <f t="shared" si="24"/>
        <v>0.79984609047853639</v>
      </c>
      <c r="AJ38" s="48"/>
      <c r="AK38" s="48"/>
      <c r="AL38" s="48">
        <f t="shared" si="25"/>
        <v>1.0361997963334049</v>
      </c>
      <c r="AM38" s="47"/>
      <c r="AN38" s="48">
        <f>Commercial_Total!Y112</f>
        <v>1.2151745138508121</v>
      </c>
      <c r="AO38" s="48">
        <f>Commercial_Total!X112</f>
        <v>1.010784129514239</v>
      </c>
      <c r="AP38" s="48">
        <f t="shared" si="26"/>
        <v>0.82018341075145518</v>
      </c>
      <c r="AQ38" s="48">
        <f t="shared" si="27"/>
        <v>1.0209726030207953</v>
      </c>
      <c r="AR38" s="48">
        <f t="shared" si="28"/>
        <v>1.0285422495074796</v>
      </c>
      <c r="AT38" s="5"/>
      <c r="AV38" s="46" t="e">
        <f>D38/#REF!</f>
        <v>#REF!</v>
      </c>
      <c r="AW38" s="46" t="e">
        <f>#REF!/#REF!</f>
        <v>#REF!</v>
      </c>
      <c r="AX38" s="46" t="e">
        <f>#REF!/#REF!</f>
        <v>#REF!</v>
      </c>
      <c r="AY38" s="46" t="e">
        <f>#REF!/#REF!</f>
        <v>#REF!</v>
      </c>
      <c r="BA38" s="46" t="e">
        <f t="shared" si="29"/>
        <v>#REF!</v>
      </c>
      <c r="BB38" s="46" t="e">
        <f t="shared" si="29"/>
        <v>#REF!</v>
      </c>
      <c r="BC38" s="46" t="e">
        <f t="shared" si="29"/>
        <v>#REF!</v>
      </c>
      <c r="BD38" s="46" t="e">
        <f t="shared" si="29"/>
        <v>#REF!</v>
      </c>
      <c r="BE38" s="46" t="e">
        <f t="shared" si="30"/>
        <v>#REF!</v>
      </c>
      <c r="BF38" s="46"/>
      <c r="BG38" s="46" t="e">
        <f t="shared" si="31"/>
        <v>#REF!</v>
      </c>
      <c r="BH38" s="46" t="e">
        <f t="shared" si="31"/>
        <v>#REF!</v>
      </c>
      <c r="BI38" s="46" t="e">
        <f t="shared" si="31"/>
        <v>#REF!</v>
      </c>
      <c r="BJ38" s="46" t="e">
        <f t="shared" si="31"/>
        <v>#REF!</v>
      </c>
      <c r="BM38" s="46" t="e">
        <f>LN(#REF!/#REF!)</f>
        <v>#REF!</v>
      </c>
      <c r="BN38" s="46" t="e">
        <f>LN(#REF!/#REF!)</f>
        <v>#REF!</v>
      </c>
      <c r="BO38" s="46" t="e">
        <f>LN(#REF!/#REF!)</f>
        <v>#REF!</v>
      </c>
      <c r="BP38" s="46" t="e">
        <f>LN(#REF!/#REF!)</f>
        <v>#REF!</v>
      </c>
      <c r="BR38" s="46" t="e">
        <f>M38/#REF!</f>
        <v>#REF!</v>
      </c>
      <c r="BS38" s="46" t="e">
        <f>#REF!/#REF!</f>
        <v>#REF!</v>
      </c>
      <c r="BT38" s="46" t="e">
        <f>#REF!/#REF!</f>
        <v>#REF!</v>
      </c>
      <c r="BU38" s="46" t="e">
        <f>#REF!/#REF!</f>
        <v>#REF!</v>
      </c>
      <c r="BV38" s="46"/>
      <c r="BX38" s="46" t="e">
        <f t="shared" si="32"/>
        <v>#REF!</v>
      </c>
      <c r="BY38" s="46" t="e">
        <f t="shared" si="32"/>
        <v>#REF!</v>
      </c>
      <c r="BZ38" s="46" t="e">
        <f t="shared" si="32"/>
        <v>#REF!</v>
      </c>
      <c r="CA38" s="46" t="e">
        <f t="shared" si="32"/>
        <v>#REF!</v>
      </c>
      <c r="CC38" s="46" t="e">
        <f>LN(#REF!/#REF!)</f>
        <v>#REF!</v>
      </c>
      <c r="CD38" s="46" t="e">
        <f>LN(#REF!/#REF!)</f>
        <v>#REF!</v>
      </c>
      <c r="CE38" s="46" t="e">
        <f>LN(#REF!/#REF!)</f>
        <v>#REF!</v>
      </c>
      <c r="CF38" s="46" t="e">
        <f>LN(#REF!/#REF!)</f>
        <v>#REF!</v>
      </c>
      <c r="CH38" s="46" t="e">
        <f>LN(#REF!/#REF!)</f>
        <v>#REF!</v>
      </c>
      <c r="CI38" s="46" t="e">
        <f>LN(#REF!/#REF!)</f>
        <v>#REF!</v>
      </c>
      <c r="CJ38" s="46" t="e">
        <f>LN(#REF!/#REF!)</f>
        <v>#REF!</v>
      </c>
      <c r="CK38" s="46" t="e">
        <f>LN(#REF!/#REF!)</f>
        <v>#REF!</v>
      </c>
      <c r="CM38" s="46" t="e">
        <f>LN(#REF!/#REF!)</f>
        <v>#REF!</v>
      </c>
      <c r="CN38" s="46" t="e">
        <f>LN(#REF!/#REF!)</f>
        <v>#REF!</v>
      </c>
      <c r="CO38" s="46" t="e">
        <f>LN(#REF!/#REF!)</f>
        <v>#REF!</v>
      </c>
      <c r="CP38" s="46" t="e">
        <f>LN(#REF!/#REF!)</f>
        <v>#REF!</v>
      </c>
      <c r="CS38" s="46" t="e">
        <f t="shared" si="33"/>
        <v>#REF!</v>
      </c>
      <c r="CT38" s="46">
        <f t="shared" si="34"/>
        <v>1</v>
      </c>
      <c r="CU38" s="46">
        <f t="shared" si="5"/>
        <v>1</v>
      </c>
      <c r="CV38" s="46"/>
      <c r="CW38" s="46" t="e">
        <f t="shared" si="35"/>
        <v>#REF!</v>
      </c>
      <c r="CX38" s="46">
        <f t="shared" si="36"/>
        <v>1</v>
      </c>
      <c r="CY38" s="46">
        <f t="shared" si="6"/>
        <v>1</v>
      </c>
      <c r="CZ38" s="46"/>
      <c r="DA38" s="46" t="e">
        <f t="shared" si="37"/>
        <v>#REF!</v>
      </c>
      <c r="DB38" s="46">
        <f t="shared" si="38"/>
        <v>1</v>
      </c>
      <c r="DC38" s="46">
        <f t="shared" si="7"/>
        <v>1</v>
      </c>
      <c r="DD38" s="46"/>
      <c r="DE38" s="46" t="e">
        <f t="shared" si="39"/>
        <v>#REF!</v>
      </c>
      <c r="DF38" s="46">
        <f t="shared" si="40"/>
        <v>1</v>
      </c>
      <c r="DG38" s="46">
        <f t="shared" si="8"/>
        <v>1</v>
      </c>
      <c r="DI38" s="46" t="e">
        <f t="shared" si="41"/>
        <v>#REF!</v>
      </c>
      <c r="DJ38" s="46">
        <f t="shared" si="42"/>
        <v>1</v>
      </c>
      <c r="DK38" s="46">
        <f t="shared" si="9"/>
        <v>1</v>
      </c>
      <c r="DO38" s="52">
        <f t="shared" si="10"/>
        <v>0.48042700014896417</v>
      </c>
      <c r="DP38" s="52">
        <f t="shared" si="11"/>
        <v>0.51957299985103578</v>
      </c>
      <c r="DQ38" s="46"/>
      <c r="DR38" s="46">
        <f t="shared" si="56"/>
        <v>0.48806773188551805</v>
      </c>
      <c r="DS38" s="46">
        <f t="shared" si="57"/>
        <v>0.51185355443454994</v>
      </c>
      <c r="DT38" s="46">
        <f t="shared" si="58"/>
        <v>0.99992128632006794</v>
      </c>
      <c r="DU38" s="52"/>
      <c r="DV38" s="46">
        <f t="shared" si="59"/>
        <v>0.48810615251698014</v>
      </c>
      <c r="DW38" s="46">
        <f t="shared" si="60"/>
        <v>0.51189384748301991</v>
      </c>
      <c r="DY38" s="46">
        <f t="shared" si="43"/>
        <v>-1.2048262564415047E-2</v>
      </c>
      <c r="DZ38" s="46">
        <f t="shared" si="44"/>
        <v>6.9241385934242214E-2</v>
      </c>
      <c r="EA38" s="46"/>
      <c r="EB38" s="46">
        <f t="shared" si="61"/>
        <v>1.3081715047581264E-2</v>
      </c>
      <c r="EC38" s="46">
        <f t="shared" si="62"/>
        <v>1.3081715047581264E-2</v>
      </c>
      <c r="ED38" s="46"/>
      <c r="EE38" s="52">
        <f t="shared" si="45"/>
        <v>0.75813051473083637</v>
      </c>
      <c r="EF38" s="52">
        <f t="shared" si="46"/>
        <v>0.24186948526916363</v>
      </c>
      <c r="EG38" s="52"/>
      <c r="EH38" s="52">
        <f t="shared" si="63"/>
        <v>-1.6158748032885598E-2</v>
      </c>
      <c r="EI38" s="52">
        <f t="shared" si="64"/>
        <v>5.2410121603442751E-2</v>
      </c>
      <c r="EK38" s="46">
        <f t="shared" si="47"/>
        <v>8.9712295791110463E-3</v>
      </c>
      <c r="EL38" s="46">
        <f t="shared" si="48"/>
        <v>-3.7495492832179309E-3</v>
      </c>
      <c r="EN38" s="46">
        <v>0</v>
      </c>
      <c r="EO38" s="46">
        <f t="shared" si="49"/>
        <v>-7.0810412372200177E-3</v>
      </c>
      <c r="ES38" s="46">
        <f t="shared" si="50"/>
        <v>1.0300047443192237</v>
      </c>
      <c r="ET38" s="46">
        <f t="shared" si="51"/>
        <v>1.6540930674729748</v>
      </c>
      <c r="EU38" s="46">
        <f t="shared" si="12"/>
        <v>0.99260997072859802</v>
      </c>
      <c r="EW38" s="46">
        <f t="shared" si="65"/>
        <v>1.0024625682969064</v>
      </c>
      <c r="EX38" s="46">
        <f t="shared" si="52"/>
        <v>1.0364697924088639</v>
      </c>
      <c r="EY38" s="46">
        <f t="shared" si="13"/>
        <v>1.0149143995319327</v>
      </c>
      <c r="FA38" s="46">
        <f t="shared" si="66"/>
        <v>0.99638182000191688</v>
      </c>
      <c r="FB38" s="46">
        <f t="shared" si="53"/>
        <v>0.87901477169974507</v>
      </c>
      <c r="FC38" s="46">
        <f t="shared" si="14"/>
        <v>1.0209726030207953</v>
      </c>
      <c r="FE38" s="46">
        <f t="shared" si="67"/>
        <v>1.0074141524114244</v>
      </c>
      <c r="FG38" s="46">
        <f t="shared" si="68"/>
        <v>1.0131676550204021</v>
      </c>
      <c r="FH38" s="46">
        <f t="shared" si="54"/>
        <v>1.2212249371939248</v>
      </c>
      <c r="FI38" s="46">
        <f t="shared" si="15"/>
        <v>1.2282791131905819</v>
      </c>
      <c r="FK38" s="46">
        <f t="shared" si="69"/>
        <v>1.0191217576201197</v>
      </c>
      <c r="FL38" s="46">
        <f t="shared" si="55"/>
        <v>1.4038507125542039</v>
      </c>
      <c r="FM38" s="46">
        <f t="shared" si="16"/>
        <v>0.82018341075145518</v>
      </c>
    </row>
    <row r="39" spans="1:169" x14ac:dyDescent="0.2">
      <c r="A39" s="33" t="s">
        <v>52</v>
      </c>
      <c r="B39" s="1">
        <f t="shared" si="17"/>
        <v>1973</v>
      </c>
      <c r="D39" s="43">
        <f>Commercial_Total!D263</f>
        <v>4422.7929999999997</v>
      </c>
      <c r="E39" s="43">
        <f>Commercial_Total!D187</f>
        <v>1516.653</v>
      </c>
      <c r="F39" s="43">
        <f>Conversion_Factors!$O35*E39</f>
        <v>5120.1640000000007</v>
      </c>
      <c r="G39" s="43">
        <f t="shared" si="1"/>
        <v>9542.9570000000003</v>
      </c>
      <c r="H39" s="49">
        <f t="shared" si="2"/>
        <v>3.3759627284553555</v>
      </c>
      <c r="K39" s="51">
        <f>Commercial_Total!F39</f>
        <v>46.382587898653007</v>
      </c>
      <c r="M39" s="49">
        <f>Commercial_Total!Y263</f>
        <v>1.5189823803578153</v>
      </c>
      <c r="N39" s="49">
        <f>Commercial_Total!Y187</f>
        <v>0.78772638191385247</v>
      </c>
      <c r="O39" s="358">
        <f>Commercial_Total!$H113</f>
        <v>128.05335512925288</v>
      </c>
      <c r="Q39" s="50">
        <f t="shared" si="18"/>
        <v>205.74438452747773</v>
      </c>
      <c r="S39" s="52">
        <f>Commercial_Total!Y263</f>
        <v>1.5189823803578153</v>
      </c>
      <c r="T39" s="52">
        <f>Commercial_Total!Y187</f>
        <v>0.78772638191385247</v>
      </c>
      <c r="W39" s="52">
        <f>Commercial_Total!X263</f>
        <v>0.97845337550526501</v>
      </c>
      <c r="Z39" s="116">
        <f>Commercial_Total!X187</f>
        <v>1.0229719505419077</v>
      </c>
      <c r="AA39" s="46"/>
      <c r="AB39" s="22">
        <f t="shared" si="19"/>
        <v>1973</v>
      </c>
      <c r="AC39" s="48">
        <f t="shared" si="3"/>
        <v>0.79734073659600746</v>
      </c>
      <c r="AD39" s="48">
        <f t="shared" si="4"/>
        <v>1.0424162728669826</v>
      </c>
      <c r="AE39" s="48">
        <f t="shared" si="20"/>
        <v>1.0043309433057559</v>
      </c>
      <c r="AF39" s="361">
        <f t="shared" si="21"/>
        <v>1.0187598123687933</v>
      </c>
      <c r="AG39" s="48">
        <f t="shared" si="22"/>
        <v>1.0188084402675921</v>
      </c>
      <c r="AH39" s="48">
        <f t="shared" si="23"/>
        <v>0.83116095884742491</v>
      </c>
      <c r="AI39" s="48">
        <f t="shared" si="24"/>
        <v>0.83116095884742458</v>
      </c>
      <c r="AJ39" s="48"/>
      <c r="AK39" s="48"/>
      <c r="AL39" s="48">
        <f t="shared" si="25"/>
        <v>1.0231720033583451</v>
      </c>
      <c r="AM39" s="47"/>
      <c r="AN39" s="48">
        <f>Commercial_Total!Y113</f>
        <v>1.2318299430398454</v>
      </c>
      <c r="AO39" s="48">
        <f>Commercial_Total!X113</f>
        <v>0.99253286992345757</v>
      </c>
      <c r="AP39" s="48">
        <f t="shared" si="26"/>
        <v>0.83690029846701652</v>
      </c>
      <c r="AQ39" s="48">
        <f t="shared" si="27"/>
        <v>1.0187598123687933</v>
      </c>
      <c r="AR39" s="48">
        <f t="shared" si="28"/>
        <v>1.0424162728669828</v>
      </c>
      <c r="AT39" s="5"/>
      <c r="AV39" s="46" t="e">
        <f>D39/#REF!</f>
        <v>#REF!</v>
      </c>
      <c r="AW39" s="46" t="e">
        <f>#REF!/#REF!</f>
        <v>#REF!</v>
      </c>
      <c r="AX39" s="46" t="e">
        <f>#REF!/#REF!</f>
        <v>#REF!</v>
      </c>
      <c r="AY39" s="46" t="e">
        <f>#REF!/#REF!</f>
        <v>#REF!</v>
      </c>
      <c r="BA39" s="46" t="e">
        <f t="shared" si="29"/>
        <v>#REF!</v>
      </c>
      <c r="BB39" s="46" t="e">
        <f t="shared" si="29"/>
        <v>#REF!</v>
      </c>
      <c r="BC39" s="46" t="e">
        <f t="shared" si="29"/>
        <v>#REF!</v>
      </c>
      <c r="BD39" s="46" t="e">
        <f t="shared" si="29"/>
        <v>#REF!</v>
      </c>
      <c r="BE39" s="46" t="e">
        <f t="shared" si="30"/>
        <v>#REF!</v>
      </c>
      <c r="BF39" s="46"/>
      <c r="BG39" s="46" t="e">
        <f t="shared" si="31"/>
        <v>#REF!</v>
      </c>
      <c r="BH39" s="46" t="e">
        <f t="shared" si="31"/>
        <v>#REF!</v>
      </c>
      <c r="BI39" s="46" t="e">
        <f t="shared" si="31"/>
        <v>#REF!</v>
      </c>
      <c r="BJ39" s="46" t="e">
        <f t="shared" si="31"/>
        <v>#REF!</v>
      </c>
      <c r="BM39" s="46" t="e">
        <f>LN(#REF!/#REF!)</f>
        <v>#REF!</v>
      </c>
      <c r="BN39" s="46" t="e">
        <f>LN(#REF!/#REF!)</f>
        <v>#REF!</v>
      </c>
      <c r="BO39" s="46" t="e">
        <f>LN(#REF!/#REF!)</f>
        <v>#REF!</v>
      </c>
      <c r="BP39" s="46" t="e">
        <f>LN(#REF!/#REF!)</f>
        <v>#REF!</v>
      </c>
      <c r="BR39" s="46" t="e">
        <f>M39/#REF!</f>
        <v>#REF!</v>
      </c>
      <c r="BS39" s="46" t="e">
        <f>#REF!/#REF!</f>
        <v>#REF!</v>
      </c>
      <c r="BT39" s="46" t="e">
        <f>#REF!/#REF!</f>
        <v>#REF!</v>
      </c>
      <c r="BU39" s="46" t="e">
        <f>#REF!/#REF!</f>
        <v>#REF!</v>
      </c>
      <c r="BV39" s="46"/>
      <c r="BX39" s="46" t="e">
        <f t="shared" si="32"/>
        <v>#REF!</v>
      </c>
      <c r="BY39" s="46" t="e">
        <f t="shared" si="32"/>
        <v>#REF!</v>
      </c>
      <c r="BZ39" s="46" t="e">
        <f t="shared" si="32"/>
        <v>#REF!</v>
      </c>
      <c r="CA39" s="46" t="e">
        <f t="shared" si="32"/>
        <v>#REF!</v>
      </c>
      <c r="CC39" s="46" t="e">
        <f>LN(#REF!/#REF!)</f>
        <v>#REF!</v>
      </c>
      <c r="CD39" s="46" t="e">
        <f>LN(#REF!/#REF!)</f>
        <v>#REF!</v>
      </c>
      <c r="CE39" s="46" t="e">
        <f>LN(#REF!/#REF!)</f>
        <v>#REF!</v>
      </c>
      <c r="CF39" s="46" t="e">
        <f>LN(#REF!/#REF!)</f>
        <v>#REF!</v>
      </c>
      <c r="CH39" s="46" t="e">
        <f>LN(#REF!/#REF!)</f>
        <v>#REF!</v>
      </c>
      <c r="CI39" s="46" t="e">
        <f>LN(#REF!/#REF!)</f>
        <v>#REF!</v>
      </c>
      <c r="CJ39" s="46" t="e">
        <f>LN(#REF!/#REF!)</f>
        <v>#REF!</v>
      </c>
      <c r="CK39" s="46" t="e">
        <f>LN(#REF!/#REF!)</f>
        <v>#REF!</v>
      </c>
      <c r="CM39" s="46" t="e">
        <f>LN(#REF!/#REF!)</f>
        <v>#REF!</v>
      </c>
      <c r="CN39" s="46" t="e">
        <f>LN(#REF!/#REF!)</f>
        <v>#REF!</v>
      </c>
      <c r="CO39" s="46" t="e">
        <f>LN(#REF!/#REF!)</f>
        <v>#REF!</v>
      </c>
      <c r="CP39" s="46" t="e">
        <f>LN(#REF!/#REF!)</f>
        <v>#REF!</v>
      </c>
      <c r="CS39" s="46" t="e">
        <f t="shared" si="33"/>
        <v>#REF!</v>
      </c>
      <c r="CT39" s="46">
        <f t="shared" si="34"/>
        <v>1</v>
      </c>
      <c r="CU39" s="46">
        <f t="shared" si="5"/>
        <v>1</v>
      </c>
      <c r="CV39" s="46"/>
      <c r="CW39" s="46" t="e">
        <f t="shared" si="35"/>
        <v>#REF!</v>
      </c>
      <c r="CX39" s="46">
        <f t="shared" si="36"/>
        <v>1</v>
      </c>
      <c r="CY39" s="46">
        <f t="shared" si="6"/>
        <v>1</v>
      </c>
      <c r="CZ39" s="46"/>
      <c r="DA39" s="46" t="e">
        <f t="shared" si="37"/>
        <v>#REF!</v>
      </c>
      <c r="DB39" s="46">
        <f t="shared" si="38"/>
        <v>1</v>
      </c>
      <c r="DC39" s="46">
        <f t="shared" si="7"/>
        <v>1</v>
      </c>
      <c r="DD39" s="46"/>
      <c r="DE39" s="46" t="e">
        <f t="shared" si="39"/>
        <v>#REF!</v>
      </c>
      <c r="DF39" s="46">
        <f t="shared" si="40"/>
        <v>1</v>
      </c>
      <c r="DG39" s="46">
        <f t="shared" si="8"/>
        <v>1</v>
      </c>
      <c r="DI39" s="46" t="e">
        <f t="shared" si="41"/>
        <v>#REF!</v>
      </c>
      <c r="DJ39" s="46">
        <f t="shared" si="42"/>
        <v>1</v>
      </c>
      <c r="DK39" s="46">
        <f t="shared" si="9"/>
        <v>1</v>
      </c>
      <c r="DO39" s="52">
        <f t="shared" si="10"/>
        <v>0.46346148264107229</v>
      </c>
      <c r="DP39" s="52">
        <f t="shared" si="11"/>
        <v>0.53653851735892766</v>
      </c>
      <c r="DQ39" s="46"/>
      <c r="DR39" s="46">
        <f t="shared" si="56"/>
        <v>0.47189341378304128</v>
      </c>
      <c r="DS39" s="46">
        <f t="shared" si="57"/>
        <v>0.52801033275281206</v>
      </c>
      <c r="DT39" s="46">
        <f t="shared" si="58"/>
        <v>0.99990374653585334</v>
      </c>
      <c r="DU39" s="52"/>
      <c r="DV39" s="46">
        <f t="shared" si="59"/>
        <v>0.47193883953121152</v>
      </c>
      <c r="DW39" s="46">
        <f t="shared" si="60"/>
        <v>0.52806116046878848</v>
      </c>
      <c r="DY39" s="46">
        <f t="shared" si="43"/>
        <v>2.6838726185237959E-3</v>
      </c>
      <c r="DZ39" s="46">
        <f t="shared" si="44"/>
        <v>4.6935085461772004E-2</v>
      </c>
      <c r="EA39" s="46"/>
      <c r="EB39" s="46">
        <f t="shared" si="61"/>
        <v>-4.6084210915213345E-3</v>
      </c>
      <c r="EC39" s="46">
        <f t="shared" si="62"/>
        <v>-4.6084210915213345E-3</v>
      </c>
      <c r="ED39" s="46"/>
      <c r="EE39" s="52">
        <f t="shared" si="45"/>
        <v>0.74464739640700495</v>
      </c>
      <c r="EF39" s="52">
        <f t="shared" si="46"/>
        <v>0.25535260359299505</v>
      </c>
      <c r="EG39" s="52"/>
      <c r="EH39" s="52">
        <f t="shared" si="63"/>
        <v>-1.7944740915325087E-2</v>
      </c>
      <c r="EI39" s="52">
        <f t="shared" si="64"/>
        <v>5.4247085612178239E-2</v>
      </c>
      <c r="EK39" s="46">
        <f t="shared" si="47"/>
        <v>-2.5237034625370802E-2</v>
      </c>
      <c r="EL39" s="46">
        <f t="shared" si="48"/>
        <v>2.7035790588850247E-3</v>
      </c>
      <c r="EN39" s="46">
        <v>0</v>
      </c>
      <c r="EO39" s="46">
        <f t="shared" si="49"/>
        <v>-4.1087817266752544E-3</v>
      </c>
      <c r="ES39" s="46">
        <f t="shared" si="50"/>
        <v>1.0263935184126387</v>
      </c>
      <c r="ET39" s="46">
        <f t="shared" si="51"/>
        <v>1.6977504033055408</v>
      </c>
      <c r="EU39" s="46">
        <f t="shared" si="12"/>
        <v>1.0188084402675921</v>
      </c>
      <c r="EW39" s="46">
        <f t="shared" si="65"/>
        <v>0.9895720700868389</v>
      </c>
      <c r="EX39" s="46">
        <f t="shared" si="52"/>
        <v>1.0256615580565156</v>
      </c>
      <c r="EY39" s="46">
        <f t="shared" si="13"/>
        <v>1.0043309433057559</v>
      </c>
      <c r="FA39" s="46">
        <f t="shared" si="66"/>
        <v>0.99783266402501414</v>
      </c>
      <c r="FB39" s="46">
        <f t="shared" si="53"/>
        <v>0.87710965136249619</v>
      </c>
      <c r="FC39" s="46">
        <f t="shared" si="14"/>
        <v>1.0187598123687933</v>
      </c>
      <c r="FE39" s="46">
        <f t="shared" si="67"/>
        <v>1.0232208418618167</v>
      </c>
      <c r="FG39" s="46">
        <f t="shared" si="68"/>
        <v>0.99540218138780778</v>
      </c>
      <c r="FH39" s="46">
        <f t="shared" si="54"/>
        <v>1.2156099664480213</v>
      </c>
      <c r="FI39" s="46">
        <f t="shared" si="15"/>
        <v>1.2226317086229874</v>
      </c>
      <c r="FK39" s="46">
        <f t="shared" si="69"/>
        <v>1.0203818895827768</v>
      </c>
      <c r="FL39" s="46">
        <f t="shared" si="55"/>
        <v>1.4324638427681862</v>
      </c>
      <c r="FM39" s="46">
        <f t="shared" si="16"/>
        <v>0.83690029846701652</v>
      </c>
    </row>
    <row r="40" spans="1:169" x14ac:dyDescent="0.2">
      <c r="A40" s="33" t="s">
        <v>52</v>
      </c>
      <c r="B40" s="1">
        <f t="shared" si="17"/>
        <v>1974</v>
      </c>
      <c r="D40" s="43">
        <f>Commercial_Total!D264</f>
        <v>4259.0839999999998</v>
      </c>
      <c r="E40" s="43">
        <f>Commercial_Total!D188</f>
        <v>1501.3340000000001</v>
      </c>
      <c r="F40" s="43">
        <f>Conversion_Factors!$O36*E40</f>
        <v>5134.2390000000005</v>
      </c>
      <c r="G40" s="43">
        <f t="shared" si="1"/>
        <v>9393.3230000000003</v>
      </c>
      <c r="H40" s="49">
        <f t="shared" si="2"/>
        <v>3.4197846714988138</v>
      </c>
      <c r="K40" s="51">
        <f>Commercial_Total!F40</f>
        <v>47.542368755172326</v>
      </c>
      <c r="M40" s="49">
        <f>Commercial_Total!Y264</f>
        <v>1.4266171608489464</v>
      </c>
      <c r="N40" s="49">
        <f>Commercial_Total!Y188</f>
        <v>0.76592839906652999</v>
      </c>
      <c r="O40" s="358">
        <f>Commercial_Total!$H114</f>
        <v>121.16388288653161</v>
      </c>
      <c r="Q40" s="50">
        <f t="shared" si="18"/>
        <v>197.57793408175655</v>
      </c>
      <c r="S40" s="52">
        <f>Commercial_Total!Y264</f>
        <v>1.4266171608489464</v>
      </c>
      <c r="T40" s="52">
        <f>Commercial_Total!Y188</f>
        <v>0.76592839906652999</v>
      </c>
      <c r="W40" s="52">
        <f>Commercial_Total!X264</f>
        <v>0.97876668876652406</v>
      </c>
      <c r="Z40" s="116">
        <f>Commercial_Total!X188</f>
        <v>1.0160526090506632</v>
      </c>
      <c r="AA40" s="46"/>
      <c r="AB40" s="22">
        <f t="shared" si="19"/>
        <v>1974</v>
      </c>
      <c r="AC40" s="48">
        <f t="shared" si="3"/>
        <v>0.81727797089711285</v>
      </c>
      <c r="AD40" s="48">
        <f t="shared" si="4"/>
        <v>1.0010404615381214</v>
      </c>
      <c r="AE40" s="48">
        <f t="shared" si="20"/>
        <v>1.0007931175023006</v>
      </c>
      <c r="AF40" s="361">
        <f t="shared" si="21"/>
        <v>1.0259003282449477</v>
      </c>
      <c r="AG40" s="48">
        <f t="shared" si="22"/>
        <v>0.97499447117788529</v>
      </c>
      <c r="AH40" s="48">
        <f t="shared" si="23"/>
        <v>0.81812831719178514</v>
      </c>
      <c r="AI40" s="48">
        <f t="shared" si="24"/>
        <v>0.81812831719178525</v>
      </c>
      <c r="AJ40" s="48"/>
      <c r="AK40" s="48"/>
      <c r="AL40" s="48">
        <f t="shared" si="25"/>
        <v>1.0267139877508946</v>
      </c>
      <c r="AM40" s="47"/>
      <c r="AN40" s="48">
        <f>Commercial_Total!Y114</f>
        <v>1.1671753393006601</v>
      </c>
      <c r="AO40" s="48">
        <f>Commercial_Total!X114</f>
        <v>0.9911554481983802</v>
      </c>
      <c r="AP40" s="48">
        <f t="shared" si="26"/>
        <v>0.84346795490992299</v>
      </c>
      <c r="AQ40" s="48">
        <f t="shared" si="27"/>
        <v>1.0259003282449477</v>
      </c>
      <c r="AR40" s="48">
        <f t="shared" si="28"/>
        <v>1.001040461538121</v>
      </c>
      <c r="AT40" s="5"/>
      <c r="AV40" s="46" t="e">
        <f>D40/#REF!</f>
        <v>#REF!</v>
      </c>
      <c r="AW40" s="46" t="e">
        <f>#REF!/#REF!</f>
        <v>#REF!</v>
      </c>
      <c r="AX40" s="46" t="e">
        <f>#REF!/#REF!</f>
        <v>#REF!</v>
      </c>
      <c r="AY40" s="46" t="e">
        <f>#REF!/#REF!</f>
        <v>#REF!</v>
      </c>
      <c r="BA40" s="46" t="e">
        <f t="shared" si="29"/>
        <v>#REF!</v>
      </c>
      <c r="BB40" s="46" t="e">
        <f t="shared" si="29"/>
        <v>#REF!</v>
      </c>
      <c r="BC40" s="46" t="e">
        <f t="shared" si="29"/>
        <v>#REF!</v>
      </c>
      <c r="BD40" s="46" t="e">
        <f t="shared" si="29"/>
        <v>#REF!</v>
      </c>
      <c r="BE40" s="46" t="e">
        <f t="shared" si="30"/>
        <v>#REF!</v>
      </c>
      <c r="BF40" s="46"/>
      <c r="BG40" s="46" t="e">
        <f t="shared" si="31"/>
        <v>#REF!</v>
      </c>
      <c r="BH40" s="46" t="e">
        <f t="shared" si="31"/>
        <v>#REF!</v>
      </c>
      <c r="BI40" s="46" t="e">
        <f t="shared" si="31"/>
        <v>#REF!</v>
      </c>
      <c r="BJ40" s="46" t="e">
        <f t="shared" si="31"/>
        <v>#REF!</v>
      </c>
      <c r="BM40" s="46" t="e">
        <f>LN(#REF!/#REF!)</f>
        <v>#REF!</v>
      </c>
      <c r="BN40" s="46" t="e">
        <f>LN(#REF!/#REF!)</f>
        <v>#REF!</v>
      </c>
      <c r="BO40" s="46" t="e">
        <f>LN(#REF!/#REF!)</f>
        <v>#REF!</v>
      </c>
      <c r="BP40" s="46" t="e">
        <f>LN(#REF!/#REF!)</f>
        <v>#REF!</v>
      </c>
      <c r="BR40" s="46" t="e">
        <f>M40/#REF!</f>
        <v>#REF!</v>
      </c>
      <c r="BS40" s="46" t="e">
        <f>#REF!/#REF!</f>
        <v>#REF!</v>
      </c>
      <c r="BT40" s="46" t="e">
        <f>#REF!/#REF!</f>
        <v>#REF!</v>
      </c>
      <c r="BU40" s="46" t="e">
        <f>#REF!/#REF!</f>
        <v>#REF!</v>
      </c>
      <c r="BV40" s="46"/>
      <c r="BX40" s="46" t="e">
        <f t="shared" si="32"/>
        <v>#REF!</v>
      </c>
      <c r="BY40" s="46" t="e">
        <f t="shared" si="32"/>
        <v>#REF!</v>
      </c>
      <c r="BZ40" s="46" t="e">
        <f t="shared" si="32"/>
        <v>#REF!</v>
      </c>
      <c r="CA40" s="46" t="e">
        <f t="shared" si="32"/>
        <v>#REF!</v>
      </c>
      <c r="CC40" s="46" t="e">
        <f>LN(#REF!/#REF!)</f>
        <v>#REF!</v>
      </c>
      <c r="CD40" s="46" t="e">
        <f>LN(#REF!/#REF!)</f>
        <v>#REF!</v>
      </c>
      <c r="CE40" s="46" t="e">
        <f>LN(#REF!/#REF!)</f>
        <v>#REF!</v>
      </c>
      <c r="CF40" s="46" t="e">
        <f>LN(#REF!/#REF!)</f>
        <v>#REF!</v>
      </c>
      <c r="CH40" s="46" t="e">
        <f>LN(#REF!/#REF!)</f>
        <v>#REF!</v>
      </c>
      <c r="CI40" s="46" t="e">
        <f>LN(#REF!/#REF!)</f>
        <v>#REF!</v>
      </c>
      <c r="CJ40" s="46" t="e">
        <f>LN(#REF!/#REF!)</f>
        <v>#REF!</v>
      </c>
      <c r="CK40" s="46" t="e">
        <f>LN(#REF!/#REF!)</f>
        <v>#REF!</v>
      </c>
      <c r="CM40" s="46" t="e">
        <f>LN(#REF!/#REF!)</f>
        <v>#REF!</v>
      </c>
      <c r="CN40" s="46" t="e">
        <f>LN(#REF!/#REF!)</f>
        <v>#REF!</v>
      </c>
      <c r="CO40" s="46" t="e">
        <f>LN(#REF!/#REF!)</f>
        <v>#REF!</v>
      </c>
      <c r="CP40" s="46" t="e">
        <f>LN(#REF!/#REF!)</f>
        <v>#REF!</v>
      </c>
      <c r="CS40" s="46" t="e">
        <f t="shared" si="33"/>
        <v>#REF!</v>
      </c>
      <c r="CT40" s="46">
        <f t="shared" si="34"/>
        <v>1</v>
      </c>
      <c r="CU40" s="46">
        <f t="shared" si="5"/>
        <v>1</v>
      </c>
      <c r="CV40" s="46"/>
      <c r="CW40" s="46" t="e">
        <f t="shared" si="35"/>
        <v>#REF!</v>
      </c>
      <c r="CX40" s="46">
        <f t="shared" si="36"/>
        <v>1</v>
      </c>
      <c r="CY40" s="46">
        <f t="shared" si="6"/>
        <v>1</v>
      </c>
      <c r="CZ40" s="46"/>
      <c r="DA40" s="46" t="e">
        <f t="shared" si="37"/>
        <v>#REF!</v>
      </c>
      <c r="DB40" s="46">
        <f t="shared" si="38"/>
        <v>1</v>
      </c>
      <c r="DC40" s="46">
        <f t="shared" si="7"/>
        <v>1</v>
      </c>
      <c r="DD40" s="46"/>
      <c r="DE40" s="46" t="e">
        <f t="shared" si="39"/>
        <v>#REF!</v>
      </c>
      <c r="DF40" s="46">
        <f t="shared" si="40"/>
        <v>1</v>
      </c>
      <c r="DG40" s="46">
        <f t="shared" si="8"/>
        <v>1</v>
      </c>
      <c r="DI40" s="46" t="e">
        <f t="shared" si="41"/>
        <v>#REF!</v>
      </c>
      <c r="DJ40" s="46">
        <f t="shared" si="42"/>
        <v>1</v>
      </c>
      <c r="DK40" s="46">
        <f t="shared" si="9"/>
        <v>1</v>
      </c>
      <c r="DO40" s="52">
        <f t="shared" si="10"/>
        <v>0.45341611270047882</v>
      </c>
      <c r="DP40" s="52">
        <f t="shared" si="11"/>
        <v>0.54658388729952123</v>
      </c>
      <c r="DQ40" s="46"/>
      <c r="DR40" s="46">
        <f t="shared" si="56"/>
        <v>0.45842045413033394</v>
      </c>
      <c r="DS40" s="46">
        <f t="shared" si="57"/>
        <v>0.54154567441789159</v>
      </c>
      <c r="DT40" s="46">
        <f t="shared" si="58"/>
        <v>0.99996612854822553</v>
      </c>
      <c r="DU40" s="52"/>
      <c r="DV40" s="46">
        <f t="shared" si="59"/>
        <v>0.45843598202259073</v>
      </c>
      <c r="DW40" s="46">
        <f t="shared" si="60"/>
        <v>0.54156401797740927</v>
      </c>
      <c r="DY40" s="46">
        <f t="shared" si="43"/>
        <v>-6.2734604061250546E-2</v>
      </c>
      <c r="DZ40" s="46">
        <f t="shared" si="44"/>
        <v>-2.8062106917262394E-2</v>
      </c>
      <c r="EA40" s="46"/>
      <c r="EB40" s="46">
        <f t="shared" si="61"/>
        <v>-5.5302980774644933E-2</v>
      </c>
      <c r="EC40" s="46">
        <f t="shared" si="62"/>
        <v>-5.5302980774644933E-2</v>
      </c>
      <c r="ED40" s="46"/>
      <c r="EE40" s="52">
        <f t="shared" si="45"/>
        <v>0.73937064983825829</v>
      </c>
      <c r="EF40" s="52">
        <f t="shared" si="46"/>
        <v>0.26062935016174177</v>
      </c>
      <c r="EG40" s="52"/>
      <c r="EH40" s="52">
        <f t="shared" si="63"/>
        <v>-7.1114617782963834E-3</v>
      </c>
      <c r="EI40" s="52">
        <f t="shared" si="64"/>
        <v>2.0453934466310185E-2</v>
      </c>
      <c r="EK40" s="46">
        <f t="shared" si="47"/>
        <v>3.2016150830936813E-4</v>
      </c>
      <c r="EL40" s="46">
        <f t="shared" si="48"/>
        <v>-6.7869393910723799E-3</v>
      </c>
      <c r="EN40" s="46">
        <v>0</v>
      </c>
      <c r="EO40" s="46">
        <f t="shared" si="49"/>
        <v>1.2897051019009958E-2</v>
      </c>
      <c r="ES40" s="46">
        <f t="shared" si="50"/>
        <v>0.95699488995379844</v>
      </c>
      <c r="ET40" s="46">
        <f t="shared" si="51"/>
        <v>1.6247384603804029</v>
      </c>
      <c r="EU40" s="46">
        <f t="shared" si="12"/>
        <v>0.97499447117788529</v>
      </c>
      <c r="EW40" s="46">
        <f t="shared" si="65"/>
        <v>0.99647743024643809</v>
      </c>
      <c r="EX40" s="46">
        <f t="shared" si="52"/>
        <v>1.0220485936747146</v>
      </c>
      <c r="EY40" s="46">
        <f t="shared" si="13"/>
        <v>1.0007931175023006</v>
      </c>
      <c r="FA40" s="46">
        <f t="shared" si="66"/>
        <v>1.0070090278291912</v>
      </c>
      <c r="FB40" s="46">
        <f t="shared" si="53"/>
        <v>0.88325733731814815</v>
      </c>
      <c r="FC40" s="46">
        <f t="shared" si="14"/>
        <v>1.0259003282449477</v>
      </c>
      <c r="FE40" s="46">
        <f t="shared" si="67"/>
        <v>0.97576775635762281</v>
      </c>
      <c r="FG40" s="46">
        <f t="shared" si="68"/>
        <v>0.94619842458819403</v>
      </c>
      <c r="FH40" s="46">
        <f t="shared" si="54"/>
        <v>1.1502082351668252</v>
      </c>
      <c r="FI40" s="46">
        <f t="shared" si="15"/>
        <v>1.1568521965506426</v>
      </c>
      <c r="FK40" s="46">
        <f t="shared" si="69"/>
        <v>1.0078475972047527</v>
      </c>
      <c r="FL40" s="46">
        <f t="shared" si="55"/>
        <v>1.443705242016603</v>
      </c>
      <c r="FM40" s="46">
        <f t="shared" si="16"/>
        <v>0.84346795490992299</v>
      </c>
    </row>
    <row r="41" spans="1:169" x14ac:dyDescent="0.2">
      <c r="A41" s="33" t="s">
        <v>52</v>
      </c>
      <c r="B41" s="1">
        <f t="shared" si="17"/>
        <v>1975</v>
      </c>
      <c r="D41" s="43">
        <f>Commercial_Total!D265</f>
        <v>4059.1880000000001</v>
      </c>
      <c r="E41" s="43">
        <f>Commercial_Total!D189</f>
        <v>1597.8260000000002</v>
      </c>
      <c r="F41" s="43">
        <f>Conversion_Factors!$O37*E41</f>
        <v>5433.3030000000008</v>
      </c>
      <c r="G41" s="43">
        <f t="shared" si="1"/>
        <v>9492.4910000000018</v>
      </c>
      <c r="H41" s="49">
        <f t="shared" si="2"/>
        <v>3.4004347156699164</v>
      </c>
      <c r="K41" s="51">
        <f>Commercial_Total!F41</f>
        <v>48.478406456760915</v>
      </c>
      <c r="M41" s="49">
        <f>Commercial_Total!Y265</f>
        <v>1.3294320837586351</v>
      </c>
      <c r="N41" s="49">
        <f>Commercial_Total!Y189</f>
        <v>0.79300674632350776</v>
      </c>
      <c r="O41" s="358">
        <f>Commercial_Total!$H115</f>
        <v>116.69141816873932</v>
      </c>
      <c r="Q41" s="50">
        <f t="shared" si="18"/>
        <v>195.80864334859251</v>
      </c>
      <c r="S41" s="52">
        <f>Commercial_Total!Y265</f>
        <v>1.3294320837586351</v>
      </c>
      <c r="T41" s="52">
        <f>Commercial_Total!Y189</f>
        <v>0.79300674632350776</v>
      </c>
      <c r="W41" s="52">
        <f>Commercial_Total!X265</f>
        <v>0.98169348671784562</v>
      </c>
      <c r="Z41" s="116">
        <f>Commercial_Total!X189</f>
        <v>1.0242645227433511</v>
      </c>
      <c r="AA41" s="46"/>
      <c r="AB41" s="22">
        <f t="shared" si="19"/>
        <v>1975</v>
      </c>
      <c r="AC41" s="48">
        <f t="shared" si="3"/>
        <v>0.83336894434812103</v>
      </c>
      <c r="AD41" s="48">
        <f t="shared" si="4"/>
        <v>0.9920762438467432</v>
      </c>
      <c r="AE41" s="48">
        <f t="shared" si="20"/>
        <v>1.0066338101702879</v>
      </c>
      <c r="AF41" s="361">
        <f t="shared" si="21"/>
        <v>1.0226484428156633</v>
      </c>
      <c r="AG41" s="48">
        <f t="shared" si="22"/>
        <v>0.96371179784442407</v>
      </c>
      <c r="AH41" s="48">
        <f t="shared" si="23"/>
        <v>0.82676553204740943</v>
      </c>
      <c r="AI41" s="48">
        <f t="shared" si="24"/>
        <v>0.82676553204740943</v>
      </c>
      <c r="AJ41" s="48"/>
      <c r="AK41" s="48"/>
      <c r="AL41" s="48">
        <f t="shared" si="25"/>
        <v>1.0294324984562429</v>
      </c>
      <c r="AM41" s="47"/>
      <c r="AN41" s="48">
        <f>Commercial_Total!Y115</f>
        <v>1.1187865049033727</v>
      </c>
      <c r="AO41" s="48">
        <f>Commercial_Total!X115</f>
        <v>0.99585565017283428</v>
      </c>
      <c r="AP41" s="48">
        <f t="shared" si="26"/>
        <v>0.87071309869869451</v>
      </c>
      <c r="AQ41" s="48">
        <f t="shared" si="27"/>
        <v>1.0226484428156633</v>
      </c>
      <c r="AR41" s="48">
        <f t="shared" si="28"/>
        <v>0.99207624384674276</v>
      </c>
      <c r="AT41" s="5"/>
      <c r="AV41" s="46" t="e">
        <f>D41/#REF!</f>
        <v>#REF!</v>
      </c>
      <c r="AW41" s="46" t="e">
        <f>#REF!/#REF!</f>
        <v>#REF!</v>
      </c>
      <c r="AX41" s="46" t="e">
        <f>#REF!/#REF!</f>
        <v>#REF!</v>
      </c>
      <c r="AY41" s="46" t="e">
        <f>#REF!/#REF!</f>
        <v>#REF!</v>
      </c>
      <c r="BA41" s="46" t="e">
        <f t="shared" si="29"/>
        <v>#REF!</v>
      </c>
      <c r="BB41" s="46" t="e">
        <f t="shared" si="29"/>
        <v>#REF!</v>
      </c>
      <c r="BC41" s="46" t="e">
        <f t="shared" si="29"/>
        <v>#REF!</v>
      </c>
      <c r="BD41" s="46" t="e">
        <f t="shared" si="29"/>
        <v>#REF!</v>
      </c>
      <c r="BE41" s="46" t="e">
        <f t="shared" si="30"/>
        <v>#REF!</v>
      </c>
      <c r="BF41" s="46"/>
      <c r="BG41" s="46" t="e">
        <f t="shared" si="31"/>
        <v>#REF!</v>
      </c>
      <c r="BH41" s="46" t="e">
        <f t="shared" si="31"/>
        <v>#REF!</v>
      </c>
      <c r="BI41" s="46" t="e">
        <f t="shared" si="31"/>
        <v>#REF!</v>
      </c>
      <c r="BJ41" s="46" t="e">
        <f t="shared" si="31"/>
        <v>#REF!</v>
      </c>
      <c r="BM41" s="46" t="e">
        <f>LN(#REF!/#REF!)</f>
        <v>#REF!</v>
      </c>
      <c r="BN41" s="46" t="e">
        <f>LN(#REF!/#REF!)</f>
        <v>#REF!</v>
      </c>
      <c r="BO41" s="46" t="e">
        <f>LN(#REF!/#REF!)</f>
        <v>#REF!</v>
      </c>
      <c r="BP41" s="46" t="e">
        <f>LN(#REF!/#REF!)</f>
        <v>#REF!</v>
      </c>
      <c r="BR41" s="46" t="e">
        <f>M41/#REF!</f>
        <v>#REF!</v>
      </c>
      <c r="BS41" s="46" t="e">
        <f>#REF!/#REF!</f>
        <v>#REF!</v>
      </c>
      <c r="BT41" s="46" t="e">
        <f>#REF!/#REF!</f>
        <v>#REF!</v>
      </c>
      <c r="BU41" s="46" t="e">
        <f>#REF!/#REF!</f>
        <v>#REF!</v>
      </c>
      <c r="BV41" s="46"/>
      <c r="BX41" s="46" t="e">
        <f t="shared" si="32"/>
        <v>#REF!</v>
      </c>
      <c r="BY41" s="46" t="e">
        <f t="shared" si="32"/>
        <v>#REF!</v>
      </c>
      <c r="BZ41" s="46" t="e">
        <f t="shared" si="32"/>
        <v>#REF!</v>
      </c>
      <c r="CA41" s="46" t="e">
        <f t="shared" si="32"/>
        <v>#REF!</v>
      </c>
      <c r="CC41" s="46" t="e">
        <f>LN(#REF!/#REF!)</f>
        <v>#REF!</v>
      </c>
      <c r="CD41" s="46" t="e">
        <f>LN(#REF!/#REF!)</f>
        <v>#REF!</v>
      </c>
      <c r="CE41" s="46" t="e">
        <f>LN(#REF!/#REF!)</f>
        <v>#REF!</v>
      </c>
      <c r="CF41" s="46" t="e">
        <f>LN(#REF!/#REF!)</f>
        <v>#REF!</v>
      </c>
      <c r="CH41" s="46" t="e">
        <f>LN(#REF!/#REF!)</f>
        <v>#REF!</v>
      </c>
      <c r="CI41" s="46" t="e">
        <f>LN(#REF!/#REF!)</f>
        <v>#REF!</v>
      </c>
      <c r="CJ41" s="46" t="e">
        <f>LN(#REF!/#REF!)</f>
        <v>#REF!</v>
      </c>
      <c r="CK41" s="46" t="e">
        <f>LN(#REF!/#REF!)</f>
        <v>#REF!</v>
      </c>
      <c r="CM41" s="46" t="e">
        <f>LN(#REF!/#REF!)</f>
        <v>#REF!</v>
      </c>
      <c r="CN41" s="46" t="e">
        <f>LN(#REF!/#REF!)</f>
        <v>#REF!</v>
      </c>
      <c r="CO41" s="46" t="e">
        <f>LN(#REF!/#REF!)</f>
        <v>#REF!</v>
      </c>
      <c r="CP41" s="46" t="e">
        <f>LN(#REF!/#REF!)</f>
        <v>#REF!</v>
      </c>
      <c r="CS41" s="46" t="e">
        <f t="shared" si="33"/>
        <v>#REF!</v>
      </c>
      <c r="CT41" s="46">
        <f t="shared" si="34"/>
        <v>1</v>
      </c>
      <c r="CU41" s="46">
        <f t="shared" si="5"/>
        <v>1</v>
      </c>
      <c r="CV41" s="46"/>
      <c r="CW41" s="46" t="e">
        <f t="shared" si="35"/>
        <v>#REF!</v>
      </c>
      <c r="CX41" s="46">
        <f t="shared" si="36"/>
        <v>1</v>
      </c>
      <c r="CY41" s="46">
        <f t="shared" si="6"/>
        <v>1</v>
      </c>
      <c r="CZ41" s="46"/>
      <c r="DA41" s="46" t="e">
        <f t="shared" si="37"/>
        <v>#REF!</v>
      </c>
      <c r="DB41" s="46">
        <f t="shared" si="38"/>
        <v>1</v>
      </c>
      <c r="DC41" s="46">
        <f t="shared" si="7"/>
        <v>1</v>
      </c>
      <c r="DD41" s="46"/>
      <c r="DE41" s="46" t="e">
        <f t="shared" si="39"/>
        <v>#REF!</v>
      </c>
      <c r="DF41" s="46">
        <f t="shared" si="40"/>
        <v>1</v>
      </c>
      <c r="DG41" s="46">
        <f t="shared" si="8"/>
        <v>1</v>
      </c>
      <c r="DI41" s="46" t="e">
        <f t="shared" si="41"/>
        <v>#REF!</v>
      </c>
      <c r="DJ41" s="46">
        <f t="shared" si="42"/>
        <v>1</v>
      </c>
      <c r="DK41" s="46">
        <f t="shared" si="9"/>
        <v>1</v>
      </c>
      <c r="DO41" s="52">
        <f t="shared" si="10"/>
        <v>0.42762094796824135</v>
      </c>
      <c r="DP41" s="52">
        <f t="shared" si="11"/>
        <v>0.57237905203175854</v>
      </c>
      <c r="DQ41" s="46"/>
      <c r="DR41" s="46">
        <f t="shared" si="56"/>
        <v>0.44039262895382741</v>
      </c>
      <c r="DS41" s="46">
        <f t="shared" si="57"/>
        <v>0.55938234740075332</v>
      </c>
      <c r="DT41" s="46">
        <f t="shared" si="58"/>
        <v>0.99977497635458068</v>
      </c>
      <c r="DU41" s="52"/>
      <c r="DV41" s="46">
        <f t="shared" si="59"/>
        <v>0.44049175001319252</v>
      </c>
      <c r="DW41" s="46">
        <f t="shared" si="60"/>
        <v>0.55950824998680748</v>
      </c>
      <c r="DY41" s="46">
        <f t="shared" si="43"/>
        <v>-7.0554173635559089E-2</v>
      </c>
      <c r="DZ41" s="46">
        <f t="shared" si="44"/>
        <v>3.4743037374144983E-2</v>
      </c>
      <c r="EA41" s="46"/>
      <c r="EB41" s="46">
        <f t="shared" si="61"/>
        <v>-3.76110341943185E-2</v>
      </c>
      <c r="EC41" s="46">
        <f t="shared" si="62"/>
        <v>-3.76110341943185E-2</v>
      </c>
      <c r="ED41" s="46"/>
      <c r="EE41" s="52">
        <f t="shared" si="45"/>
        <v>0.71754957650803053</v>
      </c>
      <c r="EF41" s="52">
        <f t="shared" si="46"/>
        <v>0.28245042349196947</v>
      </c>
      <c r="EG41" s="52"/>
      <c r="EH41" s="52">
        <f t="shared" si="63"/>
        <v>-2.9957309723981546E-2</v>
      </c>
      <c r="EI41" s="52">
        <f t="shared" si="64"/>
        <v>8.0403759440294487E-2</v>
      </c>
      <c r="EK41" s="46">
        <f t="shared" si="47"/>
        <v>2.9858297172589802E-3</v>
      </c>
      <c r="EL41" s="46">
        <f t="shared" si="48"/>
        <v>8.0496878718313448E-3</v>
      </c>
      <c r="EN41" s="46">
        <v>0</v>
      </c>
      <c r="EO41" s="46">
        <f t="shared" si="49"/>
        <v>-5.6743065432865256E-3</v>
      </c>
      <c r="ES41" s="46">
        <f t="shared" si="50"/>
        <v>0.98842796173004899</v>
      </c>
      <c r="ET41" s="46">
        <f t="shared" si="51"/>
        <v>1.6059369247382196</v>
      </c>
      <c r="EU41" s="46">
        <f t="shared" si="12"/>
        <v>0.96371179784442407</v>
      </c>
      <c r="EW41" s="46">
        <f t="shared" si="65"/>
        <v>1.0058360639834973</v>
      </c>
      <c r="EX41" s="46">
        <f t="shared" si="52"/>
        <v>1.0280133346616436</v>
      </c>
      <c r="EY41" s="46">
        <f t="shared" si="13"/>
        <v>1.0066338101702879</v>
      </c>
      <c r="FA41" s="46">
        <f t="shared" si="66"/>
        <v>0.99683021309209674</v>
      </c>
      <c r="FB41" s="46">
        <f t="shared" si="53"/>
        <v>0.88045759977400762</v>
      </c>
      <c r="FC41" s="46">
        <f t="shared" si="14"/>
        <v>1.0226484428156633</v>
      </c>
      <c r="FE41" s="46">
        <f t="shared" si="67"/>
        <v>0.97010487897019082</v>
      </c>
      <c r="FG41" s="46">
        <f t="shared" si="68"/>
        <v>0.96308747614187395</v>
      </c>
      <c r="FH41" s="46">
        <f t="shared" si="54"/>
        <v>1.1077511462444167</v>
      </c>
      <c r="FI41" s="46">
        <f t="shared" si="15"/>
        <v>1.1141498622451413</v>
      </c>
      <c r="FK41" s="46">
        <f t="shared" si="69"/>
        <v>1.0323013383379587</v>
      </c>
      <c r="FL41" s="46">
        <f t="shared" si="55"/>
        <v>1.4903388534992659</v>
      </c>
      <c r="FM41" s="46">
        <f t="shared" si="16"/>
        <v>0.87071309869869451</v>
      </c>
    </row>
    <row r="42" spans="1:169" x14ac:dyDescent="0.2">
      <c r="A42" s="33" t="s">
        <v>52</v>
      </c>
      <c r="B42" s="1">
        <f t="shared" si="17"/>
        <v>1976</v>
      </c>
      <c r="D42" s="43">
        <f>Commercial_Total!D266</f>
        <v>4371.4690000000001</v>
      </c>
      <c r="E42" s="43">
        <f>Commercial_Total!D190</f>
        <v>1677.943</v>
      </c>
      <c r="F42" s="43">
        <f>Conversion_Factors!$O38*E42</f>
        <v>5691.8649999999998</v>
      </c>
      <c r="G42" s="43">
        <f t="shared" si="1"/>
        <v>10063.333999999999</v>
      </c>
      <c r="H42" s="49">
        <f t="shared" si="2"/>
        <v>3.3921682679328202</v>
      </c>
      <c r="K42" s="51">
        <f>Commercial_Total!F42</f>
        <v>49.218818000569165</v>
      </c>
      <c r="M42" s="49">
        <f>Commercial_Total!Y266</f>
        <v>1.3650135388542648</v>
      </c>
      <c r="N42" s="49">
        <f>Commercial_Total!Y190</f>
        <v>0.82645926985696216</v>
      </c>
      <c r="O42" s="358">
        <f>Commercial_Total!$H116</f>
        <v>122.90851844369861</v>
      </c>
      <c r="Q42" s="50">
        <f t="shared" si="18"/>
        <v>204.46110672311607</v>
      </c>
      <c r="S42" s="52">
        <f>Commercial_Total!Y266</f>
        <v>1.3650135388542648</v>
      </c>
      <c r="T42" s="52">
        <f>Commercial_Total!Y190</f>
        <v>0.82645926985696216</v>
      </c>
      <c r="W42" s="52">
        <f>Commercial_Total!X266</f>
        <v>1.0141693913647933</v>
      </c>
      <c r="Z42" s="116">
        <f>Commercial_Total!X190</f>
        <v>1.0165586329274463</v>
      </c>
      <c r="AA42" s="46"/>
      <c r="AB42" s="22">
        <f t="shared" si="19"/>
        <v>1976</v>
      </c>
      <c r="AC42" s="48">
        <f t="shared" si="3"/>
        <v>0.84609700270946586</v>
      </c>
      <c r="AD42" s="48">
        <f t="shared" si="4"/>
        <v>1.0359144688495954</v>
      </c>
      <c r="AE42" s="48">
        <f t="shared" si="20"/>
        <v>1.0164768232510577</v>
      </c>
      <c r="AF42" s="361">
        <f t="shared" si="21"/>
        <v>1.0212331505718988</v>
      </c>
      <c r="AG42" s="48">
        <f t="shared" si="22"/>
        <v>0.99793329846401946</v>
      </c>
      <c r="AH42" s="48">
        <f t="shared" si="23"/>
        <v>0.87648412715701096</v>
      </c>
      <c r="AI42" s="48">
        <f t="shared" si="24"/>
        <v>0.87648412715701096</v>
      </c>
      <c r="AJ42" s="48"/>
      <c r="AK42" s="48"/>
      <c r="AL42" s="48">
        <f t="shared" si="25"/>
        <v>1.0380598286919929</v>
      </c>
      <c r="AM42" s="47"/>
      <c r="AN42" s="48">
        <f>Commercial_Total!Y116</f>
        <v>1.1535319629087051</v>
      </c>
      <c r="AO42" s="48">
        <f>Commercial_Total!X116</f>
        <v>1.0173187380851523</v>
      </c>
      <c r="AP42" s="48">
        <f t="shared" si="26"/>
        <v>0.8643951435550703</v>
      </c>
      <c r="AQ42" s="48">
        <f t="shared" si="27"/>
        <v>1.0212331505718988</v>
      </c>
      <c r="AR42" s="48">
        <f t="shared" si="28"/>
        <v>1.0359144688495958</v>
      </c>
      <c r="AT42" s="5"/>
      <c r="AV42" s="46" t="e">
        <f>D42/#REF!</f>
        <v>#REF!</v>
      </c>
      <c r="AW42" s="46" t="e">
        <f>#REF!/#REF!</f>
        <v>#REF!</v>
      </c>
      <c r="AX42" s="46" t="e">
        <f>#REF!/#REF!</f>
        <v>#REF!</v>
      </c>
      <c r="AY42" s="46" t="e">
        <f>#REF!/#REF!</f>
        <v>#REF!</v>
      </c>
      <c r="BA42" s="46" t="e">
        <f t="shared" si="29"/>
        <v>#REF!</v>
      </c>
      <c r="BB42" s="46" t="e">
        <f t="shared" si="29"/>
        <v>#REF!</v>
      </c>
      <c r="BC42" s="46" t="e">
        <f t="shared" si="29"/>
        <v>#REF!</v>
      </c>
      <c r="BD42" s="46" t="e">
        <f t="shared" si="29"/>
        <v>#REF!</v>
      </c>
      <c r="BE42" s="46" t="e">
        <f t="shared" si="30"/>
        <v>#REF!</v>
      </c>
      <c r="BF42" s="46"/>
      <c r="BG42" s="46" t="e">
        <f t="shared" si="31"/>
        <v>#REF!</v>
      </c>
      <c r="BH42" s="46" t="e">
        <f t="shared" si="31"/>
        <v>#REF!</v>
      </c>
      <c r="BI42" s="46" t="e">
        <f t="shared" si="31"/>
        <v>#REF!</v>
      </c>
      <c r="BJ42" s="46" t="e">
        <f t="shared" si="31"/>
        <v>#REF!</v>
      </c>
      <c r="BM42" s="46" t="e">
        <f>LN(#REF!/#REF!)</f>
        <v>#REF!</v>
      </c>
      <c r="BN42" s="46" t="e">
        <f>LN(#REF!/#REF!)</f>
        <v>#REF!</v>
      </c>
      <c r="BO42" s="46" t="e">
        <f>LN(#REF!/#REF!)</f>
        <v>#REF!</v>
      </c>
      <c r="BP42" s="46" t="e">
        <f>LN(#REF!/#REF!)</f>
        <v>#REF!</v>
      </c>
      <c r="BR42" s="46" t="e">
        <f>M42/#REF!</f>
        <v>#REF!</v>
      </c>
      <c r="BS42" s="46" t="e">
        <f>#REF!/#REF!</f>
        <v>#REF!</v>
      </c>
      <c r="BT42" s="46" t="e">
        <f>#REF!/#REF!</f>
        <v>#REF!</v>
      </c>
      <c r="BU42" s="46" t="e">
        <f>#REF!/#REF!</f>
        <v>#REF!</v>
      </c>
      <c r="BV42" s="46"/>
      <c r="BX42" s="46" t="e">
        <f t="shared" si="32"/>
        <v>#REF!</v>
      </c>
      <c r="BY42" s="46" t="e">
        <f t="shared" si="32"/>
        <v>#REF!</v>
      </c>
      <c r="BZ42" s="46" t="e">
        <f t="shared" si="32"/>
        <v>#REF!</v>
      </c>
      <c r="CA42" s="46" t="e">
        <f t="shared" si="32"/>
        <v>#REF!</v>
      </c>
      <c r="CC42" s="46" t="e">
        <f>LN(#REF!/#REF!)</f>
        <v>#REF!</v>
      </c>
      <c r="CD42" s="46" t="e">
        <f>LN(#REF!/#REF!)</f>
        <v>#REF!</v>
      </c>
      <c r="CE42" s="46" t="e">
        <f>LN(#REF!/#REF!)</f>
        <v>#REF!</v>
      </c>
      <c r="CF42" s="46" t="e">
        <f>LN(#REF!/#REF!)</f>
        <v>#REF!</v>
      </c>
      <c r="CH42" s="46" t="e">
        <f>LN(#REF!/#REF!)</f>
        <v>#REF!</v>
      </c>
      <c r="CI42" s="46" t="e">
        <f>LN(#REF!/#REF!)</f>
        <v>#REF!</v>
      </c>
      <c r="CJ42" s="46" t="e">
        <f>LN(#REF!/#REF!)</f>
        <v>#REF!</v>
      </c>
      <c r="CK42" s="46" t="e">
        <f>LN(#REF!/#REF!)</f>
        <v>#REF!</v>
      </c>
      <c r="CM42" s="46" t="e">
        <f>LN(#REF!/#REF!)</f>
        <v>#REF!</v>
      </c>
      <c r="CN42" s="46" t="e">
        <f>LN(#REF!/#REF!)</f>
        <v>#REF!</v>
      </c>
      <c r="CO42" s="46" t="e">
        <f>LN(#REF!/#REF!)</f>
        <v>#REF!</v>
      </c>
      <c r="CP42" s="46" t="e">
        <f>LN(#REF!/#REF!)</f>
        <v>#REF!</v>
      </c>
      <c r="CS42" s="46" t="e">
        <f t="shared" si="33"/>
        <v>#REF!</v>
      </c>
      <c r="CT42" s="46">
        <f t="shared" si="34"/>
        <v>1</v>
      </c>
      <c r="CU42" s="46">
        <f t="shared" si="5"/>
        <v>1</v>
      </c>
      <c r="CV42" s="46"/>
      <c r="CW42" s="46" t="e">
        <f t="shared" si="35"/>
        <v>#REF!</v>
      </c>
      <c r="CX42" s="46">
        <f t="shared" si="36"/>
        <v>1</v>
      </c>
      <c r="CY42" s="46">
        <f t="shared" si="6"/>
        <v>1</v>
      </c>
      <c r="CZ42" s="46"/>
      <c r="DA42" s="46" t="e">
        <f t="shared" si="37"/>
        <v>#REF!</v>
      </c>
      <c r="DB42" s="46">
        <f t="shared" si="38"/>
        <v>1</v>
      </c>
      <c r="DC42" s="46">
        <f t="shared" si="7"/>
        <v>1</v>
      </c>
      <c r="DD42" s="46"/>
      <c r="DE42" s="46" t="e">
        <f t="shared" si="39"/>
        <v>#REF!</v>
      </c>
      <c r="DF42" s="46">
        <f t="shared" si="40"/>
        <v>1</v>
      </c>
      <c r="DG42" s="46">
        <f t="shared" si="8"/>
        <v>1</v>
      </c>
      <c r="DI42" s="46" t="e">
        <f t="shared" si="41"/>
        <v>#REF!</v>
      </c>
      <c r="DJ42" s="46">
        <f t="shared" si="42"/>
        <v>1</v>
      </c>
      <c r="DK42" s="46">
        <f t="shared" si="9"/>
        <v>1</v>
      </c>
      <c r="DO42" s="52">
        <f t="shared" si="10"/>
        <v>0.4343956982844851</v>
      </c>
      <c r="DP42" s="52">
        <f t="shared" si="11"/>
        <v>0.56560430171551501</v>
      </c>
      <c r="DQ42" s="46"/>
      <c r="DR42" s="46">
        <f t="shared" si="56"/>
        <v>0.43099944897487075</v>
      </c>
      <c r="DS42" s="46">
        <f t="shared" si="57"/>
        <v>0.56898495479586841</v>
      </c>
      <c r="DT42" s="46">
        <f t="shared" si="58"/>
        <v>0.99998440377073916</v>
      </c>
      <c r="DU42" s="52"/>
      <c r="DV42" s="46">
        <f t="shared" si="59"/>
        <v>0.4310061710459272</v>
      </c>
      <c r="DW42" s="46">
        <f t="shared" si="60"/>
        <v>0.5689938289540728</v>
      </c>
      <c r="DY42" s="46">
        <f t="shared" si="43"/>
        <v>2.6412500813844855E-2</v>
      </c>
      <c r="DZ42" s="46">
        <f t="shared" si="44"/>
        <v>4.1318906834605831E-2</v>
      </c>
      <c r="EA42" s="46"/>
      <c r="EB42" s="46">
        <f t="shared" si="61"/>
        <v>5.1907327115506184E-2</v>
      </c>
      <c r="EC42" s="46">
        <f t="shared" si="62"/>
        <v>5.1907327115506184E-2</v>
      </c>
      <c r="ED42" s="46"/>
      <c r="EE42" s="52">
        <f t="shared" si="45"/>
        <v>0.7226270916908949</v>
      </c>
      <c r="EF42" s="52">
        <f t="shared" si="46"/>
        <v>0.27737290830910505</v>
      </c>
      <c r="EG42" s="52"/>
      <c r="EH42" s="52">
        <f t="shared" si="63"/>
        <v>7.0512685463776908E-3</v>
      </c>
      <c r="EI42" s="52">
        <f t="shared" si="64"/>
        <v>-1.814020291951568E-2</v>
      </c>
      <c r="EK42" s="46">
        <f t="shared" si="47"/>
        <v>3.2546094848038713E-2</v>
      </c>
      <c r="EL42" s="46">
        <f t="shared" si="48"/>
        <v>-7.5517826386154348E-3</v>
      </c>
      <c r="EN42" s="46">
        <v>0</v>
      </c>
      <c r="EO42" s="46">
        <f t="shared" si="49"/>
        <v>-2.4339570082401898E-3</v>
      </c>
      <c r="ES42" s="46">
        <f t="shared" si="50"/>
        <v>1.0355100982432093</v>
      </c>
      <c r="ET42" s="46">
        <f t="shared" si="51"/>
        <v>1.6629639027080712</v>
      </c>
      <c r="EU42" s="46">
        <f t="shared" si="12"/>
        <v>0.99793329846401946</v>
      </c>
      <c r="EW42" s="46">
        <f t="shared" si="65"/>
        <v>1.0097781467116675</v>
      </c>
      <c r="EX42" s="46">
        <f t="shared" si="52"/>
        <v>1.0380653998695157</v>
      </c>
      <c r="EY42" s="46">
        <f t="shared" si="13"/>
        <v>1.0164768232510577</v>
      </c>
      <c r="FA42" s="46">
        <f t="shared" si="66"/>
        <v>0.99861605202285575</v>
      </c>
      <c r="FB42" s="46">
        <f t="shared" si="53"/>
        <v>0.87923909225983909</v>
      </c>
      <c r="FC42" s="46">
        <f t="shared" si="14"/>
        <v>1.0212331505718988</v>
      </c>
      <c r="FE42" s="46">
        <f t="shared" si="67"/>
        <v>1.0143760690391561</v>
      </c>
      <c r="FG42" s="46">
        <f t="shared" si="68"/>
        <v>1.0532781276680447</v>
      </c>
      <c r="FH42" s="46">
        <f t="shared" si="54"/>
        <v>1.1667700532384497</v>
      </c>
      <c r="FI42" s="46">
        <f t="shared" si="15"/>
        <v>1.1735096808471726</v>
      </c>
      <c r="FK42" s="46">
        <f t="shared" si="69"/>
        <v>0.99274393005794148</v>
      </c>
      <c r="FL42" s="46">
        <f t="shared" si="55"/>
        <v>1.479524850540908</v>
      </c>
      <c r="FM42" s="46">
        <f t="shared" si="16"/>
        <v>0.8643951435550703</v>
      </c>
    </row>
    <row r="43" spans="1:169" x14ac:dyDescent="0.2">
      <c r="A43" s="33" t="s">
        <v>52</v>
      </c>
      <c r="B43" s="1">
        <f t="shared" si="17"/>
        <v>1977</v>
      </c>
      <c r="D43" s="43">
        <f>Commercial_Total!D267</f>
        <v>4258.152</v>
      </c>
      <c r="E43" s="43">
        <f>Commercial_Total!D191</f>
        <v>1763.0794031279995</v>
      </c>
      <c r="F43" s="43">
        <f>Conversion_Factors!$O39*E43</f>
        <v>5980.6996102451749</v>
      </c>
      <c r="G43" s="43">
        <f t="shared" si="1"/>
        <v>10238.851610245176</v>
      </c>
      <c r="H43" s="49">
        <f t="shared" si="2"/>
        <v>3.3921895971528042</v>
      </c>
      <c r="K43" s="51">
        <f>Commercial_Total!F43</f>
        <v>50.022048157018361</v>
      </c>
      <c r="M43" s="49">
        <f>Commercial_Total!Y267</f>
        <v>1.3234768570668445</v>
      </c>
      <c r="N43" s="49">
        <f>Commercial_Total!Y191</f>
        <v>0.8515601557418585</v>
      </c>
      <c r="O43" s="358">
        <f>Commercial_Total!$H117</f>
        <v>120.37154864645798</v>
      </c>
      <c r="Q43" s="50">
        <f t="shared" si="18"/>
        <v>204.68677288274151</v>
      </c>
      <c r="S43" s="52">
        <f>Commercial_Total!Y267</f>
        <v>1.3234768570668445</v>
      </c>
      <c r="T43" s="52">
        <f>Commercial_Total!Y191</f>
        <v>0.8515601557418585</v>
      </c>
      <c r="W43" s="52">
        <f>Commercial_Total!X267</f>
        <v>1.002523527187317</v>
      </c>
      <c r="Z43" s="116">
        <f>Commercial_Total!X191</f>
        <v>1.0200064861662079</v>
      </c>
      <c r="AA43" s="46"/>
      <c r="AB43" s="22">
        <f t="shared" si="19"/>
        <v>1977</v>
      </c>
      <c r="AC43" s="48">
        <f t="shared" si="3"/>
        <v>0.85990494559524699</v>
      </c>
      <c r="AD43" s="48">
        <f t="shared" si="4"/>
        <v>1.0370578199916896</v>
      </c>
      <c r="AE43" s="48">
        <f t="shared" si="20"/>
        <v>1.0134689876504392</v>
      </c>
      <c r="AF43" s="361">
        <f t="shared" si="21"/>
        <v>1.0212368420319318</v>
      </c>
      <c r="AG43" s="48">
        <f t="shared" si="22"/>
        <v>1.0019961041330296</v>
      </c>
      <c r="AH43" s="48">
        <f t="shared" si="23"/>
        <v>0.89177114827907911</v>
      </c>
      <c r="AI43" s="48">
        <f t="shared" si="24"/>
        <v>0.89177114827907922</v>
      </c>
      <c r="AJ43" s="48"/>
      <c r="AK43" s="48"/>
      <c r="AL43" s="48">
        <f t="shared" si="25"/>
        <v>1.0349918684454333</v>
      </c>
      <c r="AM43" s="47"/>
      <c r="AN43" s="48">
        <f>Commercial_Total!Y117</f>
        <v>1.1381627792543112</v>
      </c>
      <c r="AO43" s="48">
        <f>Commercial_Total!X117</f>
        <v>1.0097739485125785</v>
      </c>
      <c r="AP43" s="48">
        <f t="shared" si="26"/>
        <v>0.88358422919898472</v>
      </c>
      <c r="AQ43" s="48">
        <f t="shared" si="27"/>
        <v>1.0212368420319318</v>
      </c>
      <c r="AR43" s="48">
        <f t="shared" si="28"/>
        <v>1.0370578199916896</v>
      </c>
      <c r="AT43" s="5"/>
      <c r="AV43" s="46" t="e">
        <f>D43/#REF!</f>
        <v>#REF!</v>
      </c>
      <c r="AW43" s="46" t="e">
        <f>#REF!/#REF!</f>
        <v>#REF!</v>
      </c>
      <c r="AX43" s="46" t="e">
        <f>#REF!/#REF!</f>
        <v>#REF!</v>
      </c>
      <c r="AY43" s="46" t="e">
        <f>#REF!/#REF!</f>
        <v>#REF!</v>
      </c>
      <c r="BA43" s="46" t="e">
        <f t="shared" si="29"/>
        <v>#REF!</v>
      </c>
      <c r="BB43" s="46" t="e">
        <f t="shared" si="29"/>
        <v>#REF!</v>
      </c>
      <c r="BC43" s="46" t="e">
        <f t="shared" si="29"/>
        <v>#REF!</v>
      </c>
      <c r="BD43" s="46" t="e">
        <f t="shared" si="29"/>
        <v>#REF!</v>
      </c>
      <c r="BE43" s="46" t="e">
        <f t="shared" si="30"/>
        <v>#REF!</v>
      </c>
      <c r="BF43" s="46"/>
      <c r="BG43" s="46" t="e">
        <f t="shared" si="31"/>
        <v>#REF!</v>
      </c>
      <c r="BH43" s="46" t="e">
        <f t="shared" si="31"/>
        <v>#REF!</v>
      </c>
      <c r="BI43" s="46" t="e">
        <f t="shared" si="31"/>
        <v>#REF!</v>
      </c>
      <c r="BJ43" s="46" t="e">
        <f t="shared" si="31"/>
        <v>#REF!</v>
      </c>
      <c r="BM43" s="46" t="e">
        <f>LN(#REF!/#REF!)</f>
        <v>#REF!</v>
      </c>
      <c r="BN43" s="46" t="e">
        <f>LN(#REF!/#REF!)</f>
        <v>#REF!</v>
      </c>
      <c r="BO43" s="46" t="e">
        <f>LN(#REF!/#REF!)</f>
        <v>#REF!</v>
      </c>
      <c r="BP43" s="46" t="e">
        <f>LN(#REF!/#REF!)</f>
        <v>#REF!</v>
      </c>
      <c r="BR43" s="46" t="e">
        <f>M43/#REF!</f>
        <v>#REF!</v>
      </c>
      <c r="BS43" s="46" t="e">
        <f>#REF!/#REF!</f>
        <v>#REF!</v>
      </c>
      <c r="BT43" s="46" t="e">
        <f>#REF!/#REF!</f>
        <v>#REF!</v>
      </c>
      <c r="BU43" s="46" t="e">
        <f>#REF!/#REF!</f>
        <v>#REF!</v>
      </c>
      <c r="BV43" s="46"/>
      <c r="BX43" s="46" t="e">
        <f t="shared" si="32"/>
        <v>#REF!</v>
      </c>
      <c r="BY43" s="46" t="e">
        <f t="shared" si="32"/>
        <v>#REF!</v>
      </c>
      <c r="BZ43" s="46" t="e">
        <f t="shared" si="32"/>
        <v>#REF!</v>
      </c>
      <c r="CA43" s="46" t="e">
        <f t="shared" si="32"/>
        <v>#REF!</v>
      </c>
      <c r="CC43" s="46" t="e">
        <f>LN(#REF!/#REF!)</f>
        <v>#REF!</v>
      </c>
      <c r="CD43" s="46" t="e">
        <f>LN(#REF!/#REF!)</f>
        <v>#REF!</v>
      </c>
      <c r="CE43" s="46" t="e">
        <f>LN(#REF!/#REF!)</f>
        <v>#REF!</v>
      </c>
      <c r="CF43" s="46" t="e">
        <f>LN(#REF!/#REF!)</f>
        <v>#REF!</v>
      </c>
      <c r="CH43" s="46" t="e">
        <f>LN(#REF!/#REF!)</f>
        <v>#REF!</v>
      </c>
      <c r="CI43" s="46" t="e">
        <f>LN(#REF!/#REF!)</f>
        <v>#REF!</v>
      </c>
      <c r="CJ43" s="46" t="e">
        <f>LN(#REF!/#REF!)</f>
        <v>#REF!</v>
      </c>
      <c r="CK43" s="46" t="e">
        <f>LN(#REF!/#REF!)</f>
        <v>#REF!</v>
      </c>
      <c r="CM43" s="46" t="e">
        <f>LN(#REF!/#REF!)</f>
        <v>#REF!</v>
      </c>
      <c r="CN43" s="46" t="e">
        <f>LN(#REF!/#REF!)</f>
        <v>#REF!</v>
      </c>
      <c r="CO43" s="46" t="e">
        <f>LN(#REF!/#REF!)</f>
        <v>#REF!</v>
      </c>
      <c r="CP43" s="46" t="e">
        <f>LN(#REF!/#REF!)</f>
        <v>#REF!</v>
      </c>
      <c r="CS43" s="46" t="e">
        <f t="shared" si="33"/>
        <v>#REF!</v>
      </c>
      <c r="CT43" s="46">
        <f t="shared" si="34"/>
        <v>1</v>
      </c>
      <c r="CU43" s="46">
        <f t="shared" si="5"/>
        <v>1</v>
      </c>
      <c r="CV43" s="46"/>
      <c r="CW43" s="46" t="e">
        <f t="shared" si="35"/>
        <v>#REF!</v>
      </c>
      <c r="CX43" s="46">
        <f t="shared" si="36"/>
        <v>1</v>
      </c>
      <c r="CY43" s="46">
        <f t="shared" si="6"/>
        <v>1</v>
      </c>
      <c r="CZ43" s="46"/>
      <c r="DA43" s="46" t="e">
        <f t="shared" si="37"/>
        <v>#REF!</v>
      </c>
      <c r="DB43" s="46">
        <f t="shared" si="38"/>
        <v>1</v>
      </c>
      <c r="DC43" s="46">
        <f t="shared" si="7"/>
        <v>1</v>
      </c>
      <c r="DD43" s="46"/>
      <c r="DE43" s="46" t="e">
        <f t="shared" si="39"/>
        <v>#REF!</v>
      </c>
      <c r="DF43" s="46">
        <f t="shared" si="40"/>
        <v>1</v>
      </c>
      <c r="DG43" s="46">
        <f t="shared" si="8"/>
        <v>1</v>
      </c>
      <c r="DI43" s="46" t="e">
        <f t="shared" si="41"/>
        <v>#REF!</v>
      </c>
      <c r="DJ43" s="46">
        <f t="shared" si="42"/>
        <v>1</v>
      </c>
      <c r="DK43" s="46">
        <f t="shared" si="9"/>
        <v>1</v>
      </c>
      <c r="DO43" s="52">
        <f t="shared" si="10"/>
        <v>0.41588179632755085</v>
      </c>
      <c r="DP43" s="52">
        <f t="shared" si="11"/>
        <v>0.58411820367244904</v>
      </c>
      <c r="DQ43" s="46"/>
      <c r="DR43" s="46">
        <f t="shared" si="56"/>
        <v>0.42507155200533686</v>
      </c>
      <c r="DS43" s="46">
        <f t="shared" si="57"/>
        <v>0.57481156124398458</v>
      </c>
      <c r="DT43" s="46">
        <f t="shared" si="58"/>
        <v>0.99988311324932144</v>
      </c>
      <c r="DU43" s="52"/>
      <c r="DV43" s="46">
        <f t="shared" si="59"/>
        <v>0.42512124304608095</v>
      </c>
      <c r="DW43" s="46">
        <f t="shared" si="60"/>
        <v>0.5748787569539191</v>
      </c>
      <c r="DY43" s="46">
        <f t="shared" si="43"/>
        <v>-3.0902090790451878E-2</v>
      </c>
      <c r="DZ43" s="46">
        <f t="shared" si="44"/>
        <v>2.9919508620671473E-2</v>
      </c>
      <c r="EA43" s="46"/>
      <c r="EB43" s="46">
        <f t="shared" si="61"/>
        <v>-2.0857128134328502E-2</v>
      </c>
      <c r="EC43" s="46">
        <f t="shared" si="62"/>
        <v>-2.0857128134328502E-2</v>
      </c>
      <c r="ED43" s="46"/>
      <c r="EE43" s="52">
        <f t="shared" si="45"/>
        <v>0.7071895622194343</v>
      </c>
      <c r="EF43" s="52">
        <f t="shared" si="46"/>
        <v>0.2928104377805657</v>
      </c>
      <c r="EG43" s="52"/>
      <c r="EH43" s="52">
        <f t="shared" si="63"/>
        <v>-2.1594558062147138E-2</v>
      </c>
      <c r="EI43" s="52">
        <f t="shared" si="64"/>
        <v>5.4162589406824793E-2</v>
      </c>
      <c r="EK43" s="46">
        <f t="shared" si="47"/>
        <v>-1.1549595406023416E-2</v>
      </c>
      <c r="EL43" s="46">
        <f t="shared" si="48"/>
        <v>3.3859526518243859E-3</v>
      </c>
      <c r="EN43" s="46">
        <v>0</v>
      </c>
      <c r="EO43" s="46">
        <f t="shared" si="49"/>
        <v>6.2877638262103615E-6</v>
      </c>
      <c r="ES43" s="46">
        <f t="shared" si="50"/>
        <v>1.0040712196649451</v>
      </c>
      <c r="ET43" s="46">
        <f t="shared" si="51"/>
        <v>1.6697341940508701</v>
      </c>
      <c r="EU43" s="46">
        <f t="shared" si="12"/>
        <v>1.0019961041330296</v>
      </c>
      <c r="EW43" s="46">
        <f t="shared" si="65"/>
        <v>0.99704092062719296</v>
      </c>
      <c r="EX43" s="46">
        <f t="shared" si="52"/>
        <v>1.0349936819571373</v>
      </c>
      <c r="EY43" s="46">
        <f t="shared" si="13"/>
        <v>1.0134689876504392</v>
      </c>
      <c r="FA43" s="46">
        <f t="shared" si="66"/>
        <v>1.0000036147083855</v>
      </c>
      <c r="FB43" s="46">
        <f t="shared" si="53"/>
        <v>0.87924227045275871</v>
      </c>
      <c r="FC43" s="46">
        <f t="shared" si="14"/>
        <v>1.0212368420319318</v>
      </c>
      <c r="FE43" s="46">
        <f t="shared" si="67"/>
        <v>1.0154919772853856</v>
      </c>
      <c r="FG43" s="46">
        <f t="shared" si="68"/>
        <v>0.97935887740439442</v>
      </c>
      <c r="FH43" s="46">
        <f t="shared" si="54"/>
        <v>1.1426866095286736</v>
      </c>
      <c r="FI43" s="46">
        <f t="shared" si="15"/>
        <v>1.149287123657676</v>
      </c>
      <c r="FK43" s="46">
        <f t="shared" si="69"/>
        <v>1.0221994371289429</v>
      </c>
      <c r="FL43" s="46">
        <f t="shared" si="55"/>
        <v>1.5123694694411995</v>
      </c>
      <c r="FM43" s="46">
        <f t="shared" si="16"/>
        <v>0.88358422919898472</v>
      </c>
    </row>
    <row r="44" spans="1:169" x14ac:dyDescent="0.2">
      <c r="A44" s="33" t="s">
        <v>52</v>
      </c>
      <c r="B44" s="1">
        <f t="shared" si="17"/>
        <v>1978</v>
      </c>
      <c r="D44" s="43">
        <f>Commercial_Total!D268</f>
        <v>4308.9409999999998</v>
      </c>
      <c r="E44" s="43">
        <f>Commercial_Total!D192</f>
        <v>1822.4834031279997</v>
      </c>
      <c r="F44" s="43">
        <f>Conversion_Factors!$O40*E44</f>
        <v>6234.4567428542859</v>
      </c>
      <c r="G44" s="43">
        <f t="shared" si="1"/>
        <v>10543.397742854286</v>
      </c>
      <c r="H44" s="49">
        <f t="shared" si="2"/>
        <v>3.4208578976103943</v>
      </c>
      <c r="K44" s="51">
        <f>Commercial_Total!F44</f>
        <v>51.004508012970277</v>
      </c>
      <c r="M44" s="49">
        <f>Commercial_Total!Y268</f>
        <v>1.2615833209174985</v>
      </c>
      <c r="N44" s="49">
        <f>Commercial_Total!Y192</f>
        <v>0.86189537587772902</v>
      </c>
      <c r="O44" s="358">
        <f>Commercial_Total!$H118</f>
        <v>120.21338195378335</v>
      </c>
      <c r="Q44" s="50">
        <f t="shared" si="18"/>
        <v>206.71501703679084</v>
      </c>
      <c r="S44" s="52">
        <f>Commercial_Total!Y268</f>
        <v>1.2615833209174985</v>
      </c>
      <c r="T44" s="52">
        <f>Commercial_Total!Y192</f>
        <v>0.86189537587772902</v>
      </c>
      <c r="W44" s="52">
        <f>Commercial_Total!X268</f>
        <v>1.0437519045269736</v>
      </c>
      <c r="Z44" s="116">
        <f>Commercial_Total!X192</f>
        <v>1.0216645698422919</v>
      </c>
      <c r="AA44" s="46"/>
      <c r="AB44" s="22">
        <f t="shared" si="19"/>
        <v>1978</v>
      </c>
      <c r="AC44" s="48">
        <f t="shared" si="3"/>
        <v>0.87679393995089527</v>
      </c>
      <c r="AD44" s="48">
        <f t="shared" si="4"/>
        <v>1.0473340407322171</v>
      </c>
      <c r="AE44" s="48">
        <f t="shared" si="20"/>
        <v>1.0314331178573153</v>
      </c>
      <c r="AF44" s="361">
        <f t="shared" si="21"/>
        <v>1.0263004942303167</v>
      </c>
      <c r="AG44" s="48">
        <f t="shared" si="22"/>
        <v>0.98939476788165392</v>
      </c>
      <c r="AH44" s="48">
        <f t="shared" si="23"/>
        <v>0.9182961400182923</v>
      </c>
      <c r="AI44" s="48">
        <f t="shared" si="24"/>
        <v>0.91829614001829207</v>
      </c>
      <c r="AJ44" s="48"/>
      <c r="AK44" s="48" t="e">
        <f>#REF!*#REF!*AE44</f>
        <v>#REF!</v>
      </c>
      <c r="AL44" s="48">
        <f t="shared" si="25"/>
        <v>1.0585603186224792</v>
      </c>
      <c r="AM44" s="47"/>
      <c r="AN44" s="48">
        <f>Commercial_Total!Y118</f>
        <v>1.104632310834843</v>
      </c>
      <c r="AO44" s="48">
        <f>Commercial_Total!X118</f>
        <v>1.0390579414102903</v>
      </c>
      <c r="AP44" s="48">
        <f t="shared" si="26"/>
        <v>0.88910524651944112</v>
      </c>
      <c r="AQ44" s="48">
        <f t="shared" si="27"/>
        <v>1.0263004942303167</v>
      </c>
      <c r="AR44" s="48">
        <f t="shared" si="28"/>
        <v>1.0473340407322171</v>
      </c>
      <c r="AT44" s="5"/>
      <c r="AV44" s="46" t="e">
        <f>D44/#REF!</f>
        <v>#REF!</v>
      </c>
      <c r="AW44" s="46" t="e">
        <f>#REF!/#REF!</f>
        <v>#REF!</v>
      </c>
      <c r="AX44" s="46" t="e">
        <f>#REF!/#REF!</f>
        <v>#REF!</v>
      </c>
      <c r="AY44" s="46" t="e">
        <f>#REF!/#REF!</f>
        <v>#REF!</v>
      </c>
      <c r="BA44" s="46" t="e">
        <f t="shared" si="29"/>
        <v>#REF!</v>
      </c>
      <c r="BB44" s="46" t="e">
        <f t="shared" si="29"/>
        <v>#REF!</v>
      </c>
      <c r="BC44" s="46" t="e">
        <f t="shared" si="29"/>
        <v>#REF!</v>
      </c>
      <c r="BD44" s="46" t="e">
        <f t="shared" si="29"/>
        <v>#REF!</v>
      </c>
      <c r="BE44" s="46" t="e">
        <f t="shared" si="30"/>
        <v>#REF!</v>
      </c>
      <c r="BF44" s="46"/>
      <c r="BG44" s="46" t="e">
        <f t="shared" si="31"/>
        <v>#REF!</v>
      </c>
      <c r="BH44" s="46" t="e">
        <f t="shared" si="31"/>
        <v>#REF!</v>
      </c>
      <c r="BI44" s="46" t="e">
        <f t="shared" si="31"/>
        <v>#REF!</v>
      </c>
      <c r="BJ44" s="46" t="e">
        <f t="shared" si="31"/>
        <v>#REF!</v>
      </c>
      <c r="BM44" s="46" t="e">
        <f>LN(#REF!/#REF!)</f>
        <v>#REF!</v>
      </c>
      <c r="BN44" s="46" t="e">
        <f>LN(#REF!/#REF!)</f>
        <v>#REF!</v>
      </c>
      <c r="BO44" s="46" t="e">
        <f>LN(#REF!/#REF!)</f>
        <v>#REF!</v>
      </c>
      <c r="BP44" s="46" t="e">
        <f>LN(#REF!/#REF!)</f>
        <v>#REF!</v>
      </c>
      <c r="BR44" s="46" t="e">
        <f>M44/#REF!</f>
        <v>#REF!</v>
      </c>
      <c r="BS44" s="46" t="e">
        <f>#REF!/#REF!</f>
        <v>#REF!</v>
      </c>
      <c r="BT44" s="46" t="e">
        <f>#REF!/#REF!</f>
        <v>#REF!</v>
      </c>
      <c r="BU44" s="46" t="e">
        <f>#REF!/#REF!</f>
        <v>#REF!</v>
      </c>
      <c r="BV44" s="46"/>
      <c r="BX44" s="46" t="e">
        <f t="shared" si="32"/>
        <v>#REF!</v>
      </c>
      <c r="BY44" s="46" t="e">
        <f t="shared" si="32"/>
        <v>#REF!</v>
      </c>
      <c r="BZ44" s="46" t="e">
        <f t="shared" si="32"/>
        <v>#REF!</v>
      </c>
      <c r="CA44" s="46" t="e">
        <f t="shared" si="32"/>
        <v>#REF!</v>
      </c>
      <c r="CC44" s="46" t="e">
        <f>LN(#REF!/#REF!)</f>
        <v>#REF!</v>
      </c>
      <c r="CD44" s="46" t="e">
        <f>LN(#REF!/#REF!)</f>
        <v>#REF!</v>
      </c>
      <c r="CE44" s="46" t="e">
        <f>LN(#REF!/#REF!)</f>
        <v>#REF!</v>
      </c>
      <c r="CF44" s="46" t="e">
        <f>LN(#REF!/#REF!)</f>
        <v>#REF!</v>
      </c>
      <c r="CH44" s="46" t="e">
        <f>LN(#REF!/#REF!)</f>
        <v>#REF!</v>
      </c>
      <c r="CI44" s="46" t="e">
        <f>LN(#REF!/#REF!)</f>
        <v>#REF!</v>
      </c>
      <c r="CJ44" s="46" t="e">
        <f>LN(#REF!/#REF!)</f>
        <v>#REF!</v>
      </c>
      <c r="CK44" s="46" t="e">
        <f>LN(#REF!/#REF!)</f>
        <v>#REF!</v>
      </c>
      <c r="CM44" s="46" t="e">
        <f>LN(#REF!/#REF!)</f>
        <v>#REF!</v>
      </c>
      <c r="CN44" s="46" t="e">
        <f>LN(#REF!/#REF!)</f>
        <v>#REF!</v>
      </c>
      <c r="CO44" s="46" t="e">
        <f>LN(#REF!/#REF!)</f>
        <v>#REF!</v>
      </c>
      <c r="CP44" s="46" t="e">
        <f>LN(#REF!/#REF!)</f>
        <v>#REF!</v>
      </c>
      <c r="CS44" s="46" t="e">
        <f t="shared" si="33"/>
        <v>#REF!</v>
      </c>
      <c r="CT44" s="46">
        <f t="shared" si="34"/>
        <v>1</v>
      </c>
      <c r="CU44" s="46">
        <f t="shared" si="5"/>
        <v>1</v>
      </c>
      <c r="CV44" s="46"/>
      <c r="CW44" s="46" t="e">
        <f t="shared" si="35"/>
        <v>#REF!</v>
      </c>
      <c r="CX44" s="46">
        <f t="shared" si="36"/>
        <v>1</v>
      </c>
      <c r="CY44" s="46">
        <f t="shared" si="6"/>
        <v>1</v>
      </c>
      <c r="CZ44" s="46"/>
      <c r="DA44" s="46" t="e">
        <f t="shared" si="37"/>
        <v>#REF!</v>
      </c>
      <c r="DB44" s="46">
        <f t="shared" si="38"/>
        <v>1</v>
      </c>
      <c r="DC44" s="46">
        <f t="shared" si="7"/>
        <v>1</v>
      </c>
      <c r="DD44" s="46"/>
      <c r="DE44" s="46" t="e">
        <f t="shared" si="39"/>
        <v>#REF!</v>
      </c>
      <c r="DF44" s="46">
        <f t="shared" si="40"/>
        <v>1</v>
      </c>
      <c r="DG44" s="46">
        <f t="shared" si="8"/>
        <v>1</v>
      </c>
      <c r="DI44" s="46" t="e">
        <f t="shared" si="41"/>
        <v>#REF!</v>
      </c>
      <c r="DJ44" s="46">
        <f t="shared" si="42"/>
        <v>1</v>
      </c>
      <c r="DK44" s="46">
        <f t="shared" si="9"/>
        <v>1</v>
      </c>
      <c r="DO44" s="52">
        <f t="shared" si="10"/>
        <v>0.40868618495592224</v>
      </c>
      <c r="DP44" s="52">
        <f t="shared" si="11"/>
        <v>0.59131381504407776</v>
      </c>
      <c r="DQ44" s="46"/>
      <c r="DR44" s="46">
        <f t="shared" si="56"/>
        <v>0.41227352498463388</v>
      </c>
      <c r="DS44" s="46">
        <f t="shared" si="57"/>
        <v>0.58770866775398123</v>
      </c>
      <c r="DT44" s="46">
        <f t="shared" si="58"/>
        <v>0.99998219273861511</v>
      </c>
      <c r="DU44" s="52"/>
      <c r="DV44" s="46">
        <f t="shared" si="59"/>
        <v>0.41228086657778901</v>
      </c>
      <c r="DW44" s="46">
        <f t="shared" si="60"/>
        <v>0.58771913342221094</v>
      </c>
      <c r="DY44" s="46">
        <f t="shared" si="43"/>
        <v>-4.7894720371564309E-2</v>
      </c>
      <c r="DZ44" s="46">
        <f t="shared" si="44"/>
        <v>1.2063745208001159E-2</v>
      </c>
      <c r="EA44" s="46"/>
      <c r="EB44" s="46">
        <f t="shared" si="61"/>
        <v>-1.3148513921218247E-3</v>
      </c>
      <c r="EC44" s="46">
        <f t="shared" si="62"/>
        <v>-1.3148513921218247E-3</v>
      </c>
      <c r="ED44" s="46"/>
      <c r="EE44" s="52">
        <f t="shared" si="45"/>
        <v>0.70276345538921692</v>
      </c>
      <c r="EF44" s="52">
        <f t="shared" si="46"/>
        <v>0.29723654461078308</v>
      </c>
      <c r="EG44" s="52"/>
      <c r="EH44" s="52">
        <f t="shared" si="63"/>
        <v>-6.2783955409101457E-3</v>
      </c>
      <c r="EI44" s="52">
        <f t="shared" si="64"/>
        <v>1.5002838698994504E-2</v>
      </c>
      <c r="EK44" s="46">
        <f t="shared" si="47"/>
        <v>4.0301473438532416E-2</v>
      </c>
      <c r="EL44" s="46">
        <f t="shared" si="48"/>
        <v>1.6242420988718579E-3</v>
      </c>
      <c r="EN44" s="46">
        <v>0</v>
      </c>
      <c r="EO44" s="46">
        <f t="shared" si="49"/>
        <v>8.4157551175057122E-3</v>
      </c>
      <c r="ES44" s="46">
        <f t="shared" si="50"/>
        <v>0.98742376721885661</v>
      </c>
      <c r="ET44" s="46">
        <f t="shared" si="51"/>
        <v>1.6487352281438514</v>
      </c>
      <c r="EU44" s="46">
        <f t="shared" si="12"/>
        <v>0.98939476788165392</v>
      </c>
      <c r="EW44" s="46">
        <f t="shared" si="65"/>
        <v>1.0177253871857717</v>
      </c>
      <c r="EX44" s="46">
        <f t="shared" si="52"/>
        <v>1.0533393457046549</v>
      </c>
      <c r="EY44" s="46">
        <f t="shared" si="13"/>
        <v>1.0314331178573153</v>
      </c>
      <c r="FA44" s="46">
        <f t="shared" si="66"/>
        <v>1.0049583524506518</v>
      </c>
      <c r="FB44" s="46">
        <f t="shared" si="53"/>
        <v>0.8836018635191748</v>
      </c>
      <c r="FC44" s="46">
        <f t="shared" si="14"/>
        <v>1.0263004942303167</v>
      </c>
      <c r="FE44" s="46">
        <f t="shared" si="67"/>
        <v>1.0204945302278892</v>
      </c>
      <c r="FG44" s="46">
        <f t="shared" si="68"/>
        <v>0.99868601264623436</v>
      </c>
      <c r="FH44" s="46">
        <f t="shared" si="54"/>
        <v>1.1411851337744356</v>
      </c>
      <c r="FI44" s="46">
        <f t="shared" si="15"/>
        <v>1.1477769749113442</v>
      </c>
      <c r="FK44" s="46">
        <f t="shared" si="69"/>
        <v>1.006248433525643</v>
      </c>
      <c r="FL44" s="46">
        <f t="shared" si="55"/>
        <v>1.5218194095372148</v>
      </c>
      <c r="FM44" s="46">
        <f t="shared" si="16"/>
        <v>0.88910524651944112</v>
      </c>
    </row>
    <row r="45" spans="1:169" x14ac:dyDescent="0.2">
      <c r="A45" s="33" t="s">
        <v>52</v>
      </c>
      <c r="B45" s="1">
        <f t="shared" si="17"/>
        <v>1979</v>
      </c>
      <c r="D45" s="43">
        <f>Commercial_Total!D269</f>
        <v>4365.8440000000001</v>
      </c>
      <c r="E45" s="43">
        <f>Commercial_Total!D193</f>
        <v>1863.3344031279998</v>
      </c>
      <c r="F45" s="43">
        <f>Conversion_Factors!$O41*E45</f>
        <v>6313.3970871602542</v>
      </c>
      <c r="G45" s="43">
        <f t="shared" si="1"/>
        <v>10679.241087160255</v>
      </c>
      <c r="H45" s="49">
        <f t="shared" si="2"/>
        <v>3.3882254718003839</v>
      </c>
      <c r="K45" s="51">
        <f>Commercial_Total!F45</f>
        <v>52.144920365325937</v>
      </c>
      <c r="M45" s="49">
        <f>Commercial_Total!Y269</f>
        <v>1.2878816232968746</v>
      </c>
      <c r="N45" s="49">
        <f>Commercial_Total!Y193</f>
        <v>0.86563622894235948</v>
      </c>
      <c r="O45" s="358">
        <f>Commercial_Total!$H119</f>
        <v>119.45896857232768</v>
      </c>
      <c r="Q45" s="50">
        <f t="shared" si="18"/>
        <v>204.79925968515769</v>
      </c>
      <c r="S45" s="52">
        <f>Commercial_Total!Y269</f>
        <v>1.2878816232968746</v>
      </c>
      <c r="T45" s="52">
        <f>Commercial_Total!Y193</f>
        <v>0.86563622894235948</v>
      </c>
      <c r="W45" s="52">
        <f>Commercial_Total!X269</f>
        <v>1.0132847192835981</v>
      </c>
      <c r="Z45" s="116">
        <f>Commercial_Total!X193</f>
        <v>1.0173051282724908</v>
      </c>
      <c r="AA45" s="46"/>
      <c r="AB45" s="22">
        <f t="shared" si="19"/>
        <v>1979</v>
      </c>
      <c r="AC45" s="48">
        <f t="shared" si="3"/>
        <v>0.89639821962233757</v>
      </c>
      <c r="AD45" s="48">
        <f t="shared" si="4"/>
        <v>1.0376277411275239</v>
      </c>
      <c r="AE45" s="48">
        <f t="shared" si="20"/>
        <v>1.016445645630327</v>
      </c>
      <c r="AF45" s="361">
        <f t="shared" si="21"/>
        <v>1.0205007490063633</v>
      </c>
      <c r="AG45" s="48">
        <f t="shared" si="22"/>
        <v>1.0003318267603338</v>
      </c>
      <c r="AH45" s="48">
        <f t="shared" si="23"/>
        <v>0.93012765977746004</v>
      </c>
      <c r="AI45" s="48">
        <f t="shared" si="24"/>
        <v>0.93012765977746015</v>
      </c>
      <c r="AJ45" s="48"/>
      <c r="AK45" s="48" t="e">
        <f>#REF!*#REF!*AE45</f>
        <v>#REF!</v>
      </c>
      <c r="AL45" s="48">
        <f t="shared" si="25"/>
        <v>1.0372835426900053</v>
      </c>
      <c r="AM45" s="47"/>
      <c r="AN45" s="48">
        <f>Commercial_Total!Y119</f>
        <v>1.1220726666617273</v>
      </c>
      <c r="AO45" s="48">
        <f>Commercial_Total!X119</f>
        <v>1.0164885018863719</v>
      </c>
      <c r="AP45" s="48">
        <f t="shared" si="26"/>
        <v>0.89146601767171263</v>
      </c>
      <c r="AQ45" s="48">
        <f t="shared" si="27"/>
        <v>1.0205007490063633</v>
      </c>
      <c r="AR45" s="48">
        <f t="shared" si="28"/>
        <v>1.0376277411275239</v>
      </c>
      <c r="AT45" s="5"/>
      <c r="AV45" s="46" t="e">
        <f>D45/#REF!</f>
        <v>#REF!</v>
      </c>
      <c r="AW45" s="46" t="e">
        <f>#REF!/#REF!</f>
        <v>#REF!</v>
      </c>
      <c r="AX45" s="46" t="e">
        <f>#REF!/#REF!</f>
        <v>#REF!</v>
      </c>
      <c r="AY45" s="46" t="e">
        <f>#REF!/#REF!</f>
        <v>#REF!</v>
      </c>
      <c r="BA45" s="46" t="e">
        <f t="shared" si="29"/>
        <v>#REF!</v>
      </c>
      <c r="BB45" s="46" t="e">
        <f t="shared" si="29"/>
        <v>#REF!</v>
      </c>
      <c r="BC45" s="46" t="e">
        <f t="shared" si="29"/>
        <v>#REF!</v>
      </c>
      <c r="BD45" s="46" t="e">
        <f t="shared" si="29"/>
        <v>#REF!</v>
      </c>
      <c r="BE45" s="46" t="e">
        <f t="shared" si="30"/>
        <v>#REF!</v>
      </c>
      <c r="BF45" s="46"/>
      <c r="BG45" s="46" t="e">
        <f t="shared" si="31"/>
        <v>#REF!</v>
      </c>
      <c r="BH45" s="46" t="e">
        <f t="shared" si="31"/>
        <v>#REF!</v>
      </c>
      <c r="BI45" s="46" t="e">
        <f t="shared" si="31"/>
        <v>#REF!</v>
      </c>
      <c r="BJ45" s="46" t="e">
        <f t="shared" si="31"/>
        <v>#REF!</v>
      </c>
      <c r="BM45" s="46" t="e">
        <f>LN(#REF!/#REF!)</f>
        <v>#REF!</v>
      </c>
      <c r="BN45" s="46" t="e">
        <f>LN(#REF!/#REF!)</f>
        <v>#REF!</v>
      </c>
      <c r="BO45" s="46" t="e">
        <f>LN(#REF!/#REF!)</f>
        <v>#REF!</v>
      </c>
      <c r="BP45" s="46" t="e">
        <f>LN(#REF!/#REF!)</f>
        <v>#REF!</v>
      </c>
      <c r="BR45" s="46" t="e">
        <f>M45/#REF!</f>
        <v>#REF!</v>
      </c>
      <c r="BS45" s="46" t="e">
        <f>#REF!/#REF!</f>
        <v>#REF!</v>
      </c>
      <c r="BT45" s="46" t="e">
        <f>#REF!/#REF!</f>
        <v>#REF!</v>
      </c>
      <c r="BU45" s="46" t="e">
        <f>#REF!/#REF!</f>
        <v>#REF!</v>
      </c>
      <c r="BV45" s="46"/>
      <c r="BX45" s="46" t="e">
        <f t="shared" si="32"/>
        <v>#REF!</v>
      </c>
      <c r="BY45" s="46" t="e">
        <f t="shared" si="32"/>
        <v>#REF!</v>
      </c>
      <c r="BZ45" s="46" t="e">
        <f t="shared" si="32"/>
        <v>#REF!</v>
      </c>
      <c r="CA45" s="46" t="e">
        <f t="shared" si="32"/>
        <v>#REF!</v>
      </c>
      <c r="CC45" s="46" t="e">
        <f>LN(#REF!/#REF!)</f>
        <v>#REF!</v>
      </c>
      <c r="CD45" s="46" t="e">
        <f>LN(#REF!/#REF!)</f>
        <v>#REF!</v>
      </c>
      <c r="CE45" s="46" t="e">
        <f>LN(#REF!/#REF!)</f>
        <v>#REF!</v>
      </c>
      <c r="CF45" s="46" t="e">
        <f>LN(#REF!/#REF!)</f>
        <v>#REF!</v>
      </c>
      <c r="CH45" s="46" t="e">
        <f>LN(#REF!/#REF!)</f>
        <v>#REF!</v>
      </c>
      <c r="CI45" s="46" t="e">
        <f>LN(#REF!/#REF!)</f>
        <v>#REF!</v>
      </c>
      <c r="CJ45" s="46" t="e">
        <f>LN(#REF!/#REF!)</f>
        <v>#REF!</v>
      </c>
      <c r="CK45" s="46" t="e">
        <f>LN(#REF!/#REF!)</f>
        <v>#REF!</v>
      </c>
      <c r="CM45" s="46" t="e">
        <f>LN(#REF!/#REF!)</f>
        <v>#REF!</v>
      </c>
      <c r="CN45" s="46" t="e">
        <f>LN(#REF!/#REF!)</f>
        <v>#REF!</v>
      </c>
      <c r="CO45" s="46" t="e">
        <f>LN(#REF!/#REF!)</f>
        <v>#REF!</v>
      </c>
      <c r="CP45" s="46" t="e">
        <f>LN(#REF!/#REF!)</f>
        <v>#REF!</v>
      </c>
      <c r="CS45" s="46" t="e">
        <f t="shared" si="33"/>
        <v>#REF!</v>
      </c>
      <c r="CT45" s="46">
        <f t="shared" si="34"/>
        <v>1</v>
      </c>
      <c r="CU45" s="46">
        <f t="shared" si="5"/>
        <v>1</v>
      </c>
      <c r="CV45" s="46"/>
      <c r="CW45" s="46" t="e">
        <f t="shared" si="35"/>
        <v>#REF!</v>
      </c>
      <c r="CX45" s="46">
        <f t="shared" si="36"/>
        <v>1</v>
      </c>
      <c r="CY45" s="46">
        <f t="shared" si="6"/>
        <v>1</v>
      </c>
      <c r="CZ45" s="46"/>
      <c r="DA45" s="46" t="e">
        <f t="shared" si="37"/>
        <v>#REF!</v>
      </c>
      <c r="DB45" s="46">
        <f t="shared" si="38"/>
        <v>1</v>
      </c>
      <c r="DC45" s="46">
        <f t="shared" si="7"/>
        <v>1</v>
      </c>
      <c r="DD45" s="46"/>
      <c r="DE45" s="46" t="e">
        <f t="shared" si="39"/>
        <v>#REF!</v>
      </c>
      <c r="DF45" s="46">
        <f t="shared" si="40"/>
        <v>1</v>
      </c>
      <c r="DG45" s="46">
        <f t="shared" si="8"/>
        <v>1</v>
      </c>
      <c r="DI45" s="46" t="e">
        <f t="shared" si="41"/>
        <v>#REF!</v>
      </c>
      <c r="DJ45" s="46">
        <f t="shared" si="42"/>
        <v>1</v>
      </c>
      <c r="DK45" s="46">
        <f t="shared" si="9"/>
        <v>1</v>
      </c>
      <c r="DO45" s="52">
        <f t="shared" si="10"/>
        <v>0.40881594154186596</v>
      </c>
      <c r="DP45" s="52">
        <f t="shared" si="11"/>
        <v>0.59118405845813393</v>
      </c>
      <c r="DQ45" s="46"/>
      <c r="DR45" s="46">
        <f t="shared" si="56"/>
        <v>0.40875105981625393</v>
      </c>
      <c r="DS45" s="46">
        <f t="shared" si="57"/>
        <v>0.59124893437808546</v>
      </c>
      <c r="DT45" s="46">
        <f t="shared" si="58"/>
        <v>0.99999999419433938</v>
      </c>
      <c r="DU45" s="52"/>
      <c r="DV45" s="46">
        <f t="shared" si="59"/>
        <v>0.40875106218932389</v>
      </c>
      <c r="DW45" s="46">
        <f t="shared" si="60"/>
        <v>0.59124893781067611</v>
      </c>
      <c r="DY45" s="46">
        <f t="shared" si="43"/>
        <v>2.0631180079945913E-2</v>
      </c>
      <c r="DZ45" s="46">
        <f t="shared" si="44"/>
        <v>4.3308717493615208E-3</v>
      </c>
      <c r="EA45" s="46"/>
      <c r="EB45" s="46">
        <f t="shared" si="61"/>
        <v>-6.2953934517067864E-3</v>
      </c>
      <c r="EC45" s="46">
        <f t="shared" si="62"/>
        <v>-6.2953934517067864E-3</v>
      </c>
      <c r="ED45" s="46"/>
      <c r="EE45" s="52">
        <f t="shared" si="45"/>
        <v>0.70086995707293898</v>
      </c>
      <c r="EF45" s="52">
        <f t="shared" si="46"/>
        <v>0.29913004292706097</v>
      </c>
      <c r="EG45" s="52"/>
      <c r="EH45" s="52">
        <f t="shared" si="63"/>
        <v>-2.6979971380855011E-3</v>
      </c>
      <c r="EI45" s="52">
        <f t="shared" si="64"/>
        <v>6.3501367067324097E-3</v>
      </c>
      <c r="EK45" s="46">
        <f t="shared" si="47"/>
        <v>-2.9624570669738486E-2</v>
      </c>
      <c r="EL45" s="46">
        <f t="shared" si="48"/>
        <v>-4.2761284943360145E-3</v>
      </c>
      <c r="EN45" s="46">
        <v>0</v>
      </c>
      <c r="EO45" s="46">
        <f t="shared" si="49"/>
        <v>-9.5850421784788292E-3</v>
      </c>
      <c r="ES45" s="46">
        <f t="shared" si="50"/>
        <v>1.0110542922135082</v>
      </c>
      <c r="ET45" s="46">
        <f t="shared" si="51"/>
        <v>1.6669608291384586</v>
      </c>
      <c r="EU45" s="46">
        <f t="shared" si="12"/>
        <v>1.0003318267603338</v>
      </c>
      <c r="EW45" s="46">
        <f t="shared" si="65"/>
        <v>0.98546927380214144</v>
      </c>
      <c r="EX45" s="46">
        <f t="shared" si="52"/>
        <v>1.0380335600787891</v>
      </c>
      <c r="EY45" s="46">
        <f t="shared" si="13"/>
        <v>1.016445645630327</v>
      </c>
      <c r="FA45" s="46">
        <f t="shared" si="66"/>
        <v>0.99434888197310778</v>
      </c>
      <c r="FB45" s="46">
        <f t="shared" si="53"/>
        <v>0.87860852509964604</v>
      </c>
      <c r="FC45" s="46">
        <f t="shared" si="14"/>
        <v>1.0205007490063633</v>
      </c>
      <c r="FE45" s="46">
        <f t="shared" si="67"/>
        <v>1.016782929495972</v>
      </c>
      <c r="FG45" s="46">
        <f t="shared" si="68"/>
        <v>0.99372438101986249</v>
      </c>
      <c r="FH45" s="46">
        <f t="shared" si="54"/>
        <v>1.13402349068907</v>
      </c>
      <c r="FI45" s="46">
        <f t="shared" si="15"/>
        <v>1.1405739639426258</v>
      </c>
      <c r="FK45" s="46">
        <f t="shared" si="69"/>
        <v>1.0026552212592528</v>
      </c>
      <c r="FL45" s="46">
        <f t="shared" si="55"/>
        <v>1.5258601767861615</v>
      </c>
      <c r="FM45" s="46">
        <f t="shared" si="16"/>
        <v>0.89146601767171263</v>
      </c>
    </row>
    <row r="46" spans="1:169" x14ac:dyDescent="0.2">
      <c r="A46" s="33" t="s">
        <v>52</v>
      </c>
      <c r="B46" s="1">
        <f t="shared" si="17"/>
        <v>1980</v>
      </c>
      <c r="D46" s="43">
        <f>Commercial_Total!D270</f>
        <v>4104.9840000000004</v>
      </c>
      <c r="E46" s="43">
        <f>Commercial_Total!D194</f>
        <v>1915.3024031279997</v>
      </c>
      <c r="F46" s="43">
        <f>Conversion_Factors!$O42*E46</f>
        <v>6504.5636632423775</v>
      </c>
      <c r="G46" s="43">
        <f t="shared" si="1"/>
        <v>10609.547663242378</v>
      </c>
      <c r="H46" s="49">
        <f t="shared" si="2"/>
        <v>3.3961027003461015</v>
      </c>
      <c r="K46" s="51">
        <f>Commercial_Total!F46</f>
        <v>53.249557142872121</v>
      </c>
      <c r="M46" s="49">
        <f>Commercial_Total!Y270</f>
        <v>1.1704641723464497</v>
      </c>
      <c r="N46" s="49">
        <f>Commercial_Total!Y194</f>
        <v>0.86630889992304994</v>
      </c>
      <c r="O46" s="358">
        <f>Commercial_Total!$H120</f>
        <v>113.05796190896329</v>
      </c>
      <c r="Q46" s="50">
        <f t="shared" si="18"/>
        <v>199.24198871318785</v>
      </c>
      <c r="S46" s="52">
        <f>Commercial_Total!Y270</f>
        <v>1.1704641723464497</v>
      </c>
      <c r="T46" s="52">
        <f>Commercial_Total!Y194</f>
        <v>0.86630889992304994</v>
      </c>
      <c r="W46" s="52">
        <f>Commercial_Total!X270</f>
        <v>1.0265700240071935</v>
      </c>
      <c r="Z46" s="116">
        <f>Commercial_Total!X194</f>
        <v>1.0231903639682369</v>
      </c>
      <c r="AA46" s="46"/>
      <c r="AB46" s="22">
        <f t="shared" si="19"/>
        <v>1980</v>
      </c>
      <c r="AC46" s="48">
        <f t="shared" si="3"/>
        <v>0.91538749861220803</v>
      </c>
      <c r="AD46" s="48">
        <f t="shared" si="4"/>
        <v>1.009471494203861</v>
      </c>
      <c r="AE46" s="48">
        <f t="shared" si="20"/>
        <v>1.0252818794068068</v>
      </c>
      <c r="AF46" s="361">
        <f t="shared" si="21"/>
        <v>1.0219287622556184</v>
      </c>
      <c r="AG46" s="48">
        <f t="shared" si="22"/>
        <v>0.96345216126996147</v>
      </c>
      <c r="AH46" s="48">
        <f t="shared" si="23"/>
        <v>0.92405758599960042</v>
      </c>
      <c r="AI46" s="48">
        <f t="shared" si="24"/>
        <v>0.92405758599960031</v>
      </c>
      <c r="AJ46" s="48"/>
      <c r="AK46" s="48" t="e">
        <f>#REF!*#REF!*AE46</f>
        <v>#REF!</v>
      </c>
      <c r="AL46" s="48">
        <f t="shared" si="25"/>
        <v>1.0477650419853122</v>
      </c>
      <c r="AM46" s="47"/>
      <c r="AN46" s="48">
        <f>Commercial_Total!Y120</f>
        <v>1.0510273021049217</v>
      </c>
      <c r="AO46" s="48">
        <f>Commercial_Total!X120</f>
        <v>1.0270506162729438</v>
      </c>
      <c r="AP46" s="48">
        <f t="shared" si="26"/>
        <v>0.91509797001362958</v>
      </c>
      <c r="AQ46" s="48">
        <f t="shared" si="27"/>
        <v>1.0219287622556184</v>
      </c>
      <c r="AR46" s="48">
        <f t="shared" si="28"/>
        <v>1.009471494203861</v>
      </c>
      <c r="AT46" s="5"/>
      <c r="AV46" s="46" t="e">
        <f>D46/#REF!</f>
        <v>#REF!</v>
      </c>
      <c r="AW46" s="46" t="e">
        <f>#REF!/#REF!</f>
        <v>#REF!</v>
      </c>
      <c r="AX46" s="46" t="e">
        <f>#REF!/#REF!</f>
        <v>#REF!</v>
      </c>
      <c r="AY46" s="46" t="e">
        <f>#REF!/#REF!</f>
        <v>#REF!</v>
      </c>
      <c r="BA46" s="46" t="e">
        <f t="shared" si="29"/>
        <v>#REF!</v>
      </c>
      <c r="BB46" s="46" t="e">
        <f t="shared" si="29"/>
        <v>#REF!</v>
      </c>
      <c r="BC46" s="46" t="e">
        <f t="shared" si="29"/>
        <v>#REF!</v>
      </c>
      <c r="BD46" s="46" t="e">
        <f t="shared" si="29"/>
        <v>#REF!</v>
      </c>
      <c r="BE46" s="46" t="e">
        <f t="shared" si="30"/>
        <v>#REF!</v>
      </c>
      <c r="BF46" s="46"/>
      <c r="BG46" s="46" t="e">
        <f t="shared" si="31"/>
        <v>#REF!</v>
      </c>
      <c r="BH46" s="46" t="e">
        <f t="shared" si="31"/>
        <v>#REF!</v>
      </c>
      <c r="BI46" s="46" t="e">
        <f t="shared" si="31"/>
        <v>#REF!</v>
      </c>
      <c r="BJ46" s="46" t="e">
        <f t="shared" si="31"/>
        <v>#REF!</v>
      </c>
      <c r="BM46" s="46" t="e">
        <f>LN(#REF!/#REF!)</f>
        <v>#REF!</v>
      </c>
      <c r="BN46" s="46" t="e">
        <f>LN(#REF!/#REF!)</f>
        <v>#REF!</v>
      </c>
      <c r="BO46" s="46" t="e">
        <f>LN(#REF!/#REF!)</f>
        <v>#REF!</v>
      </c>
      <c r="BP46" s="46" t="e">
        <f>LN(#REF!/#REF!)</f>
        <v>#REF!</v>
      </c>
      <c r="BR46" s="46" t="e">
        <f>M46/#REF!</f>
        <v>#REF!</v>
      </c>
      <c r="BS46" s="46" t="e">
        <f>#REF!/#REF!</f>
        <v>#REF!</v>
      </c>
      <c r="BT46" s="46" t="e">
        <f>#REF!/#REF!</f>
        <v>#REF!</v>
      </c>
      <c r="BU46" s="46" t="e">
        <f>#REF!/#REF!</f>
        <v>#REF!</v>
      </c>
      <c r="BV46" s="46"/>
      <c r="BX46" s="46" t="e">
        <f t="shared" si="32"/>
        <v>#REF!</v>
      </c>
      <c r="BY46" s="46" t="e">
        <f t="shared" si="32"/>
        <v>#REF!</v>
      </c>
      <c r="BZ46" s="46" t="e">
        <f t="shared" si="32"/>
        <v>#REF!</v>
      </c>
      <c r="CA46" s="46" t="e">
        <f t="shared" si="32"/>
        <v>#REF!</v>
      </c>
      <c r="CC46" s="46" t="e">
        <f>LN(#REF!/#REF!)</f>
        <v>#REF!</v>
      </c>
      <c r="CD46" s="46" t="e">
        <f>LN(#REF!/#REF!)</f>
        <v>#REF!</v>
      </c>
      <c r="CE46" s="46" t="e">
        <f>LN(#REF!/#REF!)</f>
        <v>#REF!</v>
      </c>
      <c r="CF46" s="46" t="e">
        <f>LN(#REF!/#REF!)</f>
        <v>#REF!</v>
      </c>
      <c r="CH46" s="46" t="e">
        <f>LN(#REF!/#REF!)</f>
        <v>#REF!</v>
      </c>
      <c r="CI46" s="46" t="e">
        <f>LN(#REF!/#REF!)</f>
        <v>#REF!</v>
      </c>
      <c r="CJ46" s="46" t="e">
        <f>LN(#REF!/#REF!)</f>
        <v>#REF!</v>
      </c>
      <c r="CK46" s="46" t="e">
        <f>LN(#REF!/#REF!)</f>
        <v>#REF!</v>
      </c>
      <c r="CM46" s="46" t="e">
        <f>LN(#REF!/#REF!)</f>
        <v>#REF!</v>
      </c>
      <c r="CN46" s="46" t="e">
        <f>LN(#REF!/#REF!)</f>
        <v>#REF!</v>
      </c>
      <c r="CO46" s="46" t="e">
        <f>LN(#REF!/#REF!)</f>
        <v>#REF!</v>
      </c>
      <c r="CP46" s="46" t="e">
        <f>LN(#REF!/#REF!)</f>
        <v>#REF!</v>
      </c>
      <c r="CS46" s="46" t="e">
        <f t="shared" si="33"/>
        <v>#REF!</v>
      </c>
      <c r="CT46" s="46">
        <f t="shared" si="34"/>
        <v>1</v>
      </c>
      <c r="CU46" s="46">
        <f t="shared" si="5"/>
        <v>1</v>
      </c>
      <c r="CV46" s="46"/>
      <c r="CW46" s="46" t="e">
        <f t="shared" si="35"/>
        <v>#REF!</v>
      </c>
      <c r="CX46" s="46">
        <f t="shared" si="36"/>
        <v>1</v>
      </c>
      <c r="CY46" s="46">
        <f t="shared" si="6"/>
        <v>1</v>
      </c>
      <c r="CZ46" s="46"/>
      <c r="DA46" s="46" t="e">
        <f t="shared" si="37"/>
        <v>#REF!</v>
      </c>
      <c r="DB46" s="46">
        <f t="shared" si="38"/>
        <v>1</v>
      </c>
      <c r="DC46" s="46">
        <f t="shared" si="7"/>
        <v>1</v>
      </c>
      <c r="DD46" s="46"/>
      <c r="DE46" s="46" t="e">
        <f t="shared" si="39"/>
        <v>#REF!</v>
      </c>
      <c r="DF46" s="46">
        <f t="shared" si="40"/>
        <v>1</v>
      </c>
      <c r="DG46" s="46">
        <f t="shared" si="8"/>
        <v>1</v>
      </c>
      <c r="DI46" s="46" t="e">
        <f t="shared" si="41"/>
        <v>#REF!</v>
      </c>
      <c r="DJ46" s="46">
        <f t="shared" si="42"/>
        <v>1</v>
      </c>
      <c r="DK46" s="46">
        <f t="shared" si="9"/>
        <v>1</v>
      </c>
      <c r="DO46" s="52">
        <f t="shared" si="10"/>
        <v>0.38691413906570626</v>
      </c>
      <c r="DP46" s="52">
        <f t="shared" si="11"/>
        <v>0.61308586093429374</v>
      </c>
      <c r="DQ46" s="46"/>
      <c r="DR46" s="46">
        <f t="shared" si="56"/>
        <v>0.39776454854382925</v>
      </c>
      <c r="DS46" s="46">
        <f t="shared" si="57"/>
        <v>0.60206856659764185</v>
      </c>
      <c r="DT46" s="46">
        <f t="shared" si="58"/>
        <v>0.99983311514147111</v>
      </c>
      <c r="DU46" s="52"/>
      <c r="DV46" s="46">
        <f t="shared" si="59"/>
        <v>0.39783094050405371</v>
      </c>
      <c r="DW46" s="46">
        <f t="shared" si="60"/>
        <v>0.60216905949594635</v>
      </c>
      <c r="DY46" s="46">
        <f t="shared" si="43"/>
        <v>-9.5598317445257056E-2</v>
      </c>
      <c r="DZ46" s="46">
        <f t="shared" si="44"/>
        <v>7.7678097683690588E-4</v>
      </c>
      <c r="EA46" s="46"/>
      <c r="EB46" s="46">
        <f t="shared" si="61"/>
        <v>-5.5072328730443869E-2</v>
      </c>
      <c r="EC46" s="46">
        <f t="shared" si="62"/>
        <v>-5.5072328730443869E-2</v>
      </c>
      <c r="ED46" s="46"/>
      <c r="EE46" s="52">
        <f t="shared" si="45"/>
        <v>0.68185859029350271</v>
      </c>
      <c r="EF46" s="52">
        <f t="shared" si="46"/>
        <v>0.31814140970649724</v>
      </c>
      <c r="EG46" s="52"/>
      <c r="EH46" s="52">
        <f t="shared" si="63"/>
        <v>-2.750006849673059E-2</v>
      </c>
      <c r="EI46" s="52">
        <f t="shared" si="64"/>
        <v>6.1617563533730386E-2</v>
      </c>
      <c r="EK46" s="46">
        <f t="shared" si="47"/>
        <v>1.3025920218082972E-2</v>
      </c>
      <c r="EL46" s="46">
        <f t="shared" si="48"/>
        <v>5.7684538264495865E-3</v>
      </c>
      <c r="EN46" s="46">
        <v>0</v>
      </c>
      <c r="EO46" s="46">
        <f t="shared" si="49"/>
        <v>2.3221848606661969E-3</v>
      </c>
      <c r="ES46" s="46">
        <f t="shared" si="50"/>
        <v>0.96313256811011361</v>
      </c>
      <c r="ET46" s="46">
        <f t="shared" si="51"/>
        <v>1.6055042643070878</v>
      </c>
      <c r="EU46" s="46">
        <f t="shared" si="12"/>
        <v>0.96345216126996147</v>
      </c>
      <c r="EW46" s="46">
        <f t="shared" si="65"/>
        <v>1.0086932673817497</v>
      </c>
      <c r="EX46" s="46">
        <f t="shared" si="52"/>
        <v>1.0470574633677836</v>
      </c>
      <c r="EY46" s="46">
        <f t="shared" si="13"/>
        <v>1.0252818794068068</v>
      </c>
      <c r="FA46" s="46">
        <f t="shared" si="66"/>
        <v>1.0013993260177863</v>
      </c>
      <c r="FB46" s="46">
        <f t="shared" si="53"/>
        <v>0.87983798486826681</v>
      </c>
      <c r="FC46" s="46">
        <f t="shared" si="14"/>
        <v>1.0219287622556184</v>
      </c>
      <c r="FE46" s="46">
        <f t="shared" si="67"/>
        <v>0.98781004262541605</v>
      </c>
      <c r="FG46" s="46">
        <f t="shared" si="68"/>
        <v>0.94641669236003134</v>
      </c>
      <c r="FH46" s="46">
        <f t="shared" si="54"/>
        <v>1.0732587611165265</v>
      </c>
      <c r="FI46" s="46">
        <f t="shared" si="15"/>
        <v>1.0794582383465496</v>
      </c>
      <c r="FK46" s="46">
        <f t="shared" si="69"/>
        <v>1.0265090893802522</v>
      </c>
      <c r="FL46" s="46">
        <f t="shared" si="55"/>
        <v>1.5663093405943533</v>
      </c>
      <c r="FM46" s="46">
        <f t="shared" si="16"/>
        <v>0.91509797001362958</v>
      </c>
    </row>
    <row r="47" spans="1:169" x14ac:dyDescent="0.2">
      <c r="A47" s="33" t="s">
        <v>52</v>
      </c>
      <c r="B47" s="1">
        <f t="shared" si="17"/>
        <v>1981</v>
      </c>
      <c r="D47" s="43">
        <f>Commercial_Total!D271</f>
        <v>3837.0250000000001</v>
      </c>
      <c r="E47" s="43">
        <f>Commercial_Total!D195</f>
        <v>2042.4524031279996</v>
      </c>
      <c r="F47" s="43">
        <f>Conversion_Factors!$O43*E47</f>
        <v>6809.5836997926408</v>
      </c>
      <c r="G47" s="43">
        <f t="shared" ref="G47:G76" si="70">D47+F47</f>
        <v>10646.608699792641</v>
      </c>
      <c r="H47" s="49">
        <f t="shared" ref="H47:H76" si="71">F47/E47</f>
        <v>3.3340232014042619</v>
      </c>
      <c r="K47" s="51">
        <f>Commercial_Total!F47</f>
        <v>54.225356492580367</v>
      </c>
      <c r="M47" s="49">
        <f>Commercial_Total!Y271</f>
        <v>1.0891480727633926</v>
      </c>
      <c r="N47" s="49">
        <f>Commercial_Total!Y195</f>
        <v>0.91482483347050725</v>
      </c>
      <c r="O47" s="358">
        <f>Commercial_Total!$H121</f>
        <v>108.42671737773611</v>
      </c>
      <c r="Q47" s="50">
        <f t="shared" si="18"/>
        <v>196.34004068280146</v>
      </c>
      <c r="S47" s="52">
        <f>Commercial_Total!Y271</f>
        <v>1.0891480727633926</v>
      </c>
      <c r="T47" s="52">
        <f>Commercial_Total!Y195</f>
        <v>0.91482483347050725</v>
      </c>
      <c r="W47" s="52">
        <f>Commercial_Total!X271</f>
        <v>1.0126433624850564</v>
      </c>
      <c r="Z47" s="116">
        <f>Commercial_Total!X195</f>
        <v>1.0146574482220898</v>
      </c>
      <c r="AA47" s="46"/>
      <c r="AB47" s="22">
        <f t="shared" si="19"/>
        <v>1981</v>
      </c>
      <c r="AC47" s="48">
        <f t="shared" ref="AC47:AC78" si="72">K47/K$80</f>
        <v>0.93216199541187617</v>
      </c>
      <c r="AD47" s="48">
        <f t="shared" ref="AD47:AD78" si="73">Q47/Q$80</f>
        <v>0.99476860033467229</v>
      </c>
      <c r="AE47" s="48">
        <f t="shared" si="20"/>
        <v>1.0147261854061547</v>
      </c>
      <c r="AF47" s="361">
        <f t="shared" si="21"/>
        <v>1.010186888536047</v>
      </c>
      <c r="AG47" s="48">
        <f t="shared" si="22"/>
        <v>0.97044622133710434</v>
      </c>
      <c r="AH47" s="48">
        <f t="shared" si="23"/>
        <v>0.92728548346104744</v>
      </c>
      <c r="AI47" s="48">
        <f t="shared" si="24"/>
        <v>0.92728548346104722</v>
      </c>
      <c r="AJ47" s="48"/>
      <c r="AK47" s="48" t="e">
        <f>#REF!*#REF!*AE47</f>
        <v>#REF!</v>
      </c>
      <c r="AL47" s="48">
        <f t="shared" si="25"/>
        <v>1.0250630879514953</v>
      </c>
      <c r="AM47" s="47"/>
      <c r="AN47" s="48">
        <f>Commercial_Total!Y121</f>
        <v>1.0206941480767813</v>
      </c>
      <c r="AO47" s="48">
        <f>Commercial_Total!X121</f>
        <v>1.01425084416556</v>
      </c>
      <c r="AP47" s="48">
        <f t="shared" si="26"/>
        <v>0.95121641955837721</v>
      </c>
      <c r="AQ47" s="48">
        <f t="shared" si="27"/>
        <v>1.010186888536047</v>
      </c>
      <c r="AR47" s="48">
        <f t="shared" si="28"/>
        <v>0.99476860033467229</v>
      </c>
      <c r="AT47" s="5"/>
      <c r="AV47" s="46" t="e">
        <f>D47/#REF!</f>
        <v>#REF!</v>
      </c>
      <c r="AW47" s="46" t="e">
        <f>#REF!/#REF!</f>
        <v>#REF!</v>
      </c>
      <c r="AX47" s="46" t="e">
        <f>#REF!/#REF!</f>
        <v>#REF!</v>
      </c>
      <c r="AY47" s="46" t="e">
        <f>#REF!/#REF!</f>
        <v>#REF!</v>
      </c>
      <c r="BA47" s="46" t="e">
        <f t="shared" si="29"/>
        <v>#REF!</v>
      </c>
      <c r="BB47" s="46" t="e">
        <f t="shared" si="29"/>
        <v>#REF!</v>
      </c>
      <c r="BC47" s="46" t="e">
        <f t="shared" si="29"/>
        <v>#REF!</v>
      </c>
      <c r="BD47" s="46" t="e">
        <f t="shared" si="29"/>
        <v>#REF!</v>
      </c>
      <c r="BE47" s="46" t="e">
        <f t="shared" si="30"/>
        <v>#REF!</v>
      </c>
      <c r="BF47" s="46"/>
      <c r="BG47" s="46" t="e">
        <f t="shared" si="31"/>
        <v>#REF!</v>
      </c>
      <c r="BH47" s="46" t="e">
        <f t="shared" si="31"/>
        <v>#REF!</v>
      </c>
      <c r="BI47" s="46" t="e">
        <f t="shared" si="31"/>
        <v>#REF!</v>
      </c>
      <c r="BJ47" s="46" t="e">
        <f t="shared" si="31"/>
        <v>#REF!</v>
      </c>
      <c r="BM47" s="46" t="e">
        <f>LN(#REF!/#REF!)</f>
        <v>#REF!</v>
      </c>
      <c r="BN47" s="46" t="e">
        <f>LN(#REF!/#REF!)</f>
        <v>#REF!</v>
      </c>
      <c r="BO47" s="46" t="e">
        <f>LN(#REF!/#REF!)</f>
        <v>#REF!</v>
      </c>
      <c r="BP47" s="46" t="e">
        <f>LN(#REF!/#REF!)</f>
        <v>#REF!</v>
      </c>
      <c r="BR47" s="46" t="e">
        <f>M47/#REF!</f>
        <v>#REF!</v>
      </c>
      <c r="BS47" s="46" t="e">
        <f>#REF!/#REF!</f>
        <v>#REF!</v>
      </c>
      <c r="BT47" s="46" t="e">
        <f>#REF!/#REF!</f>
        <v>#REF!</v>
      </c>
      <c r="BU47" s="46" t="e">
        <f>#REF!/#REF!</f>
        <v>#REF!</v>
      </c>
      <c r="BV47" s="46"/>
      <c r="BX47" s="46" t="e">
        <f t="shared" si="32"/>
        <v>#REF!</v>
      </c>
      <c r="BY47" s="46" t="e">
        <f t="shared" si="32"/>
        <v>#REF!</v>
      </c>
      <c r="BZ47" s="46" t="e">
        <f t="shared" si="32"/>
        <v>#REF!</v>
      </c>
      <c r="CA47" s="46" t="e">
        <f t="shared" si="32"/>
        <v>#REF!</v>
      </c>
      <c r="CC47" s="46" t="e">
        <f>LN(#REF!/#REF!)</f>
        <v>#REF!</v>
      </c>
      <c r="CD47" s="46" t="e">
        <f>LN(#REF!/#REF!)</f>
        <v>#REF!</v>
      </c>
      <c r="CE47" s="46" t="e">
        <f>LN(#REF!/#REF!)</f>
        <v>#REF!</v>
      </c>
      <c r="CF47" s="46" t="e">
        <f>LN(#REF!/#REF!)</f>
        <v>#REF!</v>
      </c>
      <c r="CH47" s="46" t="e">
        <f>LN(#REF!/#REF!)</f>
        <v>#REF!</v>
      </c>
      <c r="CI47" s="46" t="e">
        <f>LN(#REF!/#REF!)</f>
        <v>#REF!</v>
      </c>
      <c r="CJ47" s="46" t="e">
        <f>LN(#REF!/#REF!)</f>
        <v>#REF!</v>
      </c>
      <c r="CK47" s="46" t="e">
        <f>LN(#REF!/#REF!)</f>
        <v>#REF!</v>
      </c>
      <c r="CM47" s="46" t="e">
        <f>LN(#REF!/#REF!)</f>
        <v>#REF!</v>
      </c>
      <c r="CN47" s="46" t="e">
        <f>LN(#REF!/#REF!)</f>
        <v>#REF!</v>
      </c>
      <c r="CO47" s="46" t="e">
        <f>LN(#REF!/#REF!)</f>
        <v>#REF!</v>
      </c>
      <c r="CP47" s="46" t="e">
        <f>LN(#REF!/#REF!)</f>
        <v>#REF!</v>
      </c>
      <c r="CS47" s="46" t="e">
        <f t="shared" si="33"/>
        <v>#REF!</v>
      </c>
      <c r="CT47" s="46">
        <f t="shared" si="34"/>
        <v>1</v>
      </c>
      <c r="CU47" s="46">
        <f t="shared" ref="CU47:CU67" si="74">CT47/CT$80</f>
        <v>1</v>
      </c>
      <c r="CV47" s="46"/>
      <c r="CW47" s="46" t="e">
        <f t="shared" si="35"/>
        <v>#REF!</v>
      </c>
      <c r="CX47" s="46">
        <f t="shared" si="36"/>
        <v>1</v>
      </c>
      <c r="CY47" s="46">
        <f t="shared" ref="CY47:CY67" si="75">CX47/CX$80</f>
        <v>1</v>
      </c>
      <c r="CZ47" s="46"/>
      <c r="DA47" s="46" t="e">
        <f t="shared" si="37"/>
        <v>#REF!</v>
      </c>
      <c r="DB47" s="46">
        <f t="shared" si="38"/>
        <v>1</v>
      </c>
      <c r="DC47" s="46">
        <f t="shared" ref="DC47:DC67" si="76">DB47/DB$80</f>
        <v>1</v>
      </c>
      <c r="DD47" s="46"/>
      <c r="DE47" s="46" t="e">
        <f t="shared" si="39"/>
        <v>#REF!</v>
      </c>
      <c r="DF47" s="46">
        <f t="shared" si="40"/>
        <v>1</v>
      </c>
      <c r="DG47" s="46">
        <f t="shared" ref="DG47:DG67" si="77">DF47/DF$80</f>
        <v>1</v>
      </c>
      <c r="DI47" s="46" t="e">
        <f t="shared" si="41"/>
        <v>#REF!</v>
      </c>
      <c r="DJ47" s="46">
        <f t="shared" si="42"/>
        <v>1</v>
      </c>
      <c r="DK47" s="46">
        <f t="shared" ref="DK47:DK67" si="78">DJ47/DJ$80</f>
        <v>1</v>
      </c>
      <c r="DO47" s="52">
        <f t="shared" ref="DO47:DO76" si="79">D47/G47</f>
        <v>0.36039880004932762</v>
      </c>
      <c r="DP47" s="52">
        <f t="shared" ref="DP47:DP76" si="80">F47/G47</f>
        <v>0.63960119995067233</v>
      </c>
      <c r="DQ47" s="46"/>
      <c r="DR47" s="46">
        <f t="shared" si="56"/>
        <v>0.37349961884966842</v>
      </c>
      <c r="DS47" s="46">
        <f t="shared" si="57"/>
        <v>0.62624997858324605</v>
      </c>
      <c r="DT47" s="46">
        <f t="shared" si="58"/>
        <v>0.99974959743291447</v>
      </c>
      <c r="DU47" s="52"/>
      <c r="DV47" s="46">
        <f t="shared" si="59"/>
        <v>0.37359316753786553</v>
      </c>
      <c r="DW47" s="46">
        <f t="shared" si="60"/>
        <v>0.62640683246213447</v>
      </c>
      <c r="DY47" s="46">
        <f t="shared" si="43"/>
        <v>-7.2004592611151441E-2</v>
      </c>
      <c r="DZ47" s="46">
        <f t="shared" si="44"/>
        <v>5.4491065786943425E-2</v>
      </c>
      <c r="EA47" s="46"/>
      <c r="EB47" s="46">
        <f t="shared" si="61"/>
        <v>-4.1826095541405428E-2</v>
      </c>
      <c r="EC47" s="46">
        <f t="shared" si="62"/>
        <v>-4.1826095541405428E-2</v>
      </c>
      <c r="ED47" s="46"/>
      <c r="EE47" s="52">
        <f t="shared" si="45"/>
        <v>0.65261327443126593</v>
      </c>
      <c r="EF47" s="52">
        <f t="shared" si="46"/>
        <v>0.34738672556873407</v>
      </c>
      <c r="EG47" s="52"/>
      <c r="EH47" s="52">
        <f t="shared" si="63"/>
        <v>-4.3837565942747854E-2</v>
      </c>
      <c r="EI47" s="52">
        <f t="shared" si="64"/>
        <v>8.7942673729933127E-2</v>
      </c>
      <c r="EK47" s="46">
        <f t="shared" si="47"/>
        <v>-1.3659068873001832E-2</v>
      </c>
      <c r="EL47" s="46">
        <f t="shared" si="48"/>
        <v>-8.3744875984155288E-3</v>
      </c>
      <c r="EN47" s="46">
        <v>0</v>
      </c>
      <c r="EO47" s="46">
        <f t="shared" si="49"/>
        <v>-1.844876622042934E-2</v>
      </c>
      <c r="ES47" s="46">
        <f t="shared" si="50"/>
        <v>1.0072593745162435</v>
      </c>
      <c r="ET47" s="46">
        <f t="shared" si="51"/>
        <v>1.617159221049119</v>
      </c>
      <c r="EU47" s="46">
        <f t="shared" ref="EU47:EU78" si="81">ET47/ET$80</f>
        <v>0.97044622133710434</v>
      </c>
      <c r="EW47" s="46">
        <f t="shared" si="65"/>
        <v>0.98970459323170779</v>
      </c>
      <c r="EX47" s="46">
        <f t="shared" si="52"/>
        <v>1.0362775808726361</v>
      </c>
      <c r="EY47" s="46">
        <f t="shared" ref="EY47:EY78" si="82">EX47/EX$80</f>
        <v>1.0147261854061547</v>
      </c>
      <c r="FA47" s="46">
        <f t="shared" si="66"/>
        <v>0.98851008587560008</v>
      </c>
      <c r="FB47" s="46">
        <f t="shared" si="53"/>
        <v>0.86972872197874529</v>
      </c>
      <c r="FC47" s="46">
        <f t="shared" ref="FC47:FC78" si="83">FB47/FB$80</f>
        <v>1.010186888536047</v>
      </c>
      <c r="FE47" s="46">
        <f t="shared" si="67"/>
        <v>0.98473719231921675</v>
      </c>
      <c r="FG47" s="46">
        <f t="shared" si="68"/>
        <v>0.95903654680281292</v>
      </c>
      <c r="FH47" s="46">
        <f t="shared" si="54"/>
        <v>1.0292943760870588</v>
      </c>
      <c r="FI47" s="46">
        <f t="shared" ref="FI47:FI78" si="84">FH47/FH$80</f>
        <v>1.0352399013217228</v>
      </c>
      <c r="FK47" s="46">
        <f t="shared" si="69"/>
        <v>1.0394694893096634</v>
      </c>
      <c r="FL47" s="46">
        <f t="shared" si="55"/>
        <v>1.6281307703685681</v>
      </c>
      <c r="FM47" s="46">
        <f t="shared" ref="FM47:FM78" si="85">FL47/FL$80</f>
        <v>0.95121641955837721</v>
      </c>
    </row>
    <row r="48" spans="1:169" x14ac:dyDescent="0.2">
      <c r="A48" s="33" t="s">
        <v>52</v>
      </c>
      <c r="B48" s="1">
        <f t="shared" si="17"/>
        <v>1982</v>
      </c>
      <c r="D48" s="43">
        <f>Commercial_Total!D272</f>
        <v>3864.0130000000004</v>
      </c>
      <c r="E48" s="43">
        <f>Commercial_Total!D196</f>
        <v>2086.2614031279995</v>
      </c>
      <c r="F48" s="43">
        <f>Conversion_Factors!$O44*E48</f>
        <v>7027.3574027738869</v>
      </c>
      <c r="G48" s="43">
        <f t="shared" si="70"/>
        <v>10891.370402773888</v>
      </c>
      <c r="H48" s="49">
        <f t="shared" si="71"/>
        <v>3.3683973600995261</v>
      </c>
      <c r="K48" s="51">
        <f>Commercial_Total!F48</f>
        <v>55.124436870888367</v>
      </c>
      <c r="M48" s="49">
        <f>Commercial_Total!Y272</f>
        <v>1.1110996044120458</v>
      </c>
      <c r="N48" s="49">
        <f>Commercial_Total!Y196</f>
        <v>0.91468806961437954</v>
      </c>
      <c r="O48" s="358">
        <f>Commercial_Total!$H122</f>
        <v>107.94258845790378</v>
      </c>
      <c r="Q48" s="50">
        <f t="shared" si="18"/>
        <v>197.57789867828478</v>
      </c>
      <c r="S48" s="52">
        <f>Commercial_Total!Y272</f>
        <v>1.1110996044120458</v>
      </c>
      <c r="T48" s="52">
        <f>Commercial_Total!Y196</f>
        <v>0.91468806961437954</v>
      </c>
      <c r="W48" s="52">
        <f>Commercial_Total!X272</f>
        <v>0.98331497869671003</v>
      </c>
      <c r="Z48" s="116">
        <f>Commercial_Total!X196</f>
        <v>1.0196694487971731</v>
      </c>
      <c r="AA48" s="46"/>
      <c r="AB48" s="22">
        <f t="shared" si="19"/>
        <v>1982</v>
      </c>
      <c r="AC48" s="48">
        <f t="shared" si="72"/>
        <v>0.94761765331232584</v>
      </c>
      <c r="AD48" s="48">
        <f t="shared" si="73"/>
        <v>1.0010402821643067</v>
      </c>
      <c r="AE48" s="48">
        <f t="shared" si="20"/>
        <v>1.0073014165115786</v>
      </c>
      <c r="AF48" s="361">
        <f t="shared" si="21"/>
        <v>1.016865456625772</v>
      </c>
      <c r="AG48" s="48">
        <f t="shared" si="22"/>
        <v>0.97730161149751593</v>
      </c>
      <c r="AH48" s="48">
        <f t="shared" si="23"/>
        <v>0.94860344305564903</v>
      </c>
      <c r="AI48" s="48">
        <f t="shared" si="24"/>
        <v>0.94860344305564881</v>
      </c>
      <c r="AJ48" s="48"/>
      <c r="AK48" s="48" t="e">
        <f>#REF!*#REF!*AE48</f>
        <v>#REF!</v>
      </c>
      <c r="AL48" s="48">
        <f t="shared" si="25"/>
        <v>1.0242900148608334</v>
      </c>
      <c r="AM48" s="47"/>
      <c r="AN48" s="48">
        <f>Commercial_Total!Y122</f>
        <v>1.033971962307876</v>
      </c>
      <c r="AO48" s="48">
        <f>Commercial_Total!X122</f>
        <v>0.99675577105052915</v>
      </c>
      <c r="AP48" s="48">
        <f t="shared" si="26"/>
        <v>0.95519169624599898</v>
      </c>
      <c r="AQ48" s="48">
        <f t="shared" si="27"/>
        <v>1.016865456625772</v>
      </c>
      <c r="AR48" s="48">
        <f t="shared" si="28"/>
        <v>1.0010402821643067</v>
      </c>
      <c r="AT48" s="5"/>
      <c r="AV48" s="46" t="e">
        <f>D48/#REF!</f>
        <v>#REF!</v>
      </c>
      <c r="AW48" s="46" t="e">
        <f>#REF!/#REF!</f>
        <v>#REF!</v>
      </c>
      <c r="AX48" s="46" t="e">
        <f>#REF!/#REF!</f>
        <v>#REF!</v>
      </c>
      <c r="AY48" s="46" t="e">
        <f>#REF!/#REF!</f>
        <v>#REF!</v>
      </c>
      <c r="BA48" s="46" t="e">
        <f t="shared" ref="BA48:BD76" si="86">(AV48-AV47)/LN(AV48/AV47)</f>
        <v>#REF!</v>
      </c>
      <c r="BB48" s="46" t="e">
        <f t="shared" si="86"/>
        <v>#REF!</v>
      </c>
      <c r="BC48" s="46" t="e">
        <f t="shared" si="86"/>
        <v>#REF!</v>
      </c>
      <c r="BD48" s="46" t="e">
        <f t="shared" si="86"/>
        <v>#REF!</v>
      </c>
      <c r="BE48" s="46" t="e">
        <f t="shared" si="30"/>
        <v>#REF!</v>
      </c>
      <c r="BF48" s="46"/>
      <c r="BG48" s="46" t="e">
        <f t="shared" ref="BG48:BJ76" si="87">BA48/$BE48</f>
        <v>#REF!</v>
      </c>
      <c r="BH48" s="46" t="e">
        <f t="shared" si="87"/>
        <v>#REF!</v>
      </c>
      <c r="BI48" s="46" t="e">
        <f t="shared" si="87"/>
        <v>#REF!</v>
      </c>
      <c r="BJ48" s="46" t="e">
        <f t="shared" si="87"/>
        <v>#REF!</v>
      </c>
      <c r="BM48" s="46" t="e">
        <f>LN(#REF!/#REF!)</f>
        <v>#REF!</v>
      </c>
      <c r="BN48" s="46" t="e">
        <f>LN(#REF!/#REF!)</f>
        <v>#REF!</v>
      </c>
      <c r="BO48" s="46" t="e">
        <f>LN(#REF!/#REF!)</f>
        <v>#REF!</v>
      </c>
      <c r="BP48" s="46" t="e">
        <f>LN(#REF!/#REF!)</f>
        <v>#REF!</v>
      </c>
      <c r="BR48" s="46" t="e">
        <f>M48/#REF!</f>
        <v>#REF!</v>
      </c>
      <c r="BS48" s="46" t="e">
        <f>#REF!/#REF!</f>
        <v>#REF!</v>
      </c>
      <c r="BT48" s="46" t="e">
        <f>#REF!/#REF!</f>
        <v>#REF!</v>
      </c>
      <c r="BU48" s="46" t="e">
        <f>#REF!/#REF!</f>
        <v>#REF!</v>
      </c>
      <c r="BV48" s="46"/>
      <c r="BX48" s="46" t="e">
        <f t="shared" ref="BX48:CA76" si="88">LN(BR48/BR47)</f>
        <v>#REF!</v>
      </c>
      <c r="BY48" s="46" t="e">
        <f t="shared" si="88"/>
        <v>#REF!</v>
      </c>
      <c r="BZ48" s="46" t="e">
        <f t="shared" si="88"/>
        <v>#REF!</v>
      </c>
      <c r="CA48" s="46" t="e">
        <f t="shared" si="88"/>
        <v>#REF!</v>
      </c>
      <c r="CC48" s="46" t="e">
        <f>LN(#REF!/#REF!)</f>
        <v>#REF!</v>
      </c>
      <c r="CD48" s="46" t="e">
        <f>LN(#REF!/#REF!)</f>
        <v>#REF!</v>
      </c>
      <c r="CE48" s="46" t="e">
        <f>LN(#REF!/#REF!)</f>
        <v>#REF!</v>
      </c>
      <c r="CF48" s="46" t="e">
        <f>LN(#REF!/#REF!)</f>
        <v>#REF!</v>
      </c>
      <c r="CH48" s="46" t="e">
        <f>LN(#REF!/#REF!)</f>
        <v>#REF!</v>
      </c>
      <c r="CI48" s="46" t="e">
        <f>LN(#REF!/#REF!)</f>
        <v>#REF!</v>
      </c>
      <c r="CJ48" s="46" t="e">
        <f>LN(#REF!/#REF!)</f>
        <v>#REF!</v>
      </c>
      <c r="CK48" s="46" t="e">
        <f>LN(#REF!/#REF!)</f>
        <v>#REF!</v>
      </c>
      <c r="CM48" s="46" t="e">
        <f>LN(#REF!/#REF!)</f>
        <v>#REF!</v>
      </c>
      <c r="CN48" s="46" t="e">
        <f>LN(#REF!/#REF!)</f>
        <v>#REF!</v>
      </c>
      <c r="CO48" s="46" t="e">
        <f>LN(#REF!/#REF!)</f>
        <v>#REF!</v>
      </c>
      <c r="CP48" s="46" t="e">
        <f>LN(#REF!/#REF!)</f>
        <v>#REF!</v>
      </c>
      <c r="CS48" s="46" t="e">
        <f t="shared" si="33"/>
        <v>#REF!</v>
      </c>
      <c r="CT48" s="46">
        <f t="shared" si="34"/>
        <v>1</v>
      </c>
      <c r="CU48" s="46">
        <f t="shared" si="74"/>
        <v>1</v>
      </c>
      <c r="CV48" s="46"/>
      <c r="CW48" s="46" t="e">
        <f t="shared" si="35"/>
        <v>#REF!</v>
      </c>
      <c r="CX48" s="46">
        <f t="shared" si="36"/>
        <v>1</v>
      </c>
      <c r="CY48" s="46">
        <f t="shared" si="75"/>
        <v>1</v>
      </c>
      <c r="CZ48" s="46"/>
      <c r="DA48" s="46" t="e">
        <f t="shared" si="37"/>
        <v>#REF!</v>
      </c>
      <c r="DB48" s="46">
        <f t="shared" si="38"/>
        <v>1</v>
      </c>
      <c r="DC48" s="46">
        <f t="shared" si="76"/>
        <v>1</v>
      </c>
      <c r="DD48" s="46"/>
      <c r="DE48" s="46" t="e">
        <f t="shared" si="39"/>
        <v>#REF!</v>
      </c>
      <c r="DF48" s="46">
        <f t="shared" si="40"/>
        <v>1</v>
      </c>
      <c r="DG48" s="46">
        <f t="shared" si="77"/>
        <v>1</v>
      </c>
      <c r="DI48" s="46" t="e">
        <f t="shared" si="41"/>
        <v>#REF!</v>
      </c>
      <c r="DJ48" s="46">
        <f t="shared" si="42"/>
        <v>1</v>
      </c>
      <c r="DK48" s="46">
        <f t="shared" si="78"/>
        <v>1</v>
      </c>
      <c r="DO48" s="52">
        <f t="shared" si="79"/>
        <v>0.35477748502758544</v>
      </c>
      <c r="DP48" s="52">
        <f t="shared" si="80"/>
        <v>0.64522251497241445</v>
      </c>
      <c r="DQ48" s="46"/>
      <c r="DR48" s="46">
        <f t="shared" si="56"/>
        <v>0.3575807784559128</v>
      </c>
      <c r="DS48" s="46">
        <f t="shared" si="57"/>
        <v>0.6424077584110337</v>
      </c>
      <c r="DT48" s="46">
        <f t="shared" si="58"/>
        <v>0.99998853686694655</v>
      </c>
      <c r="DU48" s="52"/>
      <c r="DV48" s="46">
        <f t="shared" si="59"/>
        <v>0.35758487749894147</v>
      </c>
      <c r="DW48" s="46">
        <f t="shared" si="60"/>
        <v>0.64241512250105848</v>
      </c>
      <c r="DY48" s="46">
        <f t="shared" ref="DY48:DY76" si="89">LN(M48/M47)</f>
        <v>1.9954353551234864E-2</v>
      </c>
      <c r="DZ48" s="46">
        <f t="shared" ref="DZ48:DZ76" si="90">LN(N48/N47)</f>
        <v>-1.4950849065003928E-4</v>
      </c>
      <c r="EA48" s="46"/>
      <c r="EB48" s="46">
        <f t="shared" si="61"/>
        <v>-4.475031482760702E-3</v>
      </c>
      <c r="EC48" s="46">
        <f t="shared" si="62"/>
        <v>-4.475031482760702E-3</v>
      </c>
      <c r="ED48" s="46"/>
      <c r="EE48" s="52">
        <f t="shared" si="45"/>
        <v>0.64938400117626971</v>
      </c>
      <c r="EF48" s="52">
        <f t="shared" si="46"/>
        <v>0.35061599882373035</v>
      </c>
      <c r="EG48" s="52"/>
      <c r="EH48" s="52">
        <f t="shared" si="63"/>
        <v>-4.9605017418594818E-3</v>
      </c>
      <c r="EI48" s="52">
        <f t="shared" si="64"/>
        <v>9.252961864620577E-3</v>
      </c>
      <c r="EK48" s="46">
        <f t="shared" ref="EK48:EK76" si="91">LN(W48/W47)</f>
        <v>-2.9389886775855193E-2</v>
      </c>
      <c r="EL48" s="46">
        <f t="shared" ref="EL48:EL76" si="92">LN(Z48/Z47)</f>
        <v>4.9274388725098726E-3</v>
      </c>
      <c r="EN48" s="46">
        <v>0</v>
      </c>
      <c r="EO48" s="46">
        <f t="shared" ref="EO48:EO76" si="93">LN(H48/H47)</f>
        <v>1.0257327114180476E-2</v>
      </c>
      <c r="ES48" s="46">
        <f t="shared" ref="ES48:ES76" si="94">EXP(SUMPRODUCT($DV48:$DW48,DY48:DZ48))</f>
        <v>1.0070641628661978</v>
      </c>
      <c r="ET48" s="46">
        <f t="shared" si="51"/>
        <v>1.6285830971671835</v>
      </c>
      <c r="EU48" s="46">
        <f t="shared" si="81"/>
        <v>0.97730161149751593</v>
      </c>
      <c r="EW48" s="46">
        <f t="shared" si="65"/>
        <v>0.99268298285649925</v>
      </c>
      <c r="EX48" s="46">
        <f t="shared" si="52"/>
        <v>1.0286951200479655</v>
      </c>
      <c r="EY48" s="46">
        <f t="shared" si="82"/>
        <v>1.0073014165115786</v>
      </c>
      <c r="FA48" s="46">
        <f t="shared" si="66"/>
        <v>1.0066112203251854</v>
      </c>
      <c r="FB48" s="46">
        <f t="shared" si="53"/>
        <v>0.8754786901828886</v>
      </c>
      <c r="FC48" s="46">
        <f t="shared" si="83"/>
        <v>1.016865456625772</v>
      </c>
      <c r="FE48" s="46">
        <f t="shared" si="67"/>
        <v>0.98443729762049625</v>
      </c>
      <c r="FG48" s="46">
        <f t="shared" si="68"/>
        <v>0.9955349665512262</v>
      </c>
      <c r="FH48" s="46">
        <f t="shared" si="54"/>
        <v>1.0246985422691952</v>
      </c>
      <c r="FI48" s="46">
        <f t="shared" si="84"/>
        <v>1.030617520534816</v>
      </c>
      <c r="FK48" s="46">
        <f t="shared" si="69"/>
        <v>1.0041791506179711</v>
      </c>
      <c r="FL48" s="46">
        <f t="shared" si="55"/>
        <v>1.6349349740836918</v>
      </c>
      <c r="FM48" s="46">
        <f t="shared" si="85"/>
        <v>0.95519169624599898</v>
      </c>
    </row>
    <row r="49" spans="1:169" x14ac:dyDescent="0.2">
      <c r="A49" s="33" t="s">
        <v>52</v>
      </c>
      <c r="B49" s="1">
        <f t="shared" si="17"/>
        <v>1983</v>
      </c>
      <c r="D49" s="43">
        <f>Commercial_Total!D273</f>
        <v>3840.2929999999997</v>
      </c>
      <c r="E49" s="43">
        <f>Commercial_Total!D197</f>
        <v>2125.6504031279997</v>
      </c>
      <c r="F49" s="43">
        <f>Conversion_Factors!$O45*E49</f>
        <v>7128.9828094982286</v>
      </c>
      <c r="G49" s="43">
        <f t="shared" si="70"/>
        <v>10969.275809498227</v>
      </c>
      <c r="H49" s="49">
        <f t="shared" si="71"/>
        <v>3.3537889386738184</v>
      </c>
      <c r="K49" s="51">
        <f>Commercial_Total!F49</f>
        <v>55.948968379792689</v>
      </c>
      <c r="M49" s="49">
        <f>Commercial_Total!Y273</f>
        <v>1.0657130805761375</v>
      </c>
      <c r="N49" s="49">
        <f>Commercial_Total!Y197</f>
        <v>0.91818698256946463</v>
      </c>
      <c r="O49" s="358">
        <f>Commercial_Total!$H123</f>
        <v>106.63187500848976</v>
      </c>
      <c r="Q49" s="50">
        <f t="shared" si="18"/>
        <v>196.05858923146909</v>
      </c>
      <c r="S49" s="52">
        <f>Commercial_Total!Y273</f>
        <v>1.0657130805761375</v>
      </c>
      <c r="T49" s="52">
        <f>Commercial_Total!Y197</f>
        <v>0.91818698256946463</v>
      </c>
      <c r="W49" s="52">
        <f>Commercial_Total!X273</f>
        <v>1.0038832683661369</v>
      </c>
      <c r="Z49" s="116">
        <f>Commercial_Total!X197</f>
        <v>1.0197095559335008</v>
      </c>
      <c r="AA49" s="46"/>
      <c r="AB49" s="22">
        <f t="shared" si="19"/>
        <v>1983</v>
      </c>
      <c r="AC49" s="48">
        <f t="shared" si="72"/>
        <v>0.96179177749213429</v>
      </c>
      <c r="AD49" s="48">
        <f t="shared" si="73"/>
        <v>0.99334260966394405</v>
      </c>
      <c r="AE49" s="48">
        <f t="shared" si="20"/>
        <v>1.0147033321432792</v>
      </c>
      <c r="AF49" s="361">
        <f t="shared" si="21"/>
        <v>1.0140074720749934</v>
      </c>
      <c r="AG49" s="48">
        <f t="shared" si="22"/>
        <v>0.96542562778022711</v>
      </c>
      <c r="AH49" s="48">
        <f t="shared" si="23"/>
        <v>0.95538875420736036</v>
      </c>
      <c r="AI49" s="48">
        <f t="shared" si="24"/>
        <v>0.95538875420736014</v>
      </c>
      <c r="AJ49" s="48"/>
      <c r="AK49" s="48" t="e">
        <f>#REF!*#REF!*AE49</f>
        <v>#REF!</v>
      </c>
      <c r="AL49" s="48">
        <f t="shared" si="25"/>
        <v>1.028916760732679</v>
      </c>
      <c r="AM49" s="47"/>
      <c r="AN49" s="48">
        <f>Commercial_Total!Y123</f>
        <v>1.0077819611039294</v>
      </c>
      <c r="AO49" s="48">
        <f>Commercial_Total!X123</f>
        <v>1.0102413916861084</v>
      </c>
      <c r="AP49" s="48">
        <f t="shared" si="26"/>
        <v>0.96220181304575236</v>
      </c>
      <c r="AQ49" s="48">
        <f t="shared" si="27"/>
        <v>1.0140074720749934</v>
      </c>
      <c r="AR49" s="48">
        <f t="shared" si="28"/>
        <v>0.99334260966394428</v>
      </c>
      <c r="AT49" s="5"/>
      <c r="AV49" s="46" t="e">
        <f>D49/#REF!</f>
        <v>#REF!</v>
      </c>
      <c r="AW49" s="46" t="e">
        <f>#REF!/#REF!</f>
        <v>#REF!</v>
      </c>
      <c r="AX49" s="46" t="e">
        <f>#REF!/#REF!</f>
        <v>#REF!</v>
      </c>
      <c r="AY49" s="46" t="e">
        <f>#REF!/#REF!</f>
        <v>#REF!</v>
      </c>
      <c r="BA49" s="46" t="e">
        <f t="shared" si="86"/>
        <v>#REF!</v>
      </c>
      <c r="BB49" s="46" t="e">
        <f t="shared" si="86"/>
        <v>#REF!</v>
      </c>
      <c r="BC49" s="46" t="e">
        <f t="shared" si="86"/>
        <v>#REF!</v>
      </c>
      <c r="BD49" s="46" t="e">
        <f t="shared" si="86"/>
        <v>#REF!</v>
      </c>
      <c r="BE49" s="46" t="e">
        <f t="shared" si="30"/>
        <v>#REF!</v>
      </c>
      <c r="BF49" s="46"/>
      <c r="BG49" s="46" t="e">
        <f t="shared" si="87"/>
        <v>#REF!</v>
      </c>
      <c r="BH49" s="46" t="e">
        <f t="shared" si="87"/>
        <v>#REF!</v>
      </c>
      <c r="BI49" s="46" t="e">
        <f t="shared" si="87"/>
        <v>#REF!</v>
      </c>
      <c r="BJ49" s="46" t="e">
        <f t="shared" si="87"/>
        <v>#REF!</v>
      </c>
      <c r="BM49" s="46" t="e">
        <f>LN(#REF!/#REF!)</f>
        <v>#REF!</v>
      </c>
      <c r="BN49" s="46" t="e">
        <f>LN(#REF!/#REF!)</f>
        <v>#REF!</v>
      </c>
      <c r="BO49" s="46" t="e">
        <f>LN(#REF!/#REF!)</f>
        <v>#REF!</v>
      </c>
      <c r="BP49" s="46" t="e">
        <f>LN(#REF!/#REF!)</f>
        <v>#REF!</v>
      </c>
      <c r="BR49" s="46" t="e">
        <f>M49/#REF!</f>
        <v>#REF!</v>
      </c>
      <c r="BS49" s="46" t="e">
        <f>#REF!/#REF!</f>
        <v>#REF!</v>
      </c>
      <c r="BT49" s="46" t="e">
        <f>#REF!/#REF!</f>
        <v>#REF!</v>
      </c>
      <c r="BU49" s="46" t="e">
        <f>#REF!/#REF!</f>
        <v>#REF!</v>
      </c>
      <c r="BV49" s="46"/>
      <c r="BX49" s="46" t="e">
        <f t="shared" si="88"/>
        <v>#REF!</v>
      </c>
      <c r="BY49" s="46" t="e">
        <f t="shared" si="88"/>
        <v>#REF!</v>
      </c>
      <c r="BZ49" s="46" t="e">
        <f t="shared" si="88"/>
        <v>#REF!</v>
      </c>
      <c r="CA49" s="46" t="e">
        <f t="shared" si="88"/>
        <v>#REF!</v>
      </c>
      <c r="CC49" s="46" t="e">
        <f>LN(#REF!/#REF!)</f>
        <v>#REF!</v>
      </c>
      <c r="CD49" s="46" t="e">
        <f>LN(#REF!/#REF!)</f>
        <v>#REF!</v>
      </c>
      <c r="CE49" s="46" t="e">
        <f>LN(#REF!/#REF!)</f>
        <v>#REF!</v>
      </c>
      <c r="CF49" s="46" t="e">
        <f>LN(#REF!/#REF!)</f>
        <v>#REF!</v>
      </c>
      <c r="CH49" s="46" t="e">
        <f>LN(#REF!/#REF!)</f>
        <v>#REF!</v>
      </c>
      <c r="CI49" s="46" t="e">
        <f>LN(#REF!/#REF!)</f>
        <v>#REF!</v>
      </c>
      <c r="CJ49" s="46" t="e">
        <f>LN(#REF!/#REF!)</f>
        <v>#REF!</v>
      </c>
      <c r="CK49" s="46" t="e">
        <f>LN(#REF!/#REF!)</f>
        <v>#REF!</v>
      </c>
      <c r="CM49" s="46" t="e">
        <f>LN(#REF!/#REF!)</f>
        <v>#REF!</v>
      </c>
      <c r="CN49" s="46" t="e">
        <f>LN(#REF!/#REF!)</f>
        <v>#REF!</v>
      </c>
      <c r="CO49" s="46" t="e">
        <f>LN(#REF!/#REF!)</f>
        <v>#REF!</v>
      </c>
      <c r="CP49" s="46" t="e">
        <f>LN(#REF!/#REF!)</f>
        <v>#REF!</v>
      </c>
      <c r="CS49" s="46" t="e">
        <f t="shared" si="33"/>
        <v>#REF!</v>
      </c>
      <c r="CT49" s="46">
        <f t="shared" si="34"/>
        <v>1</v>
      </c>
      <c r="CU49" s="46">
        <f t="shared" si="74"/>
        <v>1</v>
      </c>
      <c r="CV49" s="46"/>
      <c r="CW49" s="46" t="e">
        <f t="shared" si="35"/>
        <v>#REF!</v>
      </c>
      <c r="CX49" s="46">
        <f t="shared" si="36"/>
        <v>1</v>
      </c>
      <c r="CY49" s="46">
        <f t="shared" si="75"/>
        <v>1</v>
      </c>
      <c r="CZ49" s="46"/>
      <c r="DA49" s="46" t="e">
        <f t="shared" si="37"/>
        <v>#REF!</v>
      </c>
      <c r="DB49" s="46">
        <f t="shared" si="38"/>
        <v>1</v>
      </c>
      <c r="DC49" s="46">
        <f t="shared" si="76"/>
        <v>1</v>
      </c>
      <c r="DD49" s="46"/>
      <c r="DE49" s="46" t="e">
        <f t="shared" si="39"/>
        <v>#REF!</v>
      </c>
      <c r="DF49" s="46">
        <f t="shared" si="40"/>
        <v>1</v>
      </c>
      <c r="DG49" s="46">
        <f t="shared" si="77"/>
        <v>1</v>
      </c>
      <c r="DI49" s="46" t="e">
        <f t="shared" si="41"/>
        <v>#REF!</v>
      </c>
      <c r="DJ49" s="46">
        <f t="shared" si="42"/>
        <v>1</v>
      </c>
      <c r="DK49" s="46">
        <f t="shared" si="78"/>
        <v>1</v>
      </c>
      <c r="DO49" s="52">
        <f t="shared" si="79"/>
        <v>0.35009539979610266</v>
      </c>
      <c r="DP49" s="52">
        <f t="shared" si="80"/>
        <v>0.6499046002038974</v>
      </c>
      <c r="DQ49" s="46"/>
      <c r="DR49" s="46">
        <f t="shared" si="56"/>
        <v>0.35243125892875976</v>
      </c>
      <c r="DS49" s="46">
        <f t="shared" si="57"/>
        <v>0.64756073650102908</v>
      </c>
      <c r="DT49" s="46">
        <f t="shared" si="58"/>
        <v>0.99999199542978889</v>
      </c>
      <c r="DU49" s="52"/>
      <c r="DV49" s="46">
        <f t="shared" si="59"/>
        <v>0.35243408001209803</v>
      </c>
      <c r="DW49" s="46">
        <f t="shared" si="60"/>
        <v>0.64756591998790192</v>
      </c>
      <c r="DY49" s="46">
        <f t="shared" si="89"/>
        <v>-4.1706025242007325E-2</v>
      </c>
      <c r="DZ49" s="46">
        <f t="shared" si="90"/>
        <v>3.8179549676946719E-3</v>
      </c>
      <c r="EA49" s="46"/>
      <c r="EB49" s="46">
        <f t="shared" si="61"/>
        <v>-1.2217015303631246E-2</v>
      </c>
      <c r="EC49" s="46">
        <f t="shared" si="62"/>
        <v>-1.2217015303631246E-2</v>
      </c>
      <c r="ED49" s="46"/>
      <c r="EE49" s="52">
        <f t="shared" si="45"/>
        <v>0.6437025530591689</v>
      </c>
      <c r="EF49" s="52">
        <f t="shared" si="46"/>
        <v>0.3562974469408311</v>
      </c>
      <c r="EG49" s="52"/>
      <c r="EH49" s="52">
        <f t="shared" si="63"/>
        <v>-8.7874777731652629E-3</v>
      </c>
      <c r="EI49" s="52">
        <f t="shared" si="64"/>
        <v>1.6074302966464695E-2</v>
      </c>
      <c r="EK49" s="46">
        <f t="shared" si="91"/>
        <v>2.070153216521101E-2</v>
      </c>
      <c r="EL49" s="46">
        <f t="shared" si="92"/>
        <v>3.9332695138863635E-5</v>
      </c>
      <c r="EN49" s="46">
        <v>0</v>
      </c>
      <c r="EO49" s="46">
        <f t="shared" si="93"/>
        <v>-4.3463372698387638E-3</v>
      </c>
      <c r="ES49" s="46">
        <f t="shared" si="94"/>
        <v>0.98784818977317435</v>
      </c>
      <c r="ET49" s="46">
        <f t="shared" si="51"/>
        <v>1.6087928644317919</v>
      </c>
      <c r="EU49" s="46">
        <f t="shared" si="81"/>
        <v>0.96542562778022711</v>
      </c>
      <c r="EW49" s="46">
        <f t="shared" si="65"/>
        <v>1.0073482629036048</v>
      </c>
      <c r="EX49" s="46">
        <f t="shared" si="52"/>
        <v>1.0362542422377332</v>
      </c>
      <c r="EY49" s="46">
        <f t="shared" si="82"/>
        <v>1.0147033321432792</v>
      </c>
      <c r="FA49" s="46">
        <f t="shared" si="66"/>
        <v>0.99718941721133669</v>
      </c>
      <c r="FB49" s="46">
        <f t="shared" si="53"/>
        <v>0.87301808484441912</v>
      </c>
      <c r="FC49" s="46">
        <f t="shared" si="83"/>
        <v>1.0140074720749934</v>
      </c>
      <c r="FE49" s="46">
        <f t="shared" si="67"/>
        <v>0.97962060144511365</v>
      </c>
      <c r="FG49" s="46">
        <f t="shared" si="68"/>
        <v>0.98785730944440719</v>
      </c>
      <c r="FH49" s="46">
        <f t="shared" si="54"/>
        <v>1.0122559449576534</v>
      </c>
      <c r="FI49" s="46">
        <f t="shared" si="84"/>
        <v>1.0181030509017894</v>
      </c>
      <c r="FK49" s="46">
        <f t="shared" si="69"/>
        <v>1.007338963296377</v>
      </c>
      <c r="FL49" s="46">
        <f t="shared" si="55"/>
        <v>1.6469337018504551</v>
      </c>
      <c r="FM49" s="46">
        <f t="shared" si="85"/>
        <v>0.96220181304575236</v>
      </c>
    </row>
    <row r="50" spans="1:169" x14ac:dyDescent="0.2">
      <c r="A50" s="33" t="s">
        <v>52</v>
      </c>
      <c r="B50" s="1">
        <f t="shared" si="17"/>
        <v>1984</v>
      </c>
      <c r="D50" s="43">
        <f>Commercial_Total!D274</f>
        <v>4000.7790000000005</v>
      </c>
      <c r="E50" s="43">
        <f>Commercial_Total!D198</f>
        <v>2273.6884031279997</v>
      </c>
      <c r="F50" s="43">
        <f>Conversion_Factors!$O46*E50</f>
        <v>7473.3945677891998</v>
      </c>
      <c r="G50" s="43">
        <f t="shared" si="70"/>
        <v>11474.173567789199</v>
      </c>
      <c r="H50" s="49">
        <f t="shared" si="71"/>
        <v>3.2869035869241214</v>
      </c>
      <c r="K50" s="51">
        <f>Commercial_Total!F50</f>
        <v>56.945768657713671</v>
      </c>
      <c r="M50" s="49">
        <f>Commercial_Total!Y274</f>
        <v>1.123329738048938</v>
      </c>
      <c r="N50" s="49">
        <f>Commercial_Total!Y198</f>
        <v>0.96670420996113127</v>
      </c>
      <c r="O50" s="358">
        <f>Commercial_Total!$H124</f>
        <v>110.18320677770117</v>
      </c>
      <c r="Q50" s="50">
        <f t="shared" si="18"/>
        <v>201.49299655181576</v>
      </c>
      <c r="S50" s="52">
        <f>Commercial_Total!Y274</f>
        <v>1.123329738048938</v>
      </c>
      <c r="T50" s="52">
        <f>Commercial_Total!Y198</f>
        <v>0.96670420996113127</v>
      </c>
      <c r="W50" s="52">
        <f>Commercial_Total!X274</f>
        <v>0.97482594874623629</v>
      </c>
      <c r="Z50" s="116">
        <f>Commercial_Total!X198</f>
        <v>1.0178499075603511</v>
      </c>
      <c r="AA50" s="46"/>
      <c r="AB50" s="22">
        <f t="shared" si="19"/>
        <v>1984</v>
      </c>
      <c r="AC50" s="48">
        <f t="shared" si="72"/>
        <v>0.97892729113732491</v>
      </c>
      <c r="AD50" s="48">
        <f t="shared" si="73"/>
        <v>1.0208763605224531</v>
      </c>
      <c r="AE50" s="48">
        <f t="shared" si="20"/>
        <v>1.0031514376322859</v>
      </c>
      <c r="AF50" s="361">
        <f t="shared" si="21"/>
        <v>1.0008041257422768</v>
      </c>
      <c r="AG50" s="48">
        <f t="shared" si="22"/>
        <v>1.0168515628664625</v>
      </c>
      <c r="AH50" s="48">
        <f t="shared" si="23"/>
        <v>0.99936373019237612</v>
      </c>
      <c r="AI50" s="48">
        <f t="shared" si="24"/>
        <v>0.99936373019237612</v>
      </c>
      <c r="AJ50" s="48"/>
      <c r="AK50" s="48" t="e">
        <f>#REF!*#REF!*AE50</f>
        <v>#REF!</v>
      </c>
      <c r="AL50" s="48">
        <f t="shared" si="25"/>
        <v>1.003958097526688</v>
      </c>
      <c r="AM50" s="47"/>
      <c r="AN50" s="48">
        <f>Commercial_Total!Y124</f>
        <v>1.0618254191341792</v>
      </c>
      <c r="AO50" s="48">
        <f>Commercial_Total!X124</f>
        <v>0.99075662075967807</v>
      </c>
      <c r="AP50" s="48">
        <f t="shared" si="26"/>
        <v>0.96962534594186878</v>
      </c>
      <c r="AQ50" s="48">
        <f t="shared" si="27"/>
        <v>1.0008041257422768</v>
      </c>
      <c r="AR50" s="48">
        <f t="shared" si="28"/>
        <v>1.0208763605224531</v>
      </c>
      <c r="AT50" s="5"/>
      <c r="AV50" s="46" t="e">
        <f>D50/#REF!</f>
        <v>#REF!</v>
      </c>
      <c r="AW50" s="46" t="e">
        <f>#REF!/#REF!</f>
        <v>#REF!</v>
      </c>
      <c r="AX50" s="46" t="e">
        <f>#REF!/#REF!</f>
        <v>#REF!</v>
      </c>
      <c r="AY50" s="46" t="e">
        <f>#REF!/#REF!</f>
        <v>#REF!</v>
      </c>
      <c r="BA50" s="46" t="e">
        <f t="shared" si="86"/>
        <v>#REF!</v>
      </c>
      <c r="BB50" s="46" t="e">
        <f t="shared" si="86"/>
        <v>#REF!</v>
      </c>
      <c r="BC50" s="46" t="e">
        <f t="shared" si="86"/>
        <v>#REF!</v>
      </c>
      <c r="BD50" s="46" t="e">
        <f t="shared" si="86"/>
        <v>#REF!</v>
      </c>
      <c r="BE50" s="46" t="e">
        <f t="shared" si="30"/>
        <v>#REF!</v>
      </c>
      <c r="BF50" s="46"/>
      <c r="BG50" s="46" t="e">
        <f t="shared" si="87"/>
        <v>#REF!</v>
      </c>
      <c r="BH50" s="46" t="e">
        <f t="shared" si="87"/>
        <v>#REF!</v>
      </c>
      <c r="BI50" s="46" t="e">
        <f t="shared" si="87"/>
        <v>#REF!</v>
      </c>
      <c r="BJ50" s="46" t="e">
        <f t="shared" si="87"/>
        <v>#REF!</v>
      </c>
      <c r="BM50" s="46" t="e">
        <f>LN(#REF!/#REF!)</f>
        <v>#REF!</v>
      </c>
      <c r="BN50" s="46" t="e">
        <f>LN(#REF!/#REF!)</f>
        <v>#REF!</v>
      </c>
      <c r="BO50" s="46" t="e">
        <f>LN(#REF!/#REF!)</f>
        <v>#REF!</v>
      </c>
      <c r="BP50" s="46" t="e">
        <f>LN(#REF!/#REF!)</f>
        <v>#REF!</v>
      </c>
      <c r="BR50" s="46" t="e">
        <f>M50/#REF!</f>
        <v>#REF!</v>
      </c>
      <c r="BS50" s="46" t="e">
        <f>#REF!/#REF!</f>
        <v>#REF!</v>
      </c>
      <c r="BT50" s="46" t="e">
        <f>#REF!/#REF!</f>
        <v>#REF!</v>
      </c>
      <c r="BU50" s="46" t="e">
        <f>#REF!/#REF!</f>
        <v>#REF!</v>
      </c>
      <c r="BV50" s="46"/>
      <c r="BX50" s="46" t="e">
        <f t="shared" si="88"/>
        <v>#REF!</v>
      </c>
      <c r="BY50" s="46" t="e">
        <f t="shared" si="88"/>
        <v>#REF!</v>
      </c>
      <c r="BZ50" s="46" t="e">
        <f t="shared" si="88"/>
        <v>#REF!</v>
      </c>
      <c r="CA50" s="46" t="e">
        <f t="shared" si="88"/>
        <v>#REF!</v>
      </c>
      <c r="CC50" s="46" t="e">
        <f>LN(#REF!/#REF!)</f>
        <v>#REF!</v>
      </c>
      <c r="CD50" s="46" t="e">
        <f>LN(#REF!/#REF!)</f>
        <v>#REF!</v>
      </c>
      <c r="CE50" s="46" t="e">
        <f>LN(#REF!/#REF!)</f>
        <v>#REF!</v>
      </c>
      <c r="CF50" s="46" t="e">
        <f>LN(#REF!/#REF!)</f>
        <v>#REF!</v>
      </c>
      <c r="CH50" s="46" t="e">
        <f>LN(#REF!/#REF!)</f>
        <v>#REF!</v>
      </c>
      <c r="CI50" s="46" t="e">
        <f>LN(#REF!/#REF!)</f>
        <v>#REF!</v>
      </c>
      <c r="CJ50" s="46" t="e">
        <f>LN(#REF!/#REF!)</f>
        <v>#REF!</v>
      </c>
      <c r="CK50" s="46" t="e">
        <f>LN(#REF!/#REF!)</f>
        <v>#REF!</v>
      </c>
      <c r="CM50" s="46" t="e">
        <f>LN(#REF!/#REF!)</f>
        <v>#REF!</v>
      </c>
      <c r="CN50" s="46" t="e">
        <f>LN(#REF!/#REF!)</f>
        <v>#REF!</v>
      </c>
      <c r="CO50" s="46" t="e">
        <f>LN(#REF!/#REF!)</f>
        <v>#REF!</v>
      </c>
      <c r="CP50" s="46" t="e">
        <f>LN(#REF!/#REF!)</f>
        <v>#REF!</v>
      </c>
      <c r="CS50" s="46" t="e">
        <f t="shared" si="33"/>
        <v>#REF!</v>
      </c>
      <c r="CT50" s="46">
        <f t="shared" si="34"/>
        <v>1</v>
      </c>
      <c r="CU50" s="46">
        <f t="shared" si="74"/>
        <v>1</v>
      </c>
      <c r="CV50" s="46"/>
      <c r="CW50" s="46" t="e">
        <f t="shared" si="35"/>
        <v>#REF!</v>
      </c>
      <c r="CX50" s="46">
        <f t="shared" si="36"/>
        <v>1</v>
      </c>
      <c r="CY50" s="46">
        <f t="shared" si="75"/>
        <v>1</v>
      </c>
      <c r="CZ50" s="46"/>
      <c r="DA50" s="46" t="e">
        <f t="shared" si="37"/>
        <v>#REF!</v>
      </c>
      <c r="DB50" s="46">
        <f t="shared" si="38"/>
        <v>1</v>
      </c>
      <c r="DC50" s="46">
        <f t="shared" si="76"/>
        <v>1</v>
      </c>
      <c r="DD50" s="46"/>
      <c r="DE50" s="46" t="e">
        <f t="shared" si="39"/>
        <v>#REF!</v>
      </c>
      <c r="DF50" s="46">
        <f t="shared" si="40"/>
        <v>1</v>
      </c>
      <c r="DG50" s="46">
        <f t="shared" si="77"/>
        <v>1</v>
      </c>
      <c r="DI50" s="46" t="e">
        <f t="shared" si="41"/>
        <v>#REF!</v>
      </c>
      <c r="DJ50" s="46">
        <f t="shared" si="42"/>
        <v>1</v>
      </c>
      <c r="DK50" s="46">
        <f t="shared" si="78"/>
        <v>1</v>
      </c>
      <c r="DO50" s="52">
        <f t="shared" si="79"/>
        <v>0.34867687649689749</v>
      </c>
      <c r="DP50" s="52">
        <f t="shared" si="80"/>
        <v>0.65132312350310262</v>
      </c>
      <c r="DQ50" s="46"/>
      <c r="DR50" s="46">
        <f t="shared" si="56"/>
        <v>0.3493856582069827</v>
      </c>
      <c r="DS50" s="46">
        <f t="shared" si="57"/>
        <v>0.65061360412137226</v>
      </c>
      <c r="DT50" s="46">
        <f t="shared" si="58"/>
        <v>0.9999992623283549</v>
      </c>
      <c r="DU50" s="52"/>
      <c r="DV50" s="46">
        <f t="shared" si="59"/>
        <v>0.34938591593906609</v>
      </c>
      <c r="DW50" s="46">
        <f t="shared" si="60"/>
        <v>0.65061408406093402</v>
      </c>
      <c r="DY50" s="46">
        <f t="shared" si="89"/>
        <v>5.2653120808095907E-2</v>
      </c>
      <c r="DZ50" s="46">
        <f t="shared" si="90"/>
        <v>5.1491509847342382E-2</v>
      </c>
      <c r="EA50" s="46"/>
      <c r="EB50" s="46">
        <f t="shared" si="61"/>
        <v>3.2762014394725654E-2</v>
      </c>
      <c r="EC50" s="46">
        <f t="shared" si="62"/>
        <v>3.2762014394725654E-2</v>
      </c>
      <c r="ED50" s="46"/>
      <c r="EE50" s="52">
        <f t="shared" si="45"/>
        <v>0.63762846197997591</v>
      </c>
      <c r="EF50" s="52">
        <f t="shared" si="46"/>
        <v>0.36237153802002403</v>
      </c>
      <c r="EG50" s="52"/>
      <c r="EH50" s="52">
        <f t="shared" si="63"/>
        <v>-9.4809795553470484E-3</v>
      </c>
      <c r="EI50" s="52">
        <f t="shared" si="64"/>
        <v>1.6904126502334256E-2</v>
      </c>
      <c r="EK50" s="46">
        <f t="shared" si="91"/>
        <v>-2.9372085968717248E-2</v>
      </c>
      <c r="EL50" s="46">
        <f t="shared" si="92"/>
        <v>-1.8253689502822216E-3</v>
      </c>
      <c r="EN50" s="46">
        <v>0</v>
      </c>
      <c r="EO50" s="46">
        <f t="shared" si="93"/>
        <v>-2.0144770558755822E-2</v>
      </c>
      <c r="ES50" s="46">
        <f t="shared" si="94"/>
        <v>1.0532676299514416</v>
      </c>
      <c r="ET50" s="46">
        <f t="shared" si="51"/>
        <v>1.6944894474028644</v>
      </c>
      <c r="EU50" s="46">
        <f t="shared" si="81"/>
        <v>1.0168515628664625</v>
      </c>
      <c r="EW50" s="46">
        <f t="shared" si="65"/>
        <v>0.98861549563792894</v>
      </c>
      <c r="EX50" s="46">
        <f t="shared" si="52"/>
        <v>1.0244570012967631</v>
      </c>
      <c r="EY50" s="46">
        <f t="shared" si="82"/>
        <v>1.0031514376322859</v>
      </c>
      <c r="FA50" s="46">
        <f t="shared" si="66"/>
        <v>0.98697904434007944</v>
      </c>
      <c r="FB50" s="46">
        <f t="shared" si="53"/>
        <v>0.86165055507135113</v>
      </c>
      <c r="FC50" s="46">
        <f t="shared" si="83"/>
        <v>1.0008041257422768</v>
      </c>
      <c r="FE50" s="46">
        <f t="shared" si="67"/>
        <v>1.0200561071481287</v>
      </c>
      <c r="FG50" s="46">
        <f t="shared" si="68"/>
        <v>1.0333045983569984</v>
      </c>
      <c r="FH50" s="46">
        <f t="shared" si="54"/>
        <v>1.0459687226389518</v>
      </c>
      <c r="FI50" s="46">
        <f t="shared" si="84"/>
        <v>1.0520105640981081</v>
      </c>
      <c r="FK50" s="46">
        <f t="shared" si="69"/>
        <v>1.0077151516401928</v>
      </c>
      <c r="FL50" s="46">
        <f t="shared" si="55"/>
        <v>1.6596400451015754</v>
      </c>
      <c r="FM50" s="46">
        <f t="shared" si="85"/>
        <v>0.96962534594186878</v>
      </c>
    </row>
    <row r="51" spans="1:169" x14ac:dyDescent="0.2">
      <c r="A51" s="33" t="s">
        <v>52</v>
      </c>
      <c r="B51" s="1">
        <f t="shared" si="17"/>
        <v>1985</v>
      </c>
      <c r="C51" s="238"/>
      <c r="D51" s="43">
        <f>Commercial_Total!D275</f>
        <v>3732.1559999999999</v>
      </c>
      <c r="E51" s="43">
        <f>Commercial_Total!D199</f>
        <v>2360.4954031279999</v>
      </c>
      <c r="F51" s="43">
        <f>Conversion_Factors!$O47*E51</f>
        <v>7749.3228861513289</v>
      </c>
      <c r="G51" s="43">
        <f t="shared" si="70"/>
        <v>11481.47888615133</v>
      </c>
      <c r="H51" s="49">
        <f t="shared" si="71"/>
        <v>3.2829222526264394</v>
      </c>
      <c r="K51" s="51">
        <f>Commercial_Total!F51</f>
        <v>58.171601888383009</v>
      </c>
      <c r="M51" s="49">
        <f>Commercial_Total!Y275</f>
        <v>1</v>
      </c>
      <c r="N51" s="49">
        <f>Commercial_Total!Y199</f>
        <v>1</v>
      </c>
      <c r="O51" s="358">
        <f>Commercial_Total!$H125</f>
        <v>104.73583682323721</v>
      </c>
      <c r="Q51" s="50">
        <f t="shared" si="18"/>
        <v>197.37257550826024</v>
      </c>
      <c r="S51" s="52">
        <f>Commercial_Total!Y275</f>
        <v>1</v>
      </c>
      <c r="T51" s="52">
        <f>Commercial_Total!Y199</f>
        <v>1</v>
      </c>
      <c r="W51" s="52">
        <f>Commercial_Total!X275</f>
        <v>1</v>
      </c>
      <c r="Z51" s="116">
        <f>Commercial_Total!X199</f>
        <v>1</v>
      </c>
      <c r="AA51" s="46"/>
      <c r="AB51" s="22">
        <f t="shared" si="19"/>
        <v>1985</v>
      </c>
      <c r="AC51" s="48">
        <f t="shared" si="72"/>
        <v>1</v>
      </c>
      <c r="AD51" s="48">
        <f t="shared" si="73"/>
        <v>1</v>
      </c>
      <c r="AE51" s="48">
        <f t="shared" si="20"/>
        <v>1</v>
      </c>
      <c r="AF51" s="361">
        <f t="shared" si="21"/>
        <v>1</v>
      </c>
      <c r="AG51" s="48">
        <f t="shared" si="22"/>
        <v>1</v>
      </c>
      <c r="AH51" s="48">
        <f t="shared" si="23"/>
        <v>1</v>
      </c>
      <c r="AI51" s="48">
        <f t="shared" si="24"/>
        <v>1</v>
      </c>
      <c r="AJ51" s="48"/>
      <c r="AK51" s="48" t="e">
        <f>#REF!*#REF!*AE51</f>
        <v>#REF!</v>
      </c>
      <c r="AL51" s="48">
        <f t="shared" si="25"/>
        <v>1</v>
      </c>
      <c r="AM51" s="47"/>
      <c r="AN51" s="48">
        <f>Commercial_Total!Y125</f>
        <v>1</v>
      </c>
      <c r="AO51" s="48">
        <f>Commercial_Total!X125</f>
        <v>1</v>
      </c>
      <c r="AP51" s="48">
        <f t="shared" si="26"/>
        <v>1</v>
      </c>
      <c r="AQ51" s="48">
        <f t="shared" si="27"/>
        <v>1</v>
      </c>
      <c r="AR51" s="48">
        <f t="shared" si="28"/>
        <v>1</v>
      </c>
      <c r="AT51" s="5"/>
      <c r="AV51" s="46" t="e">
        <f>D51/#REF!</f>
        <v>#REF!</v>
      </c>
      <c r="AW51" s="46" t="e">
        <f>#REF!/#REF!</f>
        <v>#REF!</v>
      </c>
      <c r="AX51" s="46" t="e">
        <f>#REF!/#REF!</f>
        <v>#REF!</v>
      </c>
      <c r="AY51" s="46" t="e">
        <f>#REF!/#REF!</f>
        <v>#REF!</v>
      </c>
      <c r="BA51" s="46" t="e">
        <f t="shared" si="86"/>
        <v>#REF!</v>
      </c>
      <c r="BB51" s="46" t="e">
        <f t="shared" si="86"/>
        <v>#REF!</v>
      </c>
      <c r="BC51" s="46" t="e">
        <f t="shared" si="86"/>
        <v>#REF!</v>
      </c>
      <c r="BD51" s="46" t="e">
        <f t="shared" si="86"/>
        <v>#REF!</v>
      </c>
      <c r="BE51" s="46" t="e">
        <f t="shared" si="30"/>
        <v>#REF!</v>
      </c>
      <c r="BF51" s="46"/>
      <c r="BG51" s="46" t="e">
        <f t="shared" si="87"/>
        <v>#REF!</v>
      </c>
      <c r="BH51" s="46" t="e">
        <f t="shared" si="87"/>
        <v>#REF!</v>
      </c>
      <c r="BI51" s="46" t="e">
        <f t="shared" si="87"/>
        <v>#REF!</v>
      </c>
      <c r="BJ51" s="46" t="e">
        <f t="shared" si="87"/>
        <v>#REF!</v>
      </c>
      <c r="BM51" s="46" t="e">
        <f>LN(#REF!/#REF!)</f>
        <v>#REF!</v>
      </c>
      <c r="BN51" s="46" t="e">
        <f>LN(#REF!/#REF!)</f>
        <v>#REF!</v>
      </c>
      <c r="BO51" s="46" t="e">
        <f>LN(#REF!/#REF!)</f>
        <v>#REF!</v>
      </c>
      <c r="BP51" s="46" t="e">
        <f>LN(#REF!/#REF!)</f>
        <v>#REF!</v>
      </c>
      <c r="BR51" s="46" t="e">
        <f>M51/#REF!</f>
        <v>#REF!</v>
      </c>
      <c r="BS51" s="46" t="e">
        <f>#REF!/#REF!</f>
        <v>#REF!</v>
      </c>
      <c r="BT51" s="46" t="e">
        <f>#REF!/#REF!</f>
        <v>#REF!</v>
      </c>
      <c r="BU51" s="46" t="e">
        <f>#REF!/#REF!</f>
        <v>#REF!</v>
      </c>
      <c r="BV51" s="46"/>
      <c r="BX51" s="46" t="e">
        <f t="shared" si="88"/>
        <v>#REF!</v>
      </c>
      <c r="BY51" s="46" t="e">
        <f t="shared" si="88"/>
        <v>#REF!</v>
      </c>
      <c r="BZ51" s="46" t="e">
        <f t="shared" si="88"/>
        <v>#REF!</v>
      </c>
      <c r="CA51" s="46" t="e">
        <f t="shared" si="88"/>
        <v>#REF!</v>
      </c>
      <c r="CC51" s="46" t="e">
        <f>LN(#REF!/#REF!)</f>
        <v>#REF!</v>
      </c>
      <c r="CD51" s="46" t="e">
        <f>LN(#REF!/#REF!)</f>
        <v>#REF!</v>
      </c>
      <c r="CE51" s="46" t="e">
        <f>LN(#REF!/#REF!)</f>
        <v>#REF!</v>
      </c>
      <c r="CF51" s="46" t="e">
        <f>LN(#REF!/#REF!)</f>
        <v>#REF!</v>
      </c>
      <c r="CH51" s="46" t="e">
        <f>LN(#REF!/#REF!)</f>
        <v>#REF!</v>
      </c>
      <c r="CI51" s="46" t="e">
        <f>LN(#REF!/#REF!)</f>
        <v>#REF!</v>
      </c>
      <c r="CJ51" s="46" t="e">
        <f>LN(#REF!/#REF!)</f>
        <v>#REF!</v>
      </c>
      <c r="CK51" s="46" t="e">
        <f>LN(#REF!/#REF!)</f>
        <v>#REF!</v>
      </c>
      <c r="CM51" s="46" t="e">
        <f>LN(#REF!/#REF!)</f>
        <v>#REF!</v>
      </c>
      <c r="CN51" s="46" t="e">
        <f>LN(#REF!/#REF!)</f>
        <v>#REF!</v>
      </c>
      <c r="CO51" s="46" t="e">
        <f>LN(#REF!/#REF!)</f>
        <v>#REF!</v>
      </c>
      <c r="CP51" s="46" t="e">
        <f>LN(#REF!/#REF!)</f>
        <v>#REF!</v>
      </c>
      <c r="CS51" s="46" t="e">
        <f t="shared" si="33"/>
        <v>#REF!</v>
      </c>
      <c r="CT51" s="46">
        <f t="shared" si="34"/>
        <v>1</v>
      </c>
      <c r="CU51" s="46">
        <f t="shared" si="74"/>
        <v>1</v>
      </c>
      <c r="CV51" s="46"/>
      <c r="CW51" s="46" t="e">
        <f t="shared" si="35"/>
        <v>#REF!</v>
      </c>
      <c r="CX51" s="46">
        <f t="shared" si="36"/>
        <v>1</v>
      </c>
      <c r="CY51" s="46">
        <f t="shared" si="75"/>
        <v>1</v>
      </c>
      <c r="CZ51" s="46"/>
      <c r="DA51" s="46" t="e">
        <f t="shared" si="37"/>
        <v>#REF!</v>
      </c>
      <c r="DB51" s="46">
        <f t="shared" si="38"/>
        <v>1</v>
      </c>
      <c r="DC51" s="46">
        <f t="shared" si="76"/>
        <v>1</v>
      </c>
      <c r="DD51" s="46"/>
      <c r="DE51" s="46" t="e">
        <f t="shared" si="39"/>
        <v>#REF!</v>
      </c>
      <c r="DF51" s="46">
        <f t="shared" si="40"/>
        <v>1</v>
      </c>
      <c r="DG51" s="46">
        <f t="shared" si="77"/>
        <v>1</v>
      </c>
      <c r="DI51" s="46" t="e">
        <f t="shared" si="41"/>
        <v>#REF!</v>
      </c>
      <c r="DJ51" s="46">
        <f t="shared" si="42"/>
        <v>1</v>
      </c>
      <c r="DK51" s="46">
        <f t="shared" si="78"/>
        <v>1</v>
      </c>
      <c r="DO51" s="52">
        <f t="shared" si="79"/>
        <v>0.32505882186498053</v>
      </c>
      <c r="DP51" s="52">
        <f t="shared" si="80"/>
        <v>0.67494117813501942</v>
      </c>
      <c r="DQ51" s="46"/>
      <c r="DR51" s="46">
        <f t="shared" si="56"/>
        <v>0.3367298139891306</v>
      </c>
      <c r="DS51" s="46">
        <f t="shared" si="57"/>
        <v>0.66306204668222424</v>
      </c>
      <c r="DT51" s="46">
        <f t="shared" si="58"/>
        <v>0.99979186067135484</v>
      </c>
      <c r="DU51" s="52"/>
      <c r="DV51" s="46">
        <f t="shared" si="59"/>
        <v>0.33679991529738834</v>
      </c>
      <c r="DW51" s="46">
        <f t="shared" si="60"/>
        <v>0.6632000847026116</v>
      </c>
      <c r="DY51" s="46">
        <f t="shared" si="89"/>
        <v>-0.11629725514113211</v>
      </c>
      <c r="DZ51" s="46">
        <f t="shared" si="90"/>
        <v>3.3862714539027242E-2</v>
      </c>
      <c r="EA51" s="46"/>
      <c r="EB51" s="46">
        <f t="shared" si="61"/>
        <v>-5.0703156183452051E-2</v>
      </c>
      <c r="EC51" s="46">
        <f t="shared" si="62"/>
        <v>-5.0703156183452051E-2</v>
      </c>
      <c r="ED51" s="46"/>
      <c r="EE51" s="52">
        <f t="shared" si="45"/>
        <v>0.61256680434463895</v>
      </c>
      <c r="EF51" s="52">
        <f t="shared" si="46"/>
        <v>0.38743319565536094</v>
      </c>
      <c r="EG51" s="52"/>
      <c r="EH51" s="52">
        <f t="shared" si="63"/>
        <v>-4.0097760931426168E-2</v>
      </c>
      <c r="EI51" s="52">
        <f t="shared" si="64"/>
        <v>6.68734020101035E-2</v>
      </c>
      <c r="EK51" s="46">
        <f t="shared" si="91"/>
        <v>2.5496338026253795E-2</v>
      </c>
      <c r="EL51" s="46">
        <f t="shared" si="92"/>
        <v>-1.7692468712376092E-2</v>
      </c>
      <c r="EN51" s="46">
        <v>0</v>
      </c>
      <c r="EO51" s="46">
        <f t="shared" si="93"/>
        <v>-1.2120061877690302E-3</v>
      </c>
      <c r="ES51" s="46">
        <f t="shared" si="94"/>
        <v>0.98342770618460895</v>
      </c>
      <c r="ET51" s="46">
        <f t="shared" si="51"/>
        <v>1.6664078704134246</v>
      </c>
      <c r="EU51" s="46">
        <f t="shared" si="81"/>
        <v>1</v>
      </c>
      <c r="EW51" s="46">
        <f t="shared" si="65"/>
        <v>0.99685846272650103</v>
      </c>
      <c r="EX51" s="46">
        <f t="shared" si="52"/>
        <v>1.0212386314420923</v>
      </c>
      <c r="EY51" s="46">
        <f t="shared" si="82"/>
        <v>1</v>
      </c>
      <c r="FA51" s="46">
        <f t="shared" si="66"/>
        <v>0.99919652035638795</v>
      </c>
      <c r="FB51" s="46">
        <f t="shared" si="53"/>
        <v>0.86095823639044433</v>
      </c>
      <c r="FC51" s="46">
        <f t="shared" si="83"/>
        <v>1</v>
      </c>
      <c r="FE51" s="46">
        <f t="shared" si="67"/>
        <v>1</v>
      </c>
      <c r="FG51" s="46">
        <f t="shared" si="68"/>
        <v>0.95056079675141203</v>
      </c>
      <c r="FH51" s="46">
        <f t="shared" si="54"/>
        <v>0.99425686236873867</v>
      </c>
      <c r="FI51" s="46">
        <f t="shared" si="84"/>
        <v>1</v>
      </c>
      <c r="FK51" s="46">
        <f t="shared" si="69"/>
        <v>1.0313261758113657</v>
      </c>
      <c r="FL51" s="46">
        <f t="shared" si="55"/>
        <v>1.7116302209380101</v>
      </c>
      <c r="FM51" s="46">
        <f t="shared" si="85"/>
        <v>1</v>
      </c>
    </row>
    <row r="52" spans="1:169" x14ac:dyDescent="0.2">
      <c r="A52" s="33" t="s">
        <v>52</v>
      </c>
      <c r="B52" s="1">
        <f t="shared" si="17"/>
        <v>1986</v>
      </c>
      <c r="C52" s="238"/>
      <c r="D52" s="43">
        <f>Commercial_Total!D276</f>
        <v>3692.7360000000003</v>
      </c>
      <c r="E52" s="43">
        <f>Commercial_Total!D200</f>
        <v>2447.8424031279992</v>
      </c>
      <c r="F52" s="43">
        <f>Conversion_Factors!$O48*E52</f>
        <v>7943.2675645377039</v>
      </c>
      <c r="G52" s="43">
        <f t="shared" si="70"/>
        <v>11636.003564537705</v>
      </c>
      <c r="H52" s="49">
        <f t="shared" si="71"/>
        <v>3.2450077482060617</v>
      </c>
      <c r="K52" s="51">
        <f>Commercial_Total!F52</f>
        <v>59.492416736089979</v>
      </c>
      <c r="M52" s="49">
        <f>Commercial_Total!Y276</f>
        <v>0.9856771722313693</v>
      </c>
      <c r="N52" s="49">
        <f>Commercial_Total!Y200</f>
        <v>0.99724287823504698</v>
      </c>
      <c r="O52" s="358">
        <f>Commercial_Total!$H126</f>
        <v>103.21615325139298</v>
      </c>
      <c r="Q52" s="50">
        <f t="shared" si="18"/>
        <v>195.58801277405391</v>
      </c>
      <c r="S52" s="52">
        <f>Commercial_Total!Y276</f>
        <v>0.9856771722313693</v>
      </c>
      <c r="T52" s="52">
        <f>Commercial_Total!Y200</f>
        <v>0.99724287823504698</v>
      </c>
      <c r="W52" s="52">
        <f>Commercial_Total!X276</f>
        <v>0.98152911145528499</v>
      </c>
      <c r="Z52" s="116">
        <f>Commercial_Total!X200</f>
        <v>1.0167841389525267</v>
      </c>
      <c r="AA52" s="46"/>
      <c r="AB52" s="22">
        <f t="shared" si="19"/>
        <v>1986</v>
      </c>
      <c r="AC52" s="48">
        <f t="shared" si="72"/>
        <v>1.0227054921100727</v>
      </c>
      <c r="AD52" s="48">
        <f t="shared" si="73"/>
        <v>0.9909584057987243</v>
      </c>
      <c r="AE52" s="48">
        <f t="shared" si="20"/>
        <v>1.0053243712837803</v>
      </c>
      <c r="AF52" s="361">
        <f t="shared" si="21"/>
        <v>0.99214589884627369</v>
      </c>
      <c r="AG52" s="48">
        <f t="shared" si="22"/>
        <v>0.99351327288905067</v>
      </c>
      <c r="AH52" s="48">
        <f t="shared" si="23"/>
        <v>1.0134586040629971</v>
      </c>
      <c r="AI52" s="48">
        <f t="shared" si="24"/>
        <v>1.0134586040629974</v>
      </c>
      <c r="AJ52" s="48"/>
      <c r="AK52" s="48" t="e">
        <f>#REF!*#REF!*AE52</f>
        <v>#REF!</v>
      </c>
      <c r="AL52" s="48">
        <f t="shared" si="25"/>
        <v>0.9974284519794111</v>
      </c>
      <c r="AM52" s="47"/>
      <c r="AN52" s="48">
        <f>Commercial_Total!Y126</f>
        <v>0.99021883845404113</v>
      </c>
      <c r="AO52" s="48">
        <f>Commercial_Total!X126</f>
        <v>0.99522477337582016</v>
      </c>
      <c r="AP52" s="48">
        <f t="shared" si="26"/>
        <v>1.0135087956507163</v>
      </c>
      <c r="AQ52" s="48">
        <f t="shared" si="27"/>
        <v>0.99214589884627369</v>
      </c>
      <c r="AR52" s="48">
        <f t="shared" si="28"/>
        <v>0.99095840579872441</v>
      </c>
      <c r="AT52" s="5"/>
      <c r="AV52" s="46" t="e">
        <f>D52/#REF!</f>
        <v>#REF!</v>
      </c>
      <c r="AW52" s="46" t="e">
        <f>#REF!/#REF!</f>
        <v>#REF!</v>
      </c>
      <c r="AX52" s="46" t="e">
        <f>#REF!/#REF!</f>
        <v>#REF!</v>
      </c>
      <c r="AY52" s="46" t="e">
        <f>#REF!/#REF!</f>
        <v>#REF!</v>
      </c>
      <c r="BA52" s="46" t="e">
        <f t="shared" si="86"/>
        <v>#REF!</v>
      </c>
      <c r="BB52" s="46" t="e">
        <f t="shared" si="86"/>
        <v>#REF!</v>
      </c>
      <c r="BC52" s="46" t="e">
        <f t="shared" si="86"/>
        <v>#REF!</v>
      </c>
      <c r="BD52" s="46" t="e">
        <f t="shared" si="86"/>
        <v>#REF!</v>
      </c>
      <c r="BE52" s="46" t="e">
        <f t="shared" si="30"/>
        <v>#REF!</v>
      </c>
      <c r="BF52" s="46"/>
      <c r="BG52" s="46" t="e">
        <f t="shared" si="87"/>
        <v>#REF!</v>
      </c>
      <c r="BH52" s="46" t="e">
        <f t="shared" si="87"/>
        <v>#REF!</v>
      </c>
      <c r="BI52" s="46" t="e">
        <f t="shared" si="87"/>
        <v>#REF!</v>
      </c>
      <c r="BJ52" s="46" t="e">
        <f t="shared" si="87"/>
        <v>#REF!</v>
      </c>
      <c r="BM52" s="46" t="e">
        <f>LN(#REF!/#REF!)</f>
        <v>#REF!</v>
      </c>
      <c r="BN52" s="46" t="e">
        <f>LN(#REF!/#REF!)</f>
        <v>#REF!</v>
      </c>
      <c r="BO52" s="46" t="e">
        <f>LN(#REF!/#REF!)</f>
        <v>#REF!</v>
      </c>
      <c r="BP52" s="46" t="e">
        <f>LN(#REF!/#REF!)</f>
        <v>#REF!</v>
      </c>
      <c r="BR52" s="46" t="e">
        <f>M52/#REF!</f>
        <v>#REF!</v>
      </c>
      <c r="BS52" s="46" t="e">
        <f>#REF!/#REF!</f>
        <v>#REF!</v>
      </c>
      <c r="BT52" s="46" t="e">
        <f>#REF!/#REF!</f>
        <v>#REF!</v>
      </c>
      <c r="BU52" s="46" t="e">
        <f>#REF!/#REF!</f>
        <v>#REF!</v>
      </c>
      <c r="BV52" s="46"/>
      <c r="BX52" s="46" t="e">
        <f t="shared" si="88"/>
        <v>#REF!</v>
      </c>
      <c r="BY52" s="46" t="e">
        <f t="shared" si="88"/>
        <v>#REF!</v>
      </c>
      <c r="BZ52" s="46" t="e">
        <f t="shared" si="88"/>
        <v>#REF!</v>
      </c>
      <c r="CA52" s="46" t="e">
        <f t="shared" si="88"/>
        <v>#REF!</v>
      </c>
      <c r="CC52" s="46" t="e">
        <f>LN(#REF!/#REF!)</f>
        <v>#REF!</v>
      </c>
      <c r="CD52" s="46" t="e">
        <f>LN(#REF!/#REF!)</f>
        <v>#REF!</v>
      </c>
      <c r="CE52" s="46" t="e">
        <f>LN(#REF!/#REF!)</f>
        <v>#REF!</v>
      </c>
      <c r="CF52" s="46" t="e">
        <f>LN(#REF!/#REF!)</f>
        <v>#REF!</v>
      </c>
      <c r="CH52" s="46" t="e">
        <f>LN(#REF!/#REF!)</f>
        <v>#REF!</v>
      </c>
      <c r="CI52" s="46" t="e">
        <f>LN(#REF!/#REF!)</f>
        <v>#REF!</v>
      </c>
      <c r="CJ52" s="46" t="e">
        <f>LN(#REF!/#REF!)</f>
        <v>#REF!</v>
      </c>
      <c r="CK52" s="46" t="e">
        <f>LN(#REF!/#REF!)</f>
        <v>#REF!</v>
      </c>
      <c r="CM52" s="46" t="e">
        <f>LN(#REF!/#REF!)</f>
        <v>#REF!</v>
      </c>
      <c r="CN52" s="46" t="e">
        <f>LN(#REF!/#REF!)</f>
        <v>#REF!</v>
      </c>
      <c r="CO52" s="46" t="e">
        <f>LN(#REF!/#REF!)</f>
        <v>#REF!</v>
      </c>
      <c r="CP52" s="46" t="e">
        <f>LN(#REF!/#REF!)</f>
        <v>#REF!</v>
      </c>
      <c r="CS52" s="46" t="e">
        <f t="shared" si="33"/>
        <v>#REF!</v>
      </c>
      <c r="CT52" s="46">
        <f t="shared" si="34"/>
        <v>1</v>
      </c>
      <c r="CU52" s="46">
        <f t="shared" si="74"/>
        <v>1</v>
      </c>
      <c r="CV52" s="46"/>
      <c r="CW52" s="46" t="e">
        <f t="shared" si="35"/>
        <v>#REF!</v>
      </c>
      <c r="CX52" s="46">
        <f t="shared" si="36"/>
        <v>1</v>
      </c>
      <c r="CY52" s="46">
        <f t="shared" si="75"/>
        <v>1</v>
      </c>
      <c r="CZ52" s="46"/>
      <c r="DA52" s="46" t="e">
        <f t="shared" si="37"/>
        <v>#REF!</v>
      </c>
      <c r="DB52" s="46">
        <f t="shared" si="38"/>
        <v>1</v>
      </c>
      <c r="DC52" s="46">
        <f t="shared" si="76"/>
        <v>1</v>
      </c>
      <c r="DD52" s="46"/>
      <c r="DE52" s="46" t="e">
        <f t="shared" si="39"/>
        <v>#REF!</v>
      </c>
      <c r="DF52" s="46">
        <f t="shared" si="40"/>
        <v>1</v>
      </c>
      <c r="DG52" s="46">
        <f t="shared" si="77"/>
        <v>1</v>
      </c>
      <c r="DI52" s="46" t="e">
        <f t="shared" si="41"/>
        <v>#REF!</v>
      </c>
      <c r="DJ52" s="46">
        <f t="shared" si="42"/>
        <v>1</v>
      </c>
      <c r="DK52" s="46">
        <f t="shared" si="78"/>
        <v>1</v>
      </c>
      <c r="DO52" s="52">
        <f t="shared" si="79"/>
        <v>0.31735432010816095</v>
      </c>
      <c r="DP52" s="52">
        <f t="shared" si="80"/>
        <v>0.682645679891839</v>
      </c>
      <c r="DQ52" s="46"/>
      <c r="DR52" s="46">
        <f t="shared" si="56"/>
        <v>0.32119117029907551</v>
      </c>
      <c r="DS52" s="46">
        <f t="shared" si="57"/>
        <v>0.67878614159055239</v>
      </c>
      <c r="DT52" s="46">
        <f t="shared" si="58"/>
        <v>0.99997731188962791</v>
      </c>
      <c r="DU52" s="52"/>
      <c r="DV52" s="46">
        <f t="shared" si="59"/>
        <v>0.32119845768513483</v>
      </c>
      <c r="DW52" s="46">
        <f t="shared" si="60"/>
        <v>0.67880154231486522</v>
      </c>
      <c r="DY52" s="46">
        <f t="shared" si="89"/>
        <v>-1.4426389520410253E-2</v>
      </c>
      <c r="DZ52" s="46">
        <f t="shared" si="90"/>
        <v>-2.7609296259344975E-3</v>
      </c>
      <c r="EA52" s="46"/>
      <c r="EB52" s="46">
        <f t="shared" si="61"/>
        <v>-1.4615975783232168E-2</v>
      </c>
      <c r="EC52" s="46">
        <f t="shared" si="62"/>
        <v>-1.4615975783232168E-2</v>
      </c>
      <c r="ED52" s="46"/>
      <c r="EE52" s="52">
        <f t="shared" si="45"/>
        <v>0.60136615112982306</v>
      </c>
      <c r="EF52" s="52">
        <f t="shared" si="46"/>
        <v>0.39863384887017689</v>
      </c>
      <c r="EG52" s="52"/>
      <c r="EH52" s="52">
        <f t="shared" si="63"/>
        <v>-1.845401927425314E-2</v>
      </c>
      <c r="EI52" s="52">
        <f t="shared" si="64"/>
        <v>2.8499887944206492E-2</v>
      </c>
      <c r="EK52" s="46">
        <f t="shared" si="91"/>
        <v>-1.8643605537075E-2</v>
      </c>
      <c r="EL52" s="46">
        <f t="shared" si="92"/>
        <v>1.6644841786908702E-2</v>
      </c>
      <c r="EN52" s="46">
        <v>0</v>
      </c>
      <c r="EO52" s="46">
        <f t="shared" si="93"/>
        <v>-1.1616218541630323E-2</v>
      </c>
      <c r="ES52" s="46">
        <f t="shared" si="94"/>
        <v>0.99351327288905067</v>
      </c>
      <c r="ET52" s="46">
        <f t="shared" si="51"/>
        <v>1.6555983373025145</v>
      </c>
      <c r="EU52" s="46">
        <f t="shared" si="81"/>
        <v>0.99351327288905067</v>
      </c>
      <c r="EW52" s="46">
        <f t="shared" si="65"/>
        <v>1.0053243712837803</v>
      </c>
      <c r="EX52" s="46">
        <f t="shared" si="52"/>
        <v>1.0266760850852297</v>
      </c>
      <c r="EY52" s="46">
        <f t="shared" si="82"/>
        <v>1.0053243712837803</v>
      </c>
      <c r="FA52" s="46">
        <f t="shared" si="66"/>
        <v>0.99214589884627369</v>
      </c>
      <c r="FB52" s="46">
        <f t="shared" si="53"/>
        <v>0.85419618331269997</v>
      </c>
      <c r="FC52" s="46">
        <f t="shared" si="83"/>
        <v>0.99214589884627369</v>
      </c>
      <c r="FE52" s="46">
        <f t="shared" si="67"/>
        <v>0.99880310642927572</v>
      </c>
      <c r="FG52" s="46">
        <f t="shared" si="68"/>
        <v>0.98549031909289087</v>
      </c>
      <c r="FH52" s="46">
        <f t="shared" si="54"/>
        <v>0.97983051255606479</v>
      </c>
      <c r="FI52" s="46">
        <f t="shared" si="84"/>
        <v>0.98549031909289087</v>
      </c>
      <c r="FK52" s="46">
        <f t="shared" si="69"/>
        <v>1.0135087956507163</v>
      </c>
      <c r="FL52" s="46">
        <f t="shared" si="55"/>
        <v>1.734752283822252</v>
      </c>
      <c r="FM52" s="46">
        <f t="shared" si="85"/>
        <v>1.0135087956507163</v>
      </c>
    </row>
    <row r="53" spans="1:169" x14ac:dyDescent="0.2">
      <c r="A53" s="33" t="s">
        <v>52</v>
      </c>
      <c r="B53" s="1">
        <f t="shared" si="17"/>
        <v>1987</v>
      </c>
      <c r="C53" s="238"/>
      <c r="D53" s="43">
        <f>Commercial_Total!D277</f>
        <v>3774.1129999999998</v>
      </c>
      <c r="E53" s="43">
        <f>Commercial_Total!D201</f>
        <v>2547.9694031279996</v>
      </c>
      <c r="F53" s="43">
        <f>Conversion_Factors!$O49*E53</f>
        <v>8201.5526397747908</v>
      </c>
      <c r="G53" s="43">
        <f t="shared" si="70"/>
        <v>11975.66563977479</v>
      </c>
      <c r="H53" s="49">
        <f t="shared" si="71"/>
        <v>3.2188583700048374</v>
      </c>
      <c r="K53" s="51">
        <f>Commercial_Total!F53</f>
        <v>60.763476770077759</v>
      </c>
      <c r="M53" s="49">
        <f>Commercial_Total!Y277</f>
        <v>0.98673964644257706</v>
      </c>
      <c r="N53" s="49">
        <f>Commercial_Total!Y201</f>
        <v>1.0109618550448947</v>
      </c>
      <c r="O53" s="358">
        <f>Commercial_Total!$H127</f>
        <v>104.04411892114166</v>
      </c>
      <c r="Q53" s="50">
        <f t="shared" si="18"/>
        <v>197.08657694307681</v>
      </c>
      <c r="S53" s="52">
        <f>Commercial_Total!Y277</f>
        <v>0.98673964644257706</v>
      </c>
      <c r="T53" s="52">
        <f>Commercial_Total!Y201</f>
        <v>1.0109618550448947</v>
      </c>
      <c r="W53" s="52">
        <f>Commercial_Total!X277</f>
        <v>0.98111731507690458</v>
      </c>
      <c r="Z53" s="116">
        <f>Commercial_Total!X201</f>
        <v>1.022173665651162</v>
      </c>
      <c r="AA53" s="46"/>
      <c r="AB53" s="22">
        <f t="shared" si="19"/>
        <v>1987</v>
      </c>
      <c r="AC53" s="48">
        <f t="shared" si="72"/>
        <v>1.0445556731731047</v>
      </c>
      <c r="AD53" s="48">
        <f t="shared" si="73"/>
        <v>0.99855097110403024</v>
      </c>
      <c r="AE53" s="48">
        <f t="shared" si="20"/>
        <v>1.0088309860691231</v>
      </c>
      <c r="AF53" s="361">
        <f t="shared" si="21"/>
        <v>0.98667229888192598</v>
      </c>
      <c r="AG53" s="48">
        <f t="shared" si="22"/>
        <v>1.0031800569883542</v>
      </c>
      <c r="AH53" s="48">
        <f t="shared" si="23"/>
        <v>1.0430420818192279</v>
      </c>
      <c r="AI53" s="48">
        <f t="shared" si="24"/>
        <v>1.0430420818192276</v>
      </c>
      <c r="AJ53" s="48"/>
      <c r="AK53" s="48" t="e">
        <f>#REF!*#REF!*AE53</f>
        <v>#REF!</v>
      </c>
      <c r="AL53" s="48">
        <f t="shared" si="25"/>
        <v>0.99538558820814194</v>
      </c>
      <c r="AM53" s="47"/>
      <c r="AN53" s="48">
        <f>Commercial_Total!Y127</f>
        <v>0.99625131711903003</v>
      </c>
      <c r="AO53" s="48">
        <f>Commercial_Total!X127</f>
        <v>0.99713353223331824</v>
      </c>
      <c r="AP53" s="48">
        <f t="shared" si="26"/>
        <v>1.018767479302763</v>
      </c>
      <c r="AQ53" s="48">
        <f t="shared" si="27"/>
        <v>0.98667229888192598</v>
      </c>
      <c r="AR53" s="48">
        <f t="shared" si="28"/>
        <v>0.99855097110403057</v>
      </c>
      <c r="AT53" s="5"/>
      <c r="AV53" s="46" t="e">
        <f>D53/#REF!</f>
        <v>#REF!</v>
      </c>
      <c r="AW53" s="46" t="e">
        <f>#REF!/#REF!</f>
        <v>#REF!</v>
      </c>
      <c r="AX53" s="46" t="e">
        <f>#REF!/#REF!</f>
        <v>#REF!</v>
      </c>
      <c r="AY53" s="46" t="e">
        <f>#REF!/#REF!</f>
        <v>#REF!</v>
      </c>
      <c r="BA53" s="46" t="e">
        <f t="shared" si="86"/>
        <v>#REF!</v>
      </c>
      <c r="BB53" s="46" t="e">
        <f t="shared" si="86"/>
        <v>#REF!</v>
      </c>
      <c r="BC53" s="46" t="e">
        <f t="shared" si="86"/>
        <v>#REF!</v>
      </c>
      <c r="BD53" s="46" t="e">
        <f t="shared" si="86"/>
        <v>#REF!</v>
      </c>
      <c r="BE53" s="46" t="e">
        <f t="shared" si="30"/>
        <v>#REF!</v>
      </c>
      <c r="BF53" s="46"/>
      <c r="BG53" s="46" t="e">
        <f t="shared" si="87"/>
        <v>#REF!</v>
      </c>
      <c r="BH53" s="46" t="e">
        <f t="shared" si="87"/>
        <v>#REF!</v>
      </c>
      <c r="BI53" s="46" t="e">
        <f t="shared" si="87"/>
        <v>#REF!</v>
      </c>
      <c r="BJ53" s="46" t="e">
        <f t="shared" si="87"/>
        <v>#REF!</v>
      </c>
      <c r="BM53" s="46" t="e">
        <f>LN(#REF!/#REF!)</f>
        <v>#REF!</v>
      </c>
      <c r="BN53" s="46" t="e">
        <f>LN(#REF!/#REF!)</f>
        <v>#REF!</v>
      </c>
      <c r="BO53" s="46" t="e">
        <f>LN(#REF!/#REF!)</f>
        <v>#REF!</v>
      </c>
      <c r="BP53" s="46" t="e">
        <f>LN(#REF!/#REF!)</f>
        <v>#REF!</v>
      </c>
      <c r="BR53" s="46" t="e">
        <f>M53/#REF!</f>
        <v>#REF!</v>
      </c>
      <c r="BS53" s="46" t="e">
        <f>#REF!/#REF!</f>
        <v>#REF!</v>
      </c>
      <c r="BT53" s="46" t="e">
        <f>#REF!/#REF!</f>
        <v>#REF!</v>
      </c>
      <c r="BU53" s="46" t="e">
        <f>#REF!/#REF!</f>
        <v>#REF!</v>
      </c>
      <c r="BV53" s="46"/>
      <c r="BX53" s="46" t="e">
        <f t="shared" si="88"/>
        <v>#REF!</v>
      </c>
      <c r="BY53" s="46" t="e">
        <f t="shared" si="88"/>
        <v>#REF!</v>
      </c>
      <c r="BZ53" s="46" t="e">
        <f t="shared" si="88"/>
        <v>#REF!</v>
      </c>
      <c r="CA53" s="46" t="e">
        <f t="shared" si="88"/>
        <v>#REF!</v>
      </c>
      <c r="CC53" s="46" t="e">
        <f>LN(#REF!/#REF!)</f>
        <v>#REF!</v>
      </c>
      <c r="CD53" s="46" t="e">
        <f>LN(#REF!/#REF!)</f>
        <v>#REF!</v>
      </c>
      <c r="CE53" s="46" t="e">
        <f>LN(#REF!/#REF!)</f>
        <v>#REF!</v>
      </c>
      <c r="CF53" s="46" t="e">
        <f>LN(#REF!/#REF!)</f>
        <v>#REF!</v>
      </c>
      <c r="CH53" s="46" t="e">
        <f>LN(#REF!/#REF!)</f>
        <v>#REF!</v>
      </c>
      <c r="CI53" s="46" t="e">
        <f>LN(#REF!/#REF!)</f>
        <v>#REF!</v>
      </c>
      <c r="CJ53" s="46" t="e">
        <f>LN(#REF!/#REF!)</f>
        <v>#REF!</v>
      </c>
      <c r="CK53" s="46" t="e">
        <f>LN(#REF!/#REF!)</f>
        <v>#REF!</v>
      </c>
      <c r="CM53" s="46" t="e">
        <f>LN(#REF!/#REF!)</f>
        <v>#REF!</v>
      </c>
      <c r="CN53" s="46" t="e">
        <f>LN(#REF!/#REF!)</f>
        <v>#REF!</v>
      </c>
      <c r="CO53" s="46" t="e">
        <f>LN(#REF!/#REF!)</f>
        <v>#REF!</v>
      </c>
      <c r="CP53" s="46" t="e">
        <f>LN(#REF!/#REF!)</f>
        <v>#REF!</v>
      </c>
      <c r="CS53" s="46" t="e">
        <f t="shared" si="33"/>
        <v>#REF!</v>
      </c>
      <c r="CT53" s="46">
        <f t="shared" si="34"/>
        <v>1</v>
      </c>
      <c r="CU53" s="46">
        <f t="shared" si="74"/>
        <v>1</v>
      </c>
      <c r="CV53" s="46"/>
      <c r="CW53" s="46" t="e">
        <f t="shared" si="35"/>
        <v>#REF!</v>
      </c>
      <c r="CX53" s="46">
        <f t="shared" si="36"/>
        <v>1</v>
      </c>
      <c r="CY53" s="46">
        <f t="shared" si="75"/>
        <v>1</v>
      </c>
      <c r="CZ53" s="46"/>
      <c r="DA53" s="46" t="e">
        <f t="shared" si="37"/>
        <v>#REF!</v>
      </c>
      <c r="DB53" s="46">
        <f t="shared" si="38"/>
        <v>1</v>
      </c>
      <c r="DC53" s="46">
        <f t="shared" si="76"/>
        <v>1</v>
      </c>
      <c r="DD53" s="46"/>
      <c r="DE53" s="46" t="e">
        <f t="shared" si="39"/>
        <v>#REF!</v>
      </c>
      <c r="DF53" s="46">
        <f t="shared" si="40"/>
        <v>1</v>
      </c>
      <c r="DG53" s="46">
        <f t="shared" si="77"/>
        <v>1</v>
      </c>
      <c r="DI53" s="46" t="e">
        <f t="shared" si="41"/>
        <v>#REF!</v>
      </c>
      <c r="DJ53" s="46">
        <f t="shared" si="42"/>
        <v>1</v>
      </c>
      <c r="DK53" s="46">
        <f t="shared" si="78"/>
        <v>1</v>
      </c>
      <c r="DO53" s="52">
        <f t="shared" si="79"/>
        <v>0.31514849474963919</v>
      </c>
      <c r="DP53" s="52">
        <f t="shared" si="80"/>
        <v>0.68485150525036087</v>
      </c>
      <c r="DQ53" s="46"/>
      <c r="DR53" s="46">
        <f t="shared" si="56"/>
        <v>0.31625012530514729</v>
      </c>
      <c r="DS53" s="46">
        <f t="shared" si="57"/>
        <v>0.683747999557205</v>
      </c>
      <c r="DT53" s="46">
        <f t="shared" si="58"/>
        <v>0.99999812486235229</v>
      </c>
      <c r="DU53" s="52"/>
      <c r="DV53" s="46">
        <f t="shared" si="59"/>
        <v>0.31625071831877533</v>
      </c>
      <c r="DW53" s="46">
        <f t="shared" si="60"/>
        <v>0.68374928168122473</v>
      </c>
      <c r="DY53" s="46">
        <f t="shared" si="89"/>
        <v>1.0773324420191195E-3</v>
      </c>
      <c r="DZ53" s="46">
        <f t="shared" si="90"/>
        <v>1.3663139026557122E-2</v>
      </c>
      <c r="EA53" s="46"/>
      <c r="EB53" s="46">
        <f t="shared" si="61"/>
        <v>7.9896650282276355E-3</v>
      </c>
      <c r="EC53" s="46">
        <f t="shared" si="62"/>
        <v>7.9896650282276355E-3</v>
      </c>
      <c r="ED53" s="46"/>
      <c r="EE53" s="52">
        <f t="shared" si="45"/>
        <v>0.59697307933421884</v>
      </c>
      <c r="EF53" s="52">
        <f t="shared" si="46"/>
        <v>0.40302692066578122</v>
      </c>
      <c r="EG53" s="52"/>
      <c r="EH53" s="52">
        <f t="shared" si="63"/>
        <v>-7.3319663815335978E-3</v>
      </c>
      <c r="EI53" s="52">
        <f t="shared" si="64"/>
        <v>1.0960036808559481E-2</v>
      </c>
      <c r="EK53" s="46">
        <f t="shared" si="91"/>
        <v>-4.1963379532491182E-4</v>
      </c>
      <c r="EL53" s="46">
        <f t="shared" si="92"/>
        <v>5.2865628102301493E-3</v>
      </c>
      <c r="EN53" s="46">
        <v>0</v>
      </c>
      <c r="EO53" s="46">
        <f t="shared" si="93"/>
        <v>-8.0909846758870745E-3</v>
      </c>
      <c r="ES53" s="46">
        <f t="shared" si="94"/>
        <v>1.0097298993008854</v>
      </c>
      <c r="ET53" s="46">
        <f t="shared" si="51"/>
        <v>1.6717071424071812</v>
      </c>
      <c r="EU53" s="46">
        <f t="shared" si="81"/>
        <v>1.0031800569883542</v>
      </c>
      <c r="EW53" s="46">
        <f t="shared" si="65"/>
        <v>1.003488043148566</v>
      </c>
      <c r="EX53" s="46">
        <f t="shared" si="52"/>
        <v>1.0302571755696077</v>
      </c>
      <c r="EY53" s="46">
        <f t="shared" si="82"/>
        <v>1.0088309860691231</v>
      </c>
      <c r="FA53" s="46">
        <f t="shared" si="66"/>
        <v>0.99448306950549037</v>
      </c>
      <c r="FB53" s="46">
        <f t="shared" si="53"/>
        <v>0.84948364234068841</v>
      </c>
      <c r="FC53" s="46">
        <f t="shared" si="83"/>
        <v>0.98667229888192598</v>
      </c>
      <c r="FE53" s="46">
        <f t="shared" si="67"/>
        <v>1.0120391260964405</v>
      </c>
      <c r="FG53" s="46">
        <f t="shared" si="68"/>
        <v>1.0080216675749587</v>
      </c>
      <c r="FH53" s="46">
        <f t="shared" si="54"/>
        <v>0.98769038720759095</v>
      </c>
      <c r="FI53" s="46">
        <f t="shared" si="84"/>
        <v>0.99339559483099404</v>
      </c>
      <c r="FK53" s="46">
        <f t="shared" si="69"/>
        <v>1.0051885920226971</v>
      </c>
      <c r="FL53" s="46">
        <f t="shared" si="55"/>
        <v>1.7437532056834477</v>
      </c>
      <c r="FM53" s="46">
        <f t="shared" si="85"/>
        <v>1.018767479302763</v>
      </c>
    </row>
    <row r="54" spans="1:169" x14ac:dyDescent="0.2">
      <c r="A54" s="33" t="s">
        <v>52</v>
      </c>
      <c r="B54" s="1">
        <f t="shared" si="17"/>
        <v>1988</v>
      </c>
      <c r="C54" s="238"/>
      <c r="D54" s="43">
        <f>Commercial_Total!D278</f>
        <v>3993.8980000000006</v>
      </c>
      <c r="E54" s="43">
        <f>Commercial_Total!D202</f>
        <v>2684.3214031279999</v>
      </c>
      <c r="F54" s="43">
        <f>Conversion_Factors!$O50*E54</f>
        <v>8613.7580234074867</v>
      </c>
      <c r="G54" s="43">
        <f t="shared" si="70"/>
        <v>12607.656023407488</v>
      </c>
      <c r="H54" s="49">
        <f t="shared" si="71"/>
        <v>3.2089145559730672</v>
      </c>
      <c r="K54" s="51">
        <f>Commercial_Total!F54</f>
        <v>62.000598696130474</v>
      </c>
      <c r="M54" s="49">
        <f>Commercial_Total!Y278</f>
        <v>1.0003781322437943</v>
      </c>
      <c r="N54" s="49">
        <f>Commercial_Total!Y202</f>
        <v>1.0393330779597547</v>
      </c>
      <c r="O54" s="358">
        <f>Commercial_Total!$H128</f>
        <v>107.71217606879006</v>
      </c>
      <c r="Q54" s="50">
        <f t="shared" si="18"/>
        <v>203.34732709918728</v>
      </c>
      <c r="S54" s="52">
        <f>Commercial_Total!Y278</f>
        <v>1.0003781322437943</v>
      </c>
      <c r="T54" s="52">
        <f>Commercial_Total!Y202</f>
        <v>1.0393330779597547</v>
      </c>
      <c r="W54" s="52">
        <f>Commercial_Total!X278</f>
        <v>1.0036635013180379</v>
      </c>
      <c r="Z54" s="116">
        <f>Commercial_Total!X202</f>
        <v>1.0265775104875754</v>
      </c>
      <c r="AA54" s="46"/>
      <c r="AB54" s="22">
        <f t="shared" si="19"/>
        <v>1988</v>
      </c>
      <c r="AC54" s="48">
        <f t="shared" si="72"/>
        <v>1.065822440562912</v>
      </c>
      <c r="AD54" s="48">
        <f t="shared" si="73"/>
        <v>1.0302714375365538</v>
      </c>
      <c r="AE54" s="48">
        <f t="shared" si="20"/>
        <v>1.0190916378739658</v>
      </c>
      <c r="AF54" s="361">
        <f t="shared" si="21"/>
        <v>0.98458629953087196</v>
      </c>
      <c r="AG54" s="48">
        <f t="shared" si="22"/>
        <v>1.0267971005185028</v>
      </c>
      <c r="AH54" s="48">
        <f t="shared" si="23"/>
        <v>1.0980864179974694</v>
      </c>
      <c r="AI54" s="48">
        <f t="shared" si="24"/>
        <v>1.0980864179974694</v>
      </c>
      <c r="AJ54" s="48"/>
      <c r="AK54" s="48" t="e">
        <f>#REF!*#REF!*AE54</f>
        <v>#REF!</v>
      </c>
      <c r="AL54" s="48">
        <f t="shared" si="25"/>
        <v>1.0033836646171834</v>
      </c>
      <c r="AM54" s="47"/>
      <c r="AN54" s="48">
        <f>Commercial_Total!Y128</f>
        <v>1.0156751111837685</v>
      </c>
      <c r="AO54" s="48">
        <f>Commercial_Total!X128</f>
        <v>1.0125458139245114</v>
      </c>
      <c r="AP54" s="48">
        <f t="shared" si="26"/>
        <v>1.017485851182985</v>
      </c>
      <c r="AQ54" s="48">
        <f t="shared" si="27"/>
        <v>0.98458629953087196</v>
      </c>
      <c r="AR54" s="48">
        <f t="shared" si="28"/>
        <v>1.030271437536554</v>
      </c>
      <c r="AT54" s="5"/>
      <c r="AV54" s="46" t="e">
        <f>D54/#REF!</f>
        <v>#REF!</v>
      </c>
      <c r="AW54" s="46" t="e">
        <f>#REF!/#REF!</f>
        <v>#REF!</v>
      </c>
      <c r="AX54" s="46" t="e">
        <f>#REF!/#REF!</f>
        <v>#REF!</v>
      </c>
      <c r="AY54" s="46" t="e">
        <f>#REF!/#REF!</f>
        <v>#REF!</v>
      </c>
      <c r="BA54" s="46" t="e">
        <f t="shared" si="86"/>
        <v>#REF!</v>
      </c>
      <c r="BB54" s="46" t="e">
        <f t="shared" si="86"/>
        <v>#REF!</v>
      </c>
      <c r="BC54" s="46" t="e">
        <f t="shared" si="86"/>
        <v>#REF!</v>
      </c>
      <c r="BD54" s="46" t="e">
        <f t="shared" si="86"/>
        <v>#REF!</v>
      </c>
      <c r="BE54" s="46" t="e">
        <f t="shared" si="30"/>
        <v>#REF!</v>
      </c>
      <c r="BF54" s="46"/>
      <c r="BG54" s="46" t="e">
        <f t="shared" si="87"/>
        <v>#REF!</v>
      </c>
      <c r="BH54" s="46" t="e">
        <f t="shared" si="87"/>
        <v>#REF!</v>
      </c>
      <c r="BI54" s="46" t="e">
        <f t="shared" si="87"/>
        <v>#REF!</v>
      </c>
      <c r="BJ54" s="46" t="e">
        <f t="shared" si="87"/>
        <v>#REF!</v>
      </c>
      <c r="BM54" s="46" t="e">
        <f>LN(#REF!/#REF!)</f>
        <v>#REF!</v>
      </c>
      <c r="BN54" s="46" t="e">
        <f>LN(#REF!/#REF!)</f>
        <v>#REF!</v>
      </c>
      <c r="BO54" s="46" t="e">
        <f>LN(#REF!/#REF!)</f>
        <v>#REF!</v>
      </c>
      <c r="BP54" s="46" t="e">
        <f>LN(#REF!/#REF!)</f>
        <v>#REF!</v>
      </c>
      <c r="BR54" s="46" t="e">
        <f>M54/#REF!</f>
        <v>#REF!</v>
      </c>
      <c r="BS54" s="46" t="e">
        <f>#REF!/#REF!</f>
        <v>#REF!</v>
      </c>
      <c r="BT54" s="46" t="e">
        <f>#REF!/#REF!</f>
        <v>#REF!</v>
      </c>
      <c r="BU54" s="46" t="e">
        <f>#REF!/#REF!</f>
        <v>#REF!</v>
      </c>
      <c r="BV54" s="46"/>
      <c r="BX54" s="46" t="e">
        <f t="shared" si="88"/>
        <v>#REF!</v>
      </c>
      <c r="BY54" s="46" t="e">
        <f t="shared" si="88"/>
        <v>#REF!</v>
      </c>
      <c r="BZ54" s="46" t="e">
        <f t="shared" si="88"/>
        <v>#REF!</v>
      </c>
      <c r="CA54" s="46" t="e">
        <f t="shared" si="88"/>
        <v>#REF!</v>
      </c>
      <c r="CC54" s="46" t="e">
        <f>LN(#REF!/#REF!)</f>
        <v>#REF!</v>
      </c>
      <c r="CD54" s="46" t="e">
        <f>LN(#REF!/#REF!)</f>
        <v>#REF!</v>
      </c>
      <c r="CE54" s="46" t="e">
        <f>LN(#REF!/#REF!)</f>
        <v>#REF!</v>
      </c>
      <c r="CF54" s="46" t="e">
        <f>LN(#REF!/#REF!)</f>
        <v>#REF!</v>
      </c>
      <c r="CH54" s="46" t="e">
        <f>LN(#REF!/#REF!)</f>
        <v>#REF!</v>
      </c>
      <c r="CI54" s="46" t="e">
        <f>LN(#REF!/#REF!)</f>
        <v>#REF!</v>
      </c>
      <c r="CJ54" s="46" t="e">
        <f>LN(#REF!/#REF!)</f>
        <v>#REF!</v>
      </c>
      <c r="CK54" s="46" t="e">
        <f>LN(#REF!/#REF!)</f>
        <v>#REF!</v>
      </c>
      <c r="CM54" s="46" t="e">
        <f>LN(#REF!/#REF!)</f>
        <v>#REF!</v>
      </c>
      <c r="CN54" s="46" t="e">
        <f>LN(#REF!/#REF!)</f>
        <v>#REF!</v>
      </c>
      <c r="CO54" s="46" t="e">
        <f>LN(#REF!/#REF!)</f>
        <v>#REF!</v>
      </c>
      <c r="CP54" s="46" t="e">
        <f>LN(#REF!/#REF!)</f>
        <v>#REF!</v>
      </c>
      <c r="CS54" s="46" t="e">
        <f t="shared" si="33"/>
        <v>#REF!</v>
      </c>
      <c r="CT54" s="46">
        <f t="shared" si="34"/>
        <v>1</v>
      </c>
      <c r="CU54" s="46">
        <f t="shared" si="74"/>
        <v>1</v>
      </c>
      <c r="CV54" s="46"/>
      <c r="CW54" s="46" t="e">
        <f t="shared" si="35"/>
        <v>#REF!</v>
      </c>
      <c r="CX54" s="46">
        <f t="shared" si="36"/>
        <v>1</v>
      </c>
      <c r="CY54" s="46">
        <f t="shared" si="75"/>
        <v>1</v>
      </c>
      <c r="CZ54" s="46"/>
      <c r="DA54" s="46" t="e">
        <f t="shared" si="37"/>
        <v>#REF!</v>
      </c>
      <c r="DB54" s="46">
        <f t="shared" si="38"/>
        <v>1</v>
      </c>
      <c r="DC54" s="46">
        <f t="shared" si="76"/>
        <v>1</v>
      </c>
      <c r="DD54" s="46"/>
      <c r="DE54" s="46" t="e">
        <f t="shared" si="39"/>
        <v>#REF!</v>
      </c>
      <c r="DF54" s="46">
        <f t="shared" si="40"/>
        <v>1</v>
      </c>
      <c r="DG54" s="46">
        <f t="shared" si="77"/>
        <v>1</v>
      </c>
      <c r="DI54" s="46" t="e">
        <f t="shared" si="41"/>
        <v>#REF!</v>
      </c>
      <c r="DJ54" s="46">
        <f t="shared" si="42"/>
        <v>1</v>
      </c>
      <c r="DK54" s="46">
        <f t="shared" si="78"/>
        <v>1</v>
      </c>
      <c r="DO54" s="52">
        <f t="shared" si="79"/>
        <v>0.31678354744013426</v>
      </c>
      <c r="DP54" s="52">
        <f t="shared" si="80"/>
        <v>0.68321645255986574</v>
      </c>
      <c r="DR54" s="46">
        <f t="shared" si="56"/>
        <v>0.31596531600797584</v>
      </c>
      <c r="DS54" s="46">
        <f t="shared" si="57"/>
        <v>0.68403365321488541</v>
      </c>
      <c r="DT54" s="46">
        <f t="shared" si="58"/>
        <v>0.99999896922286124</v>
      </c>
      <c r="DV54" s="46">
        <f t="shared" si="59"/>
        <v>0.31596564169813596</v>
      </c>
      <c r="DW54" s="46">
        <f t="shared" si="60"/>
        <v>0.6840343583018641</v>
      </c>
      <c r="DY54" s="46">
        <f t="shared" si="89"/>
        <v>1.3727117848205836E-2</v>
      </c>
      <c r="DZ54" s="46">
        <f t="shared" si="90"/>
        <v>2.7677026857798562E-2</v>
      </c>
      <c r="EA54" s="46"/>
      <c r="EB54" s="46">
        <f t="shared" si="61"/>
        <v>3.4647603611647475E-2</v>
      </c>
      <c r="EC54" s="46">
        <f t="shared" si="62"/>
        <v>3.4647603611647475E-2</v>
      </c>
      <c r="ED54" s="46"/>
      <c r="EE54" s="52">
        <f t="shared" si="45"/>
        <v>0.598048335777843</v>
      </c>
      <c r="EF54" s="52">
        <f t="shared" si="46"/>
        <v>0.401951664222157</v>
      </c>
      <c r="EG54" s="52"/>
      <c r="EH54" s="52">
        <f t="shared" si="63"/>
        <v>1.7995606107207207E-3</v>
      </c>
      <c r="EI54" s="52">
        <f t="shared" si="64"/>
        <v>-2.6715172386430524E-3</v>
      </c>
      <c r="EK54" s="46">
        <f t="shared" si="91"/>
        <v>2.2720046374162434E-2</v>
      </c>
      <c r="EL54" s="46">
        <f t="shared" si="92"/>
        <v>4.2990595152060003E-3</v>
      </c>
      <c r="EN54" s="46">
        <v>0</v>
      </c>
      <c r="EO54" s="46">
        <f t="shared" si="93"/>
        <v>-3.0940178126747041E-3</v>
      </c>
      <c r="ES54" s="46">
        <f t="shared" si="94"/>
        <v>1.0235421780622806</v>
      </c>
      <c r="ET54" s="46">
        <f t="shared" si="51"/>
        <v>1.7110627696217173</v>
      </c>
      <c r="EU54" s="46">
        <f t="shared" si="81"/>
        <v>1.0267971005185028</v>
      </c>
      <c r="EW54" s="46">
        <f t="shared" si="65"/>
        <v>1.0101708333175043</v>
      </c>
      <c r="EX54" s="46">
        <f t="shared" si="52"/>
        <v>1.0407357495764891</v>
      </c>
      <c r="EY54" s="46">
        <f t="shared" si="82"/>
        <v>1.0190916378739658</v>
      </c>
      <c r="FA54" s="46">
        <f t="shared" si="66"/>
        <v>0.99788582353693533</v>
      </c>
      <c r="FB54" s="46">
        <f t="shared" si="53"/>
        <v>0.84768768401829331</v>
      </c>
      <c r="FC54" s="46">
        <f t="shared" si="83"/>
        <v>0.98458629953087196</v>
      </c>
      <c r="FE54" s="46">
        <f t="shared" si="67"/>
        <v>1.0464003389316401</v>
      </c>
      <c r="FG54" s="46">
        <f t="shared" si="68"/>
        <v>1.0352548244502751</v>
      </c>
      <c r="FH54" s="46">
        <f t="shared" si="54"/>
        <v>1.0225112384198187</v>
      </c>
      <c r="FI54" s="46">
        <f t="shared" si="84"/>
        <v>1.0284175821364372</v>
      </c>
      <c r="FK54" s="46">
        <f t="shared" si="69"/>
        <v>0.99874198171239703</v>
      </c>
      <c r="FL54" s="46">
        <f t="shared" si="55"/>
        <v>1.7415595322616317</v>
      </c>
      <c r="FM54" s="46">
        <f t="shared" si="85"/>
        <v>1.017485851182985</v>
      </c>
    </row>
    <row r="55" spans="1:169" x14ac:dyDescent="0.2">
      <c r="A55" s="33" t="s">
        <v>52</v>
      </c>
      <c r="B55" s="1">
        <f t="shared" si="17"/>
        <v>1989</v>
      </c>
      <c r="C55" s="238"/>
      <c r="D55" s="43">
        <f>Commercial_Total!D279</f>
        <v>4042.9720000000002</v>
      </c>
      <c r="E55" s="43">
        <f>Commercial_Total!D203</f>
        <v>2775.8534031279996</v>
      </c>
      <c r="F55" s="43">
        <f>Conversion_Factors!$O51*E55</f>
        <v>9180.9336621461553</v>
      </c>
      <c r="G55" s="43">
        <f t="shared" si="70"/>
        <v>13223.905662146155</v>
      </c>
      <c r="H55" s="49">
        <f t="shared" si="71"/>
        <v>3.3074274209871901</v>
      </c>
      <c r="K55" s="51">
        <f>Commercial_Total!F55</f>
        <v>63.183000000000014</v>
      </c>
      <c r="M55" s="49">
        <f>Commercial_Total!Y279</f>
        <v>0.98856445848483798</v>
      </c>
      <c r="N55" s="49">
        <f>Commercial_Total!Y203</f>
        <v>1.0647262044640744</v>
      </c>
      <c r="O55" s="358">
        <f>Commercial_Total!$H129</f>
        <v>107.9218366194704</v>
      </c>
      <c r="Q55" s="50">
        <f t="shared" si="18"/>
        <v>209.29531143102025</v>
      </c>
      <c r="S55" s="52">
        <f>Commercial_Total!Y279</f>
        <v>0.98856445848483798</v>
      </c>
      <c r="T55" s="52">
        <f>Commercial_Total!Y203</f>
        <v>1.0647262044640744</v>
      </c>
      <c r="W55" s="52">
        <f>Commercial_Total!X279</f>
        <v>1.0088967735228578</v>
      </c>
      <c r="Z55" s="116">
        <f>Commercial_Total!X203</f>
        <v>1.0168718038315554</v>
      </c>
      <c r="AA55" s="46"/>
      <c r="AB55" s="22">
        <f t="shared" si="19"/>
        <v>1989</v>
      </c>
      <c r="AC55" s="48">
        <f t="shared" si="72"/>
        <v>1.0861485320832773</v>
      </c>
      <c r="AD55" s="48">
        <f t="shared" si="73"/>
        <v>1.060407257148352</v>
      </c>
      <c r="AE55" s="48">
        <f t="shared" si="20"/>
        <v>1.0140857901638523</v>
      </c>
      <c r="AF55" s="361">
        <f t="shared" si="21"/>
        <v>1.005306991400946</v>
      </c>
      <c r="AG55" s="48">
        <f t="shared" si="22"/>
        <v>1.0401579462037875</v>
      </c>
      <c r="AH55" s="48">
        <f t="shared" si="23"/>
        <v>1.1517597857621367</v>
      </c>
      <c r="AI55" s="48">
        <f t="shared" si="24"/>
        <v>1.1517597857621369</v>
      </c>
      <c r="AJ55" s="48"/>
      <c r="AK55" s="48" t="e">
        <f>#REF!*#REF!*AE55</f>
        <v>#REF!</v>
      </c>
      <c r="AL55" s="48">
        <f t="shared" si="25"/>
        <v>1.0194675347320734</v>
      </c>
      <c r="AM55" s="47"/>
      <c r="AN55" s="48">
        <f>Commercial_Total!Y129</f>
        <v>1.0184719478385897</v>
      </c>
      <c r="AO55" s="48">
        <f>Commercial_Total!X129</f>
        <v>1.0117307479003976</v>
      </c>
      <c r="AP55" s="48">
        <f t="shared" si="26"/>
        <v>1.0236699809923291</v>
      </c>
      <c r="AQ55" s="48">
        <f t="shared" si="27"/>
        <v>1.005306991400946</v>
      </c>
      <c r="AR55" s="48">
        <f t="shared" si="28"/>
        <v>1.0604072571483525</v>
      </c>
      <c r="AT55" s="5"/>
      <c r="AV55" s="46" t="e">
        <f>D55/#REF!</f>
        <v>#REF!</v>
      </c>
      <c r="AW55" s="46" t="e">
        <f>#REF!/#REF!</f>
        <v>#REF!</v>
      </c>
      <c r="AX55" s="46" t="e">
        <f>#REF!/#REF!</f>
        <v>#REF!</v>
      </c>
      <c r="AY55" s="46" t="e">
        <f>#REF!/#REF!</f>
        <v>#REF!</v>
      </c>
      <c r="BA55" s="46" t="e">
        <f t="shared" si="86"/>
        <v>#REF!</v>
      </c>
      <c r="BB55" s="46" t="e">
        <f t="shared" si="86"/>
        <v>#REF!</v>
      </c>
      <c r="BC55" s="46" t="e">
        <f t="shared" si="86"/>
        <v>#REF!</v>
      </c>
      <c r="BD55" s="46" t="e">
        <f t="shared" si="86"/>
        <v>#REF!</v>
      </c>
      <c r="BE55" s="46" t="e">
        <f t="shared" si="30"/>
        <v>#REF!</v>
      </c>
      <c r="BF55" s="46"/>
      <c r="BG55" s="46" t="e">
        <f t="shared" si="87"/>
        <v>#REF!</v>
      </c>
      <c r="BH55" s="46" t="e">
        <f t="shared" si="87"/>
        <v>#REF!</v>
      </c>
      <c r="BI55" s="46" t="e">
        <f t="shared" si="87"/>
        <v>#REF!</v>
      </c>
      <c r="BJ55" s="46" t="e">
        <f t="shared" si="87"/>
        <v>#REF!</v>
      </c>
      <c r="BM55" s="46" t="e">
        <f>LN(#REF!/#REF!)</f>
        <v>#REF!</v>
      </c>
      <c r="BN55" s="46" t="e">
        <f>LN(#REF!/#REF!)</f>
        <v>#REF!</v>
      </c>
      <c r="BO55" s="46" t="e">
        <f>LN(#REF!/#REF!)</f>
        <v>#REF!</v>
      </c>
      <c r="BP55" s="46" t="e">
        <f>LN(#REF!/#REF!)</f>
        <v>#REF!</v>
      </c>
      <c r="BR55" s="46" t="e">
        <f>M55/#REF!</f>
        <v>#REF!</v>
      </c>
      <c r="BS55" s="46" t="e">
        <f>#REF!/#REF!</f>
        <v>#REF!</v>
      </c>
      <c r="BT55" s="46" t="e">
        <f>#REF!/#REF!</f>
        <v>#REF!</v>
      </c>
      <c r="BU55" s="46" t="e">
        <f>#REF!/#REF!</f>
        <v>#REF!</v>
      </c>
      <c r="BV55" s="46"/>
      <c r="BX55" s="46" t="e">
        <f t="shared" si="88"/>
        <v>#REF!</v>
      </c>
      <c r="BY55" s="46" t="e">
        <f t="shared" si="88"/>
        <v>#REF!</v>
      </c>
      <c r="BZ55" s="46" t="e">
        <f t="shared" si="88"/>
        <v>#REF!</v>
      </c>
      <c r="CA55" s="46" t="e">
        <f t="shared" si="88"/>
        <v>#REF!</v>
      </c>
      <c r="CC55" s="46" t="e">
        <f>LN(#REF!/#REF!)</f>
        <v>#REF!</v>
      </c>
      <c r="CD55" s="46" t="e">
        <f>LN(#REF!/#REF!)</f>
        <v>#REF!</v>
      </c>
      <c r="CE55" s="46" t="e">
        <f>LN(#REF!/#REF!)</f>
        <v>#REF!</v>
      </c>
      <c r="CF55" s="46" t="e">
        <f>LN(#REF!/#REF!)</f>
        <v>#REF!</v>
      </c>
      <c r="CH55" s="46" t="e">
        <f>LN(#REF!/#REF!)</f>
        <v>#REF!</v>
      </c>
      <c r="CI55" s="46" t="e">
        <f>LN(#REF!/#REF!)</f>
        <v>#REF!</v>
      </c>
      <c r="CJ55" s="46" t="e">
        <f>LN(#REF!/#REF!)</f>
        <v>#REF!</v>
      </c>
      <c r="CK55" s="46" t="e">
        <f>LN(#REF!/#REF!)</f>
        <v>#REF!</v>
      </c>
      <c r="CM55" s="46" t="e">
        <f>LN(#REF!/#REF!)</f>
        <v>#REF!</v>
      </c>
      <c r="CN55" s="46" t="e">
        <f>LN(#REF!/#REF!)</f>
        <v>#REF!</v>
      </c>
      <c r="CO55" s="46" t="e">
        <f>LN(#REF!/#REF!)</f>
        <v>#REF!</v>
      </c>
      <c r="CP55" s="46" t="e">
        <f>LN(#REF!/#REF!)</f>
        <v>#REF!</v>
      </c>
      <c r="CS55" s="46" t="e">
        <f t="shared" si="33"/>
        <v>#REF!</v>
      </c>
      <c r="CT55" s="46">
        <f t="shared" si="34"/>
        <v>1</v>
      </c>
      <c r="CU55" s="46">
        <f t="shared" si="74"/>
        <v>1</v>
      </c>
      <c r="CV55" s="46"/>
      <c r="CW55" s="46" t="e">
        <f t="shared" si="35"/>
        <v>#REF!</v>
      </c>
      <c r="CX55" s="46">
        <f t="shared" si="36"/>
        <v>1</v>
      </c>
      <c r="CY55" s="46">
        <f t="shared" si="75"/>
        <v>1</v>
      </c>
      <c r="CZ55" s="46"/>
      <c r="DA55" s="46" t="e">
        <f t="shared" si="37"/>
        <v>#REF!</v>
      </c>
      <c r="DB55" s="46">
        <f t="shared" si="38"/>
        <v>1</v>
      </c>
      <c r="DC55" s="46">
        <f t="shared" si="76"/>
        <v>1</v>
      </c>
      <c r="DD55" s="46"/>
      <c r="DE55" s="46" t="e">
        <f t="shared" si="39"/>
        <v>#REF!</v>
      </c>
      <c r="DF55" s="46">
        <f t="shared" si="40"/>
        <v>1</v>
      </c>
      <c r="DG55" s="46">
        <f t="shared" si="77"/>
        <v>1</v>
      </c>
      <c r="DI55" s="46" t="e">
        <f t="shared" si="41"/>
        <v>#REF!</v>
      </c>
      <c r="DJ55" s="46">
        <f t="shared" si="42"/>
        <v>1</v>
      </c>
      <c r="DK55" s="46">
        <f t="shared" si="78"/>
        <v>1</v>
      </c>
      <c r="DO55" s="52">
        <f t="shared" si="79"/>
        <v>0.30573206610004294</v>
      </c>
      <c r="DP55" s="52">
        <f t="shared" si="80"/>
        <v>0.69426793389995711</v>
      </c>
      <c r="DR55" s="46">
        <f t="shared" si="56"/>
        <v>0.31122510464352315</v>
      </c>
      <c r="DS55" s="46">
        <f t="shared" si="57"/>
        <v>0.68872741540526372</v>
      </c>
      <c r="DT55" s="46">
        <f t="shared" si="58"/>
        <v>0.99995252004878687</v>
      </c>
      <c r="DV55" s="46">
        <f t="shared" si="59"/>
        <v>0.31123988229795024</v>
      </c>
      <c r="DW55" s="46">
        <f t="shared" si="60"/>
        <v>0.68876011770204981</v>
      </c>
      <c r="DY55" s="46">
        <f t="shared" si="89"/>
        <v>-1.1879490886032122E-2</v>
      </c>
      <c r="DZ55" s="46">
        <f t="shared" si="90"/>
        <v>2.4138444840692361E-2</v>
      </c>
      <c r="EA55" s="46"/>
      <c r="EB55" s="46">
        <f t="shared" si="61"/>
        <v>1.9445969041255171E-3</v>
      </c>
      <c r="EC55" s="46">
        <f t="shared" si="62"/>
        <v>1.9445969041255171E-3</v>
      </c>
      <c r="ED55" s="46"/>
      <c r="EE55" s="52">
        <f t="shared" si="45"/>
        <v>0.59291326012620416</v>
      </c>
      <c r="EF55" s="52">
        <f t="shared" si="46"/>
        <v>0.40708673987379596</v>
      </c>
      <c r="EG55" s="52"/>
      <c r="EH55" s="52">
        <f t="shared" si="63"/>
        <v>-8.6234644196474183E-3</v>
      </c>
      <c r="EI55" s="52">
        <f t="shared" si="64"/>
        <v>1.2694439682290995E-2</v>
      </c>
      <c r="EK55" s="46">
        <f t="shared" si="91"/>
        <v>5.2006233705099089E-3</v>
      </c>
      <c r="EL55" s="46">
        <f t="shared" si="92"/>
        <v>-9.4994082542762207E-3</v>
      </c>
      <c r="EN55" s="46">
        <v>0</v>
      </c>
      <c r="EO55" s="46">
        <f t="shared" si="93"/>
        <v>3.0237937596674699E-2</v>
      </c>
      <c r="ES55" s="46">
        <f t="shared" si="94"/>
        <v>1.013012157590373</v>
      </c>
      <c r="ET55" s="46">
        <f t="shared" si="51"/>
        <v>1.7333273880270552</v>
      </c>
      <c r="EU55" s="46">
        <f t="shared" si="81"/>
        <v>1.0401579462037875</v>
      </c>
      <c r="EW55" s="46">
        <f t="shared" si="65"/>
        <v>0.99508793171872467</v>
      </c>
      <c r="EX55" s="46">
        <f t="shared" si="52"/>
        <v>1.0356235845118051</v>
      </c>
      <c r="EY55" s="46">
        <f t="shared" si="82"/>
        <v>1.0140857901638523</v>
      </c>
      <c r="FA55" s="46">
        <f t="shared" si="66"/>
        <v>1.0210450743423374</v>
      </c>
      <c r="FB55" s="46">
        <f t="shared" si="53"/>
        <v>0.86552733434754203</v>
      </c>
      <c r="FC55" s="46">
        <f t="shared" si="83"/>
        <v>1.005306991400946</v>
      </c>
      <c r="FE55" s="46">
        <f t="shared" si="67"/>
        <v>1.0548093927712776</v>
      </c>
      <c r="FG55" s="46">
        <f t="shared" si="68"/>
        <v>1.0019464888588496</v>
      </c>
      <c r="FH55" s="46">
        <f t="shared" si="54"/>
        <v>1.0245015451534514</v>
      </c>
      <c r="FI55" s="46">
        <f t="shared" si="84"/>
        <v>1.0304193855023109</v>
      </c>
      <c r="FK55" s="46">
        <f t="shared" si="69"/>
        <v>1.0060778533698078</v>
      </c>
      <c r="FL55" s="46">
        <f t="shared" si="55"/>
        <v>1.752144475733509</v>
      </c>
      <c r="FM55" s="46">
        <f t="shared" si="85"/>
        <v>1.0236699809923291</v>
      </c>
    </row>
    <row r="56" spans="1:169" x14ac:dyDescent="0.2">
      <c r="A56" s="33" t="s">
        <v>52</v>
      </c>
      <c r="B56" s="1">
        <f t="shared" si="17"/>
        <v>1990</v>
      </c>
      <c r="D56" s="43">
        <f>Commercial_Total!D280</f>
        <v>3895.8530000000001</v>
      </c>
      <c r="E56" s="43">
        <f>Commercial_Total!D204</f>
        <v>2869.3674031279998</v>
      </c>
      <c r="F56" s="43">
        <f>Conversion_Factors!$O52*E56</f>
        <v>9454.2702148605276</v>
      </c>
      <c r="G56" s="43">
        <f t="shared" si="70"/>
        <v>13350.123214860527</v>
      </c>
      <c r="H56" s="49">
        <f t="shared" si="71"/>
        <v>3.2948970579905836</v>
      </c>
      <c r="K56" s="51">
        <f>Commercial_Total!F56</f>
        <v>64.179533191506238</v>
      </c>
      <c r="M56" s="49">
        <f>Commercial_Total!Y280</f>
        <v>0.98770896012018461</v>
      </c>
      <c r="N56" s="49">
        <f>Commercial_Total!Y204</f>
        <v>1.0772401601629971</v>
      </c>
      <c r="O56" s="358">
        <f>Commercial_Total!$H130</f>
        <v>105.41086958269329</v>
      </c>
      <c r="Q56" s="50">
        <f t="shared" si="18"/>
        <v>208.01215825339366</v>
      </c>
      <c r="S56" s="52">
        <f>Commercial_Total!Y280</f>
        <v>0.98770896012018461</v>
      </c>
      <c r="T56" s="52">
        <f>Commercial_Total!Y204</f>
        <v>1.0772401601629971</v>
      </c>
      <c r="W56" s="52">
        <f>Commercial_Total!X280</f>
        <v>0.95791781200268544</v>
      </c>
      <c r="Z56" s="116">
        <f>Commercial_Total!X204</f>
        <v>1.022786376943053</v>
      </c>
      <c r="AA56" s="46"/>
      <c r="AB56" s="22">
        <f t="shared" si="19"/>
        <v>1990</v>
      </c>
      <c r="AC56" s="48">
        <f t="shared" si="72"/>
        <v>1.1032794543745068</v>
      </c>
      <c r="AD56" s="48">
        <f t="shared" si="73"/>
        <v>1.0539060845597981</v>
      </c>
      <c r="AE56" s="48">
        <f t="shared" si="20"/>
        <v>1.0025675973727346</v>
      </c>
      <c r="AF56" s="361">
        <f t="shared" si="21"/>
        <v>1.0026346397119237</v>
      </c>
      <c r="AG56" s="48">
        <f t="shared" si="22"/>
        <v>1.048444734075173</v>
      </c>
      <c r="AH56" s="48">
        <f t="shared" si="23"/>
        <v>1.1627529299351067</v>
      </c>
      <c r="AI56" s="48">
        <f t="shared" si="24"/>
        <v>1.1627529299351069</v>
      </c>
      <c r="AJ56" s="48"/>
      <c r="AK56" s="48" t="e">
        <f>#REF!*#REF!*AE56</f>
        <v>#REF!</v>
      </c>
      <c r="AL56" s="48">
        <f t="shared" si="25"/>
        <v>1.0052090017786608</v>
      </c>
      <c r="AM56" s="47"/>
      <c r="AN56" s="48">
        <f>Commercial_Total!Y130</f>
        <v>1.0228664184699314</v>
      </c>
      <c r="AO56" s="48">
        <f>Commercial_Total!X130</f>
        <v>0.98394578224932905</v>
      </c>
      <c r="AP56" s="48">
        <f t="shared" si="26"/>
        <v>1.0444054224509929</v>
      </c>
      <c r="AQ56" s="48">
        <f t="shared" si="27"/>
        <v>1.0026346397119237</v>
      </c>
      <c r="AR56" s="48">
        <f t="shared" si="28"/>
        <v>1.0539060845597985</v>
      </c>
      <c r="AT56" s="5"/>
      <c r="AV56" s="46" t="e">
        <f>D56/#REF!</f>
        <v>#REF!</v>
      </c>
      <c r="AW56" s="46" t="e">
        <f>#REF!/#REF!</f>
        <v>#REF!</v>
      </c>
      <c r="AX56" s="46" t="e">
        <f>#REF!/#REF!</f>
        <v>#REF!</v>
      </c>
      <c r="AY56" s="46" t="e">
        <f>#REF!/#REF!</f>
        <v>#REF!</v>
      </c>
      <c r="BA56" s="46" t="e">
        <f t="shared" si="86"/>
        <v>#REF!</v>
      </c>
      <c r="BB56" s="46" t="e">
        <f t="shared" si="86"/>
        <v>#REF!</v>
      </c>
      <c r="BC56" s="46" t="e">
        <f t="shared" si="86"/>
        <v>#REF!</v>
      </c>
      <c r="BD56" s="46" t="e">
        <f t="shared" si="86"/>
        <v>#REF!</v>
      </c>
      <c r="BE56" s="46" t="e">
        <f t="shared" si="30"/>
        <v>#REF!</v>
      </c>
      <c r="BF56" s="46"/>
      <c r="BG56" s="46" t="e">
        <f t="shared" si="87"/>
        <v>#REF!</v>
      </c>
      <c r="BH56" s="46" t="e">
        <f t="shared" si="87"/>
        <v>#REF!</v>
      </c>
      <c r="BI56" s="46" t="e">
        <f t="shared" si="87"/>
        <v>#REF!</v>
      </c>
      <c r="BJ56" s="46" t="e">
        <f t="shared" si="87"/>
        <v>#REF!</v>
      </c>
      <c r="BM56" s="46" t="e">
        <f>LN(#REF!/#REF!)</f>
        <v>#REF!</v>
      </c>
      <c r="BN56" s="46" t="e">
        <f>LN(#REF!/#REF!)</f>
        <v>#REF!</v>
      </c>
      <c r="BO56" s="46" t="e">
        <f>LN(#REF!/#REF!)</f>
        <v>#REF!</v>
      </c>
      <c r="BP56" s="46" t="e">
        <f>LN(#REF!/#REF!)</f>
        <v>#REF!</v>
      </c>
      <c r="BR56" s="46" t="e">
        <f>M56/#REF!</f>
        <v>#REF!</v>
      </c>
      <c r="BS56" s="46" t="e">
        <f>#REF!/#REF!</f>
        <v>#REF!</v>
      </c>
      <c r="BT56" s="46" t="e">
        <f>#REF!/#REF!</f>
        <v>#REF!</v>
      </c>
      <c r="BU56" s="46" t="e">
        <f>#REF!/#REF!</f>
        <v>#REF!</v>
      </c>
      <c r="BV56" s="46"/>
      <c r="BX56" s="46" t="e">
        <f t="shared" si="88"/>
        <v>#REF!</v>
      </c>
      <c r="BY56" s="46" t="e">
        <f t="shared" si="88"/>
        <v>#REF!</v>
      </c>
      <c r="BZ56" s="46" t="e">
        <f t="shared" si="88"/>
        <v>#REF!</v>
      </c>
      <c r="CA56" s="46" t="e">
        <f t="shared" si="88"/>
        <v>#REF!</v>
      </c>
      <c r="CC56" s="46" t="e">
        <f>LN(#REF!/#REF!)</f>
        <v>#REF!</v>
      </c>
      <c r="CD56" s="46" t="e">
        <f>LN(#REF!/#REF!)</f>
        <v>#REF!</v>
      </c>
      <c r="CE56" s="46" t="e">
        <f>LN(#REF!/#REF!)</f>
        <v>#REF!</v>
      </c>
      <c r="CF56" s="46" t="e">
        <f>LN(#REF!/#REF!)</f>
        <v>#REF!</v>
      </c>
      <c r="CH56" s="46" t="e">
        <f>LN(#REF!/#REF!)</f>
        <v>#REF!</v>
      </c>
      <c r="CI56" s="46" t="e">
        <f>LN(#REF!/#REF!)</f>
        <v>#REF!</v>
      </c>
      <c r="CJ56" s="46" t="e">
        <f>LN(#REF!/#REF!)</f>
        <v>#REF!</v>
      </c>
      <c r="CK56" s="46" t="e">
        <f>LN(#REF!/#REF!)</f>
        <v>#REF!</v>
      </c>
      <c r="CM56" s="46" t="e">
        <f>LN(#REF!/#REF!)</f>
        <v>#REF!</v>
      </c>
      <c r="CN56" s="46" t="e">
        <f>LN(#REF!/#REF!)</f>
        <v>#REF!</v>
      </c>
      <c r="CO56" s="46" t="e">
        <f>LN(#REF!/#REF!)</f>
        <v>#REF!</v>
      </c>
      <c r="CP56" s="46" t="e">
        <f>LN(#REF!/#REF!)</f>
        <v>#REF!</v>
      </c>
      <c r="CS56" s="46" t="e">
        <f t="shared" si="33"/>
        <v>#REF!</v>
      </c>
      <c r="CT56" s="46">
        <f t="shared" si="34"/>
        <v>1</v>
      </c>
      <c r="CU56" s="46">
        <f t="shared" si="74"/>
        <v>1</v>
      </c>
      <c r="CV56" s="46"/>
      <c r="CW56" s="46" t="e">
        <f t="shared" si="35"/>
        <v>#REF!</v>
      </c>
      <c r="CX56" s="46">
        <f t="shared" si="36"/>
        <v>1</v>
      </c>
      <c r="CY56" s="46">
        <f t="shared" si="75"/>
        <v>1</v>
      </c>
      <c r="CZ56" s="46"/>
      <c r="DA56" s="46" t="e">
        <f t="shared" si="37"/>
        <v>#REF!</v>
      </c>
      <c r="DB56" s="46">
        <f t="shared" si="38"/>
        <v>1</v>
      </c>
      <c r="DC56" s="46">
        <f t="shared" si="76"/>
        <v>1</v>
      </c>
      <c r="DD56" s="46"/>
      <c r="DE56" s="46" t="e">
        <f t="shared" si="39"/>
        <v>#REF!</v>
      </c>
      <c r="DF56" s="46">
        <f t="shared" si="40"/>
        <v>1</v>
      </c>
      <c r="DG56" s="46">
        <f t="shared" si="77"/>
        <v>1</v>
      </c>
      <c r="DI56" s="46" t="e">
        <f t="shared" si="41"/>
        <v>#REF!</v>
      </c>
      <c r="DJ56" s="46">
        <f t="shared" si="42"/>
        <v>1</v>
      </c>
      <c r="DK56" s="46">
        <f t="shared" si="78"/>
        <v>1</v>
      </c>
      <c r="DO56" s="52">
        <f t="shared" si="79"/>
        <v>0.29182150136737156</v>
      </c>
      <c r="DP56" s="52">
        <f t="shared" si="80"/>
        <v>0.70817849863262849</v>
      </c>
      <c r="DR56" s="46">
        <f t="shared" si="56"/>
        <v>0.298722804812172</v>
      </c>
      <c r="DS56" s="46">
        <f t="shared" si="57"/>
        <v>0.70120021967933133</v>
      </c>
      <c r="DT56" s="46">
        <f t="shared" si="58"/>
        <v>0.99992302449150339</v>
      </c>
      <c r="DV56" s="46">
        <f t="shared" si="59"/>
        <v>0.29874580092210923</v>
      </c>
      <c r="DW56" s="46">
        <f t="shared" si="60"/>
        <v>0.70125419907789077</v>
      </c>
      <c r="DY56" s="46">
        <f t="shared" si="89"/>
        <v>-8.6576929086492661E-4</v>
      </c>
      <c r="DZ56" s="46">
        <f t="shared" si="90"/>
        <v>1.1684682154364653E-2</v>
      </c>
      <c r="EA56" s="46"/>
      <c r="EB56" s="46">
        <f t="shared" si="61"/>
        <v>-2.3541472336140234E-2</v>
      </c>
      <c r="EC56" s="46">
        <f t="shared" si="62"/>
        <v>-2.3541472336140234E-2</v>
      </c>
      <c r="ED56" s="46"/>
      <c r="EE56" s="52">
        <f t="shared" si="45"/>
        <v>0.57586490429767734</v>
      </c>
      <c r="EF56" s="52">
        <f t="shared" si="46"/>
        <v>0.42413509570232261</v>
      </c>
      <c r="EG56" s="52"/>
      <c r="EH56" s="52">
        <f t="shared" si="63"/>
        <v>-2.9175023287481359E-2</v>
      </c>
      <c r="EI56" s="52">
        <f t="shared" si="64"/>
        <v>4.1025743603434348E-2</v>
      </c>
      <c r="EK56" s="46">
        <f t="shared" si="91"/>
        <v>-5.1850726332756593E-2</v>
      </c>
      <c r="EL56" s="46">
        <f t="shared" si="92"/>
        <v>5.7995891129295979E-3</v>
      </c>
      <c r="EN56" s="46">
        <v>0</v>
      </c>
      <c r="EO56" s="46">
        <f t="shared" si="93"/>
        <v>-3.7957474162243448E-3</v>
      </c>
      <c r="ES56" s="46">
        <f t="shared" si="94"/>
        <v>1.0079668553238759</v>
      </c>
      <c r="ET56" s="46">
        <f t="shared" si="51"/>
        <v>1.7471365565563783</v>
      </c>
      <c r="EU56" s="46">
        <f t="shared" si="81"/>
        <v>1.048444734075173</v>
      </c>
      <c r="EW56" s="46">
        <f t="shared" si="65"/>
        <v>0.98864179648029926</v>
      </c>
      <c r="EX56" s="46">
        <f t="shared" si="52"/>
        <v>1.0238607610691182</v>
      </c>
      <c r="EY56" s="46">
        <f t="shared" si="82"/>
        <v>1.0025675973727346</v>
      </c>
      <c r="FA56" s="46">
        <f t="shared" si="66"/>
        <v>0.99734175559119675</v>
      </c>
      <c r="FB56" s="46">
        <f t="shared" si="53"/>
        <v>0.8632265511503463</v>
      </c>
      <c r="FC56" s="46">
        <f t="shared" si="83"/>
        <v>1.0026346397119237</v>
      </c>
      <c r="FE56" s="46">
        <f t="shared" si="67"/>
        <v>1.0511367180198419</v>
      </c>
      <c r="FG56" s="46">
        <f t="shared" si="68"/>
        <v>0.97673346641022518</v>
      </c>
      <c r="FH56" s="46">
        <f t="shared" si="54"/>
        <v>1.0006649455403624</v>
      </c>
      <c r="FI56" s="46">
        <f t="shared" si="84"/>
        <v>1.0064450982579662</v>
      </c>
      <c r="FK56" s="46">
        <f t="shared" si="69"/>
        <v>1.0202559827324067</v>
      </c>
      <c r="FL56" s="46">
        <f t="shared" si="55"/>
        <v>1.7876358839786486</v>
      </c>
      <c r="FM56" s="46">
        <f t="shared" si="85"/>
        <v>1.0444054224509929</v>
      </c>
    </row>
    <row r="57" spans="1:169" x14ac:dyDescent="0.2">
      <c r="A57" s="33" t="s">
        <v>52</v>
      </c>
      <c r="B57" s="1">
        <f t="shared" si="17"/>
        <v>1991</v>
      </c>
      <c r="D57" s="43">
        <f>Commercial_Total!D281</f>
        <v>3945.3230000000003</v>
      </c>
      <c r="E57" s="43">
        <f>Commercial_Total!D205</f>
        <v>2927.3054065400001</v>
      </c>
      <c r="F57" s="43">
        <f>Conversion_Factors!$O53*E57</f>
        <v>9584.6186467482585</v>
      </c>
      <c r="G57" s="43">
        <f t="shared" si="70"/>
        <v>13529.941646748259</v>
      </c>
      <c r="H57" s="49">
        <f t="shared" si="71"/>
        <v>3.2742120536295638</v>
      </c>
      <c r="K57" s="51">
        <f>Commercial_Total!F57</f>
        <v>64.956802596915423</v>
      </c>
      <c r="M57" s="49">
        <f>Commercial_Total!Y281</f>
        <v>0.97444566862390736</v>
      </c>
      <c r="N57" s="49">
        <f>Commercial_Total!Y205</f>
        <v>1.0783185056672908</v>
      </c>
      <c r="O57" s="358">
        <f>Commercial_Total!$H131</f>
        <v>105.80305882953601</v>
      </c>
      <c r="Q57" s="50">
        <f t="shared" si="18"/>
        <v>208.29137374121228</v>
      </c>
      <c r="S57" s="52">
        <f>Commercial_Total!Y281</f>
        <v>0.97444566862390736</v>
      </c>
      <c r="T57" s="52">
        <f>Commercial_Total!Y205</f>
        <v>1.0783185056672908</v>
      </c>
      <c r="W57" s="52">
        <f>Commercial_Total!X281</f>
        <v>0.97151951848128282</v>
      </c>
      <c r="Z57" s="116">
        <f>Commercial_Total!X205</f>
        <v>1.0299216828011235</v>
      </c>
      <c r="AA57" s="46"/>
      <c r="AB57" s="22">
        <f t="shared" si="19"/>
        <v>1991</v>
      </c>
      <c r="AC57" s="48">
        <f t="shared" si="72"/>
        <v>1.1166411184885634</v>
      </c>
      <c r="AD57" s="48">
        <f t="shared" si="73"/>
        <v>1.0553207465871828</v>
      </c>
      <c r="AE57" s="48">
        <f t="shared" si="20"/>
        <v>1.0116689116408615</v>
      </c>
      <c r="AF57" s="361">
        <f t="shared" si="21"/>
        <v>0.99817226669962611</v>
      </c>
      <c r="AG57" s="48">
        <f t="shared" si="22"/>
        <v>1.0450584288616884</v>
      </c>
      <c r="AH57" s="48">
        <f t="shared" si="23"/>
        <v>1.1784145388332976</v>
      </c>
      <c r="AI57" s="48">
        <f t="shared" si="24"/>
        <v>1.1784145388332976</v>
      </c>
      <c r="AJ57" s="48"/>
      <c r="AK57" s="48" t="e">
        <f>#REF!*#REF!*AE57</f>
        <v>#REF!</v>
      </c>
      <c r="AL57" s="48">
        <f t="shared" si="25"/>
        <v>1.0098198506821026</v>
      </c>
      <c r="AM57" s="47"/>
      <c r="AN57" s="48">
        <f>Commercial_Total!Y131</f>
        <v>1.0152348565302074</v>
      </c>
      <c r="AO57" s="48">
        <f>Commercial_Total!X131</f>
        <v>0.99503050761933742</v>
      </c>
      <c r="AP57" s="48">
        <f t="shared" si="26"/>
        <v>1.046588745454935</v>
      </c>
      <c r="AQ57" s="48">
        <f t="shared" si="27"/>
        <v>0.99817226669962611</v>
      </c>
      <c r="AR57" s="48">
        <f t="shared" si="28"/>
        <v>1.055320746587183</v>
      </c>
      <c r="AT57" s="5"/>
      <c r="AV57" s="46" t="e">
        <f>D57/#REF!</f>
        <v>#REF!</v>
      </c>
      <c r="AW57" s="46" t="e">
        <f>#REF!/#REF!</f>
        <v>#REF!</v>
      </c>
      <c r="AX57" s="46" t="e">
        <f>#REF!/#REF!</f>
        <v>#REF!</v>
      </c>
      <c r="AY57" s="46" t="e">
        <f>#REF!/#REF!</f>
        <v>#REF!</v>
      </c>
      <c r="BA57" s="46" t="e">
        <f t="shared" si="86"/>
        <v>#REF!</v>
      </c>
      <c r="BB57" s="46" t="e">
        <f t="shared" si="86"/>
        <v>#REF!</v>
      </c>
      <c r="BC57" s="46" t="e">
        <f t="shared" si="86"/>
        <v>#REF!</v>
      </c>
      <c r="BD57" s="46" t="e">
        <f t="shared" si="86"/>
        <v>#REF!</v>
      </c>
      <c r="BE57" s="46" t="e">
        <f t="shared" si="30"/>
        <v>#REF!</v>
      </c>
      <c r="BF57" s="46"/>
      <c r="BG57" s="46" t="e">
        <f t="shared" si="87"/>
        <v>#REF!</v>
      </c>
      <c r="BH57" s="46" t="e">
        <f t="shared" si="87"/>
        <v>#REF!</v>
      </c>
      <c r="BI57" s="46" t="e">
        <f t="shared" si="87"/>
        <v>#REF!</v>
      </c>
      <c r="BJ57" s="46" t="e">
        <f t="shared" si="87"/>
        <v>#REF!</v>
      </c>
      <c r="BM57" s="46" t="e">
        <f>LN(#REF!/#REF!)</f>
        <v>#REF!</v>
      </c>
      <c r="BN57" s="46" t="e">
        <f>LN(#REF!/#REF!)</f>
        <v>#REF!</v>
      </c>
      <c r="BO57" s="46" t="e">
        <f>LN(#REF!/#REF!)</f>
        <v>#REF!</v>
      </c>
      <c r="BP57" s="46" t="e">
        <f>LN(#REF!/#REF!)</f>
        <v>#REF!</v>
      </c>
      <c r="BR57" s="46" t="e">
        <f>M57/#REF!</f>
        <v>#REF!</v>
      </c>
      <c r="BS57" s="46" t="e">
        <f>#REF!/#REF!</f>
        <v>#REF!</v>
      </c>
      <c r="BT57" s="46" t="e">
        <f>#REF!/#REF!</f>
        <v>#REF!</v>
      </c>
      <c r="BU57" s="46" t="e">
        <f>#REF!/#REF!</f>
        <v>#REF!</v>
      </c>
      <c r="BV57" s="46"/>
      <c r="BX57" s="46" t="e">
        <f t="shared" si="88"/>
        <v>#REF!</v>
      </c>
      <c r="BY57" s="46" t="e">
        <f t="shared" si="88"/>
        <v>#REF!</v>
      </c>
      <c r="BZ57" s="46" t="e">
        <f t="shared" si="88"/>
        <v>#REF!</v>
      </c>
      <c r="CA57" s="46" t="e">
        <f t="shared" si="88"/>
        <v>#REF!</v>
      </c>
      <c r="CC57" s="46" t="e">
        <f>LN(#REF!/#REF!)</f>
        <v>#REF!</v>
      </c>
      <c r="CD57" s="46" t="e">
        <f>LN(#REF!/#REF!)</f>
        <v>#REF!</v>
      </c>
      <c r="CE57" s="46" t="e">
        <f>LN(#REF!/#REF!)</f>
        <v>#REF!</v>
      </c>
      <c r="CF57" s="46" t="e">
        <f>LN(#REF!/#REF!)</f>
        <v>#REF!</v>
      </c>
      <c r="CH57" s="46" t="e">
        <f>LN(#REF!/#REF!)</f>
        <v>#REF!</v>
      </c>
      <c r="CI57" s="46" t="e">
        <f>LN(#REF!/#REF!)</f>
        <v>#REF!</v>
      </c>
      <c r="CJ57" s="46" t="e">
        <f>LN(#REF!/#REF!)</f>
        <v>#REF!</v>
      </c>
      <c r="CK57" s="46" t="e">
        <f>LN(#REF!/#REF!)</f>
        <v>#REF!</v>
      </c>
      <c r="CM57" s="46" t="e">
        <f>LN(#REF!/#REF!)</f>
        <v>#REF!</v>
      </c>
      <c r="CN57" s="46" t="e">
        <f>LN(#REF!/#REF!)</f>
        <v>#REF!</v>
      </c>
      <c r="CO57" s="46" t="e">
        <f>LN(#REF!/#REF!)</f>
        <v>#REF!</v>
      </c>
      <c r="CP57" s="46" t="e">
        <f>LN(#REF!/#REF!)</f>
        <v>#REF!</v>
      </c>
      <c r="CS57" s="46" t="e">
        <f t="shared" si="33"/>
        <v>#REF!</v>
      </c>
      <c r="CT57" s="46">
        <f t="shared" si="34"/>
        <v>1</v>
      </c>
      <c r="CU57" s="46">
        <f t="shared" si="74"/>
        <v>1</v>
      </c>
      <c r="CV57" s="46"/>
      <c r="CW57" s="46" t="e">
        <f t="shared" si="35"/>
        <v>#REF!</v>
      </c>
      <c r="CX57" s="46">
        <f t="shared" si="36"/>
        <v>1</v>
      </c>
      <c r="CY57" s="46">
        <f t="shared" si="75"/>
        <v>1</v>
      </c>
      <c r="CZ57" s="46"/>
      <c r="DA57" s="46" t="e">
        <f t="shared" si="37"/>
        <v>#REF!</v>
      </c>
      <c r="DB57" s="46">
        <f t="shared" si="38"/>
        <v>1</v>
      </c>
      <c r="DC57" s="46">
        <f t="shared" si="76"/>
        <v>1</v>
      </c>
      <c r="DD57" s="46"/>
      <c r="DE57" s="46" t="e">
        <f t="shared" si="39"/>
        <v>#REF!</v>
      </c>
      <c r="DF57" s="46">
        <f t="shared" si="40"/>
        <v>1</v>
      </c>
      <c r="DG57" s="46">
        <f t="shared" si="77"/>
        <v>1</v>
      </c>
      <c r="DI57" s="46" t="e">
        <f t="shared" si="41"/>
        <v>#REF!</v>
      </c>
      <c r="DJ57" s="46">
        <f t="shared" si="42"/>
        <v>1</v>
      </c>
      <c r="DK57" s="46">
        <f t="shared" si="78"/>
        <v>1</v>
      </c>
      <c r="DO57" s="52">
        <f t="shared" si="79"/>
        <v>0.29159940988719685</v>
      </c>
      <c r="DP57" s="52">
        <f t="shared" si="80"/>
        <v>0.70840059011280321</v>
      </c>
      <c r="DR57" s="46">
        <f t="shared" si="56"/>
        <v>0.29171044153663622</v>
      </c>
      <c r="DS57" s="46">
        <f t="shared" si="57"/>
        <v>0.70828953856938193</v>
      </c>
      <c r="DT57" s="46">
        <f t="shared" si="58"/>
        <v>0.9999999801060182</v>
      </c>
      <c r="DV57" s="46">
        <f t="shared" si="59"/>
        <v>0.29171044733991858</v>
      </c>
      <c r="DW57" s="46">
        <f t="shared" si="60"/>
        <v>0.70828955266008142</v>
      </c>
      <c r="DY57" s="46">
        <f t="shared" si="89"/>
        <v>-1.3519315261322875E-2</v>
      </c>
      <c r="DZ57" s="46">
        <f t="shared" si="90"/>
        <v>1.0005253963570123E-3</v>
      </c>
      <c r="EA57" s="46"/>
      <c r="EB57" s="46">
        <f t="shared" si="61"/>
        <v>3.7136726779929555E-3</v>
      </c>
      <c r="EC57" s="46">
        <f t="shared" si="62"/>
        <v>3.7136726779929555E-3</v>
      </c>
      <c r="ED57" s="46"/>
      <c r="EE57" s="52">
        <f t="shared" si="45"/>
        <v>0.57406319192896083</v>
      </c>
      <c r="EF57" s="52">
        <f t="shared" si="46"/>
        <v>0.42593680807103917</v>
      </c>
      <c r="EG57" s="52"/>
      <c r="EH57" s="52">
        <f t="shared" si="63"/>
        <v>-3.1336113083202544E-3</v>
      </c>
      <c r="EI57" s="52">
        <f t="shared" si="64"/>
        <v>4.2389709826039859E-3</v>
      </c>
      <c r="EK57" s="46">
        <f t="shared" si="91"/>
        <v>1.4099376630995388E-2</v>
      </c>
      <c r="EL57" s="46">
        <f t="shared" si="92"/>
        <v>6.9521182642400649E-3</v>
      </c>
      <c r="EN57" s="46">
        <v>0</v>
      </c>
      <c r="EO57" s="46">
        <f t="shared" si="93"/>
        <v>-6.2976797537589056E-3</v>
      </c>
      <c r="ES57" s="46">
        <f t="shared" si="94"/>
        <v>0.9967701633634779</v>
      </c>
      <c r="ET57" s="46">
        <f t="shared" si="51"/>
        <v>1.7414935908970055</v>
      </c>
      <c r="EU57" s="46">
        <f t="shared" si="81"/>
        <v>1.0450584288616884</v>
      </c>
      <c r="EW57" s="46">
        <f t="shared" si="65"/>
        <v>1.0090780056047861</v>
      </c>
      <c r="EX57" s="46">
        <f t="shared" si="52"/>
        <v>1.0331553747966242</v>
      </c>
      <c r="EY57" s="46">
        <f t="shared" si="82"/>
        <v>1.0116689116408615</v>
      </c>
      <c r="FA57" s="46">
        <f t="shared" si="66"/>
        <v>0.99554935283945545</v>
      </c>
      <c r="FB57" s="46">
        <f t="shared" si="53"/>
        <v>0.85938463435156232</v>
      </c>
      <c r="FC57" s="46">
        <f t="shared" si="83"/>
        <v>0.99817226669962611</v>
      </c>
      <c r="FE57" s="46">
        <f t="shared" si="67"/>
        <v>1.057253123327613</v>
      </c>
      <c r="FG57" s="46">
        <f t="shared" si="68"/>
        <v>1.003720576904406</v>
      </c>
      <c r="FH57" s="46">
        <f t="shared" si="54"/>
        <v>1.0043879964257887</v>
      </c>
      <c r="FI57" s="46">
        <f t="shared" si="84"/>
        <v>1.0101896546460976</v>
      </c>
      <c r="FK57" s="46">
        <f t="shared" si="69"/>
        <v>1.0020904937460189</v>
      </c>
      <c r="FL57" s="46">
        <f t="shared" si="55"/>
        <v>1.791372925614265</v>
      </c>
      <c r="FM57" s="46">
        <f t="shared" si="85"/>
        <v>1.046588745454935</v>
      </c>
    </row>
    <row r="58" spans="1:169" x14ac:dyDescent="0.2">
      <c r="A58" s="33" t="s">
        <v>52</v>
      </c>
      <c r="B58" s="1">
        <f t="shared" si="17"/>
        <v>1992</v>
      </c>
      <c r="D58" s="43">
        <f>Commercial_Total!D282</f>
        <v>3990.5990000000006</v>
      </c>
      <c r="E58" s="43">
        <f>Commercial_Total!D206</f>
        <v>2930.0031853599999</v>
      </c>
      <c r="F58" s="43">
        <f>Conversion_Factors!$O54*E58</f>
        <v>9547.3073778168873</v>
      </c>
      <c r="G58" s="43">
        <f t="shared" si="70"/>
        <v>13537.906377816887</v>
      </c>
      <c r="H58" s="49">
        <f t="shared" si="71"/>
        <v>3.2584631393988879</v>
      </c>
      <c r="K58" s="51">
        <f>Commercial_Total!F58</f>
        <v>65.56853183679668</v>
      </c>
      <c r="M58" s="49">
        <f>Commercial_Total!Y282</f>
        <v>0.96109518633380275</v>
      </c>
      <c r="N58" s="49">
        <f>Commercial_Total!Y206</f>
        <v>1.0963849314152352</v>
      </c>
      <c r="O58" s="358">
        <f>Commercial_Total!$H132</f>
        <v>105.54761547178946</v>
      </c>
      <c r="Q58" s="50">
        <f t="shared" si="18"/>
        <v>206.46956700987917</v>
      </c>
      <c r="S58" s="52">
        <f>Commercial_Total!Y282</f>
        <v>0.96109518633380275</v>
      </c>
      <c r="T58" s="52">
        <f>Commercial_Total!Y206</f>
        <v>1.0963849314152352</v>
      </c>
      <c r="W58" s="52">
        <f>Commercial_Total!X282</f>
        <v>0.98702343141024829</v>
      </c>
      <c r="Z58" s="116">
        <f>Commercial_Total!X206</f>
        <v>1.0044248280492223</v>
      </c>
      <c r="AA58" s="46"/>
      <c r="AB58" s="22">
        <f t="shared" si="19"/>
        <v>1992</v>
      </c>
      <c r="AC58" s="48">
        <f t="shared" si="72"/>
        <v>1.1271570613201707</v>
      </c>
      <c r="AD58" s="48">
        <f t="shared" si="73"/>
        <v>1.0460904534391011</v>
      </c>
      <c r="AE58" s="48">
        <f t="shared" si="20"/>
        <v>0.99852601197842172</v>
      </c>
      <c r="AF58" s="361">
        <f t="shared" si="21"/>
        <v>0.99477630842764719</v>
      </c>
      <c r="AG58" s="48">
        <f t="shared" si="22"/>
        <v>1.0531359115563725</v>
      </c>
      <c r="AH58" s="48">
        <f t="shared" si="23"/>
        <v>1.1791082413735017</v>
      </c>
      <c r="AI58" s="48">
        <f t="shared" si="24"/>
        <v>1.1791082413735021</v>
      </c>
      <c r="AJ58" s="48"/>
      <c r="AK58" s="48" t="e">
        <f>#REF!*#REF!*AE58</f>
        <v>#REF!</v>
      </c>
      <c r="AL58" s="48">
        <f t="shared" si="25"/>
        <v>0.99331002006487501</v>
      </c>
      <c r="AM58" s="47"/>
      <c r="AN58" s="48">
        <f>Commercial_Total!Y132</f>
        <v>1.0142212873530441</v>
      </c>
      <c r="AO58" s="48">
        <f>Commercial_Total!X132</f>
        <v>0.99362016689292409</v>
      </c>
      <c r="AP58" s="48">
        <f t="shared" si="26"/>
        <v>1.0434957534165916</v>
      </c>
      <c r="AQ58" s="48">
        <f t="shared" si="27"/>
        <v>0.99477630842764719</v>
      </c>
      <c r="AR58" s="48">
        <f t="shared" si="28"/>
        <v>1.0460904534391013</v>
      </c>
      <c r="AT58" s="5"/>
      <c r="AV58" s="46" t="e">
        <f>D58/#REF!</f>
        <v>#REF!</v>
      </c>
      <c r="AW58" s="46" t="e">
        <f>#REF!/#REF!</f>
        <v>#REF!</v>
      </c>
      <c r="AX58" s="46" t="e">
        <f>#REF!/#REF!</f>
        <v>#REF!</v>
      </c>
      <c r="AY58" s="46" t="e">
        <f>#REF!/#REF!</f>
        <v>#REF!</v>
      </c>
      <c r="BA58" s="46" t="e">
        <f t="shared" si="86"/>
        <v>#REF!</v>
      </c>
      <c r="BB58" s="46" t="e">
        <f t="shared" si="86"/>
        <v>#REF!</v>
      </c>
      <c r="BC58" s="46" t="e">
        <f t="shared" si="86"/>
        <v>#REF!</v>
      </c>
      <c r="BD58" s="46" t="e">
        <f t="shared" si="86"/>
        <v>#REF!</v>
      </c>
      <c r="BE58" s="46" t="e">
        <f t="shared" si="30"/>
        <v>#REF!</v>
      </c>
      <c r="BF58" s="46"/>
      <c r="BG58" s="46" t="e">
        <f t="shared" si="87"/>
        <v>#REF!</v>
      </c>
      <c r="BH58" s="46" t="e">
        <f t="shared" si="87"/>
        <v>#REF!</v>
      </c>
      <c r="BI58" s="46" t="e">
        <f t="shared" si="87"/>
        <v>#REF!</v>
      </c>
      <c r="BJ58" s="46" t="e">
        <f t="shared" si="87"/>
        <v>#REF!</v>
      </c>
      <c r="BM58" s="46" t="e">
        <f>LN(#REF!/#REF!)</f>
        <v>#REF!</v>
      </c>
      <c r="BN58" s="46" t="e">
        <f>LN(#REF!/#REF!)</f>
        <v>#REF!</v>
      </c>
      <c r="BO58" s="46" t="e">
        <f>LN(#REF!/#REF!)</f>
        <v>#REF!</v>
      </c>
      <c r="BP58" s="46" t="e">
        <f>LN(#REF!/#REF!)</f>
        <v>#REF!</v>
      </c>
      <c r="BR58" s="46" t="e">
        <f>M58/#REF!</f>
        <v>#REF!</v>
      </c>
      <c r="BS58" s="46" t="e">
        <f>#REF!/#REF!</f>
        <v>#REF!</v>
      </c>
      <c r="BT58" s="46" t="e">
        <f>#REF!/#REF!</f>
        <v>#REF!</v>
      </c>
      <c r="BU58" s="46" t="e">
        <f>#REF!/#REF!</f>
        <v>#REF!</v>
      </c>
      <c r="BV58" s="46"/>
      <c r="BX58" s="46" t="e">
        <f t="shared" si="88"/>
        <v>#REF!</v>
      </c>
      <c r="BY58" s="46" t="e">
        <f t="shared" si="88"/>
        <v>#REF!</v>
      </c>
      <c r="BZ58" s="46" t="e">
        <f t="shared" si="88"/>
        <v>#REF!</v>
      </c>
      <c r="CA58" s="46" t="e">
        <f t="shared" si="88"/>
        <v>#REF!</v>
      </c>
      <c r="CC58" s="46" t="e">
        <f>LN(#REF!/#REF!)</f>
        <v>#REF!</v>
      </c>
      <c r="CD58" s="46" t="e">
        <f>LN(#REF!/#REF!)</f>
        <v>#REF!</v>
      </c>
      <c r="CE58" s="46" t="e">
        <f>LN(#REF!/#REF!)</f>
        <v>#REF!</v>
      </c>
      <c r="CF58" s="46" t="e">
        <f>LN(#REF!/#REF!)</f>
        <v>#REF!</v>
      </c>
      <c r="CH58" s="46" t="e">
        <f>LN(#REF!/#REF!)</f>
        <v>#REF!</v>
      </c>
      <c r="CI58" s="46" t="e">
        <f>LN(#REF!/#REF!)</f>
        <v>#REF!</v>
      </c>
      <c r="CJ58" s="46" t="e">
        <f>LN(#REF!/#REF!)</f>
        <v>#REF!</v>
      </c>
      <c r="CK58" s="46" t="e">
        <f>LN(#REF!/#REF!)</f>
        <v>#REF!</v>
      </c>
      <c r="CM58" s="46" t="e">
        <f>LN(#REF!/#REF!)</f>
        <v>#REF!</v>
      </c>
      <c r="CN58" s="46" t="e">
        <f>LN(#REF!/#REF!)</f>
        <v>#REF!</v>
      </c>
      <c r="CO58" s="46" t="e">
        <f>LN(#REF!/#REF!)</f>
        <v>#REF!</v>
      </c>
      <c r="CP58" s="46" t="e">
        <f>LN(#REF!/#REF!)</f>
        <v>#REF!</v>
      </c>
      <c r="CS58" s="46" t="e">
        <f t="shared" si="33"/>
        <v>#REF!</v>
      </c>
      <c r="CT58" s="46">
        <f t="shared" si="34"/>
        <v>1</v>
      </c>
      <c r="CU58" s="46">
        <f t="shared" si="74"/>
        <v>1</v>
      </c>
      <c r="CV58" s="46"/>
      <c r="CW58" s="46" t="e">
        <f t="shared" si="35"/>
        <v>#REF!</v>
      </c>
      <c r="CX58" s="46">
        <f t="shared" si="36"/>
        <v>1</v>
      </c>
      <c r="CY58" s="46">
        <f t="shared" si="75"/>
        <v>1</v>
      </c>
      <c r="CZ58" s="46"/>
      <c r="DA58" s="46" t="e">
        <f t="shared" si="37"/>
        <v>#REF!</v>
      </c>
      <c r="DB58" s="46">
        <f t="shared" si="38"/>
        <v>1</v>
      </c>
      <c r="DC58" s="46">
        <f t="shared" si="76"/>
        <v>1</v>
      </c>
      <c r="DD58" s="46"/>
      <c r="DE58" s="46" t="e">
        <f t="shared" si="39"/>
        <v>#REF!</v>
      </c>
      <c r="DF58" s="46">
        <f t="shared" si="40"/>
        <v>1</v>
      </c>
      <c r="DG58" s="46">
        <f t="shared" si="77"/>
        <v>1</v>
      </c>
      <c r="DI58" s="46" t="e">
        <f t="shared" si="41"/>
        <v>#REF!</v>
      </c>
      <c r="DJ58" s="46">
        <f t="shared" si="42"/>
        <v>1</v>
      </c>
      <c r="DK58" s="46">
        <f t="shared" si="78"/>
        <v>1</v>
      </c>
      <c r="DO58" s="52">
        <f t="shared" si="79"/>
        <v>0.29477224089383319</v>
      </c>
      <c r="DP58" s="52">
        <f t="shared" si="80"/>
        <v>0.70522775910616686</v>
      </c>
      <c r="DR58" s="46">
        <f t="shared" si="56"/>
        <v>0.29318296402685573</v>
      </c>
      <c r="DS58" s="46">
        <f t="shared" si="57"/>
        <v>0.70681298772632384</v>
      </c>
      <c r="DT58" s="46">
        <f t="shared" si="58"/>
        <v>0.99999595175317957</v>
      </c>
      <c r="DV58" s="46">
        <f t="shared" si="59"/>
        <v>0.29318415090866246</v>
      </c>
      <c r="DW58" s="46">
        <f t="shared" si="60"/>
        <v>0.70681584909133754</v>
      </c>
      <c r="DY58" s="46">
        <f t="shared" si="89"/>
        <v>-1.3795310993755255E-2</v>
      </c>
      <c r="DZ58" s="46">
        <f t="shared" si="90"/>
        <v>1.6615453009432256E-2</v>
      </c>
      <c r="EA58" s="46"/>
      <c r="EB58" s="46">
        <f t="shared" si="61"/>
        <v>-2.4172478557020803E-3</v>
      </c>
      <c r="EC58" s="46">
        <f t="shared" si="62"/>
        <v>-2.4172478557020803E-3</v>
      </c>
      <c r="ED58" s="46"/>
      <c r="EE58" s="52">
        <f t="shared" si="45"/>
        <v>0.57662597749684341</v>
      </c>
      <c r="EF58" s="52">
        <f t="shared" si="46"/>
        <v>0.42337402250315664</v>
      </c>
      <c r="EG58" s="52"/>
      <c r="EH58" s="52">
        <f t="shared" si="63"/>
        <v>4.4543563516364947E-3</v>
      </c>
      <c r="EI58" s="52">
        <f t="shared" si="64"/>
        <v>-6.0349950899562634E-3</v>
      </c>
      <c r="EK58" s="46">
        <f t="shared" si="91"/>
        <v>1.5832419489689702E-2</v>
      </c>
      <c r="EL58" s="46">
        <f t="shared" si="92"/>
        <v>-2.5067695955090896E-2</v>
      </c>
      <c r="EN58" s="46">
        <v>0</v>
      </c>
      <c r="EO58" s="46">
        <f t="shared" si="93"/>
        <v>-4.8215912396897403E-3</v>
      </c>
      <c r="ES58" s="46">
        <f t="shared" si="94"/>
        <v>1.0077292163496374</v>
      </c>
      <c r="ET58" s="46">
        <f t="shared" si="51"/>
        <v>1.7549539716325555</v>
      </c>
      <c r="EU58" s="46">
        <f t="shared" si="81"/>
        <v>1.0531359115563725</v>
      </c>
      <c r="EW58" s="46">
        <f t="shared" si="65"/>
        <v>0.98700869473084563</v>
      </c>
      <c r="EX58" s="46">
        <f t="shared" si="52"/>
        <v>1.0197333379321736</v>
      </c>
      <c r="EY58" s="46">
        <f t="shared" si="82"/>
        <v>0.99852601197842172</v>
      </c>
      <c r="FA58" s="46">
        <f t="shared" si="66"/>
        <v>0.99659782345665915</v>
      </c>
      <c r="FB58" s="46">
        <f t="shared" si="53"/>
        <v>0.85646085610686384</v>
      </c>
      <c r="FC58" s="46">
        <f t="shared" si="83"/>
        <v>0.99477630842764719</v>
      </c>
      <c r="FE58" s="46">
        <f t="shared" si="67"/>
        <v>1.0515836018376445</v>
      </c>
      <c r="FG58" s="46">
        <f t="shared" si="68"/>
        <v>0.99758567133528608</v>
      </c>
      <c r="FH58" s="46">
        <f t="shared" si="54"/>
        <v>1.0019630736955234</v>
      </c>
      <c r="FI58" s="46">
        <f t="shared" si="84"/>
        <v>1.0077507248060882</v>
      </c>
      <c r="FK58" s="46">
        <f t="shared" si="69"/>
        <v>0.99704469205141433</v>
      </c>
      <c r="FL58" s="46">
        <f t="shared" si="55"/>
        <v>1.7860788669683159</v>
      </c>
      <c r="FM58" s="46">
        <f t="shared" si="85"/>
        <v>1.0434957534165916</v>
      </c>
    </row>
    <row r="59" spans="1:169" x14ac:dyDescent="0.2">
      <c r="A59" s="33" t="s">
        <v>52</v>
      </c>
      <c r="B59" s="1">
        <f t="shared" si="17"/>
        <v>1993</v>
      </c>
      <c r="D59" s="43">
        <f>Commercial_Total!D283</f>
        <v>3972.7640000000001</v>
      </c>
      <c r="E59" s="43">
        <f>Commercial_Total!D207</f>
        <v>3028.9651268039997</v>
      </c>
      <c r="F59" s="43">
        <f>Conversion_Factors!$O55*E59</f>
        <v>9880.2195413682821</v>
      </c>
      <c r="G59" s="43">
        <f t="shared" si="70"/>
        <v>13852.983541368281</v>
      </c>
      <c r="H59" s="49">
        <f t="shared" si="71"/>
        <v>3.2619126096685553</v>
      </c>
      <c r="K59" s="51">
        <f>Commercial_Total!F59</f>
        <v>66.152652187145023</v>
      </c>
      <c r="M59" s="49">
        <f>Commercial_Total!Y283</f>
        <v>0.92573774328700231</v>
      </c>
      <c r="N59" s="49">
        <f>Commercial_Total!Y207</f>
        <v>1.105540165056091</v>
      </c>
      <c r="O59" s="358">
        <f>Commercial_Total!$H133</f>
        <v>105.84200172347128</v>
      </c>
      <c r="Q59" s="50">
        <f t="shared" si="18"/>
        <v>209.40934464998267</v>
      </c>
      <c r="S59" s="52">
        <f>Commercial_Total!Y283</f>
        <v>0.92573774328700231</v>
      </c>
      <c r="T59" s="52">
        <f>Commercial_Total!Y207</f>
        <v>1.105540165056091</v>
      </c>
      <c r="W59" s="52">
        <f>Commercial_Total!X283</f>
        <v>1.0111341308511184</v>
      </c>
      <c r="Z59" s="116">
        <f>Commercial_Total!X207</f>
        <v>1.020658252672602</v>
      </c>
      <c r="AA59" s="46"/>
      <c r="AB59" s="22">
        <f t="shared" si="19"/>
        <v>1993</v>
      </c>
      <c r="AC59" s="48">
        <f t="shared" si="72"/>
        <v>1.137198393024756</v>
      </c>
      <c r="AD59" s="48">
        <f t="shared" si="73"/>
        <v>1.0609850132964327</v>
      </c>
      <c r="AE59" s="48">
        <f t="shared" si="20"/>
        <v>1.0170570698475887</v>
      </c>
      <c r="AF59" s="361">
        <f t="shared" si="21"/>
        <v>0.9955230804815477</v>
      </c>
      <c r="AG59" s="48">
        <f t="shared" si="22"/>
        <v>1.0478825133388245</v>
      </c>
      <c r="AH59" s="48">
        <f t="shared" si="23"/>
        <v>1.2065504521440524</v>
      </c>
      <c r="AI59" s="48">
        <f t="shared" si="24"/>
        <v>1.2065504521440527</v>
      </c>
      <c r="AJ59" s="48"/>
      <c r="AK59" s="48" t="e">
        <f>#REF!*#REF!*AE59</f>
        <v>#REF!</v>
      </c>
      <c r="AL59" s="48">
        <f t="shared" si="25"/>
        <v>1.0125037872002081</v>
      </c>
      <c r="AM59" s="47"/>
      <c r="AN59" s="48">
        <f>Commercial_Total!Y133</f>
        <v>0.99634325456695361</v>
      </c>
      <c r="AO59" s="48">
        <f>Commercial_Total!X133</f>
        <v>1.0142704034558632</v>
      </c>
      <c r="AP59" s="48">
        <f t="shared" si="26"/>
        <v>1.0546179971705547</v>
      </c>
      <c r="AQ59" s="48">
        <f t="shared" si="27"/>
        <v>0.9955230804815477</v>
      </c>
      <c r="AR59" s="48">
        <f t="shared" si="28"/>
        <v>1.0609850132964329</v>
      </c>
      <c r="AT59" s="5"/>
      <c r="AV59" s="46" t="e">
        <f>D59/#REF!</f>
        <v>#REF!</v>
      </c>
      <c r="AW59" s="46" t="e">
        <f>#REF!/#REF!</f>
        <v>#REF!</v>
      </c>
      <c r="AX59" s="46" t="e">
        <f>#REF!/#REF!</f>
        <v>#REF!</v>
      </c>
      <c r="AY59" s="46" t="e">
        <f>#REF!/#REF!</f>
        <v>#REF!</v>
      </c>
      <c r="BA59" s="46" t="e">
        <f t="shared" si="86"/>
        <v>#REF!</v>
      </c>
      <c r="BB59" s="46" t="e">
        <f t="shared" si="86"/>
        <v>#REF!</v>
      </c>
      <c r="BC59" s="46" t="e">
        <f t="shared" si="86"/>
        <v>#REF!</v>
      </c>
      <c r="BD59" s="46" t="e">
        <f t="shared" si="86"/>
        <v>#REF!</v>
      </c>
      <c r="BE59" s="46" t="e">
        <f t="shared" si="30"/>
        <v>#REF!</v>
      </c>
      <c r="BF59" s="46"/>
      <c r="BG59" s="46" t="e">
        <f t="shared" si="87"/>
        <v>#REF!</v>
      </c>
      <c r="BH59" s="46" t="e">
        <f t="shared" si="87"/>
        <v>#REF!</v>
      </c>
      <c r="BI59" s="46" t="e">
        <f t="shared" si="87"/>
        <v>#REF!</v>
      </c>
      <c r="BJ59" s="46" t="e">
        <f t="shared" si="87"/>
        <v>#REF!</v>
      </c>
      <c r="BM59" s="46" t="e">
        <f>LN(#REF!/#REF!)</f>
        <v>#REF!</v>
      </c>
      <c r="BN59" s="46" t="e">
        <f>LN(#REF!/#REF!)</f>
        <v>#REF!</v>
      </c>
      <c r="BO59" s="46" t="e">
        <f>LN(#REF!/#REF!)</f>
        <v>#REF!</v>
      </c>
      <c r="BP59" s="46" t="e">
        <f>LN(#REF!/#REF!)</f>
        <v>#REF!</v>
      </c>
      <c r="BR59" s="46" t="e">
        <f>M59/#REF!</f>
        <v>#REF!</v>
      </c>
      <c r="BS59" s="46" t="e">
        <f>#REF!/#REF!</f>
        <v>#REF!</v>
      </c>
      <c r="BT59" s="46" t="e">
        <f>#REF!/#REF!</f>
        <v>#REF!</v>
      </c>
      <c r="BU59" s="46" t="e">
        <f>#REF!/#REF!</f>
        <v>#REF!</v>
      </c>
      <c r="BV59" s="46"/>
      <c r="BX59" s="46" t="e">
        <f t="shared" si="88"/>
        <v>#REF!</v>
      </c>
      <c r="BY59" s="46" t="e">
        <f t="shared" si="88"/>
        <v>#REF!</v>
      </c>
      <c r="BZ59" s="46" t="e">
        <f t="shared" si="88"/>
        <v>#REF!</v>
      </c>
      <c r="CA59" s="46" t="e">
        <f t="shared" si="88"/>
        <v>#REF!</v>
      </c>
      <c r="CC59" s="46" t="e">
        <f>LN(#REF!/#REF!)</f>
        <v>#REF!</v>
      </c>
      <c r="CD59" s="46" t="e">
        <f>LN(#REF!/#REF!)</f>
        <v>#REF!</v>
      </c>
      <c r="CE59" s="46" t="e">
        <f>LN(#REF!/#REF!)</f>
        <v>#REF!</v>
      </c>
      <c r="CF59" s="46" t="e">
        <f>LN(#REF!/#REF!)</f>
        <v>#REF!</v>
      </c>
      <c r="CH59" s="46" t="e">
        <f>LN(#REF!/#REF!)</f>
        <v>#REF!</v>
      </c>
      <c r="CI59" s="46" t="e">
        <f>LN(#REF!/#REF!)</f>
        <v>#REF!</v>
      </c>
      <c r="CJ59" s="46" t="e">
        <f>LN(#REF!/#REF!)</f>
        <v>#REF!</v>
      </c>
      <c r="CK59" s="46" t="e">
        <f>LN(#REF!/#REF!)</f>
        <v>#REF!</v>
      </c>
      <c r="CM59" s="46" t="e">
        <f>LN(#REF!/#REF!)</f>
        <v>#REF!</v>
      </c>
      <c r="CN59" s="46" t="e">
        <f>LN(#REF!/#REF!)</f>
        <v>#REF!</v>
      </c>
      <c r="CO59" s="46" t="e">
        <f>LN(#REF!/#REF!)</f>
        <v>#REF!</v>
      </c>
      <c r="CP59" s="46" t="e">
        <f>LN(#REF!/#REF!)</f>
        <v>#REF!</v>
      </c>
      <c r="CS59" s="46" t="e">
        <f t="shared" si="33"/>
        <v>#REF!</v>
      </c>
      <c r="CT59" s="46">
        <f t="shared" si="34"/>
        <v>1</v>
      </c>
      <c r="CU59" s="46">
        <f t="shared" si="74"/>
        <v>1</v>
      </c>
      <c r="CV59" s="46"/>
      <c r="CW59" s="46" t="e">
        <f t="shared" si="35"/>
        <v>#REF!</v>
      </c>
      <c r="CX59" s="46">
        <f t="shared" si="36"/>
        <v>1</v>
      </c>
      <c r="CY59" s="46">
        <f t="shared" si="75"/>
        <v>1</v>
      </c>
      <c r="CZ59" s="46"/>
      <c r="DA59" s="46" t="e">
        <f t="shared" si="37"/>
        <v>#REF!</v>
      </c>
      <c r="DB59" s="46">
        <f t="shared" si="38"/>
        <v>1</v>
      </c>
      <c r="DC59" s="46">
        <f t="shared" si="76"/>
        <v>1</v>
      </c>
      <c r="DD59" s="46"/>
      <c r="DE59" s="46" t="e">
        <f t="shared" si="39"/>
        <v>#REF!</v>
      </c>
      <c r="DF59" s="46">
        <f t="shared" si="40"/>
        <v>1</v>
      </c>
      <c r="DG59" s="46">
        <f t="shared" si="77"/>
        <v>1</v>
      </c>
      <c r="DI59" s="46" t="e">
        <f t="shared" si="41"/>
        <v>#REF!</v>
      </c>
      <c r="DJ59" s="46">
        <f t="shared" si="42"/>
        <v>1</v>
      </c>
      <c r="DK59" s="46">
        <f t="shared" si="78"/>
        <v>1</v>
      </c>
      <c r="DO59" s="52">
        <f t="shared" si="79"/>
        <v>0.28678038836445507</v>
      </c>
      <c r="DP59" s="52">
        <f t="shared" si="80"/>
        <v>0.71321961163554493</v>
      </c>
      <c r="DR59" s="46">
        <f t="shared" si="56"/>
        <v>0.29075800934302087</v>
      </c>
      <c r="DS59" s="46">
        <f t="shared" si="57"/>
        <v>0.70921618065726555</v>
      </c>
      <c r="DT59" s="46">
        <f t="shared" si="58"/>
        <v>0.99997419000028642</v>
      </c>
      <c r="DV59" s="46">
        <f t="shared" si="59"/>
        <v>0.29076551400085393</v>
      </c>
      <c r="DW59" s="46">
        <f t="shared" si="60"/>
        <v>0.70923448599914607</v>
      </c>
      <c r="DY59" s="46">
        <f t="shared" si="89"/>
        <v>-3.7482473379493876E-2</v>
      </c>
      <c r="DZ59" s="46">
        <f t="shared" si="90"/>
        <v>8.3157110233235774E-3</v>
      </c>
      <c r="EA59" s="46"/>
      <c r="EB59" s="46">
        <f t="shared" si="61"/>
        <v>2.7852497762099644E-3</v>
      </c>
      <c r="EC59" s="46">
        <f t="shared" si="62"/>
        <v>2.7852497762099644E-3</v>
      </c>
      <c r="ED59" s="46"/>
      <c r="EE59" s="52">
        <f t="shared" si="45"/>
        <v>0.56739755681085635</v>
      </c>
      <c r="EF59" s="52">
        <f t="shared" si="46"/>
        <v>0.43260244318914365</v>
      </c>
      <c r="EG59" s="52"/>
      <c r="EH59" s="52">
        <f t="shared" si="63"/>
        <v>-1.6133620652647843E-2</v>
      </c>
      <c r="EI59" s="52">
        <f t="shared" si="64"/>
        <v>2.1563158874571324E-2</v>
      </c>
      <c r="EK59" s="46">
        <f t="shared" si="91"/>
        <v>2.4134102503055997E-2</v>
      </c>
      <c r="EL59" s="46">
        <f t="shared" si="92"/>
        <v>1.6032697627457727E-2</v>
      </c>
      <c r="EN59" s="46">
        <v>0</v>
      </c>
      <c r="EO59" s="46">
        <f t="shared" si="93"/>
        <v>1.0580588371656694E-3</v>
      </c>
      <c r="ES59" s="46">
        <f t="shared" si="94"/>
        <v>0.99501166168592203</v>
      </c>
      <c r="ET59" s="46">
        <f t="shared" si="51"/>
        <v>1.7461996674964175</v>
      </c>
      <c r="EU59" s="46">
        <f t="shared" si="81"/>
        <v>1.0478825133388245</v>
      </c>
      <c r="EW59" s="46">
        <f t="shared" si="65"/>
        <v>1.018558412747256</v>
      </c>
      <c r="EX59" s="46">
        <f t="shared" si="52"/>
        <v>1.0386579701096559</v>
      </c>
      <c r="EY59" s="46">
        <f t="shared" si="82"/>
        <v>1.0170570698475887</v>
      </c>
      <c r="FA59" s="46">
        <f t="shared" si="66"/>
        <v>1.0007506934449222</v>
      </c>
      <c r="FB59" s="46">
        <f t="shared" si="53"/>
        <v>0.85710379565737571</v>
      </c>
      <c r="FC59" s="46">
        <f t="shared" si="83"/>
        <v>0.9955230804815477</v>
      </c>
      <c r="FE59" s="46">
        <f t="shared" si="67"/>
        <v>1.0657563185609116</v>
      </c>
      <c r="FG59" s="46">
        <f t="shared" si="68"/>
        <v>1.0027891321880267</v>
      </c>
      <c r="FH59" s="46">
        <f t="shared" si="54"/>
        <v>1.0047576811555818</v>
      </c>
      <c r="FI59" s="46">
        <f t="shared" si="84"/>
        <v>1.0105614747901521</v>
      </c>
      <c r="FK59" s="46">
        <f t="shared" si="69"/>
        <v>1.0106586382527643</v>
      </c>
      <c r="FL59" s="46">
        <f t="shared" si="55"/>
        <v>1.8051160355022382</v>
      </c>
      <c r="FM59" s="46">
        <f t="shared" si="85"/>
        <v>1.0546179971705547</v>
      </c>
    </row>
    <row r="60" spans="1:169" x14ac:dyDescent="0.2">
      <c r="A60" s="33" t="s">
        <v>52</v>
      </c>
      <c r="B60" s="1">
        <f t="shared" si="17"/>
        <v>1994</v>
      </c>
      <c r="D60" s="43">
        <f>Commercial_Total!D284</f>
        <v>4016.4549999999995</v>
      </c>
      <c r="E60" s="43">
        <f>Commercial_Total!D208</f>
        <v>3117.2196323559997</v>
      </c>
      <c r="F60" s="43">
        <f>Conversion_Factors!$O56*E60</f>
        <v>10086.583314433408</v>
      </c>
      <c r="G60" s="43">
        <f t="shared" si="70"/>
        <v>14103.038314433408</v>
      </c>
      <c r="H60" s="49">
        <f t="shared" si="71"/>
        <v>3.2357627963512958</v>
      </c>
      <c r="K60" s="51">
        <f>Commercial_Total!F60</f>
        <v>66.811294146901758</v>
      </c>
      <c r="M60" s="49">
        <f>Commercial_Total!Y284</f>
        <v>0.94649141410464777</v>
      </c>
      <c r="N60" s="49">
        <f>Commercial_Total!Y208</f>
        <v>1.1262393927190311</v>
      </c>
      <c r="O60" s="358">
        <f>Commercial_Total!$H134</f>
        <v>106.77348378660031</v>
      </c>
      <c r="Q60" s="50">
        <f t="shared" si="18"/>
        <v>211.08763861727124</v>
      </c>
      <c r="S60" s="52">
        <f>Commercial_Total!Y284</f>
        <v>0.94649141410464777</v>
      </c>
      <c r="T60" s="52">
        <f>Commercial_Total!Y208</f>
        <v>1.1262393927190311</v>
      </c>
      <c r="W60" s="52">
        <f>Commercial_Total!X284</f>
        <v>0.98998263629415628</v>
      </c>
      <c r="Z60" s="116">
        <f>Commercial_Total!X208</f>
        <v>1.0209269519946036</v>
      </c>
      <c r="AA60" s="46"/>
      <c r="AB60" s="22">
        <f t="shared" si="19"/>
        <v>1994</v>
      </c>
      <c r="AC60" s="48">
        <f t="shared" si="72"/>
        <v>1.1485207898365286</v>
      </c>
      <c r="AD60" s="48">
        <f t="shared" si="73"/>
        <v>1.06948819041193</v>
      </c>
      <c r="AE60" s="48">
        <f t="shared" si="20"/>
        <v>1.0111209552807423</v>
      </c>
      <c r="AF60" s="361">
        <f t="shared" si="21"/>
        <v>0.98981651626012224</v>
      </c>
      <c r="AG60" s="48">
        <f t="shared" si="22"/>
        <v>1.0686074212285142</v>
      </c>
      <c r="AH60" s="48">
        <f t="shared" si="23"/>
        <v>1.2283294211727491</v>
      </c>
      <c r="AI60" s="48">
        <f t="shared" si="24"/>
        <v>1.2283294211727496</v>
      </c>
      <c r="AJ60" s="48"/>
      <c r="AK60" s="48" t="e">
        <f>#REF!*#REF!*AE60</f>
        <v>#REF!</v>
      </c>
      <c r="AL60" s="48">
        <f t="shared" si="25"/>
        <v>1.0008242214735912</v>
      </c>
      <c r="AM60" s="47"/>
      <c r="AN60" s="48">
        <f>Commercial_Total!Y134</f>
        <v>1.0170755464357739</v>
      </c>
      <c r="AO60" s="48">
        <f>Commercial_Total!X134</f>
        <v>1.0023396109185045</v>
      </c>
      <c r="AP60" s="48">
        <f t="shared" si="26"/>
        <v>1.0598714437105865</v>
      </c>
      <c r="AQ60" s="48">
        <f t="shared" si="27"/>
        <v>0.98981651626012224</v>
      </c>
      <c r="AR60" s="48">
        <f t="shared" si="28"/>
        <v>1.06948819041193</v>
      </c>
      <c r="AT60" s="5"/>
      <c r="AV60" s="46" t="e">
        <f>D60/#REF!</f>
        <v>#REF!</v>
      </c>
      <c r="AW60" s="46" t="e">
        <f>#REF!/#REF!</f>
        <v>#REF!</v>
      </c>
      <c r="AX60" s="46" t="e">
        <f>#REF!/#REF!</f>
        <v>#REF!</v>
      </c>
      <c r="AY60" s="46" t="e">
        <f>#REF!/#REF!</f>
        <v>#REF!</v>
      </c>
      <c r="BA60" s="46" t="e">
        <f t="shared" si="86"/>
        <v>#REF!</v>
      </c>
      <c r="BB60" s="46" t="e">
        <f t="shared" si="86"/>
        <v>#REF!</v>
      </c>
      <c r="BC60" s="46" t="e">
        <f t="shared" si="86"/>
        <v>#REF!</v>
      </c>
      <c r="BD60" s="46" t="e">
        <f t="shared" si="86"/>
        <v>#REF!</v>
      </c>
      <c r="BE60" s="46" t="e">
        <f t="shared" si="30"/>
        <v>#REF!</v>
      </c>
      <c r="BF60" s="46"/>
      <c r="BG60" s="46" t="e">
        <f t="shared" si="87"/>
        <v>#REF!</v>
      </c>
      <c r="BH60" s="46" t="e">
        <f t="shared" si="87"/>
        <v>#REF!</v>
      </c>
      <c r="BI60" s="46" t="e">
        <f t="shared" si="87"/>
        <v>#REF!</v>
      </c>
      <c r="BJ60" s="46" t="e">
        <f t="shared" si="87"/>
        <v>#REF!</v>
      </c>
      <c r="BM60" s="46" t="e">
        <f>LN(#REF!/#REF!)</f>
        <v>#REF!</v>
      </c>
      <c r="BN60" s="46" t="e">
        <f>LN(#REF!/#REF!)</f>
        <v>#REF!</v>
      </c>
      <c r="BO60" s="46" t="e">
        <f>LN(#REF!/#REF!)</f>
        <v>#REF!</v>
      </c>
      <c r="BP60" s="46" t="e">
        <f>LN(#REF!/#REF!)</f>
        <v>#REF!</v>
      </c>
      <c r="BR60" s="46" t="e">
        <f>M60/#REF!</f>
        <v>#REF!</v>
      </c>
      <c r="BS60" s="46" t="e">
        <f>#REF!/#REF!</f>
        <v>#REF!</v>
      </c>
      <c r="BT60" s="46" t="e">
        <f>#REF!/#REF!</f>
        <v>#REF!</v>
      </c>
      <c r="BU60" s="46" t="e">
        <f>#REF!/#REF!</f>
        <v>#REF!</v>
      </c>
      <c r="BV60" s="46"/>
      <c r="BX60" s="46" t="e">
        <f t="shared" si="88"/>
        <v>#REF!</v>
      </c>
      <c r="BY60" s="46" t="e">
        <f t="shared" si="88"/>
        <v>#REF!</v>
      </c>
      <c r="BZ60" s="46" t="e">
        <f t="shared" si="88"/>
        <v>#REF!</v>
      </c>
      <c r="CA60" s="46" t="e">
        <f t="shared" si="88"/>
        <v>#REF!</v>
      </c>
      <c r="CC60" s="46" t="e">
        <f>LN(#REF!/#REF!)</f>
        <v>#REF!</v>
      </c>
      <c r="CD60" s="46" t="e">
        <f>LN(#REF!/#REF!)</f>
        <v>#REF!</v>
      </c>
      <c r="CE60" s="46" t="e">
        <f>LN(#REF!/#REF!)</f>
        <v>#REF!</v>
      </c>
      <c r="CF60" s="46" t="e">
        <f>LN(#REF!/#REF!)</f>
        <v>#REF!</v>
      </c>
      <c r="CH60" s="46" t="e">
        <f>LN(#REF!/#REF!)</f>
        <v>#REF!</v>
      </c>
      <c r="CI60" s="46" t="e">
        <f>LN(#REF!/#REF!)</f>
        <v>#REF!</v>
      </c>
      <c r="CJ60" s="46" t="e">
        <f>LN(#REF!/#REF!)</f>
        <v>#REF!</v>
      </c>
      <c r="CK60" s="46" t="e">
        <f>LN(#REF!/#REF!)</f>
        <v>#REF!</v>
      </c>
      <c r="CM60" s="46" t="e">
        <f>LN(#REF!/#REF!)</f>
        <v>#REF!</v>
      </c>
      <c r="CN60" s="46" t="e">
        <f>LN(#REF!/#REF!)</f>
        <v>#REF!</v>
      </c>
      <c r="CO60" s="46" t="e">
        <f>LN(#REF!/#REF!)</f>
        <v>#REF!</v>
      </c>
      <c r="CP60" s="46" t="e">
        <f>LN(#REF!/#REF!)</f>
        <v>#REF!</v>
      </c>
      <c r="CS60" s="46" t="e">
        <f t="shared" si="33"/>
        <v>#REF!</v>
      </c>
      <c r="CT60" s="46">
        <f t="shared" si="34"/>
        <v>1</v>
      </c>
      <c r="CU60" s="46">
        <f t="shared" si="74"/>
        <v>1</v>
      </c>
      <c r="CV60" s="46"/>
      <c r="CW60" s="46" t="e">
        <f t="shared" si="35"/>
        <v>#REF!</v>
      </c>
      <c r="CX60" s="46">
        <f t="shared" si="36"/>
        <v>1</v>
      </c>
      <c r="CY60" s="46">
        <f t="shared" si="75"/>
        <v>1</v>
      </c>
      <c r="CZ60" s="46"/>
      <c r="DA60" s="46" t="e">
        <f t="shared" si="37"/>
        <v>#REF!</v>
      </c>
      <c r="DB60" s="46">
        <f t="shared" si="38"/>
        <v>1</v>
      </c>
      <c r="DC60" s="46">
        <f t="shared" si="76"/>
        <v>1</v>
      </c>
      <c r="DD60" s="46"/>
      <c r="DE60" s="46" t="e">
        <f t="shared" si="39"/>
        <v>#REF!</v>
      </c>
      <c r="DF60" s="46">
        <f t="shared" si="40"/>
        <v>1</v>
      </c>
      <c r="DG60" s="46">
        <f t="shared" si="77"/>
        <v>1</v>
      </c>
      <c r="DI60" s="46" t="e">
        <f t="shared" si="41"/>
        <v>#REF!</v>
      </c>
      <c r="DJ60" s="46">
        <f t="shared" si="42"/>
        <v>1</v>
      </c>
      <c r="DK60" s="46">
        <f t="shared" si="78"/>
        <v>1</v>
      </c>
      <c r="DO60" s="52">
        <f t="shared" si="79"/>
        <v>0.28479359627701339</v>
      </c>
      <c r="DP60" s="52">
        <f t="shared" si="80"/>
        <v>0.71520640372298661</v>
      </c>
      <c r="DR60" s="46">
        <f t="shared" si="56"/>
        <v>0.2857858413016135</v>
      </c>
      <c r="DS60" s="46">
        <f t="shared" si="57"/>
        <v>0.71421254710881166</v>
      </c>
      <c r="DT60" s="46">
        <f t="shared" si="58"/>
        <v>0.9999983884104251</v>
      </c>
      <c r="DV60" s="46">
        <f t="shared" si="59"/>
        <v>0.28578630187183823</v>
      </c>
      <c r="DW60" s="46">
        <f t="shared" si="60"/>
        <v>0.71421369812816182</v>
      </c>
      <c r="DY60" s="46">
        <f t="shared" si="89"/>
        <v>2.2170919462941741E-2</v>
      </c>
      <c r="DZ60" s="46">
        <f t="shared" si="90"/>
        <v>1.8550058983972415E-2</v>
      </c>
      <c r="EA60" s="46"/>
      <c r="EB60" s="46">
        <f t="shared" si="61"/>
        <v>8.7621841889738636E-3</v>
      </c>
      <c r="EC60" s="46">
        <f t="shared" si="62"/>
        <v>8.7621841889738636E-3</v>
      </c>
      <c r="ED60" s="46"/>
      <c r="EE60" s="52">
        <f t="shared" si="45"/>
        <v>0.56302750083143438</v>
      </c>
      <c r="EF60" s="52">
        <f t="shared" si="46"/>
        <v>0.43697249916856562</v>
      </c>
      <c r="EG60" s="52"/>
      <c r="EH60" s="52">
        <f t="shared" si="63"/>
        <v>-7.7317425334143567E-3</v>
      </c>
      <c r="EI60" s="52">
        <f t="shared" si="64"/>
        <v>1.0051100961546836E-2</v>
      </c>
      <c r="EK60" s="46">
        <f t="shared" si="91"/>
        <v>-2.114047780738227E-2</v>
      </c>
      <c r="EL60" s="46">
        <f t="shared" si="92"/>
        <v>2.6322616654819741E-4</v>
      </c>
      <c r="EN60" s="46">
        <v>0</v>
      </c>
      <c r="EO60" s="46">
        <f t="shared" si="93"/>
        <v>-8.0490184144575237E-3</v>
      </c>
      <c r="ES60" s="46">
        <f t="shared" si="94"/>
        <v>1.0197778926796428</v>
      </c>
      <c r="ET60" s="46">
        <f t="shared" si="51"/>
        <v>1.7807358171173897</v>
      </c>
      <c r="EU60" s="46">
        <f t="shared" si="81"/>
        <v>1.0686074212285142</v>
      </c>
      <c r="EW60" s="46">
        <f t="shared" si="65"/>
        <v>0.99416344004399271</v>
      </c>
      <c r="EX60" s="46">
        <f t="shared" si="52"/>
        <v>1.0325957805933261</v>
      </c>
      <c r="EY60" s="46">
        <f t="shared" si="82"/>
        <v>1.0111209552807423</v>
      </c>
      <c r="FA60" s="46">
        <f t="shared" si="66"/>
        <v>0.9942677730599021</v>
      </c>
      <c r="FB60" s="46">
        <f t="shared" si="53"/>
        <v>0.85219068218944838</v>
      </c>
      <c r="FC60" s="46">
        <f t="shared" si="83"/>
        <v>0.98981651626012224</v>
      </c>
      <c r="FE60" s="46">
        <f t="shared" si="67"/>
        <v>1.0804913565726657</v>
      </c>
      <c r="FG60" s="46">
        <f t="shared" si="68"/>
        <v>1.0088006844916129</v>
      </c>
      <c r="FH60" s="46">
        <f t="shared" si="54"/>
        <v>1.0136002364979566</v>
      </c>
      <c r="FI60" s="46">
        <f t="shared" si="84"/>
        <v>1.0194551074891591</v>
      </c>
      <c r="FK60" s="46">
        <f t="shared" si="69"/>
        <v>1.0049813738757791</v>
      </c>
      <c r="FL60" s="46">
        <f t="shared" si="55"/>
        <v>1.814107993364239</v>
      </c>
      <c r="FM60" s="46">
        <f t="shared" si="85"/>
        <v>1.0598714437105865</v>
      </c>
    </row>
    <row r="61" spans="1:169" x14ac:dyDescent="0.2">
      <c r="A61" s="33" t="s">
        <v>52</v>
      </c>
      <c r="B61" s="1">
        <f t="shared" si="17"/>
        <v>1995</v>
      </c>
      <c r="D61" s="43">
        <f>Commercial_Total!D285</f>
        <v>4100.51</v>
      </c>
      <c r="E61" s="43">
        <f>Commercial_Total!D209</f>
        <v>3211.3973398799999</v>
      </c>
      <c r="F61" s="43">
        <f>Conversion_Factors!$O57*E61</f>
        <v>10457.212103662097</v>
      </c>
      <c r="G61" s="43">
        <f t="shared" si="70"/>
        <v>14557.722103662098</v>
      </c>
      <c r="H61" s="49">
        <f t="shared" si="71"/>
        <v>3.2562809882793426</v>
      </c>
      <c r="K61" s="51">
        <f>Commercial_Total!F61</f>
        <v>67.618803117271199</v>
      </c>
      <c r="M61" s="49">
        <f>Commercial_Total!Y285</f>
        <v>0.94983206577378565</v>
      </c>
      <c r="N61" s="49">
        <f>Commercial_Total!Y209</f>
        <v>1.1424816675236094</v>
      </c>
      <c r="O61" s="358">
        <f>Commercial_Total!$H135</f>
        <v>108.13423194135763</v>
      </c>
      <c r="Q61" s="50">
        <f t="shared" si="18"/>
        <v>215.29103492729175</v>
      </c>
      <c r="S61" s="52">
        <f>Commercial_Total!Y285</f>
        <v>0.94983206577378565</v>
      </c>
      <c r="T61" s="52">
        <f>Commercial_Total!Y209</f>
        <v>1.1424816675236094</v>
      </c>
      <c r="W61" s="52">
        <f>Commercial_Total!X285</f>
        <v>0.99511850834347526</v>
      </c>
      <c r="Z61" s="116">
        <f>Commercial_Total!X209</f>
        <v>1.0244368408922795</v>
      </c>
      <c r="AA61" s="46"/>
      <c r="AB61" s="22">
        <f t="shared" si="19"/>
        <v>1995</v>
      </c>
      <c r="AC61" s="48">
        <f t="shared" si="72"/>
        <v>1.1624022877522788</v>
      </c>
      <c r="AD61" s="48">
        <f t="shared" si="73"/>
        <v>1.090784950102055</v>
      </c>
      <c r="AE61" s="48">
        <f t="shared" si="20"/>
        <v>1.0150979563742817</v>
      </c>
      <c r="AF61" s="361">
        <f t="shared" si="21"/>
        <v>0.9943112815189199</v>
      </c>
      <c r="AG61" s="48">
        <f t="shared" si="22"/>
        <v>1.0807091208608404</v>
      </c>
      <c r="AH61" s="48">
        <f t="shared" si="23"/>
        <v>1.2679309214443832</v>
      </c>
      <c r="AI61" s="48">
        <f t="shared" si="24"/>
        <v>1.2679309214443841</v>
      </c>
      <c r="AJ61" s="48"/>
      <c r="AK61" s="48" t="e">
        <f>#REF!*#REF!*AE61</f>
        <v>#REF!</v>
      </c>
      <c r="AL61" s="48">
        <f t="shared" si="25"/>
        <v>1.0093233498697487</v>
      </c>
      <c r="AM61" s="47"/>
      <c r="AN61" s="48">
        <f>Commercial_Total!Y135</f>
        <v>1.0254824574403332</v>
      </c>
      <c r="AO61" s="48">
        <f>Commercial_Total!X135</f>
        <v>1.0067917715303729</v>
      </c>
      <c r="AP61" s="48">
        <f t="shared" si="26"/>
        <v>1.062548780960765</v>
      </c>
      <c r="AQ61" s="48">
        <f t="shared" si="27"/>
        <v>0.9943112815189199</v>
      </c>
      <c r="AR61" s="48">
        <f t="shared" si="28"/>
        <v>1.090784950102055</v>
      </c>
      <c r="AT61" s="5"/>
      <c r="AV61" s="46" t="e">
        <f>D61/#REF!</f>
        <v>#REF!</v>
      </c>
      <c r="AW61" s="46" t="e">
        <f>#REF!/#REF!</f>
        <v>#REF!</v>
      </c>
      <c r="AX61" s="46" t="e">
        <f>#REF!/#REF!</f>
        <v>#REF!</v>
      </c>
      <c r="AY61" s="46" t="e">
        <f>#REF!/#REF!</f>
        <v>#REF!</v>
      </c>
      <c r="BA61" s="46" t="e">
        <f t="shared" si="86"/>
        <v>#REF!</v>
      </c>
      <c r="BB61" s="46" t="e">
        <f t="shared" si="86"/>
        <v>#REF!</v>
      </c>
      <c r="BC61" s="46" t="e">
        <f t="shared" si="86"/>
        <v>#REF!</v>
      </c>
      <c r="BD61" s="46" t="e">
        <f t="shared" si="86"/>
        <v>#REF!</v>
      </c>
      <c r="BE61" s="46" t="e">
        <f t="shared" si="30"/>
        <v>#REF!</v>
      </c>
      <c r="BF61" s="46"/>
      <c r="BG61" s="46" t="e">
        <f t="shared" si="87"/>
        <v>#REF!</v>
      </c>
      <c r="BH61" s="46" t="e">
        <f t="shared" si="87"/>
        <v>#REF!</v>
      </c>
      <c r="BI61" s="46" t="e">
        <f t="shared" si="87"/>
        <v>#REF!</v>
      </c>
      <c r="BJ61" s="46" t="e">
        <f t="shared" si="87"/>
        <v>#REF!</v>
      </c>
      <c r="BM61" s="46" t="e">
        <f>LN(#REF!/#REF!)</f>
        <v>#REF!</v>
      </c>
      <c r="BN61" s="46" t="e">
        <f>LN(#REF!/#REF!)</f>
        <v>#REF!</v>
      </c>
      <c r="BO61" s="46" t="e">
        <f>LN(#REF!/#REF!)</f>
        <v>#REF!</v>
      </c>
      <c r="BP61" s="46" t="e">
        <f>LN(#REF!/#REF!)</f>
        <v>#REF!</v>
      </c>
      <c r="BR61" s="46" t="e">
        <f>M61/#REF!</f>
        <v>#REF!</v>
      </c>
      <c r="BS61" s="46" t="e">
        <f>#REF!/#REF!</f>
        <v>#REF!</v>
      </c>
      <c r="BT61" s="46" t="e">
        <f>#REF!/#REF!</f>
        <v>#REF!</v>
      </c>
      <c r="BU61" s="46" t="e">
        <f>#REF!/#REF!</f>
        <v>#REF!</v>
      </c>
      <c r="BV61" s="46"/>
      <c r="BX61" s="46" t="e">
        <f t="shared" si="88"/>
        <v>#REF!</v>
      </c>
      <c r="BY61" s="46" t="e">
        <f t="shared" si="88"/>
        <v>#REF!</v>
      </c>
      <c r="BZ61" s="46" t="e">
        <f t="shared" si="88"/>
        <v>#REF!</v>
      </c>
      <c r="CA61" s="46" t="e">
        <f t="shared" si="88"/>
        <v>#REF!</v>
      </c>
      <c r="CC61" s="46" t="e">
        <f>LN(#REF!/#REF!)</f>
        <v>#REF!</v>
      </c>
      <c r="CD61" s="46" t="e">
        <f>LN(#REF!/#REF!)</f>
        <v>#REF!</v>
      </c>
      <c r="CE61" s="46" t="e">
        <f>LN(#REF!/#REF!)</f>
        <v>#REF!</v>
      </c>
      <c r="CF61" s="46" t="e">
        <f>LN(#REF!/#REF!)</f>
        <v>#REF!</v>
      </c>
      <c r="CH61" s="46" t="e">
        <f>LN(#REF!/#REF!)</f>
        <v>#REF!</v>
      </c>
      <c r="CI61" s="46" t="e">
        <f>LN(#REF!/#REF!)</f>
        <v>#REF!</v>
      </c>
      <c r="CJ61" s="46" t="e">
        <f>LN(#REF!/#REF!)</f>
        <v>#REF!</v>
      </c>
      <c r="CK61" s="46" t="e">
        <f>LN(#REF!/#REF!)</f>
        <v>#REF!</v>
      </c>
      <c r="CM61" s="46" t="e">
        <f>LN(#REF!/#REF!)</f>
        <v>#REF!</v>
      </c>
      <c r="CN61" s="46" t="e">
        <f>LN(#REF!/#REF!)</f>
        <v>#REF!</v>
      </c>
      <c r="CO61" s="46" t="e">
        <f>LN(#REF!/#REF!)</f>
        <v>#REF!</v>
      </c>
      <c r="CP61" s="46" t="e">
        <f>LN(#REF!/#REF!)</f>
        <v>#REF!</v>
      </c>
      <c r="CS61" s="46" t="e">
        <f t="shared" si="33"/>
        <v>#REF!</v>
      </c>
      <c r="CT61" s="46">
        <f t="shared" si="34"/>
        <v>1</v>
      </c>
      <c r="CU61" s="46">
        <f t="shared" si="74"/>
        <v>1</v>
      </c>
      <c r="CV61" s="46"/>
      <c r="CW61" s="46" t="e">
        <f t="shared" si="35"/>
        <v>#REF!</v>
      </c>
      <c r="CX61" s="46">
        <f t="shared" si="36"/>
        <v>1</v>
      </c>
      <c r="CY61" s="46">
        <f t="shared" si="75"/>
        <v>1</v>
      </c>
      <c r="CZ61" s="46"/>
      <c r="DA61" s="46" t="e">
        <f t="shared" si="37"/>
        <v>#REF!</v>
      </c>
      <c r="DB61" s="46">
        <f t="shared" si="38"/>
        <v>1</v>
      </c>
      <c r="DC61" s="46">
        <f t="shared" si="76"/>
        <v>1</v>
      </c>
      <c r="DD61" s="46"/>
      <c r="DE61" s="46" t="e">
        <f t="shared" si="39"/>
        <v>#REF!</v>
      </c>
      <c r="DF61" s="46">
        <f t="shared" si="40"/>
        <v>1</v>
      </c>
      <c r="DG61" s="46">
        <f t="shared" si="77"/>
        <v>1</v>
      </c>
      <c r="DI61" s="46" t="e">
        <f t="shared" si="41"/>
        <v>#REF!</v>
      </c>
      <c r="DJ61" s="46">
        <f t="shared" si="42"/>
        <v>1</v>
      </c>
      <c r="DK61" s="46">
        <f t="shared" si="78"/>
        <v>1</v>
      </c>
      <c r="DO61" s="52">
        <f t="shared" si="79"/>
        <v>0.28167250142578887</v>
      </c>
      <c r="DP61" s="52">
        <f t="shared" si="80"/>
        <v>0.71832749857421119</v>
      </c>
      <c r="DR61" s="46">
        <f t="shared" si="56"/>
        <v>0.28323018274521339</v>
      </c>
      <c r="DS61" s="46">
        <f t="shared" si="57"/>
        <v>0.7167658186041278</v>
      </c>
      <c r="DT61" s="46">
        <f t="shared" si="58"/>
        <v>0.99999600134934119</v>
      </c>
      <c r="DV61" s="46">
        <f t="shared" si="59"/>
        <v>0.28323131528829887</v>
      </c>
      <c r="DW61" s="46">
        <f t="shared" si="60"/>
        <v>0.71676868471170119</v>
      </c>
      <c r="DY61" s="46">
        <f t="shared" si="89"/>
        <v>3.5232966952975244E-3</v>
      </c>
      <c r="DZ61" s="46">
        <f t="shared" si="90"/>
        <v>1.4318686059726329E-2</v>
      </c>
      <c r="EA61" s="46"/>
      <c r="EB61" s="46">
        <f t="shared" si="61"/>
        <v>1.2663727175759348E-2</v>
      </c>
      <c r="EC61" s="46">
        <f t="shared" si="62"/>
        <v>1.2663727175759348E-2</v>
      </c>
      <c r="ED61" s="46"/>
      <c r="EE61" s="52">
        <f t="shared" si="45"/>
        <v>0.56079895564804794</v>
      </c>
      <c r="EF61" s="52">
        <f t="shared" si="46"/>
        <v>0.43920104435195206</v>
      </c>
      <c r="EG61" s="52"/>
      <c r="EH61" s="52">
        <f t="shared" si="63"/>
        <v>-3.9660004293938364E-3</v>
      </c>
      <c r="EI61" s="52">
        <f t="shared" si="64"/>
        <v>5.0870058920490183E-3</v>
      </c>
      <c r="EK61" s="46">
        <f t="shared" si="91"/>
        <v>5.1744300510680394E-3</v>
      </c>
      <c r="EL61" s="46">
        <f t="shared" si="92"/>
        <v>3.4320470080816778E-3</v>
      </c>
      <c r="EN61" s="46">
        <v>0</v>
      </c>
      <c r="EO61" s="46">
        <f t="shared" si="93"/>
        <v>6.3210480171788704E-3</v>
      </c>
      <c r="ES61" s="46">
        <f t="shared" si="94"/>
        <v>1.011324738525972</v>
      </c>
      <c r="ET61" s="46">
        <f t="shared" si="51"/>
        <v>1.8009021846300772</v>
      </c>
      <c r="EU61" s="46">
        <f t="shared" si="81"/>
        <v>1.0807091208608404</v>
      </c>
      <c r="EW61" s="46">
        <f t="shared" si="65"/>
        <v>1.0039332594906365</v>
      </c>
      <c r="EX61" s="46">
        <f t="shared" si="52"/>
        <v>1.0366572477473361</v>
      </c>
      <c r="EY61" s="46">
        <f t="shared" si="82"/>
        <v>1.0150979563742817</v>
      </c>
      <c r="FA61" s="46">
        <f t="shared" si="66"/>
        <v>1.0045410085454833</v>
      </c>
      <c r="FB61" s="46">
        <f t="shared" si="53"/>
        <v>0.8560604873596519</v>
      </c>
      <c r="FC61" s="46">
        <f t="shared" si="83"/>
        <v>0.9943112815189199</v>
      </c>
      <c r="FE61" s="46">
        <f t="shared" si="67"/>
        <v>1.0970256200208857</v>
      </c>
      <c r="FG61" s="46">
        <f t="shared" si="68"/>
        <v>1.0127442517233674</v>
      </c>
      <c r="FH61" s="46">
        <f t="shared" si="54"/>
        <v>1.0265178130587513</v>
      </c>
      <c r="FI61" s="46">
        <f t="shared" si="84"/>
        <v>1.0324472999996737</v>
      </c>
      <c r="FK61" s="46">
        <f t="shared" si="69"/>
        <v>1.0025260962223919</v>
      </c>
      <c r="FL61" s="46">
        <f t="shared" si="55"/>
        <v>1.8186906047132874</v>
      </c>
      <c r="FM61" s="46">
        <f t="shared" si="85"/>
        <v>1.062548780960765</v>
      </c>
    </row>
    <row r="62" spans="1:169" x14ac:dyDescent="0.2">
      <c r="A62" s="33" t="s">
        <v>52</v>
      </c>
      <c r="B62" s="1">
        <f t="shared" si="17"/>
        <v>1996</v>
      </c>
      <c r="D62" s="43">
        <f>Commercial_Total!D286</f>
        <v>4273.4070000000002</v>
      </c>
      <c r="E62" s="43">
        <f>Commercial_Total!D210</f>
        <v>3303.3303432920002</v>
      </c>
      <c r="F62" s="43">
        <f>Conversion_Factors!$O58*E62</f>
        <v>10766.135459424624</v>
      </c>
      <c r="G62" s="43">
        <f t="shared" si="70"/>
        <v>15039.542459424625</v>
      </c>
      <c r="H62" s="49">
        <f t="shared" si="71"/>
        <v>3.2591761466688238</v>
      </c>
      <c r="K62" s="51">
        <f>Commercial_Total!F62</f>
        <v>68.514157016594837</v>
      </c>
      <c r="M62" s="49">
        <f>Commercial_Total!Y286</f>
        <v>0.9598237875193838</v>
      </c>
      <c r="N62" s="49">
        <f>Commercial_Total!Y210</f>
        <v>1.1725514700700514</v>
      </c>
      <c r="O62" s="358">
        <f>Commercial_Total!$H136</f>
        <v>110.58644918387942</v>
      </c>
      <c r="Q62" s="50">
        <f t="shared" si="18"/>
        <v>219.50999785025294</v>
      </c>
      <c r="S62" s="52">
        <f>Commercial_Total!Y286</f>
        <v>0.9598237875193838</v>
      </c>
      <c r="T62" s="52">
        <f>Commercial_Total!Y210</f>
        <v>1.1725514700700514</v>
      </c>
      <c r="W62" s="52">
        <f>Commercial_Total!X286</f>
        <v>1.0128698979102659</v>
      </c>
      <c r="Z62" s="116">
        <f>Commercial_Total!X210</f>
        <v>1.0133223853307674</v>
      </c>
      <c r="AA62" s="46"/>
      <c r="AB62" s="22">
        <f t="shared" si="19"/>
        <v>1996</v>
      </c>
      <c r="AC62" s="48">
        <f t="shared" si="72"/>
        <v>1.1777938855467078</v>
      </c>
      <c r="AD62" s="48">
        <f t="shared" si="73"/>
        <v>1.1121605789709434</v>
      </c>
      <c r="AE62" s="48">
        <f t="shared" si="20"/>
        <v>1.0122390757114932</v>
      </c>
      <c r="AF62" s="361">
        <f t="shared" si="21"/>
        <v>0.99494514156607605</v>
      </c>
      <c r="AG62" s="48">
        <f t="shared" si="22"/>
        <v>1.1042954000952676</v>
      </c>
      <c r="AH62" s="48">
        <f t="shared" si="23"/>
        <v>1.309895929658063</v>
      </c>
      <c r="AI62" s="48">
        <f t="shared" si="24"/>
        <v>1.3098959296580637</v>
      </c>
      <c r="AJ62" s="48"/>
      <c r="AK62" s="48" t="e">
        <f>#REF!*#REF!*AE62</f>
        <v>#REF!</v>
      </c>
      <c r="AL62" s="48">
        <f t="shared" si="25"/>
        <v>1.0071223504824856</v>
      </c>
      <c r="AM62" s="47"/>
      <c r="AN62" s="48">
        <f>Commercial_Total!Y136</f>
        <v>1.0433585177088258</v>
      </c>
      <c r="AO62" s="48">
        <f>Commercial_Total!X136</f>
        <v>1.0119825891629952</v>
      </c>
      <c r="AP62" s="48">
        <f t="shared" si="26"/>
        <v>1.0586727999415582</v>
      </c>
      <c r="AQ62" s="48">
        <f t="shared" si="27"/>
        <v>0.99494514156607605</v>
      </c>
      <c r="AR62" s="48">
        <f t="shared" si="28"/>
        <v>1.112160578970943</v>
      </c>
      <c r="AT62" s="5"/>
      <c r="AV62" s="46" t="e">
        <f>D62/#REF!</f>
        <v>#REF!</v>
      </c>
      <c r="AW62" s="46" t="e">
        <f>#REF!/#REF!</f>
        <v>#REF!</v>
      </c>
      <c r="AX62" s="46" t="e">
        <f>#REF!/#REF!</f>
        <v>#REF!</v>
      </c>
      <c r="AY62" s="46" t="e">
        <f>#REF!/#REF!</f>
        <v>#REF!</v>
      </c>
      <c r="BA62" s="46" t="e">
        <f t="shared" si="86"/>
        <v>#REF!</v>
      </c>
      <c r="BB62" s="46" t="e">
        <f t="shared" si="86"/>
        <v>#REF!</v>
      </c>
      <c r="BC62" s="46" t="e">
        <f t="shared" si="86"/>
        <v>#REF!</v>
      </c>
      <c r="BD62" s="46" t="e">
        <f t="shared" si="86"/>
        <v>#REF!</v>
      </c>
      <c r="BE62" s="46" t="e">
        <f t="shared" si="30"/>
        <v>#REF!</v>
      </c>
      <c r="BF62" s="46"/>
      <c r="BG62" s="46" t="e">
        <f t="shared" si="87"/>
        <v>#REF!</v>
      </c>
      <c r="BH62" s="46" t="e">
        <f t="shared" si="87"/>
        <v>#REF!</v>
      </c>
      <c r="BI62" s="46" t="e">
        <f t="shared" si="87"/>
        <v>#REF!</v>
      </c>
      <c r="BJ62" s="46" t="e">
        <f t="shared" si="87"/>
        <v>#REF!</v>
      </c>
      <c r="BM62" s="46" t="e">
        <f>LN(#REF!/#REF!)</f>
        <v>#REF!</v>
      </c>
      <c r="BN62" s="46" t="e">
        <f>LN(#REF!/#REF!)</f>
        <v>#REF!</v>
      </c>
      <c r="BO62" s="46" t="e">
        <f>LN(#REF!/#REF!)</f>
        <v>#REF!</v>
      </c>
      <c r="BP62" s="46" t="e">
        <f>LN(#REF!/#REF!)</f>
        <v>#REF!</v>
      </c>
      <c r="BR62" s="46" t="e">
        <f>M62/#REF!</f>
        <v>#REF!</v>
      </c>
      <c r="BS62" s="46" t="e">
        <f>#REF!/#REF!</f>
        <v>#REF!</v>
      </c>
      <c r="BT62" s="46" t="e">
        <f>#REF!/#REF!</f>
        <v>#REF!</v>
      </c>
      <c r="BU62" s="46" t="e">
        <f>#REF!/#REF!</f>
        <v>#REF!</v>
      </c>
      <c r="BV62" s="46"/>
      <c r="BX62" s="46" t="e">
        <f t="shared" si="88"/>
        <v>#REF!</v>
      </c>
      <c r="BY62" s="46" t="e">
        <f t="shared" si="88"/>
        <v>#REF!</v>
      </c>
      <c r="BZ62" s="46" t="e">
        <f t="shared" si="88"/>
        <v>#REF!</v>
      </c>
      <c r="CA62" s="46" t="e">
        <f t="shared" si="88"/>
        <v>#REF!</v>
      </c>
      <c r="CC62" s="46" t="e">
        <f>LN(#REF!/#REF!)</f>
        <v>#REF!</v>
      </c>
      <c r="CD62" s="46" t="e">
        <f>LN(#REF!/#REF!)</f>
        <v>#REF!</v>
      </c>
      <c r="CE62" s="46" t="e">
        <f>LN(#REF!/#REF!)</f>
        <v>#REF!</v>
      </c>
      <c r="CF62" s="46" t="e">
        <f>LN(#REF!/#REF!)</f>
        <v>#REF!</v>
      </c>
      <c r="CH62" s="46" t="e">
        <f>LN(#REF!/#REF!)</f>
        <v>#REF!</v>
      </c>
      <c r="CI62" s="46" t="e">
        <f>LN(#REF!/#REF!)</f>
        <v>#REF!</v>
      </c>
      <c r="CJ62" s="46" t="e">
        <f>LN(#REF!/#REF!)</f>
        <v>#REF!</v>
      </c>
      <c r="CK62" s="46" t="e">
        <f>LN(#REF!/#REF!)</f>
        <v>#REF!</v>
      </c>
      <c r="CM62" s="46" t="e">
        <f>LN(#REF!/#REF!)</f>
        <v>#REF!</v>
      </c>
      <c r="CN62" s="46" t="e">
        <f>LN(#REF!/#REF!)</f>
        <v>#REF!</v>
      </c>
      <c r="CO62" s="46" t="e">
        <f>LN(#REF!/#REF!)</f>
        <v>#REF!</v>
      </c>
      <c r="CP62" s="46" t="e">
        <f>LN(#REF!/#REF!)</f>
        <v>#REF!</v>
      </c>
      <c r="CS62" s="46" t="e">
        <f t="shared" si="33"/>
        <v>#REF!</v>
      </c>
      <c r="CT62" s="46">
        <f t="shared" si="34"/>
        <v>1</v>
      </c>
      <c r="CU62" s="46">
        <f t="shared" si="74"/>
        <v>1</v>
      </c>
      <c r="CV62" s="46"/>
      <c r="CW62" s="46" t="e">
        <f t="shared" si="35"/>
        <v>#REF!</v>
      </c>
      <c r="CX62" s="46">
        <f t="shared" si="36"/>
        <v>1</v>
      </c>
      <c r="CY62" s="46">
        <f t="shared" si="75"/>
        <v>1</v>
      </c>
      <c r="CZ62" s="46"/>
      <c r="DA62" s="46" t="e">
        <f t="shared" si="37"/>
        <v>#REF!</v>
      </c>
      <c r="DB62" s="46">
        <f t="shared" si="38"/>
        <v>1</v>
      </c>
      <c r="DC62" s="46">
        <f t="shared" si="76"/>
        <v>1</v>
      </c>
      <c r="DD62" s="46"/>
      <c r="DE62" s="46" t="e">
        <f t="shared" si="39"/>
        <v>#REF!</v>
      </c>
      <c r="DF62" s="46">
        <f t="shared" si="40"/>
        <v>1</v>
      </c>
      <c r="DG62" s="46">
        <f t="shared" si="77"/>
        <v>1</v>
      </c>
      <c r="DI62" s="46" t="e">
        <f t="shared" si="41"/>
        <v>#REF!</v>
      </c>
      <c r="DJ62" s="46">
        <f t="shared" si="42"/>
        <v>1</v>
      </c>
      <c r="DK62" s="46">
        <f t="shared" si="78"/>
        <v>1</v>
      </c>
      <c r="DO62" s="52">
        <f t="shared" si="79"/>
        <v>0.28414474785581273</v>
      </c>
      <c r="DP62" s="52">
        <f t="shared" si="80"/>
        <v>0.71585525214418722</v>
      </c>
      <c r="DR62" s="46">
        <f t="shared" si="56"/>
        <v>0.28290682428519659</v>
      </c>
      <c r="DS62" s="46">
        <f t="shared" si="57"/>
        <v>0.71709066508161079</v>
      </c>
      <c r="DT62" s="46">
        <f t="shared" si="58"/>
        <v>0.99999748936680732</v>
      </c>
      <c r="DV62" s="46">
        <f t="shared" si="59"/>
        <v>0.28290753456224332</v>
      </c>
      <c r="DW62" s="46">
        <f t="shared" si="60"/>
        <v>0.71709246543775673</v>
      </c>
      <c r="DY62" s="46">
        <f t="shared" si="89"/>
        <v>1.0464516847631796E-2</v>
      </c>
      <c r="DZ62" s="46">
        <f t="shared" si="90"/>
        <v>2.5979320362860527E-2</v>
      </c>
      <c r="EA62" s="46"/>
      <c r="EB62" s="46">
        <f t="shared" si="61"/>
        <v>2.2424216916714788E-2</v>
      </c>
      <c r="EC62" s="46">
        <f t="shared" si="62"/>
        <v>2.2424216916714788E-2</v>
      </c>
      <c r="ED62" s="46"/>
      <c r="EE62" s="52">
        <f t="shared" si="45"/>
        <v>0.56401678009643885</v>
      </c>
      <c r="EF62" s="52">
        <f t="shared" si="46"/>
        <v>0.4359832199035612</v>
      </c>
      <c r="EG62" s="52"/>
      <c r="EH62" s="52">
        <f t="shared" si="63"/>
        <v>5.7215295347102027E-3</v>
      </c>
      <c r="EI62" s="52">
        <f t="shared" si="64"/>
        <v>-7.3535118943326037E-3</v>
      </c>
      <c r="EK62" s="46">
        <f t="shared" si="91"/>
        <v>1.7681229603793213E-2</v>
      </c>
      <c r="EL62" s="46">
        <f t="shared" si="92"/>
        <v>-1.0908615340478298E-2</v>
      </c>
      <c r="EN62" s="46">
        <v>0</v>
      </c>
      <c r="EO62" s="46">
        <f t="shared" si="93"/>
        <v>8.887046664769893E-4</v>
      </c>
      <c r="ES62" s="46">
        <f t="shared" si="94"/>
        <v>1.0218248174084434</v>
      </c>
      <c r="ET62" s="46">
        <f t="shared" si="51"/>
        <v>1.8402065459800956</v>
      </c>
      <c r="EU62" s="46">
        <f t="shared" si="81"/>
        <v>1.1042954000952676</v>
      </c>
      <c r="EW62" s="46">
        <f t="shared" si="65"/>
        <v>0.99718364060843956</v>
      </c>
      <c r="EX62" s="46">
        <f t="shared" si="52"/>
        <v>1.0337376483718137</v>
      </c>
      <c r="EY62" s="46">
        <f t="shared" si="82"/>
        <v>1.0122390757114932</v>
      </c>
      <c r="FA62" s="46">
        <f t="shared" si="66"/>
        <v>1.0006374865285526</v>
      </c>
      <c r="FB62" s="46">
        <f t="shared" si="53"/>
        <v>0.8566062143879698</v>
      </c>
      <c r="FC62" s="46">
        <f t="shared" si="83"/>
        <v>0.99494514156607605</v>
      </c>
      <c r="FE62" s="46">
        <f t="shared" si="67"/>
        <v>1.1178109551048871</v>
      </c>
      <c r="FG62" s="46">
        <f t="shared" si="68"/>
        <v>1.0226775295713171</v>
      </c>
      <c r="FH62" s="46">
        <f t="shared" si="54"/>
        <v>1.049796701119875</v>
      </c>
      <c r="FI62" s="46">
        <f t="shared" si="84"/>
        <v>1.0558606541762428</v>
      </c>
      <c r="FK62" s="46">
        <f t="shared" si="69"/>
        <v>0.99635218534089121</v>
      </c>
      <c r="FL62" s="46">
        <f t="shared" si="55"/>
        <v>1.8120563584650309</v>
      </c>
      <c r="FM62" s="46">
        <f t="shared" si="85"/>
        <v>1.0586727999415582</v>
      </c>
    </row>
    <row r="63" spans="1:169" x14ac:dyDescent="0.2">
      <c r="A63" s="33" t="s">
        <v>52</v>
      </c>
      <c r="B63" s="1">
        <f t="shared" si="17"/>
        <v>1997</v>
      </c>
      <c r="D63" s="43">
        <f>Commercial_Total!D287</f>
        <v>4295.43</v>
      </c>
      <c r="E63" s="43">
        <f>Commercial_Total!D211</f>
        <v>3385.1272613000001</v>
      </c>
      <c r="F63" s="43">
        <f>Conversion_Factors!$O59*E63</f>
        <v>11003.149911428065</v>
      </c>
      <c r="G63" s="43">
        <f t="shared" si="70"/>
        <v>15298.579911428065</v>
      </c>
      <c r="H63" s="49">
        <f t="shared" si="71"/>
        <v>3.250439071292845</v>
      </c>
      <c r="K63" s="51">
        <f>Commercial_Total!F63</f>
        <v>69.518180139864583</v>
      </c>
      <c r="M63" s="49">
        <f>Commercial_Total!Y287</f>
        <v>0.9662985924158658</v>
      </c>
      <c r="N63" s="49">
        <f>Commercial_Total!Y211</f>
        <v>1.1854763101508063</v>
      </c>
      <c r="O63" s="358">
        <f>Commercial_Total!$H137</f>
        <v>110.48271467761931</v>
      </c>
      <c r="Q63" s="50">
        <f t="shared" si="18"/>
        <v>220.0658860840235</v>
      </c>
      <c r="S63" s="52">
        <f>Commercial_Total!Y287</f>
        <v>0.9662985924158658</v>
      </c>
      <c r="T63" s="52">
        <f>Commercial_Total!Y211</f>
        <v>1.1854763101508063</v>
      </c>
      <c r="W63" s="52">
        <f>Commercial_Total!X287</f>
        <v>0.99666254893324269</v>
      </c>
      <c r="Z63" s="116">
        <f>Commercial_Total!X211</f>
        <v>1.0122588683202345</v>
      </c>
      <c r="AA63" s="46"/>
      <c r="AB63" s="22">
        <f t="shared" si="19"/>
        <v>1997</v>
      </c>
      <c r="AC63" s="48">
        <f t="shared" si="72"/>
        <v>1.1950535636486832</v>
      </c>
      <c r="AD63" s="48">
        <f t="shared" si="73"/>
        <v>1.1149770200714311</v>
      </c>
      <c r="AE63" s="48">
        <f t="shared" si="20"/>
        <v>1.0068785908494726</v>
      </c>
      <c r="AF63" s="361">
        <f t="shared" si="21"/>
        <v>0.99303057725554511</v>
      </c>
      <c r="AG63" s="48">
        <f t="shared" si="22"/>
        <v>1.1151317688054976</v>
      </c>
      <c r="AH63" s="48">
        <f t="shared" si="23"/>
        <v>1.3324572612227523</v>
      </c>
      <c r="AI63" s="48">
        <f t="shared" si="24"/>
        <v>1.332457261222753</v>
      </c>
      <c r="AJ63" s="48"/>
      <c r="AK63" s="48" t="e">
        <f>#REF!*#REF!*AE63</f>
        <v>#REF!</v>
      </c>
      <c r="AL63" s="48">
        <f t="shared" si="25"/>
        <v>0.99986122829750157</v>
      </c>
      <c r="AM63" s="47"/>
      <c r="AN63" s="48">
        <f>Commercial_Total!Y137</f>
        <v>1.0523661473997599</v>
      </c>
      <c r="AO63" s="48">
        <f>Commercial_Total!X137</f>
        <v>1.0023794639508272</v>
      </c>
      <c r="AP63" s="48">
        <f t="shared" si="26"/>
        <v>1.0643985282060788</v>
      </c>
      <c r="AQ63" s="48">
        <f t="shared" si="27"/>
        <v>0.99303057725554511</v>
      </c>
      <c r="AR63" s="48">
        <f t="shared" si="28"/>
        <v>1.1149770200714304</v>
      </c>
      <c r="AT63" s="5"/>
      <c r="AV63" s="46" t="e">
        <f>D63/#REF!</f>
        <v>#REF!</v>
      </c>
      <c r="AW63" s="46" t="e">
        <f>#REF!/#REF!</f>
        <v>#REF!</v>
      </c>
      <c r="AX63" s="46" t="e">
        <f>#REF!/#REF!</f>
        <v>#REF!</v>
      </c>
      <c r="AY63" s="46" t="e">
        <f>#REF!/#REF!</f>
        <v>#REF!</v>
      </c>
      <c r="BA63" s="46" t="e">
        <f t="shared" si="86"/>
        <v>#REF!</v>
      </c>
      <c r="BB63" s="46" t="e">
        <f t="shared" si="86"/>
        <v>#REF!</v>
      </c>
      <c r="BC63" s="46" t="e">
        <f t="shared" si="86"/>
        <v>#REF!</v>
      </c>
      <c r="BD63" s="46" t="e">
        <f t="shared" si="86"/>
        <v>#REF!</v>
      </c>
      <c r="BE63" s="46" t="e">
        <f t="shared" si="30"/>
        <v>#REF!</v>
      </c>
      <c r="BF63" s="46"/>
      <c r="BG63" s="46" t="e">
        <f t="shared" si="87"/>
        <v>#REF!</v>
      </c>
      <c r="BH63" s="46" t="e">
        <f t="shared" si="87"/>
        <v>#REF!</v>
      </c>
      <c r="BI63" s="46" t="e">
        <f t="shared" si="87"/>
        <v>#REF!</v>
      </c>
      <c r="BJ63" s="46" t="e">
        <f t="shared" si="87"/>
        <v>#REF!</v>
      </c>
      <c r="BM63" s="46" t="e">
        <f>LN(#REF!/#REF!)</f>
        <v>#REF!</v>
      </c>
      <c r="BN63" s="46" t="e">
        <f>LN(#REF!/#REF!)</f>
        <v>#REF!</v>
      </c>
      <c r="BO63" s="46" t="e">
        <f>LN(#REF!/#REF!)</f>
        <v>#REF!</v>
      </c>
      <c r="BP63" s="46" t="e">
        <f>LN(#REF!/#REF!)</f>
        <v>#REF!</v>
      </c>
      <c r="BR63" s="46" t="e">
        <f>M63/#REF!</f>
        <v>#REF!</v>
      </c>
      <c r="BS63" s="46" t="e">
        <f>#REF!/#REF!</f>
        <v>#REF!</v>
      </c>
      <c r="BT63" s="46" t="e">
        <f>#REF!/#REF!</f>
        <v>#REF!</v>
      </c>
      <c r="BU63" s="46" t="e">
        <f>#REF!/#REF!</f>
        <v>#REF!</v>
      </c>
      <c r="BV63" s="46"/>
      <c r="BX63" s="46" t="e">
        <f t="shared" si="88"/>
        <v>#REF!</v>
      </c>
      <c r="BY63" s="46" t="e">
        <f t="shared" si="88"/>
        <v>#REF!</v>
      </c>
      <c r="BZ63" s="46" t="e">
        <f t="shared" si="88"/>
        <v>#REF!</v>
      </c>
      <c r="CA63" s="46" t="e">
        <f t="shared" si="88"/>
        <v>#REF!</v>
      </c>
      <c r="CC63" s="46" t="e">
        <f>LN(#REF!/#REF!)</f>
        <v>#REF!</v>
      </c>
      <c r="CD63" s="46" t="e">
        <f>LN(#REF!/#REF!)</f>
        <v>#REF!</v>
      </c>
      <c r="CE63" s="46" t="e">
        <f>LN(#REF!/#REF!)</f>
        <v>#REF!</v>
      </c>
      <c r="CF63" s="46" t="e">
        <f>LN(#REF!/#REF!)</f>
        <v>#REF!</v>
      </c>
      <c r="CH63" s="46" t="e">
        <f>LN(#REF!/#REF!)</f>
        <v>#REF!</v>
      </c>
      <c r="CI63" s="46" t="e">
        <f>LN(#REF!/#REF!)</f>
        <v>#REF!</v>
      </c>
      <c r="CJ63" s="46" t="e">
        <f>LN(#REF!/#REF!)</f>
        <v>#REF!</v>
      </c>
      <c r="CK63" s="46" t="e">
        <f>LN(#REF!/#REF!)</f>
        <v>#REF!</v>
      </c>
      <c r="CM63" s="46" t="e">
        <f>LN(#REF!/#REF!)</f>
        <v>#REF!</v>
      </c>
      <c r="CN63" s="46" t="e">
        <f>LN(#REF!/#REF!)</f>
        <v>#REF!</v>
      </c>
      <c r="CO63" s="46" t="e">
        <f>LN(#REF!/#REF!)</f>
        <v>#REF!</v>
      </c>
      <c r="CP63" s="46" t="e">
        <f>LN(#REF!/#REF!)</f>
        <v>#REF!</v>
      </c>
      <c r="CS63" s="46" t="e">
        <f t="shared" si="33"/>
        <v>#REF!</v>
      </c>
      <c r="CT63" s="46">
        <f t="shared" si="34"/>
        <v>1</v>
      </c>
      <c r="CU63" s="46">
        <f t="shared" si="74"/>
        <v>1</v>
      </c>
      <c r="CV63" s="46"/>
      <c r="CW63" s="46" t="e">
        <f t="shared" si="35"/>
        <v>#REF!</v>
      </c>
      <c r="CX63" s="46">
        <f t="shared" si="36"/>
        <v>1</v>
      </c>
      <c r="CY63" s="46">
        <f t="shared" si="75"/>
        <v>1</v>
      </c>
      <c r="CZ63" s="46"/>
      <c r="DA63" s="46" t="e">
        <f t="shared" si="37"/>
        <v>#REF!</v>
      </c>
      <c r="DB63" s="46">
        <f t="shared" si="38"/>
        <v>1</v>
      </c>
      <c r="DC63" s="46">
        <f t="shared" si="76"/>
        <v>1</v>
      </c>
      <c r="DD63" s="46"/>
      <c r="DE63" s="46" t="e">
        <f t="shared" si="39"/>
        <v>#REF!</v>
      </c>
      <c r="DF63" s="46">
        <f t="shared" si="40"/>
        <v>1</v>
      </c>
      <c r="DG63" s="46">
        <f t="shared" si="77"/>
        <v>1</v>
      </c>
      <c r="DI63" s="46" t="e">
        <f t="shared" si="41"/>
        <v>#REF!</v>
      </c>
      <c r="DJ63" s="46">
        <f t="shared" si="42"/>
        <v>1</v>
      </c>
      <c r="DK63" s="46">
        <f t="shared" si="78"/>
        <v>1</v>
      </c>
      <c r="DO63" s="52">
        <f t="shared" si="79"/>
        <v>0.28077311913057412</v>
      </c>
      <c r="DP63" s="52">
        <f t="shared" si="80"/>
        <v>0.71922688086942588</v>
      </c>
      <c r="DR63" s="46">
        <f t="shared" si="56"/>
        <v>0.28245557961678214</v>
      </c>
      <c r="DS63" s="46">
        <f t="shared" si="57"/>
        <v>0.71753974626911776</v>
      </c>
      <c r="DT63" s="46">
        <f t="shared" si="58"/>
        <v>0.9999953258858999</v>
      </c>
      <c r="DV63" s="46">
        <f t="shared" si="59"/>
        <v>0.28245689985256039</v>
      </c>
      <c r="DW63" s="46">
        <f t="shared" si="60"/>
        <v>0.71754310014743961</v>
      </c>
      <c r="DY63" s="46">
        <f t="shared" si="89"/>
        <v>6.7231753837985932E-3</v>
      </c>
      <c r="DZ63" s="46">
        <f t="shared" si="90"/>
        <v>1.0962525232237633E-2</v>
      </c>
      <c r="EA63" s="46"/>
      <c r="EB63" s="46">
        <f t="shared" si="61"/>
        <v>-9.3848017572213584E-4</v>
      </c>
      <c r="EC63" s="46">
        <f t="shared" si="62"/>
        <v>-9.3848017572213584E-4</v>
      </c>
      <c r="ED63" s="46"/>
      <c r="EE63" s="52">
        <f t="shared" si="45"/>
        <v>0.55926020129338394</v>
      </c>
      <c r="EF63" s="52">
        <f t="shared" si="46"/>
        <v>0.440739798706616</v>
      </c>
      <c r="EG63" s="52"/>
      <c r="EH63" s="52">
        <f t="shared" si="63"/>
        <v>-8.4691617703725169E-3</v>
      </c>
      <c r="EI63" s="52">
        <f t="shared" si="64"/>
        <v>1.0850919555967739E-2</v>
      </c>
      <c r="EK63" s="46">
        <f t="shared" si="91"/>
        <v>-1.6130817329893157E-2</v>
      </c>
      <c r="EL63" s="46">
        <f t="shared" si="92"/>
        <v>-1.0500858519918537E-3</v>
      </c>
      <c r="EN63" s="46">
        <v>0</v>
      </c>
      <c r="EO63" s="46">
        <f t="shared" si="93"/>
        <v>-2.6843616188976746E-3</v>
      </c>
      <c r="ES63" s="46">
        <f t="shared" si="94"/>
        <v>1.0098129256984092</v>
      </c>
      <c r="ET63" s="46">
        <f t="shared" si="51"/>
        <v>1.8582643560855245</v>
      </c>
      <c r="EU63" s="46">
        <f t="shared" si="81"/>
        <v>1.1151317688054976</v>
      </c>
      <c r="EW63" s="46">
        <f t="shared" si="65"/>
        <v>0.99470432925319274</v>
      </c>
      <c r="EX63" s="46">
        <f t="shared" si="52"/>
        <v>1.0282633141474578</v>
      </c>
      <c r="EY63" s="46">
        <f t="shared" si="82"/>
        <v>1.0068785908494726</v>
      </c>
      <c r="FA63" s="46">
        <f t="shared" si="66"/>
        <v>0.99807570866920636</v>
      </c>
      <c r="FB63" s="46">
        <f t="shared" si="53"/>
        <v>0.85495785447571904</v>
      </c>
      <c r="FC63" s="46">
        <f t="shared" si="83"/>
        <v>0.99303057725554511</v>
      </c>
      <c r="FE63" s="46">
        <f t="shared" si="67"/>
        <v>1.1228023039863593</v>
      </c>
      <c r="FG63" s="46">
        <f t="shared" si="68"/>
        <v>0.99906196005907</v>
      </c>
      <c r="FH63" s="46">
        <f t="shared" si="54"/>
        <v>1.048811949884368</v>
      </c>
      <c r="FI63" s="46">
        <f t="shared" si="84"/>
        <v>1.0548702147105691</v>
      </c>
      <c r="FK63" s="46">
        <f t="shared" si="69"/>
        <v>1.0054084021662186</v>
      </c>
      <c r="FL63" s="46">
        <f t="shared" si="55"/>
        <v>1.8218566879994633</v>
      </c>
      <c r="FM63" s="46">
        <f t="shared" si="85"/>
        <v>1.0643985282060788</v>
      </c>
    </row>
    <row r="64" spans="1:169" x14ac:dyDescent="0.2">
      <c r="A64" s="33" t="s">
        <v>52</v>
      </c>
      <c r="B64" s="1">
        <f t="shared" si="17"/>
        <v>1998</v>
      </c>
      <c r="D64" s="43">
        <f>Commercial_Total!D288</f>
        <v>4004.7730000000001</v>
      </c>
      <c r="E64" s="43">
        <f>Commercial_Total!D212</f>
        <v>3560.268264712</v>
      </c>
      <c r="F64" s="43">
        <f>Conversion_Factors!$O60*E64</f>
        <v>11579.886538792429</v>
      </c>
      <c r="G64" s="43">
        <f t="shared" si="70"/>
        <v>15584.659538792428</v>
      </c>
      <c r="H64" s="49">
        <f t="shared" si="71"/>
        <v>3.2525320222545528</v>
      </c>
      <c r="K64" s="51">
        <f>Commercial_Total!F64</f>
        <v>70.79668972332658</v>
      </c>
      <c r="M64" s="49">
        <f>Commercial_Total!Y288</f>
        <v>0.94078423706236025</v>
      </c>
      <c r="N64" s="49">
        <f>Commercial_Total!Y212</f>
        <v>1.1992058774922374</v>
      </c>
      <c r="O64" s="358">
        <f>Commercial_Total!$H138</f>
        <v>106.85586140081092</v>
      </c>
      <c r="Q64" s="50">
        <f t="shared" si="18"/>
        <v>220.13260224026388</v>
      </c>
      <c r="S64" s="52">
        <f>Commercial_Total!Y288</f>
        <v>0.94078423706236025</v>
      </c>
      <c r="T64" s="52">
        <f>Commercial_Total!Y212</f>
        <v>1.1992058774922374</v>
      </c>
      <c r="W64" s="52">
        <f>Commercial_Total!X288</f>
        <v>0.93718678319793003</v>
      </c>
      <c r="Z64" s="116">
        <f>Commercial_Total!X212</f>
        <v>1.0334367164839509</v>
      </c>
      <c r="AA64" s="46"/>
      <c r="AB64" s="22">
        <f t="shared" si="19"/>
        <v>1998</v>
      </c>
      <c r="AC64" s="48">
        <f t="shared" si="72"/>
        <v>1.2170318063299685</v>
      </c>
      <c r="AD64" s="48">
        <f t="shared" si="73"/>
        <v>1.1153150414812878</v>
      </c>
      <c r="AE64" s="48">
        <f t="shared" si="20"/>
        <v>1.005473983082511</v>
      </c>
      <c r="AF64" s="361">
        <f t="shared" si="21"/>
        <v>0.99349809928941701</v>
      </c>
      <c r="AG64" s="48">
        <f t="shared" si="22"/>
        <v>1.1165024518008444</v>
      </c>
      <c r="AH64" s="48">
        <f t="shared" si="23"/>
        <v>1.3573738795609553</v>
      </c>
      <c r="AI64" s="48">
        <f t="shared" si="24"/>
        <v>1.3573738795609556</v>
      </c>
      <c r="AJ64" s="48"/>
      <c r="AK64" s="48" t="e">
        <f>#REF!*#REF!*AE64</f>
        <v>#REF!</v>
      </c>
      <c r="AL64" s="48">
        <f t="shared" si="25"/>
        <v>0.9989364910774341</v>
      </c>
      <c r="AM64" s="47"/>
      <c r="AN64" s="48">
        <f>Commercial_Total!Y138</f>
        <v>1.0422622475854204</v>
      </c>
      <c r="AO64" s="48">
        <f>Commercial_Total!X138</f>
        <v>0.97887229182158608</v>
      </c>
      <c r="AP64" s="48">
        <f t="shared" si="26"/>
        <v>1.1003414572109969</v>
      </c>
      <c r="AQ64" s="48">
        <f t="shared" si="27"/>
        <v>0.99349809928941701</v>
      </c>
      <c r="AR64" s="48">
        <f t="shared" si="28"/>
        <v>1.1153150414812876</v>
      </c>
      <c r="AT64" s="5"/>
      <c r="AV64" s="46" t="e">
        <f>D64/#REF!</f>
        <v>#REF!</v>
      </c>
      <c r="AW64" s="46" t="e">
        <f>#REF!/#REF!</f>
        <v>#REF!</v>
      </c>
      <c r="AX64" s="46" t="e">
        <f>#REF!/#REF!</f>
        <v>#REF!</v>
      </c>
      <c r="AY64" s="46" t="e">
        <f>#REF!/#REF!</f>
        <v>#REF!</v>
      </c>
      <c r="BA64" s="46" t="e">
        <f t="shared" si="86"/>
        <v>#REF!</v>
      </c>
      <c r="BB64" s="46" t="e">
        <f t="shared" si="86"/>
        <v>#REF!</v>
      </c>
      <c r="BC64" s="46" t="e">
        <f t="shared" si="86"/>
        <v>#REF!</v>
      </c>
      <c r="BD64" s="46" t="e">
        <f t="shared" si="86"/>
        <v>#REF!</v>
      </c>
      <c r="BE64" s="46" t="e">
        <f t="shared" si="30"/>
        <v>#REF!</v>
      </c>
      <c r="BF64" s="46"/>
      <c r="BG64" s="46" t="e">
        <f t="shared" si="87"/>
        <v>#REF!</v>
      </c>
      <c r="BH64" s="46" t="e">
        <f t="shared" si="87"/>
        <v>#REF!</v>
      </c>
      <c r="BI64" s="46" t="e">
        <f t="shared" si="87"/>
        <v>#REF!</v>
      </c>
      <c r="BJ64" s="46" t="e">
        <f t="shared" si="87"/>
        <v>#REF!</v>
      </c>
      <c r="BM64" s="46" t="e">
        <f>LN(#REF!/#REF!)</f>
        <v>#REF!</v>
      </c>
      <c r="BN64" s="46" t="e">
        <f>LN(#REF!/#REF!)</f>
        <v>#REF!</v>
      </c>
      <c r="BO64" s="46" t="e">
        <f>LN(#REF!/#REF!)</f>
        <v>#REF!</v>
      </c>
      <c r="BP64" s="46" t="e">
        <f>LN(#REF!/#REF!)</f>
        <v>#REF!</v>
      </c>
      <c r="BR64" s="46" t="e">
        <f>M64/#REF!</f>
        <v>#REF!</v>
      </c>
      <c r="BS64" s="46" t="e">
        <f>#REF!/#REF!</f>
        <v>#REF!</v>
      </c>
      <c r="BT64" s="46" t="e">
        <f>#REF!/#REF!</f>
        <v>#REF!</v>
      </c>
      <c r="BU64" s="46" t="e">
        <f>#REF!/#REF!</f>
        <v>#REF!</v>
      </c>
      <c r="BV64" s="46"/>
      <c r="BX64" s="46" t="e">
        <f t="shared" si="88"/>
        <v>#REF!</v>
      </c>
      <c r="BY64" s="46" t="e">
        <f t="shared" si="88"/>
        <v>#REF!</v>
      </c>
      <c r="BZ64" s="46" t="e">
        <f t="shared" si="88"/>
        <v>#REF!</v>
      </c>
      <c r="CA64" s="46" t="e">
        <f t="shared" si="88"/>
        <v>#REF!</v>
      </c>
      <c r="CC64" s="46" t="e">
        <f>LN(#REF!/#REF!)</f>
        <v>#REF!</v>
      </c>
      <c r="CD64" s="46" t="e">
        <f>LN(#REF!/#REF!)</f>
        <v>#REF!</v>
      </c>
      <c r="CE64" s="46" t="e">
        <f>LN(#REF!/#REF!)</f>
        <v>#REF!</v>
      </c>
      <c r="CF64" s="46" t="e">
        <f>LN(#REF!/#REF!)</f>
        <v>#REF!</v>
      </c>
      <c r="CH64" s="46" t="e">
        <f>LN(#REF!/#REF!)</f>
        <v>#REF!</v>
      </c>
      <c r="CI64" s="46" t="e">
        <f>LN(#REF!/#REF!)</f>
        <v>#REF!</v>
      </c>
      <c r="CJ64" s="46" t="e">
        <f>LN(#REF!/#REF!)</f>
        <v>#REF!</v>
      </c>
      <c r="CK64" s="46" t="e">
        <f>LN(#REF!/#REF!)</f>
        <v>#REF!</v>
      </c>
      <c r="CM64" s="46" t="e">
        <f>LN(#REF!/#REF!)</f>
        <v>#REF!</v>
      </c>
      <c r="CN64" s="46" t="e">
        <f>LN(#REF!/#REF!)</f>
        <v>#REF!</v>
      </c>
      <c r="CO64" s="46" t="e">
        <f>LN(#REF!/#REF!)</f>
        <v>#REF!</v>
      </c>
      <c r="CP64" s="46" t="e">
        <f>LN(#REF!/#REF!)</f>
        <v>#REF!</v>
      </c>
      <c r="CS64" s="46" t="e">
        <f t="shared" si="33"/>
        <v>#REF!</v>
      </c>
      <c r="CT64" s="46">
        <f t="shared" si="34"/>
        <v>1</v>
      </c>
      <c r="CU64" s="46">
        <f t="shared" si="74"/>
        <v>1</v>
      </c>
      <c r="CV64" s="46"/>
      <c r="CW64" s="46" t="e">
        <f t="shared" si="35"/>
        <v>#REF!</v>
      </c>
      <c r="CX64" s="46">
        <f t="shared" si="36"/>
        <v>1</v>
      </c>
      <c r="CY64" s="46">
        <f t="shared" si="75"/>
        <v>1</v>
      </c>
      <c r="CZ64" s="46"/>
      <c r="DA64" s="46" t="e">
        <f t="shared" si="37"/>
        <v>#REF!</v>
      </c>
      <c r="DB64" s="46">
        <f t="shared" si="38"/>
        <v>1</v>
      </c>
      <c r="DC64" s="46">
        <f t="shared" si="76"/>
        <v>1</v>
      </c>
      <c r="DD64" s="46"/>
      <c r="DE64" s="46" t="e">
        <f t="shared" si="39"/>
        <v>#REF!</v>
      </c>
      <c r="DF64" s="46">
        <f t="shared" si="40"/>
        <v>1</v>
      </c>
      <c r="DG64" s="46">
        <f t="shared" si="77"/>
        <v>1</v>
      </c>
      <c r="DI64" s="46" t="e">
        <f t="shared" si="41"/>
        <v>#REF!</v>
      </c>
      <c r="DJ64" s="46">
        <f t="shared" si="42"/>
        <v>1</v>
      </c>
      <c r="DK64" s="46">
        <f t="shared" si="78"/>
        <v>1</v>
      </c>
      <c r="DO64" s="52">
        <f t="shared" si="79"/>
        <v>0.25696891164234625</v>
      </c>
      <c r="DP64" s="52">
        <f t="shared" si="80"/>
        <v>0.74303108835765386</v>
      </c>
      <c r="DR64" s="46">
        <f t="shared" si="56"/>
        <v>0.26869530018470006</v>
      </c>
      <c r="DS64" s="46">
        <f t="shared" si="57"/>
        <v>0.73106439496799935</v>
      </c>
      <c r="DT64" s="46">
        <f t="shared" si="58"/>
        <v>0.99975969515269947</v>
      </c>
      <c r="DV64" s="46">
        <f t="shared" si="59"/>
        <v>0.26875988448770238</v>
      </c>
      <c r="DW64" s="46">
        <f t="shared" si="60"/>
        <v>0.73124011551229751</v>
      </c>
      <c r="DY64" s="46">
        <f t="shared" si="89"/>
        <v>-2.6759066149324905E-2</v>
      </c>
      <c r="DZ64" s="46">
        <f t="shared" si="90"/>
        <v>1.1514925650501657E-2</v>
      </c>
      <c r="EA64" s="46"/>
      <c r="EB64" s="46">
        <f t="shared" si="61"/>
        <v>-3.3378243855936865E-2</v>
      </c>
      <c r="EC64" s="46">
        <f t="shared" si="62"/>
        <v>-3.3378243855936865E-2</v>
      </c>
      <c r="ED64" s="46"/>
      <c r="EE64" s="52">
        <f t="shared" si="45"/>
        <v>0.52937887050011501</v>
      </c>
      <c r="EF64" s="52">
        <f t="shared" si="46"/>
        <v>0.47062112949988499</v>
      </c>
      <c r="EG64" s="52"/>
      <c r="EH64" s="52">
        <f t="shared" si="63"/>
        <v>-5.4910464397154864E-2</v>
      </c>
      <c r="EI64" s="52">
        <f t="shared" si="64"/>
        <v>6.5598698645450967E-2</v>
      </c>
      <c r="EK64" s="46">
        <f t="shared" si="91"/>
        <v>-6.1529642103766928E-2</v>
      </c>
      <c r="EL64" s="46">
        <f t="shared" si="92"/>
        <v>2.0705529139012566E-2</v>
      </c>
      <c r="EN64" s="46">
        <v>0</v>
      </c>
      <c r="EO64" s="46">
        <f t="shared" si="93"/>
        <v>6.4369070809816478E-4</v>
      </c>
      <c r="ES64" s="46">
        <f t="shared" si="94"/>
        <v>1.0012291668426012</v>
      </c>
      <c r="ET64" s="46">
        <f t="shared" si="51"/>
        <v>1.8605484730168125</v>
      </c>
      <c r="EU64" s="46">
        <f t="shared" si="81"/>
        <v>1.1165024518008444</v>
      </c>
      <c r="EW64" s="46">
        <f t="shared" si="65"/>
        <v>0.99860498795015928</v>
      </c>
      <c r="EX64" s="46">
        <f t="shared" si="52"/>
        <v>1.026828874433813</v>
      </c>
      <c r="EY64" s="46">
        <f t="shared" si="82"/>
        <v>1.005473983082511</v>
      </c>
      <c r="FA64" s="46">
        <f t="shared" si="66"/>
        <v>1.000470803260826</v>
      </c>
      <c r="FB64" s="46">
        <f t="shared" si="53"/>
        <v>0.85536037142147503</v>
      </c>
      <c r="FC64" s="46">
        <f t="shared" si="83"/>
        <v>0.99349809928941701</v>
      </c>
      <c r="FE64" s="46">
        <f t="shared" si="67"/>
        <v>1.1226141673335843</v>
      </c>
      <c r="FG64" s="46">
        <f t="shared" si="68"/>
        <v>0.9671726632768638</v>
      </c>
      <c r="FH64" s="46">
        <f t="shared" si="54"/>
        <v>1.0143822468462649</v>
      </c>
      <c r="FI64" s="46">
        <f t="shared" si="84"/>
        <v>1.0202416349730583</v>
      </c>
      <c r="FK64" s="46">
        <f t="shared" si="69"/>
        <v>1.0337683001737101</v>
      </c>
      <c r="FL64" s="46">
        <f t="shared" si="55"/>
        <v>1.8833776915133105</v>
      </c>
      <c r="FM64" s="46">
        <f t="shared" si="85"/>
        <v>1.1003414572109969</v>
      </c>
    </row>
    <row r="65" spans="1:171" x14ac:dyDescent="0.2">
      <c r="A65" s="33" t="s">
        <v>52</v>
      </c>
      <c r="B65" s="1">
        <f t="shared" si="17"/>
        <v>1999</v>
      </c>
      <c r="D65" s="43">
        <f>Commercial_Total!D289</f>
        <v>4053.3429999999998</v>
      </c>
      <c r="E65" s="43">
        <f>Commercial_Total!D213</f>
        <v>3648.5172681240001</v>
      </c>
      <c r="F65" s="43">
        <f>Conversion_Factors!$O61*E65</f>
        <v>11937.741446015572</v>
      </c>
      <c r="G65" s="43">
        <f t="shared" si="70"/>
        <v>15991.084446015571</v>
      </c>
      <c r="H65" s="49">
        <f t="shared" si="71"/>
        <v>3.2719432494706919</v>
      </c>
      <c r="K65" s="51">
        <f>Commercial_Total!F65</f>
        <v>72.299726123506517</v>
      </c>
      <c r="M65" s="49">
        <f>Commercial_Total!Y289</f>
        <v>0.91449890951322255</v>
      </c>
      <c r="N65" s="49">
        <f>Commercial_Total!Y213</f>
        <v>1.2129772602985001</v>
      </c>
      <c r="O65" s="358">
        <f>Commercial_Total!$H139</f>
        <v>106.52682494214767</v>
      </c>
      <c r="Q65" s="50">
        <f t="shared" si="18"/>
        <v>221.17766281297787</v>
      </c>
      <c r="S65" s="52">
        <f>Commercial_Total!Y289</f>
        <v>0.91449890951322255</v>
      </c>
      <c r="T65" s="52">
        <f>Commercial_Total!Y213</f>
        <v>1.2129772602985001</v>
      </c>
      <c r="W65" s="52">
        <f>Commercial_Total!X289</f>
        <v>0.95553092369844872</v>
      </c>
      <c r="Z65" s="116">
        <f>Commercial_Total!X213</f>
        <v>1.0252622309378943</v>
      </c>
      <c r="AA65" s="46"/>
      <c r="AB65" s="22">
        <f t="shared" si="19"/>
        <v>1999</v>
      </c>
      <c r="AC65" s="48">
        <f t="shared" si="72"/>
        <v>1.242869781413823</v>
      </c>
      <c r="AD65" s="48">
        <f t="shared" si="73"/>
        <v>1.1206099035968722</v>
      </c>
      <c r="AE65" s="48">
        <f t="shared" si="20"/>
        <v>1.0045018265078478</v>
      </c>
      <c r="AF65" s="361">
        <f t="shared" si="21"/>
        <v>0.99791072144693982</v>
      </c>
      <c r="AG65" s="48">
        <f t="shared" si="22"/>
        <v>1.1179233745520627</v>
      </c>
      <c r="AH65" s="48">
        <f t="shared" si="23"/>
        <v>1.3927721859336089</v>
      </c>
      <c r="AI65" s="48">
        <f t="shared" si="24"/>
        <v>1.3927721859336097</v>
      </c>
      <c r="AJ65" s="48"/>
      <c r="AK65" s="48" t="e">
        <f>#REF!*#REF!*AE65</f>
        <v>#REF!</v>
      </c>
      <c r="AL65" s="48">
        <f t="shared" si="25"/>
        <v>1.0024031423852151</v>
      </c>
      <c r="AM65" s="47"/>
      <c r="AN65" s="48">
        <f>Commercial_Total!Y139</f>
        <v>1.0317065441815463</v>
      </c>
      <c r="AO65" s="48">
        <f>Commercial_Total!X139</f>
        <v>0.98584239523121686</v>
      </c>
      <c r="AP65" s="48">
        <f t="shared" si="26"/>
        <v>1.1040763107520466</v>
      </c>
      <c r="AQ65" s="48">
        <f t="shared" si="27"/>
        <v>0.99791072144693982</v>
      </c>
      <c r="AR65" s="48">
        <f t="shared" si="28"/>
        <v>1.1206099035968717</v>
      </c>
      <c r="AT65" s="5"/>
      <c r="AV65" s="46" t="e">
        <f>D65/#REF!</f>
        <v>#REF!</v>
      </c>
      <c r="AW65" s="46" t="e">
        <f>#REF!/#REF!</f>
        <v>#REF!</v>
      </c>
      <c r="AX65" s="46" t="e">
        <f>#REF!/#REF!</f>
        <v>#REF!</v>
      </c>
      <c r="AY65" s="46" t="e">
        <f>#REF!/#REF!</f>
        <v>#REF!</v>
      </c>
      <c r="BA65" s="46" t="e">
        <f t="shared" si="86"/>
        <v>#REF!</v>
      </c>
      <c r="BB65" s="46" t="e">
        <f t="shared" si="86"/>
        <v>#REF!</v>
      </c>
      <c r="BC65" s="46" t="e">
        <f t="shared" si="86"/>
        <v>#REF!</v>
      </c>
      <c r="BD65" s="46" t="e">
        <f t="shared" si="86"/>
        <v>#REF!</v>
      </c>
      <c r="BE65" s="46" t="e">
        <f t="shared" si="30"/>
        <v>#REF!</v>
      </c>
      <c r="BF65" s="46"/>
      <c r="BG65" s="46" t="e">
        <f t="shared" si="87"/>
        <v>#REF!</v>
      </c>
      <c r="BH65" s="46" t="e">
        <f t="shared" si="87"/>
        <v>#REF!</v>
      </c>
      <c r="BI65" s="46" t="e">
        <f t="shared" si="87"/>
        <v>#REF!</v>
      </c>
      <c r="BJ65" s="46" t="e">
        <f t="shared" si="87"/>
        <v>#REF!</v>
      </c>
      <c r="BM65" s="46" t="e">
        <f>LN(#REF!/#REF!)</f>
        <v>#REF!</v>
      </c>
      <c r="BN65" s="46" t="e">
        <f>LN(#REF!/#REF!)</f>
        <v>#REF!</v>
      </c>
      <c r="BO65" s="46" t="e">
        <f>LN(#REF!/#REF!)</f>
        <v>#REF!</v>
      </c>
      <c r="BP65" s="46" t="e">
        <f>LN(#REF!/#REF!)</f>
        <v>#REF!</v>
      </c>
      <c r="BR65" s="46" t="e">
        <f>M65/#REF!</f>
        <v>#REF!</v>
      </c>
      <c r="BS65" s="46" t="e">
        <f>#REF!/#REF!</f>
        <v>#REF!</v>
      </c>
      <c r="BT65" s="46" t="e">
        <f>#REF!/#REF!</f>
        <v>#REF!</v>
      </c>
      <c r="BU65" s="46" t="e">
        <f>#REF!/#REF!</f>
        <v>#REF!</v>
      </c>
      <c r="BV65" s="46"/>
      <c r="BX65" s="46" t="e">
        <f t="shared" si="88"/>
        <v>#REF!</v>
      </c>
      <c r="BY65" s="46" t="e">
        <f t="shared" si="88"/>
        <v>#REF!</v>
      </c>
      <c r="BZ65" s="46" t="e">
        <f t="shared" si="88"/>
        <v>#REF!</v>
      </c>
      <c r="CA65" s="46" t="e">
        <f t="shared" si="88"/>
        <v>#REF!</v>
      </c>
      <c r="CC65" s="46" t="e">
        <f>LN(#REF!/#REF!)</f>
        <v>#REF!</v>
      </c>
      <c r="CD65" s="46" t="e">
        <f>LN(#REF!/#REF!)</f>
        <v>#REF!</v>
      </c>
      <c r="CE65" s="46" t="e">
        <f>LN(#REF!/#REF!)</f>
        <v>#REF!</v>
      </c>
      <c r="CF65" s="46" t="e">
        <f>LN(#REF!/#REF!)</f>
        <v>#REF!</v>
      </c>
      <c r="CH65" s="46" t="e">
        <f>LN(#REF!/#REF!)</f>
        <v>#REF!</v>
      </c>
      <c r="CI65" s="46" t="e">
        <f>LN(#REF!/#REF!)</f>
        <v>#REF!</v>
      </c>
      <c r="CJ65" s="46" t="e">
        <f>LN(#REF!/#REF!)</f>
        <v>#REF!</v>
      </c>
      <c r="CK65" s="46" t="e">
        <f>LN(#REF!/#REF!)</f>
        <v>#REF!</v>
      </c>
      <c r="CM65" s="46" t="e">
        <f>LN(#REF!/#REF!)</f>
        <v>#REF!</v>
      </c>
      <c r="CN65" s="46" t="e">
        <f>LN(#REF!/#REF!)</f>
        <v>#REF!</v>
      </c>
      <c r="CO65" s="46" t="e">
        <f>LN(#REF!/#REF!)</f>
        <v>#REF!</v>
      </c>
      <c r="CP65" s="46" t="e">
        <f>LN(#REF!/#REF!)</f>
        <v>#REF!</v>
      </c>
      <c r="CS65" s="46" t="e">
        <f t="shared" si="33"/>
        <v>#REF!</v>
      </c>
      <c r="CT65" s="46">
        <f t="shared" si="34"/>
        <v>1</v>
      </c>
      <c r="CU65" s="46">
        <f t="shared" si="74"/>
        <v>1</v>
      </c>
      <c r="CV65" s="46"/>
      <c r="CW65" s="46" t="e">
        <f t="shared" si="35"/>
        <v>#REF!</v>
      </c>
      <c r="CX65" s="46">
        <f t="shared" si="36"/>
        <v>1</v>
      </c>
      <c r="CY65" s="46">
        <f t="shared" si="75"/>
        <v>1</v>
      </c>
      <c r="CZ65" s="46"/>
      <c r="DA65" s="46" t="e">
        <f t="shared" si="37"/>
        <v>#REF!</v>
      </c>
      <c r="DB65" s="46">
        <f t="shared" si="38"/>
        <v>1</v>
      </c>
      <c r="DC65" s="46">
        <f t="shared" si="76"/>
        <v>1</v>
      </c>
      <c r="DD65" s="46"/>
      <c r="DE65" s="46" t="e">
        <f t="shared" si="39"/>
        <v>#REF!</v>
      </c>
      <c r="DF65" s="46">
        <f t="shared" si="40"/>
        <v>1</v>
      </c>
      <c r="DG65" s="46">
        <f t="shared" si="77"/>
        <v>1</v>
      </c>
      <c r="DI65" s="46" t="e">
        <f t="shared" si="41"/>
        <v>#REF!</v>
      </c>
      <c r="DJ65" s="46">
        <f t="shared" si="42"/>
        <v>1</v>
      </c>
      <c r="DK65" s="46">
        <f t="shared" si="78"/>
        <v>1</v>
      </c>
      <c r="DO65" s="52">
        <f t="shared" si="79"/>
        <v>0.25347517947789672</v>
      </c>
      <c r="DP65" s="52">
        <f t="shared" si="80"/>
        <v>0.74652482052210334</v>
      </c>
      <c r="DR65" s="46">
        <f t="shared" si="56"/>
        <v>0.25521806003812286</v>
      </c>
      <c r="DS65" s="46">
        <f t="shared" si="57"/>
        <v>0.74477658868803065</v>
      </c>
      <c r="DT65" s="46">
        <f t="shared" si="58"/>
        <v>0.99999464872615351</v>
      </c>
      <c r="DV65" s="46">
        <f t="shared" si="59"/>
        <v>0.25521942578716117</v>
      </c>
      <c r="DW65" s="46">
        <f t="shared" si="60"/>
        <v>0.74478057421283883</v>
      </c>
      <c r="DY65" s="46">
        <f t="shared" si="89"/>
        <v>-2.8337546791052555E-2</v>
      </c>
      <c r="DZ65" s="46">
        <f t="shared" si="90"/>
        <v>1.1418314151895139E-2</v>
      </c>
      <c r="EA65" s="46"/>
      <c r="EB65" s="46">
        <f t="shared" si="61"/>
        <v>-3.0840057841028364E-3</v>
      </c>
      <c r="EC65" s="46">
        <f t="shared" si="62"/>
        <v>-3.0840057841028364E-3</v>
      </c>
      <c r="ED65" s="46"/>
      <c r="EE65" s="52">
        <f t="shared" si="45"/>
        <v>0.5262810358655472</v>
      </c>
      <c r="EF65" s="52">
        <f t="shared" si="46"/>
        <v>0.4737189641344528</v>
      </c>
      <c r="EG65" s="52"/>
      <c r="EH65" s="52">
        <f t="shared" si="63"/>
        <v>-5.8690180579087699E-3</v>
      </c>
      <c r="EI65" s="52">
        <f t="shared" si="64"/>
        <v>6.5608688387434593E-3</v>
      </c>
      <c r="EK65" s="46">
        <f t="shared" si="91"/>
        <v>1.9384522949041215E-2</v>
      </c>
      <c r="EL65" s="46">
        <f t="shared" si="92"/>
        <v>-7.9414510972545486E-3</v>
      </c>
      <c r="EN65" s="46">
        <v>0</v>
      </c>
      <c r="EO65" s="46">
        <f t="shared" si="93"/>
        <v>5.9502975122362623E-3</v>
      </c>
      <c r="ES65" s="46">
        <f t="shared" si="94"/>
        <v>1.001272655289674</v>
      </c>
      <c r="ET65" s="46">
        <f t="shared" si="51"/>
        <v>1.8629163098726922</v>
      </c>
      <c r="EU65" s="46">
        <f t="shared" si="81"/>
        <v>1.1179233745520627</v>
      </c>
      <c r="EW65" s="46">
        <f t="shared" si="65"/>
        <v>0.9990331360223933</v>
      </c>
      <c r="EX65" s="46">
        <f t="shared" si="52"/>
        <v>1.0258360705839564</v>
      </c>
      <c r="EY65" s="46">
        <f t="shared" si="82"/>
        <v>1.0045018265078478</v>
      </c>
      <c r="FA65" s="46">
        <f t="shared" si="66"/>
        <v>1.0044415003518163</v>
      </c>
      <c r="FB65" s="46">
        <f t="shared" si="53"/>
        <v>0.85915945481207323</v>
      </c>
      <c r="FC65" s="46">
        <f t="shared" si="83"/>
        <v>0.99791072144693982</v>
      </c>
      <c r="FE65" s="46">
        <f t="shared" si="67"/>
        <v>1.1229560716333638</v>
      </c>
      <c r="FG65" s="46">
        <f t="shared" si="68"/>
        <v>0.99692074487679194</v>
      </c>
      <c r="FH65" s="46">
        <f t="shared" si="54"/>
        <v>1.0112587051157722</v>
      </c>
      <c r="FI65" s="46">
        <f t="shared" si="84"/>
        <v>1.0171000506916572</v>
      </c>
      <c r="FK65" s="46">
        <f t="shared" si="69"/>
        <v>1.0033942677671315</v>
      </c>
      <c r="FL65" s="46">
        <f t="shared" si="55"/>
        <v>1.8897703797049485</v>
      </c>
      <c r="FM65" s="46">
        <f t="shared" si="85"/>
        <v>1.1040763107520466</v>
      </c>
      <c r="FN65" s="46">
        <v>1.1040763091590675</v>
      </c>
    </row>
    <row r="66" spans="1:171" x14ac:dyDescent="0.2">
      <c r="A66" s="33" t="s">
        <v>52</v>
      </c>
      <c r="B66" s="1">
        <f t="shared" si="17"/>
        <v>2000</v>
      </c>
      <c r="D66" s="43">
        <f>Commercial_Total!D290</f>
        <v>4278.0469999999996</v>
      </c>
      <c r="E66" s="43">
        <f>Commercial_Total!D214</f>
        <v>3837.9702715359995</v>
      </c>
      <c r="F66" s="43">
        <f>Conversion_Factors!$O62*E66</f>
        <v>12513.491037771853</v>
      </c>
      <c r="G66" s="43">
        <f t="shared" si="70"/>
        <v>16791.538037771854</v>
      </c>
      <c r="H66" s="49">
        <f t="shared" si="71"/>
        <v>3.2604450145372832</v>
      </c>
      <c r="K66" s="51">
        <f>Commercial_Total!F66</f>
        <v>73.870248903781942</v>
      </c>
      <c r="M66" s="49">
        <f>Commercial_Total!Y290</f>
        <v>0.91691157020071878</v>
      </c>
      <c r="N66" s="49">
        <f>Commercial_Total!Y214</f>
        <v>1.2588267925412189</v>
      </c>
      <c r="O66" s="358">
        <f>Commercial_Total!$H140</f>
        <v>109.86855184564678</v>
      </c>
      <c r="Q66" s="50">
        <f t="shared" si="18"/>
        <v>227.31124217062407</v>
      </c>
      <c r="S66" s="52">
        <f>Commercial_Total!Y290</f>
        <v>0.91691157020071878</v>
      </c>
      <c r="T66" s="52">
        <f>Commercial_Total!Y214</f>
        <v>1.2588267925412189</v>
      </c>
      <c r="W66" s="52">
        <f>Commercial_Total!X290</f>
        <v>0.98446384484837568</v>
      </c>
      <c r="Z66" s="116">
        <f>Commercial_Total!X214</f>
        <v>1.0171240668006434</v>
      </c>
      <c r="AA66" s="46"/>
      <c r="AB66" s="22">
        <f t="shared" si="19"/>
        <v>2000</v>
      </c>
      <c r="AC66" s="48">
        <f t="shared" si="72"/>
        <v>1.2698678823650202</v>
      </c>
      <c r="AD66" s="48">
        <f t="shared" si="73"/>
        <v>1.1516860515462588</v>
      </c>
      <c r="AE66" s="48">
        <f t="shared" si="20"/>
        <v>1.0061469589977761</v>
      </c>
      <c r="AF66" s="361">
        <f t="shared" si="21"/>
        <v>0.99529387779817824</v>
      </c>
      <c r="AG66" s="48">
        <f t="shared" si="22"/>
        <v>1.1500622689041631</v>
      </c>
      <c r="AH66" s="48">
        <f t="shared" si="23"/>
        <v>1.4624891274263778</v>
      </c>
      <c r="AI66" s="48">
        <f t="shared" si="24"/>
        <v>1.4624891274263792</v>
      </c>
      <c r="AJ66" s="48"/>
      <c r="AK66" s="48" t="e">
        <f>#REF!*#REF!*AE66</f>
        <v>#REF!</v>
      </c>
      <c r="AL66" s="48">
        <f t="shared" si="25"/>
        <v>1.0014119084557411</v>
      </c>
      <c r="AM66" s="47"/>
      <c r="AN66" s="48">
        <f>Commercial_Total!Y140</f>
        <v>1.051176163804205</v>
      </c>
      <c r="AO66" s="48">
        <f>Commercial_Total!X140</f>
        <v>0.99793576787013227</v>
      </c>
      <c r="AP66" s="48">
        <f t="shared" si="26"/>
        <v>1.1030740836618473</v>
      </c>
      <c r="AQ66" s="48">
        <f t="shared" si="27"/>
        <v>0.99529387779817824</v>
      </c>
      <c r="AR66" s="48">
        <f t="shared" si="28"/>
        <v>1.1516860515462584</v>
      </c>
      <c r="AS66" s="46"/>
      <c r="AT66" s="5"/>
      <c r="AV66" s="46" t="e">
        <f>D66/#REF!</f>
        <v>#REF!</v>
      </c>
      <c r="AW66" s="46" t="e">
        <f>#REF!/#REF!</f>
        <v>#REF!</v>
      </c>
      <c r="AX66" s="46" t="e">
        <f>#REF!/#REF!</f>
        <v>#REF!</v>
      </c>
      <c r="AY66" s="46" t="e">
        <f>#REF!/#REF!</f>
        <v>#REF!</v>
      </c>
      <c r="BA66" s="46" t="e">
        <f t="shared" si="86"/>
        <v>#REF!</v>
      </c>
      <c r="BB66" s="46" t="e">
        <f t="shared" si="86"/>
        <v>#REF!</v>
      </c>
      <c r="BC66" s="46" t="e">
        <f t="shared" si="86"/>
        <v>#REF!</v>
      </c>
      <c r="BD66" s="46" t="e">
        <f t="shared" si="86"/>
        <v>#REF!</v>
      </c>
      <c r="BE66" s="46" t="e">
        <f t="shared" si="30"/>
        <v>#REF!</v>
      </c>
      <c r="BF66" s="46"/>
      <c r="BG66" s="46" t="e">
        <f t="shared" si="87"/>
        <v>#REF!</v>
      </c>
      <c r="BH66" s="46" t="e">
        <f t="shared" si="87"/>
        <v>#REF!</v>
      </c>
      <c r="BI66" s="46" t="e">
        <f t="shared" si="87"/>
        <v>#REF!</v>
      </c>
      <c r="BJ66" s="46" t="e">
        <f t="shared" si="87"/>
        <v>#REF!</v>
      </c>
      <c r="BM66" s="46" t="e">
        <f>LN(#REF!/#REF!)</f>
        <v>#REF!</v>
      </c>
      <c r="BN66" s="46" t="e">
        <f>LN(#REF!/#REF!)</f>
        <v>#REF!</v>
      </c>
      <c r="BO66" s="46" t="e">
        <f>LN(#REF!/#REF!)</f>
        <v>#REF!</v>
      </c>
      <c r="BP66" s="46" t="e">
        <f>LN(#REF!/#REF!)</f>
        <v>#REF!</v>
      </c>
      <c r="BR66" s="46" t="e">
        <f>M66/#REF!</f>
        <v>#REF!</v>
      </c>
      <c r="BS66" s="46" t="e">
        <f>#REF!/#REF!</f>
        <v>#REF!</v>
      </c>
      <c r="BT66" s="46" t="e">
        <f>#REF!/#REF!</f>
        <v>#REF!</v>
      </c>
      <c r="BU66" s="46" t="e">
        <f>#REF!/#REF!</f>
        <v>#REF!</v>
      </c>
      <c r="BV66" s="46"/>
      <c r="BX66" s="46" t="e">
        <f t="shared" si="88"/>
        <v>#REF!</v>
      </c>
      <c r="BY66" s="46" t="e">
        <f t="shared" si="88"/>
        <v>#REF!</v>
      </c>
      <c r="BZ66" s="46" t="e">
        <f t="shared" si="88"/>
        <v>#REF!</v>
      </c>
      <c r="CA66" s="46" t="e">
        <f t="shared" si="88"/>
        <v>#REF!</v>
      </c>
      <c r="CC66" s="46" t="e">
        <f>LN(#REF!/#REF!)</f>
        <v>#REF!</v>
      </c>
      <c r="CD66" s="46" t="e">
        <f>LN(#REF!/#REF!)</f>
        <v>#REF!</v>
      </c>
      <c r="CE66" s="46" t="e">
        <f>LN(#REF!/#REF!)</f>
        <v>#REF!</v>
      </c>
      <c r="CF66" s="46" t="e">
        <f>LN(#REF!/#REF!)</f>
        <v>#REF!</v>
      </c>
      <c r="CH66" s="46" t="e">
        <f>LN(#REF!/#REF!)</f>
        <v>#REF!</v>
      </c>
      <c r="CI66" s="46" t="e">
        <f>LN(#REF!/#REF!)</f>
        <v>#REF!</v>
      </c>
      <c r="CJ66" s="46" t="e">
        <f>LN(#REF!/#REF!)</f>
        <v>#REF!</v>
      </c>
      <c r="CK66" s="46" t="e">
        <f>LN(#REF!/#REF!)</f>
        <v>#REF!</v>
      </c>
      <c r="CM66" s="46" t="e">
        <f>LN(#REF!/#REF!)</f>
        <v>#REF!</v>
      </c>
      <c r="CN66" s="46" t="e">
        <f>LN(#REF!/#REF!)</f>
        <v>#REF!</v>
      </c>
      <c r="CO66" s="46" t="e">
        <f>LN(#REF!/#REF!)</f>
        <v>#REF!</v>
      </c>
      <c r="CP66" s="46" t="e">
        <f>LN(#REF!/#REF!)</f>
        <v>#REF!</v>
      </c>
      <c r="CS66" s="46" t="e">
        <f t="shared" si="33"/>
        <v>#REF!</v>
      </c>
      <c r="CT66" s="46">
        <f t="shared" si="34"/>
        <v>1</v>
      </c>
      <c r="CU66" s="46">
        <f t="shared" si="74"/>
        <v>1</v>
      </c>
      <c r="CV66" s="46"/>
      <c r="CW66" s="46" t="e">
        <f t="shared" si="35"/>
        <v>#REF!</v>
      </c>
      <c r="CX66" s="46">
        <f t="shared" si="36"/>
        <v>1</v>
      </c>
      <c r="CY66" s="46">
        <f t="shared" si="75"/>
        <v>1</v>
      </c>
      <c r="CZ66" s="46"/>
      <c r="DA66" s="46" t="e">
        <f t="shared" si="37"/>
        <v>#REF!</v>
      </c>
      <c r="DB66" s="46">
        <f t="shared" si="38"/>
        <v>1</v>
      </c>
      <c r="DC66" s="46">
        <f t="shared" si="76"/>
        <v>1</v>
      </c>
      <c r="DD66" s="46"/>
      <c r="DE66" s="46" t="e">
        <f t="shared" si="39"/>
        <v>#REF!</v>
      </c>
      <c r="DF66" s="46">
        <f t="shared" si="40"/>
        <v>1</v>
      </c>
      <c r="DG66" s="46">
        <f t="shared" si="77"/>
        <v>1</v>
      </c>
      <c r="DI66" s="46" t="e">
        <f t="shared" si="41"/>
        <v>#REF!</v>
      </c>
      <c r="DJ66" s="46">
        <f t="shared" si="42"/>
        <v>1</v>
      </c>
      <c r="DK66" s="46">
        <f t="shared" si="78"/>
        <v>1</v>
      </c>
      <c r="DO66" s="52">
        <f t="shared" si="79"/>
        <v>0.25477398141711105</v>
      </c>
      <c r="DP66" s="52">
        <f t="shared" si="80"/>
        <v>0.74522601858288895</v>
      </c>
      <c r="DR66" s="46">
        <f t="shared" si="56"/>
        <v>0.2541240272774129</v>
      </c>
      <c r="DS66" s="46">
        <f t="shared" si="57"/>
        <v>0.74587523108416032</v>
      </c>
      <c r="DT66" s="46">
        <f t="shared" si="58"/>
        <v>0.99999925836157322</v>
      </c>
      <c r="DV66" s="46">
        <f t="shared" si="59"/>
        <v>0.25412421574569649</v>
      </c>
      <c r="DW66" s="46">
        <f t="shared" si="60"/>
        <v>0.74587578425430356</v>
      </c>
      <c r="DY66" s="46">
        <f t="shared" si="89"/>
        <v>2.6347584115467724E-3</v>
      </c>
      <c r="DZ66" s="46">
        <f t="shared" si="90"/>
        <v>3.7102287050086023E-2</v>
      </c>
      <c r="EA66" s="46"/>
      <c r="EB66" s="46">
        <f t="shared" si="61"/>
        <v>3.0887837184504011E-2</v>
      </c>
      <c r="EC66" s="46">
        <f t="shared" si="62"/>
        <v>3.0887837184504011E-2</v>
      </c>
      <c r="ED66" s="46"/>
      <c r="EE66" s="52">
        <f t="shared" si="45"/>
        <v>0.52711161852793309</v>
      </c>
      <c r="EF66" s="52">
        <f t="shared" si="46"/>
        <v>0.47288838147206697</v>
      </c>
      <c r="EG66" s="52"/>
      <c r="EH66" s="52">
        <f t="shared" si="63"/>
        <v>1.5769672041054078E-3</v>
      </c>
      <c r="EI66" s="52">
        <f t="shared" si="64"/>
        <v>-1.7548625190624409E-3</v>
      </c>
      <c r="EK66" s="46">
        <f t="shared" si="91"/>
        <v>2.9830045977062552E-2</v>
      </c>
      <c r="EL66" s="46">
        <f t="shared" si="92"/>
        <v>-7.9693123846447337E-3</v>
      </c>
      <c r="EN66" s="46">
        <v>0</v>
      </c>
      <c r="EO66" s="46">
        <f t="shared" si="93"/>
        <v>-3.5203807072027075E-3</v>
      </c>
      <c r="ES66" s="46">
        <f t="shared" si="94"/>
        <v>1.0287487452930109</v>
      </c>
      <c r="ET66" s="46">
        <f t="shared" si="51"/>
        <v>1.9164728163674178</v>
      </c>
      <c r="EU66" s="46">
        <f t="shared" si="81"/>
        <v>1.1500622689041631</v>
      </c>
      <c r="EW66" s="46">
        <f t="shared" si="65"/>
        <v>1.0016377595804355</v>
      </c>
      <c r="EX66" s="46">
        <f t="shared" si="52"/>
        <v>1.0275161434365117</v>
      </c>
      <c r="EY66" s="46">
        <f t="shared" si="82"/>
        <v>1.0061469589977761</v>
      </c>
      <c r="FA66" s="46">
        <f t="shared" si="66"/>
        <v>0.99737767758926643</v>
      </c>
      <c r="FB66" s="46">
        <f t="shared" si="53"/>
        <v>0.85690646171932594</v>
      </c>
      <c r="FC66" s="46">
        <f t="shared" si="83"/>
        <v>0.99529387779817824</v>
      </c>
      <c r="FE66" s="46">
        <f t="shared" si="67"/>
        <v>1.1571316545160062</v>
      </c>
      <c r="FG66" s="46">
        <f t="shared" si="68"/>
        <v>1.0313698160563212</v>
      </c>
      <c r="FH66" s="46">
        <f t="shared" si="54"/>
        <v>1.0429817046806076</v>
      </c>
      <c r="FI66" s="46">
        <f t="shared" si="84"/>
        <v>1.0490062921927297</v>
      </c>
      <c r="FK66" s="46">
        <f t="shared" si="69"/>
        <v>0.99909224835236565</v>
      </c>
      <c r="FL66" s="46">
        <f t="shared" si="55"/>
        <v>1.8880549375291207</v>
      </c>
      <c r="FM66" s="46">
        <f t="shared" si="85"/>
        <v>1.1030740836618473</v>
      </c>
      <c r="FN66" s="46">
        <v>1.1030715510281153</v>
      </c>
    </row>
    <row r="67" spans="1:171" x14ac:dyDescent="0.2">
      <c r="A67" s="33" t="s">
        <v>52</v>
      </c>
      <c r="B67" s="1">
        <f t="shared" si="17"/>
        <v>2001</v>
      </c>
      <c r="D67" s="43">
        <f>Commercial_Total!D291</f>
        <v>4084.3270000000002</v>
      </c>
      <c r="E67" s="43">
        <f>Commercial_Total!D215</f>
        <v>3899.4324720959994</v>
      </c>
      <c r="F67" s="43">
        <f>Conversion_Factors!$O63*E67</f>
        <v>12529.7961710009</v>
      </c>
      <c r="G67" s="43">
        <f t="shared" si="70"/>
        <v>16614.123171000901</v>
      </c>
      <c r="H67" s="49">
        <f t="shared" si="71"/>
        <v>3.213235838974783</v>
      </c>
      <c r="K67" s="51">
        <f>Commercial_Total!F67</f>
        <v>75.387733723424319</v>
      </c>
      <c r="M67" s="49">
        <f>Commercial_Total!Y291</f>
        <v>0.8819826109027038</v>
      </c>
      <c r="N67" s="49">
        <f>Commercial_Total!Y215</f>
        <v>1.2511969944594354</v>
      </c>
      <c r="O67" s="358">
        <f>Commercial_Total!$H141</f>
        <v>105.90263266682206</v>
      </c>
      <c r="Q67" s="50">
        <f t="shared" si="18"/>
        <v>220.38231354656833</v>
      </c>
      <c r="S67" s="52">
        <f>Commercial_Total!Y291</f>
        <v>0.8819826109027038</v>
      </c>
      <c r="T67" s="52">
        <f>Commercial_Total!Y215</f>
        <v>1.2511969944594354</v>
      </c>
      <c r="W67" s="52">
        <f>Commercial_Total!X291</f>
        <v>0.95743881392955976</v>
      </c>
      <c r="Z67" s="116">
        <f>Commercial_Total!X215</f>
        <v>1.0187858109736345</v>
      </c>
      <c r="AA67" s="46"/>
      <c r="AB67" s="22">
        <f t="shared" si="19"/>
        <v>2001</v>
      </c>
      <c r="AC67" s="48">
        <f t="shared" si="72"/>
        <v>1.2959542332713276</v>
      </c>
      <c r="AD67" s="48">
        <f t="shared" si="73"/>
        <v>1.1165802188022069</v>
      </c>
      <c r="AE67" s="48">
        <f t="shared" si="20"/>
        <v>1.000385259366952</v>
      </c>
      <c r="AF67" s="361">
        <f t="shared" si="21"/>
        <v>0.98446989343729474</v>
      </c>
      <c r="AG67" s="48">
        <f t="shared" si="22"/>
        <v>1.1337575876304857</v>
      </c>
      <c r="AH67" s="48">
        <f t="shared" si="23"/>
        <v>1.4470368613437441</v>
      </c>
      <c r="AI67" s="48">
        <f t="shared" si="24"/>
        <v>1.4470368613437454</v>
      </c>
      <c r="AJ67" s="48"/>
      <c r="AK67" s="48" t="e">
        <f>#REF!*#REF!*AE67</f>
        <v>#REF!</v>
      </c>
      <c r="AL67" s="48">
        <f t="shared" si="25"/>
        <v>0.98484916968522374</v>
      </c>
      <c r="AM67" s="47"/>
      <c r="AN67" s="48">
        <f>Commercial_Total!Y141</f>
        <v>1.0269671448508266</v>
      </c>
      <c r="AO67" s="48">
        <f>Commercial_Total!X141</f>
        <v>0.98458881943803633</v>
      </c>
      <c r="AP67" s="48">
        <f t="shared" si="26"/>
        <v>1.1216982462709215</v>
      </c>
      <c r="AQ67" s="48">
        <f t="shared" si="27"/>
        <v>0.98446989343729474</v>
      </c>
      <c r="AR67" s="48">
        <f t="shared" si="28"/>
        <v>1.1165802188022067</v>
      </c>
      <c r="AT67" s="5"/>
      <c r="AV67" s="46" t="e">
        <f>D67/#REF!</f>
        <v>#REF!</v>
      </c>
      <c r="AW67" s="46" t="e">
        <f>#REF!/#REF!</f>
        <v>#REF!</v>
      </c>
      <c r="AX67" s="46" t="e">
        <f>#REF!/#REF!</f>
        <v>#REF!</v>
      </c>
      <c r="AY67" s="46" t="e">
        <f>#REF!/#REF!</f>
        <v>#REF!</v>
      </c>
      <c r="BA67" s="46" t="e">
        <f t="shared" si="86"/>
        <v>#REF!</v>
      </c>
      <c r="BB67" s="46" t="e">
        <f t="shared" si="86"/>
        <v>#REF!</v>
      </c>
      <c r="BC67" s="46" t="e">
        <f t="shared" si="86"/>
        <v>#REF!</v>
      </c>
      <c r="BD67" s="46" t="e">
        <f t="shared" si="86"/>
        <v>#REF!</v>
      </c>
      <c r="BE67" s="46" t="e">
        <f t="shared" si="30"/>
        <v>#REF!</v>
      </c>
      <c r="BF67" s="46"/>
      <c r="BG67" s="46" t="e">
        <f t="shared" si="87"/>
        <v>#REF!</v>
      </c>
      <c r="BH67" s="46" t="e">
        <f t="shared" si="87"/>
        <v>#REF!</v>
      </c>
      <c r="BI67" s="46" t="e">
        <f t="shared" si="87"/>
        <v>#REF!</v>
      </c>
      <c r="BJ67" s="46" t="e">
        <f t="shared" si="87"/>
        <v>#REF!</v>
      </c>
      <c r="BM67" s="46" t="e">
        <f>LN(#REF!/#REF!)</f>
        <v>#REF!</v>
      </c>
      <c r="BN67" s="46" t="e">
        <f>LN(#REF!/#REF!)</f>
        <v>#REF!</v>
      </c>
      <c r="BO67" s="46" t="e">
        <f>LN(#REF!/#REF!)</f>
        <v>#REF!</v>
      </c>
      <c r="BP67" s="46" t="e">
        <f>LN(#REF!/#REF!)</f>
        <v>#REF!</v>
      </c>
      <c r="BR67" s="46" t="e">
        <f>M67/#REF!</f>
        <v>#REF!</v>
      </c>
      <c r="BS67" s="46" t="e">
        <f>#REF!/#REF!</f>
        <v>#REF!</v>
      </c>
      <c r="BT67" s="46" t="e">
        <f>#REF!/#REF!</f>
        <v>#REF!</v>
      </c>
      <c r="BU67" s="46" t="e">
        <f>#REF!/#REF!</f>
        <v>#REF!</v>
      </c>
      <c r="BV67" s="46"/>
      <c r="BX67" s="46" t="e">
        <f t="shared" si="88"/>
        <v>#REF!</v>
      </c>
      <c r="BY67" s="46" t="e">
        <f t="shared" si="88"/>
        <v>#REF!</v>
      </c>
      <c r="BZ67" s="46" t="e">
        <f t="shared" si="88"/>
        <v>#REF!</v>
      </c>
      <c r="CA67" s="46" t="e">
        <f t="shared" si="88"/>
        <v>#REF!</v>
      </c>
      <c r="CC67" s="46" t="e">
        <f>LN(#REF!/#REF!)</f>
        <v>#REF!</v>
      </c>
      <c r="CD67" s="46" t="e">
        <f>LN(#REF!/#REF!)</f>
        <v>#REF!</v>
      </c>
      <c r="CE67" s="46" t="e">
        <f>LN(#REF!/#REF!)</f>
        <v>#REF!</v>
      </c>
      <c r="CF67" s="46" t="e">
        <f>LN(#REF!/#REF!)</f>
        <v>#REF!</v>
      </c>
      <c r="CH67" s="46" t="e">
        <f>LN(#REF!/#REF!)</f>
        <v>#REF!</v>
      </c>
      <c r="CI67" s="46" t="e">
        <f>LN(#REF!/#REF!)</f>
        <v>#REF!</v>
      </c>
      <c r="CJ67" s="46" t="e">
        <f>LN(#REF!/#REF!)</f>
        <v>#REF!</v>
      </c>
      <c r="CK67" s="46" t="e">
        <f>LN(#REF!/#REF!)</f>
        <v>#REF!</v>
      </c>
      <c r="CM67" s="46" t="e">
        <f>LN(#REF!/#REF!)</f>
        <v>#REF!</v>
      </c>
      <c r="CN67" s="46" t="e">
        <f>LN(#REF!/#REF!)</f>
        <v>#REF!</v>
      </c>
      <c r="CO67" s="46" t="e">
        <f>LN(#REF!/#REF!)</f>
        <v>#REF!</v>
      </c>
      <c r="CP67" s="46" t="e">
        <f>LN(#REF!/#REF!)</f>
        <v>#REF!</v>
      </c>
      <c r="CS67" s="46" t="e">
        <f t="shared" si="33"/>
        <v>#REF!</v>
      </c>
      <c r="CT67" s="46">
        <f t="shared" si="34"/>
        <v>1</v>
      </c>
      <c r="CU67" s="46">
        <f t="shared" si="74"/>
        <v>1</v>
      </c>
      <c r="CV67" s="46"/>
      <c r="CW67" s="46" t="e">
        <f t="shared" si="35"/>
        <v>#REF!</v>
      </c>
      <c r="CX67" s="46">
        <f t="shared" si="36"/>
        <v>1</v>
      </c>
      <c r="CY67" s="46">
        <f t="shared" si="75"/>
        <v>1</v>
      </c>
      <c r="CZ67" s="46"/>
      <c r="DA67" s="46" t="e">
        <f t="shared" si="37"/>
        <v>#REF!</v>
      </c>
      <c r="DB67" s="46">
        <f t="shared" si="38"/>
        <v>1</v>
      </c>
      <c r="DC67" s="46">
        <f t="shared" si="76"/>
        <v>1</v>
      </c>
      <c r="DD67" s="46"/>
      <c r="DE67" s="46" t="e">
        <f t="shared" si="39"/>
        <v>#REF!</v>
      </c>
      <c r="DF67" s="46">
        <f t="shared" si="40"/>
        <v>1</v>
      </c>
      <c r="DG67" s="46">
        <f t="shared" si="77"/>
        <v>1</v>
      </c>
      <c r="DI67" s="46" t="e">
        <f t="shared" si="41"/>
        <v>#REF!</v>
      </c>
      <c r="DJ67" s="46">
        <f t="shared" si="42"/>
        <v>1</v>
      </c>
      <c r="DK67" s="46">
        <f t="shared" si="78"/>
        <v>1</v>
      </c>
      <c r="DO67" s="52">
        <f t="shared" si="79"/>
        <v>0.24583464068263219</v>
      </c>
      <c r="DP67" s="52">
        <f t="shared" si="80"/>
        <v>0.75416535931736772</v>
      </c>
      <c r="DR67" s="46">
        <f t="shared" si="56"/>
        <v>0.2502777039009445</v>
      </c>
      <c r="DS67" s="46">
        <f t="shared" si="57"/>
        <v>0.74968680617149352</v>
      </c>
      <c r="DT67" s="46">
        <f t="shared" si="58"/>
        <v>0.99996451007243803</v>
      </c>
      <c r="DV67" s="46">
        <f t="shared" si="59"/>
        <v>0.25028658655377101</v>
      </c>
      <c r="DW67" s="46">
        <f t="shared" si="60"/>
        <v>0.74971341344622899</v>
      </c>
      <c r="DY67" s="46">
        <f t="shared" si="89"/>
        <v>-3.8838693518698147E-2</v>
      </c>
      <c r="DZ67" s="46">
        <f t="shared" si="90"/>
        <v>-6.0794814942569421E-3</v>
      </c>
      <c r="EA67" s="46"/>
      <c r="EB67" s="46">
        <f t="shared" si="61"/>
        <v>-3.6764555778679917E-2</v>
      </c>
      <c r="EC67" s="46">
        <f t="shared" si="62"/>
        <v>-3.6764555778679917E-2</v>
      </c>
      <c r="ED67" s="46"/>
      <c r="EE67" s="52">
        <f t="shared" si="45"/>
        <v>0.51157941497049264</v>
      </c>
      <c r="EF67" s="52">
        <f t="shared" si="46"/>
        <v>0.48842058502950741</v>
      </c>
      <c r="EG67" s="52"/>
      <c r="EH67" s="52">
        <f t="shared" si="63"/>
        <v>-2.9909493653590667E-2</v>
      </c>
      <c r="EI67" s="52">
        <f t="shared" si="64"/>
        <v>3.2317508568627314E-2</v>
      </c>
      <c r="EK67" s="46">
        <f t="shared" si="91"/>
        <v>-2.7835355913572498E-2</v>
      </c>
      <c r="EL67" s="46">
        <f t="shared" si="92"/>
        <v>1.6324342842046417E-3</v>
      </c>
      <c r="EN67" s="46">
        <v>0</v>
      </c>
      <c r="EO67" s="46">
        <f t="shared" si="93"/>
        <v>-1.4585214663039069E-2</v>
      </c>
      <c r="ES67" s="46">
        <f t="shared" si="94"/>
        <v>0.98582278393567913</v>
      </c>
      <c r="ET67" s="46">
        <f t="shared" si="51"/>
        <v>1.8893025671683794</v>
      </c>
      <c r="EU67" s="46">
        <f t="shared" si="81"/>
        <v>1.1337575876304857</v>
      </c>
      <c r="EW67" s="46">
        <f t="shared" si="65"/>
        <v>0.99427350092419597</v>
      </c>
      <c r="EX67" s="46">
        <f t="shared" si="52"/>
        <v>1.0216320731907487</v>
      </c>
      <c r="EY67" s="46">
        <f t="shared" si="82"/>
        <v>1.000385259366952</v>
      </c>
      <c r="FA67" s="46">
        <f t="shared" si="66"/>
        <v>0.98912483578736698</v>
      </c>
      <c r="FB67" s="46">
        <f t="shared" si="53"/>
        <v>0.84758746323326195</v>
      </c>
      <c r="FC67" s="46">
        <f t="shared" si="83"/>
        <v>0.98446989343729474</v>
      </c>
      <c r="FE67" s="46">
        <f t="shared" si="67"/>
        <v>1.1341943783609734</v>
      </c>
      <c r="FG67" s="46">
        <f t="shared" si="68"/>
        <v>0.96390305403864429</v>
      </c>
      <c r="FH67" s="46">
        <f t="shared" si="54"/>
        <v>1.005333250448069</v>
      </c>
      <c r="FI67" s="46">
        <f t="shared" si="84"/>
        <v>1.0111403687503264</v>
      </c>
      <c r="FK67" s="46">
        <f t="shared" si="69"/>
        <v>1.0168838728829963</v>
      </c>
      <c r="FL67" s="46">
        <f t="shared" si="55"/>
        <v>1.9199326170904758</v>
      </c>
      <c r="FM67" s="46">
        <f t="shared" si="85"/>
        <v>1.1216982462709215</v>
      </c>
      <c r="FN67" s="46">
        <v>1.1216983018912612</v>
      </c>
    </row>
    <row r="68" spans="1:171" x14ac:dyDescent="0.2">
      <c r="A68" s="33" t="s">
        <v>52</v>
      </c>
      <c r="B68" s="1">
        <f t="shared" si="17"/>
        <v>2002</v>
      </c>
      <c r="D68" s="43">
        <f>Commercial_Total!D292</f>
        <v>4131.6679999999997</v>
      </c>
      <c r="E68" s="43">
        <f>Commercial_Total!D216</f>
        <v>3973.6085838119993</v>
      </c>
      <c r="F68" s="43">
        <f>Conversion_Factors!$O64*E68</f>
        <v>12775.674550232796</v>
      </c>
      <c r="G68" s="43">
        <f t="shared" si="70"/>
        <v>16907.342550232795</v>
      </c>
      <c r="H68" s="49">
        <f t="shared" si="71"/>
        <v>3.2151316066407114</v>
      </c>
      <c r="K68" s="51">
        <f>Commercial_Total!F68</f>
        <v>76.666137428142079</v>
      </c>
      <c r="M68" s="49">
        <f>Commercial_Total!Y292</f>
        <v>0.86530931157497448</v>
      </c>
      <c r="N68" s="49">
        <f>Commercial_Total!Y216</f>
        <v>1.2357812899161951</v>
      </c>
      <c r="O68" s="358">
        <f>Commercial_Total!$H142</f>
        <v>105.72172872813559</v>
      </c>
      <c r="Q68" s="50">
        <f t="shared" si="18"/>
        <v>220.53207736048751</v>
      </c>
      <c r="S68" s="52">
        <f>Commercial_Total!Y292</f>
        <v>0.86530931157497448</v>
      </c>
      <c r="T68" s="52">
        <f>Commercial_Total!Y216</f>
        <v>1.2357812899161951</v>
      </c>
      <c r="W68" s="52">
        <f>Commercial_Total!X292</f>
        <v>0.9707372404994562</v>
      </c>
      <c r="Z68" s="116">
        <f>Commercial_Total!X216</f>
        <v>1.0335886949447601</v>
      </c>
      <c r="AA68" s="46"/>
      <c r="AB68" s="22">
        <f t="shared" si="19"/>
        <v>2002</v>
      </c>
      <c r="AC68" s="48">
        <f t="shared" si="72"/>
        <v>1.3179306558420987</v>
      </c>
      <c r="AD68" s="48">
        <f t="shared" si="73"/>
        <v>1.1173390061541657</v>
      </c>
      <c r="AE68" s="48">
        <f t="shared" si="20"/>
        <v>1.0147637369501088</v>
      </c>
      <c r="AF68" s="361">
        <f t="shared" si="21"/>
        <v>0.984908324761681</v>
      </c>
      <c r="AG68" s="48">
        <f t="shared" si="22"/>
        <v>1.1179547172681294</v>
      </c>
      <c r="AH68" s="48">
        <f t="shared" si="23"/>
        <v>1.4725753291787174</v>
      </c>
      <c r="AI68" s="48">
        <f t="shared" si="24"/>
        <v>1.4725753291787183</v>
      </c>
      <c r="AJ68" s="48"/>
      <c r="AK68" s="48"/>
      <c r="AL68" s="48">
        <f t="shared" si="25"/>
        <v>0.99944925218843483</v>
      </c>
      <c r="AM68" s="47"/>
      <c r="AN68" s="48">
        <f>Commercial_Total!Y142</f>
        <v>1.0107876827132098</v>
      </c>
      <c r="AO68" s="48">
        <f>Commercial_Total!X142</f>
        <v>0.99864011592153956</v>
      </c>
      <c r="AP68" s="48">
        <f t="shared" si="26"/>
        <v>1.123880673285973</v>
      </c>
      <c r="AQ68" s="48">
        <f t="shared" si="27"/>
        <v>0.984908324761681</v>
      </c>
      <c r="AR68" s="48">
        <f t="shared" si="28"/>
        <v>1.117339006154165</v>
      </c>
      <c r="AT68" s="5"/>
      <c r="AV68" s="46" t="e">
        <f>D68/#REF!</f>
        <v>#REF!</v>
      </c>
      <c r="AW68" s="46" t="e">
        <f>#REF!/#REF!</f>
        <v>#REF!</v>
      </c>
      <c r="AX68" s="46" t="e">
        <f>#REF!/#REF!</f>
        <v>#REF!</v>
      </c>
      <c r="AY68" s="46" t="e">
        <f>#REF!/#REF!</f>
        <v>#REF!</v>
      </c>
      <c r="BA68" s="46" t="e">
        <f t="shared" si="86"/>
        <v>#REF!</v>
      </c>
      <c r="BB68" s="46" t="e">
        <f t="shared" si="86"/>
        <v>#REF!</v>
      </c>
      <c r="BC68" s="46" t="e">
        <f t="shared" si="86"/>
        <v>#REF!</v>
      </c>
      <c r="BD68" s="46" t="e">
        <f t="shared" si="86"/>
        <v>#REF!</v>
      </c>
      <c r="BE68" s="46" t="e">
        <f t="shared" si="30"/>
        <v>#REF!</v>
      </c>
      <c r="BF68" s="46"/>
      <c r="BG68" s="46" t="e">
        <f t="shared" si="87"/>
        <v>#REF!</v>
      </c>
      <c r="BH68" s="46" t="e">
        <f t="shared" si="87"/>
        <v>#REF!</v>
      </c>
      <c r="BI68" s="46" t="e">
        <f t="shared" si="87"/>
        <v>#REF!</v>
      </c>
      <c r="BJ68" s="46" t="e">
        <f t="shared" si="87"/>
        <v>#REF!</v>
      </c>
      <c r="BM68" s="46">
        <f t="shared" ref="BM68:BM76" si="95">LN(Z68/Z67)</f>
        <v>1.4425379601857743E-2</v>
      </c>
      <c r="BN68" s="46" t="e">
        <f>LN(#REF!/#REF!)</f>
        <v>#REF!</v>
      </c>
      <c r="BO68" s="46" t="e">
        <f>LN(#REF!/#REF!)</f>
        <v>#REF!</v>
      </c>
      <c r="BP68" s="46" t="e">
        <f>LN(#REF!/#REF!)</f>
        <v>#REF!</v>
      </c>
      <c r="BR68" s="46" t="e">
        <f>M68/#REF!</f>
        <v>#REF!</v>
      </c>
      <c r="BS68" s="46" t="e">
        <f>#REF!/#REF!</f>
        <v>#REF!</v>
      </c>
      <c r="BT68" s="46" t="e">
        <f>#REF!/#REF!</f>
        <v>#REF!</v>
      </c>
      <c r="BU68" s="46" t="e">
        <f>#REF!/#REF!</f>
        <v>#REF!</v>
      </c>
      <c r="BV68" s="46"/>
      <c r="BX68" s="46" t="e">
        <f t="shared" si="88"/>
        <v>#REF!</v>
      </c>
      <c r="BY68" s="46" t="e">
        <f t="shared" si="88"/>
        <v>#REF!</v>
      </c>
      <c r="BZ68" s="46" t="e">
        <f t="shared" si="88"/>
        <v>#REF!</v>
      </c>
      <c r="CA68" s="46" t="e">
        <f t="shared" si="88"/>
        <v>#REF!</v>
      </c>
      <c r="CS68" s="46" t="e">
        <f t="shared" si="33"/>
        <v>#REF!</v>
      </c>
      <c r="CT68" s="46">
        <f t="shared" si="34"/>
        <v>1</v>
      </c>
      <c r="CU68" s="46" t="e">
        <f>CT68/#REF!</f>
        <v>#REF!</v>
      </c>
      <c r="CV68" s="46"/>
      <c r="CW68" s="46"/>
      <c r="CX68" s="46"/>
      <c r="CY68" s="46"/>
      <c r="CZ68" s="46"/>
      <c r="DA68" s="46" t="e">
        <f t="shared" ref="DA68:DA76" si="96">EXP(SUMPRODUCT($BG68:$BJ68,BX68:CA68))</f>
        <v>#REF!</v>
      </c>
      <c r="DB68" s="46">
        <f t="shared" si="38"/>
        <v>1</v>
      </c>
      <c r="DC68" s="46" t="e">
        <f>DB68/#REF!</f>
        <v>#REF!</v>
      </c>
      <c r="DD68" s="46"/>
      <c r="DE68" s="46" t="e">
        <f>EXP(SUMPRODUCT($BG68:$BI68,#REF!))</f>
        <v>#REF!</v>
      </c>
      <c r="DF68" s="46">
        <f t="shared" si="40"/>
        <v>1</v>
      </c>
      <c r="DG68" s="46" t="e">
        <f>DF68/#REF!</f>
        <v>#REF!</v>
      </c>
      <c r="DO68" s="52">
        <f t="shared" si="79"/>
        <v>0.24437122437926304</v>
      </c>
      <c r="DP68" s="52">
        <f t="shared" si="80"/>
        <v>0.75562877562073694</v>
      </c>
      <c r="DR68" s="46">
        <f t="shared" si="56"/>
        <v>0.24510220440407868</v>
      </c>
      <c r="DS68" s="46">
        <f t="shared" si="57"/>
        <v>0.75489683105851335</v>
      </c>
      <c r="DT68" s="46">
        <f t="shared" si="58"/>
        <v>0.99999903546259206</v>
      </c>
      <c r="DV68" s="46">
        <f t="shared" si="59"/>
        <v>0.24510244081455163</v>
      </c>
      <c r="DW68" s="46">
        <f t="shared" si="60"/>
        <v>0.75489755918544832</v>
      </c>
      <c r="DY68" s="46">
        <f t="shared" si="89"/>
        <v>-1.9085311633441768E-2</v>
      </c>
      <c r="DZ68" s="46">
        <f t="shared" si="90"/>
        <v>-1.2397295207587887E-2</v>
      </c>
      <c r="EA68" s="46"/>
      <c r="EB68" s="46">
        <f t="shared" si="61"/>
        <v>-1.7096706783547863E-3</v>
      </c>
      <c r="EC68" s="46">
        <f t="shared" si="62"/>
        <v>-1.7096706783547863E-3</v>
      </c>
      <c r="ED68" s="46"/>
      <c r="EE68" s="52">
        <f t="shared" si="45"/>
        <v>0.50975040238007907</v>
      </c>
      <c r="EF68" s="52">
        <f t="shared" si="46"/>
        <v>0.49024959761992082</v>
      </c>
      <c r="EG68" s="52"/>
      <c r="EH68" s="52">
        <f t="shared" si="63"/>
        <v>-3.5816335028526752E-3</v>
      </c>
      <c r="EI68" s="52">
        <f t="shared" si="64"/>
        <v>3.7377550726247792E-3</v>
      </c>
      <c r="EK68" s="46">
        <f t="shared" si="91"/>
        <v>1.3794007452234292E-2</v>
      </c>
      <c r="EL68" s="46">
        <f t="shared" si="92"/>
        <v>1.4425379601857743E-2</v>
      </c>
      <c r="EN68" s="46">
        <v>0</v>
      </c>
      <c r="EO68" s="46">
        <f t="shared" si="93"/>
        <v>5.8981311722597677E-4</v>
      </c>
      <c r="ES68" s="46">
        <f t="shared" si="94"/>
        <v>0.98606150861985953</v>
      </c>
      <c r="ET68" s="46">
        <f t="shared" si="51"/>
        <v>1.8629685396214257</v>
      </c>
      <c r="EU68" s="46">
        <f t="shared" si="81"/>
        <v>1.1179547172681294</v>
      </c>
      <c r="EW68" s="46">
        <f t="shared" si="65"/>
        <v>1.0143729402732857</v>
      </c>
      <c r="EX68" s="46">
        <f t="shared" si="52"/>
        <v>1.0363159299599924</v>
      </c>
      <c r="EY68" s="46">
        <f t="shared" si="82"/>
        <v>1.0147637369501088</v>
      </c>
      <c r="FA68" s="46">
        <f t="shared" si="66"/>
        <v>1.0004453476203883</v>
      </c>
      <c r="FB68" s="46">
        <f t="shared" si="53"/>
        <v>0.84796493429308384</v>
      </c>
      <c r="FC68" s="46">
        <f t="shared" si="83"/>
        <v>0.984908324761681</v>
      </c>
      <c r="FE68" s="46">
        <f t="shared" si="67"/>
        <v>1.1344599066360093</v>
      </c>
      <c r="FG68" s="46">
        <f t="shared" si="68"/>
        <v>0.99829178997602819</v>
      </c>
      <c r="FH68" s="46">
        <f t="shared" si="54"/>
        <v>1.0036159301122214</v>
      </c>
      <c r="FI68" s="46">
        <f t="shared" si="84"/>
        <v>1.0094131286367845</v>
      </c>
      <c r="FK68" s="46">
        <f t="shared" si="69"/>
        <v>1.0019456453839586</v>
      </c>
      <c r="FL68" s="46">
        <f t="shared" si="55"/>
        <v>1.9236681251244294</v>
      </c>
      <c r="FM68" s="46">
        <f t="shared" si="85"/>
        <v>1.123880673285973</v>
      </c>
      <c r="FN68" s="46">
        <v>1.1229778008828715</v>
      </c>
    </row>
    <row r="69" spans="1:171" x14ac:dyDescent="0.2">
      <c r="A69" s="33" t="s">
        <v>52</v>
      </c>
      <c r="B69" s="1">
        <f t="shared" si="17"/>
        <v>2003</v>
      </c>
      <c r="D69" s="43">
        <f>Commercial_Total!D293</f>
        <v>4297.92</v>
      </c>
      <c r="E69" s="43">
        <f>Commercial_Total!D217</f>
        <v>3981.1430535439999</v>
      </c>
      <c r="F69" s="43">
        <f>Conversion_Factors!$O65*E69</f>
        <v>12711.679402397354</v>
      </c>
      <c r="G69" s="43">
        <f t="shared" si="70"/>
        <v>17009.599402397354</v>
      </c>
      <c r="H69" s="49">
        <f t="shared" si="71"/>
        <v>3.1929722774170251</v>
      </c>
      <c r="K69" s="51">
        <f>Commercial_Total!F69</f>
        <v>77.765478809122598</v>
      </c>
      <c r="M69" s="49">
        <f>Commercial_Total!Y293</f>
        <v>0.87070065526179152</v>
      </c>
      <c r="N69" s="49">
        <f>Commercial_Total!Y217</f>
        <v>1.2386600969267993</v>
      </c>
      <c r="O69" s="358">
        <f>Commercial_Total!$H143</f>
        <v>106.46193118498218</v>
      </c>
      <c r="Q69" s="50">
        <f t="shared" si="18"/>
        <v>218.72943705712737</v>
      </c>
      <c r="S69" s="52">
        <f>Commercial_Total!Y293</f>
        <v>0.87070065526179152</v>
      </c>
      <c r="T69" s="52">
        <f>Commercial_Total!Y217</f>
        <v>1.2386600969267993</v>
      </c>
      <c r="W69" s="52">
        <f>Commercial_Total!X293</f>
        <v>0.9893588445257524</v>
      </c>
      <c r="Z69" s="116">
        <f>Commercial_Total!X217</f>
        <v>1.0185366246670255</v>
      </c>
      <c r="AA69" s="46"/>
      <c r="AB69" s="22">
        <f t="shared" si="19"/>
        <v>2003</v>
      </c>
      <c r="AC69" s="48">
        <f t="shared" si="72"/>
        <v>1.3368289042191999</v>
      </c>
      <c r="AD69" s="48">
        <f t="shared" si="73"/>
        <v>1.1082058208637671</v>
      </c>
      <c r="AE69" s="48">
        <f t="shared" si="20"/>
        <v>1.0083883887688732</v>
      </c>
      <c r="AF69" s="361">
        <f t="shared" si="21"/>
        <v>0.97980267827857559</v>
      </c>
      <c r="AG69" s="48">
        <f t="shared" si="22"/>
        <v>1.1216412388589496</v>
      </c>
      <c r="AH69" s="48">
        <f t="shared" si="23"/>
        <v>1.4814815731546478</v>
      </c>
      <c r="AI69" s="48">
        <f t="shared" si="24"/>
        <v>1.4814815731546487</v>
      </c>
      <c r="AJ69" s="48"/>
      <c r="AK69" s="48"/>
      <c r="AL69" s="48">
        <f t="shared" si="25"/>
        <v>0.98802164406075943</v>
      </c>
      <c r="AM69" s="47"/>
      <c r="AN69" s="48">
        <f>Commercial_Total!Y143</f>
        <v>1.0151923937680067</v>
      </c>
      <c r="AO69" s="48">
        <f>Commercial_Total!X143</f>
        <v>1.0012687864372602</v>
      </c>
      <c r="AP69" s="48">
        <f t="shared" si="26"/>
        <v>1.1127120003466635</v>
      </c>
      <c r="AQ69" s="48">
        <f t="shared" si="27"/>
        <v>0.97980267827857559</v>
      </c>
      <c r="AR69" s="48">
        <f t="shared" si="28"/>
        <v>1.1082058208637666</v>
      </c>
      <c r="AT69" s="5"/>
      <c r="AV69" s="46" t="e">
        <f>D69/#REF!</f>
        <v>#REF!</v>
      </c>
      <c r="AW69" s="46" t="e">
        <f>#REF!/#REF!</f>
        <v>#REF!</v>
      </c>
      <c r="AX69" s="46" t="e">
        <f>#REF!/#REF!</f>
        <v>#REF!</v>
      </c>
      <c r="AY69" s="46" t="e">
        <f>#REF!/#REF!</f>
        <v>#REF!</v>
      </c>
      <c r="BA69" s="46" t="e">
        <f t="shared" si="86"/>
        <v>#REF!</v>
      </c>
      <c r="BB69" s="46" t="e">
        <f t="shared" si="86"/>
        <v>#REF!</v>
      </c>
      <c r="BC69" s="46" t="e">
        <f t="shared" si="86"/>
        <v>#REF!</v>
      </c>
      <c r="BD69" s="46" t="e">
        <f t="shared" si="86"/>
        <v>#REF!</v>
      </c>
      <c r="BE69" s="46" t="e">
        <f t="shared" si="30"/>
        <v>#REF!</v>
      </c>
      <c r="BF69" s="46"/>
      <c r="BG69" s="46" t="e">
        <f t="shared" si="87"/>
        <v>#REF!</v>
      </c>
      <c r="BH69" s="46" t="e">
        <f t="shared" si="87"/>
        <v>#REF!</v>
      </c>
      <c r="BI69" s="46" t="e">
        <f t="shared" si="87"/>
        <v>#REF!</v>
      </c>
      <c r="BJ69" s="46" t="e">
        <f t="shared" si="87"/>
        <v>#REF!</v>
      </c>
      <c r="BM69" s="46">
        <f t="shared" si="95"/>
        <v>-1.4670000976945289E-2</v>
      </c>
      <c r="BN69" s="46" t="e">
        <f>LN(#REF!/#REF!)</f>
        <v>#REF!</v>
      </c>
      <c r="BO69" s="46" t="e">
        <f>LN(#REF!/#REF!)</f>
        <v>#REF!</v>
      </c>
      <c r="BP69" s="46" t="e">
        <f>LN(#REF!/#REF!)</f>
        <v>#REF!</v>
      </c>
      <c r="BR69" s="46" t="e">
        <f>M69/#REF!</f>
        <v>#REF!</v>
      </c>
      <c r="BS69" s="46" t="e">
        <f>#REF!/#REF!</f>
        <v>#REF!</v>
      </c>
      <c r="BT69" s="46" t="e">
        <f>#REF!/#REF!</f>
        <v>#REF!</v>
      </c>
      <c r="BU69" s="46" t="e">
        <f>#REF!/#REF!</f>
        <v>#REF!</v>
      </c>
      <c r="BV69" s="46"/>
      <c r="BX69" s="46" t="e">
        <f t="shared" si="88"/>
        <v>#REF!</v>
      </c>
      <c r="BY69" s="46" t="e">
        <f t="shared" si="88"/>
        <v>#REF!</v>
      </c>
      <c r="BZ69" s="46" t="e">
        <f t="shared" si="88"/>
        <v>#REF!</v>
      </c>
      <c r="CA69" s="46" t="e">
        <f t="shared" si="88"/>
        <v>#REF!</v>
      </c>
      <c r="CS69" s="46" t="e">
        <f t="shared" si="33"/>
        <v>#REF!</v>
      </c>
      <c r="CT69" s="46">
        <f t="shared" si="34"/>
        <v>1</v>
      </c>
      <c r="CU69" s="46" t="e">
        <f>CT69/#REF!</f>
        <v>#REF!</v>
      </c>
      <c r="CV69" s="46"/>
      <c r="CW69" s="46"/>
      <c r="CX69" s="46"/>
      <c r="CY69" s="46"/>
      <c r="CZ69" s="46"/>
      <c r="DA69" s="46" t="e">
        <f t="shared" si="96"/>
        <v>#REF!</v>
      </c>
      <c r="DB69" s="46">
        <f t="shared" si="38"/>
        <v>1</v>
      </c>
      <c r="DC69" s="46" t="e">
        <f>DB69/#REF!</f>
        <v>#REF!</v>
      </c>
      <c r="DD69" s="46"/>
      <c r="DE69" s="46" t="e">
        <f>EXP(SUMPRODUCT($BG69:$BI69,#REF!))</f>
        <v>#REF!</v>
      </c>
      <c r="DF69" s="46">
        <f t="shared" si="40"/>
        <v>1</v>
      </c>
      <c r="DG69" s="46" t="e">
        <f>DF69/#REF!</f>
        <v>#REF!</v>
      </c>
      <c r="DO69" s="52">
        <f t="shared" si="79"/>
        <v>0.25267614470651473</v>
      </c>
      <c r="DP69" s="52">
        <f t="shared" si="80"/>
        <v>0.74732385529348533</v>
      </c>
      <c r="DR69" s="46">
        <f t="shared" si="56"/>
        <v>0.24850055568187768</v>
      </c>
      <c r="DS69" s="46">
        <f t="shared" si="57"/>
        <v>0.75146866692782743</v>
      </c>
      <c r="DT69" s="46">
        <f t="shared" si="58"/>
        <v>0.99996922260970511</v>
      </c>
      <c r="DV69" s="46">
        <f t="shared" si="59"/>
        <v>0.24850820411586724</v>
      </c>
      <c r="DW69" s="46">
        <f t="shared" si="60"/>
        <v>0.75149179588413273</v>
      </c>
      <c r="DY69" s="46">
        <f t="shared" si="89"/>
        <v>6.2112097540628075E-3</v>
      </c>
      <c r="DZ69" s="46">
        <f t="shared" si="90"/>
        <v>2.326834916980971E-3</v>
      </c>
      <c r="EA69" s="46"/>
      <c r="EB69" s="46">
        <f t="shared" si="61"/>
        <v>6.9770260333293348E-3</v>
      </c>
      <c r="EC69" s="46">
        <f t="shared" si="62"/>
        <v>6.9770260333293348E-3</v>
      </c>
      <c r="ED69" s="46"/>
      <c r="EE69" s="52">
        <f t="shared" si="45"/>
        <v>0.51913120750544339</v>
      </c>
      <c r="EF69" s="52">
        <f t="shared" si="46"/>
        <v>0.48086879249455661</v>
      </c>
      <c r="EG69" s="52"/>
      <c r="EH69" s="52">
        <f t="shared" si="63"/>
        <v>1.8235460689163263E-2</v>
      </c>
      <c r="EI69" s="52">
        <f t="shared" si="64"/>
        <v>-1.9320192093293696E-2</v>
      </c>
      <c r="EK69" s="46">
        <f t="shared" si="91"/>
        <v>1.900127696842964E-2</v>
      </c>
      <c r="EL69" s="46">
        <f t="shared" si="92"/>
        <v>-1.4670000976945289E-2</v>
      </c>
      <c r="EN69" s="46">
        <v>0</v>
      </c>
      <c r="EO69" s="46">
        <f t="shared" si="93"/>
        <v>-6.9160606480294677E-3</v>
      </c>
      <c r="ES69" s="46">
        <f t="shared" si="94"/>
        <v>1.0032975589564386</v>
      </c>
      <c r="ET69" s="46">
        <f t="shared" si="51"/>
        <v>1.8691117882148176</v>
      </c>
      <c r="EU69" s="46">
        <f t="shared" si="81"/>
        <v>1.1216412388589496</v>
      </c>
      <c r="EW69" s="46">
        <f t="shared" si="65"/>
        <v>0.99371740637835881</v>
      </c>
      <c r="EX69" s="46">
        <f t="shared" si="52"/>
        <v>1.0298051781084205</v>
      </c>
      <c r="EY69" s="46">
        <f t="shared" si="82"/>
        <v>1.0083883887688732</v>
      </c>
      <c r="FA69" s="46">
        <f t="shared" si="66"/>
        <v>0.99481612008473908</v>
      </c>
      <c r="FB69" s="46">
        <f t="shared" si="53"/>
        <v>0.84356918590135632</v>
      </c>
      <c r="FC69" s="46">
        <f t="shared" si="83"/>
        <v>0.97980267827857559</v>
      </c>
      <c r="FE69" s="46">
        <f t="shared" si="67"/>
        <v>1.1310500016296989</v>
      </c>
      <c r="FG69" s="46">
        <f t="shared" si="68"/>
        <v>1.0070014221839867</v>
      </c>
      <c r="FH69" s="46">
        <f t="shared" si="54"/>
        <v>1.0106426689495116</v>
      </c>
      <c r="FI69" s="46">
        <f t="shared" si="84"/>
        <v>1.0164804561084295</v>
      </c>
      <c r="FK69" s="46">
        <f t="shared" si="69"/>
        <v>0.99006240323836636</v>
      </c>
      <c r="FL69" s="46">
        <f t="shared" si="55"/>
        <v>1.904551486993735</v>
      </c>
      <c r="FM69" s="46">
        <f t="shared" si="85"/>
        <v>1.1127120003466635</v>
      </c>
      <c r="FN69" s="46">
        <v>1.1137225782205935</v>
      </c>
    </row>
    <row r="70" spans="1:171" x14ac:dyDescent="0.2">
      <c r="A70" s="33" t="s">
        <v>52</v>
      </c>
      <c r="B70" s="1">
        <f t="shared" si="17"/>
        <v>2004</v>
      </c>
      <c r="D70" s="43">
        <f>Commercial_Total!D294</f>
        <v>4231.7290000000003</v>
      </c>
      <c r="E70" s="43">
        <f>Commercial_Total!D218</f>
        <v>4072.2330569559999</v>
      </c>
      <c r="F70" s="43">
        <f>Conversion_Factors!$O66*E70</f>
        <v>13024.618893818522</v>
      </c>
      <c r="G70" s="43">
        <f t="shared" si="70"/>
        <v>17256.347893818522</v>
      </c>
      <c r="H70" s="49">
        <f t="shared" si="71"/>
        <v>3.1983972212912697</v>
      </c>
      <c r="K70" s="51">
        <f>Commercial_Total!F70</f>
        <v>78.845410774692752</v>
      </c>
      <c r="M70" s="49">
        <f>Commercial_Total!Y294</f>
        <v>0.86298529901157051</v>
      </c>
      <c r="N70" s="49">
        <f>Commercial_Total!Y218</f>
        <v>1.2511737596017871</v>
      </c>
      <c r="O70" s="358">
        <f>Commercial_Total!$H144</f>
        <v>105.31953572650225</v>
      </c>
      <c r="Q70" s="50">
        <f t="shared" si="18"/>
        <v>218.86306031342718</v>
      </c>
      <c r="S70" s="52">
        <f>Commercial_Total!Y294</f>
        <v>0.86298529901157051</v>
      </c>
      <c r="T70" s="52">
        <f>Commercial_Total!Y218</f>
        <v>1.2511737596017871</v>
      </c>
      <c r="W70" s="52">
        <f>Commercial_Total!X294</f>
        <v>0.96936930738778604</v>
      </c>
      <c r="Z70" s="116">
        <f>Commercial_Total!X218</f>
        <v>1.0172939030098069</v>
      </c>
      <c r="AA70" s="46"/>
      <c r="AB70" s="22">
        <f t="shared" si="19"/>
        <v>2004</v>
      </c>
      <c r="AC70" s="48">
        <f t="shared" si="72"/>
        <v>1.3553934946810937</v>
      </c>
      <c r="AD70" s="48">
        <f t="shared" si="73"/>
        <v>1.1088828311118002</v>
      </c>
      <c r="AE70" s="48">
        <f t="shared" si="20"/>
        <v>1.0023580346529977</v>
      </c>
      <c r="AF70" s="361">
        <f t="shared" si="21"/>
        <v>0.98105271262783444</v>
      </c>
      <c r="AG70" s="48">
        <f t="shared" si="22"/>
        <v>1.1276399157527803</v>
      </c>
      <c r="AH70" s="48">
        <f t="shared" si="23"/>
        <v>1.5029725756524874</v>
      </c>
      <c r="AI70" s="48">
        <f t="shared" si="24"/>
        <v>1.5029725756524879</v>
      </c>
      <c r="AJ70" s="48"/>
      <c r="AK70" s="48"/>
      <c r="AL70" s="48">
        <f t="shared" si="25"/>
        <v>0.98336606892062828</v>
      </c>
      <c r="AM70" s="47"/>
      <c r="AN70" s="48">
        <f>Commercial_Total!Y144</f>
        <v>1.0154206470078762</v>
      </c>
      <c r="AO70" s="48">
        <f>Commercial_Total!X144</f>
        <v>0.99030196112153501</v>
      </c>
      <c r="AP70" s="48">
        <f t="shared" si="26"/>
        <v>1.1240346195146604</v>
      </c>
      <c r="AQ70" s="48">
        <f t="shared" si="27"/>
        <v>0.98105271262783444</v>
      </c>
      <c r="AR70" s="48">
        <f t="shared" si="28"/>
        <v>1.1088828311118002</v>
      </c>
      <c r="AT70" s="5"/>
      <c r="AV70" s="46" t="e">
        <f>D70/#REF!</f>
        <v>#REF!</v>
      </c>
      <c r="AW70" s="46" t="e">
        <f>#REF!/#REF!</f>
        <v>#REF!</v>
      </c>
      <c r="AX70" s="46" t="e">
        <f>#REF!/#REF!</f>
        <v>#REF!</v>
      </c>
      <c r="AY70" s="46" t="e">
        <f>#REF!/#REF!</f>
        <v>#REF!</v>
      </c>
      <c r="BA70" s="46" t="e">
        <f t="shared" si="86"/>
        <v>#REF!</v>
      </c>
      <c r="BB70" s="46" t="e">
        <f t="shared" si="86"/>
        <v>#REF!</v>
      </c>
      <c r="BC70" s="46" t="e">
        <f t="shared" si="86"/>
        <v>#REF!</v>
      </c>
      <c r="BD70" s="46" t="e">
        <f t="shared" si="86"/>
        <v>#REF!</v>
      </c>
      <c r="BE70" s="46" t="e">
        <f t="shared" si="30"/>
        <v>#REF!</v>
      </c>
      <c r="BF70" s="46"/>
      <c r="BG70" s="46" t="e">
        <f t="shared" si="87"/>
        <v>#REF!</v>
      </c>
      <c r="BH70" s="46" t="e">
        <f t="shared" si="87"/>
        <v>#REF!</v>
      </c>
      <c r="BI70" s="46" t="e">
        <f t="shared" si="87"/>
        <v>#REF!</v>
      </c>
      <c r="BJ70" s="46" t="e">
        <f t="shared" si="87"/>
        <v>#REF!</v>
      </c>
      <c r="BM70" s="46">
        <f t="shared" si="95"/>
        <v>-1.2208499623890931E-3</v>
      </c>
      <c r="BN70" s="46" t="e">
        <f>LN(#REF!/#REF!)</f>
        <v>#REF!</v>
      </c>
      <c r="BO70" s="46" t="e">
        <f>LN(#REF!/#REF!)</f>
        <v>#REF!</v>
      </c>
      <c r="BP70" s="46" t="e">
        <f>LN(#REF!/#REF!)</f>
        <v>#REF!</v>
      </c>
      <c r="BR70" s="46" t="e">
        <f>M70/#REF!</f>
        <v>#REF!</v>
      </c>
      <c r="BS70" s="46" t="e">
        <f>#REF!/#REF!</f>
        <v>#REF!</v>
      </c>
      <c r="BT70" s="46" t="e">
        <f>#REF!/#REF!</f>
        <v>#REF!</v>
      </c>
      <c r="BU70" s="46" t="e">
        <f>#REF!/#REF!</f>
        <v>#REF!</v>
      </c>
      <c r="BV70" s="46"/>
      <c r="BX70" s="46" t="e">
        <f t="shared" si="88"/>
        <v>#REF!</v>
      </c>
      <c r="BY70" s="46" t="e">
        <f t="shared" si="88"/>
        <v>#REF!</v>
      </c>
      <c r="BZ70" s="46" t="e">
        <f t="shared" si="88"/>
        <v>#REF!</v>
      </c>
      <c r="CA70" s="46" t="e">
        <f t="shared" si="88"/>
        <v>#REF!</v>
      </c>
      <c r="CS70" s="46" t="e">
        <f t="shared" si="33"/>
        <v>#REF!</v>
      </c>
      <c r="CT70" s="46">
        <f t="shared" si="34"/>
        <v>1</v>
      </c>
      <c r="CU70" s="46" t="e">
        <f>CT70/#REF!</f>
        <v>#REF!</v>
      </c>
      <c r="CV70" s="46"/>
      <c r="CW70" s="46"/>
      <c r="CX70" s="46"/>
      <c r="CY70" s="46"/>
      <c r="CZ70" s="46"/>
      <c r="DA70" s="46" t="e">
        <f t="shared" si="96"/>
        <v>#REF!</v>
      </c>
      <c r="DB70" s="46">
        <f t="shared" si="38"/>
        <v>1</v>
      </c>
      <c r="DC70" s="46" t="e">
        <f>DB70/#REF!</f>
        <v>#REF!</v>
      </c>
      <c r="DD70" s="46"/>
      <c r="DE70" s="46" t="e">
        <f>EXP(SUMPRODUCT($BG70:$BI70,#REF!))</f>
        <v>#REF!</v>
      </c>
      <c r="DF70" s="46">
        <f t="shared" si="40"/>
        <v>1</v>
      </c>
      <c r="DG70" s="46" t="e">
        <f>DF70/#REF!</f>
        <v>#REF!</v>
      </c>
      <c r="DO70" s="52">
        <f t="shared" si="79"/>
        <v>0.24522738102167424</v>
      </c>
      <c r="DP70" s="52">
        <f t="shared" si="80"/>
        <v>0.75477261897832582</v>
      </c>
      <c r="DR70" s="46">
        <f t="shared" si="56"/>
        <v>0.24893318918821108</v>
      </c>
      <c r="DS70" s="46">
        <f t="shared" si="57"/>
        <v>0.75104208080205459</v>
      </c>
      <c r="DT70" s="46">
        <f t="shared" si="58"/>
        <v>0.99997526999026565</v>
      </c>
      <c r="DV70" s="46">
        <f t="shared" si="59"/>
        <v>0.24893934546064758</v>
      </c>
      <c r="DW70" s="46">
        <f t="shared" si="60"/>
        <v>0.75106065453935245</v>
      </c>
      <c r="DY70" s="46">
        <f t="shared" si="89"/>
        <v>-8.90058221395882E-3</v>
      </c>
      <c r="DZ70" s="46">
        <f t="shared" si="90"/>
        <v>1.0051890014710478E-2</v>
      </c>
      <c r="EA70" s="46"/>
      <c r="EB70" s="46">
        <f t="shared" si="61"/>
        <v>-1.0788541184950512E-2</v>
      </c>
      <c r="EC70" s="46">
        <f t="shared" si="62"/>
        <v>-1.0788541184950512E-2</v>
      </c>
      <c r="ED70" s="46"/>
      <c r="EE70" s="52">
        <f t="shared" si="45"/>
        <v>0.50960360499903756</v>
      </c>
      <c r="EF70" s="52">
        <f t="shared" si="46"/>
        <v>0.4903963950009626</v>
      </c>
      <c r="EG70" s="52"/>
      <c r="EH70" s="52">
        <f t="shared" si="63"/>
        <v>-1.8523481104041006E-2</v>
      </c>
      <c r="EI70" s="52">
        <f t="shared" si="64"/>
        <v>1.961958123727206E-2</v>
      </c>
      <c r="EK70" s="46">
        <f t="shared" si="91"/>
        <v>-2.0411440075032775E-2</v>
      </c>
      <c r="EL70" s="46">
        <f t="shared" si="92"/>
        <v>-1.2208499623890931E-3</v>
      </c>
      <c r="EN70" s="46">
        <v>0</v>
      </c>
      <c r="EO70" s="46">
        <f t="shared" si="93"/>
        <v>1.6975845875092069E-3</v>
      </c>
      <c r="ES70" s="46">
        <f t="shared" si="94"/>
        <v>1.0053481244144813</v>
      </c>
      <c r="ET70" s="46">
        <f t="shared" si="51"/>
        <v>1.8791080306027641</v>
      </c>
      <c r="EU70" s="46">
        <f t="shared" si="81"/>
        <v>1.1276399157527803</v>
      </c>
      <c r="EW70" s="46">
        <f t="shared" si="65"/>
        <v>0.99401981004240036</v>
      </c>
      <c r="EX70" s="46">
        <f t="shared" si="52"/>
        <v>1.0236467475240125</v>
      </c>
      <c r="EY70" s="46">
        <f t="shared" si="82"/>
        <v>1.0023580346529977</v>
      </c>
      <c r="FA70" s="46">
        <f t="shared" si="66"/>
        <v>1.0012758021354413</v>
      </c>
      <c r="FB70" s="46">
        <f t="shared" si="53"/>
        <v>0.84464541327012177</v>
      </c>
      <c r="FC70" s="46">
        <f t="shared" si="83"/>
        <v>0.98105271262783444</v>
      </c>
      <c r="FE70" s="46">
        <f t="shared" si="67"/>
        <v>1.1302989297502288</v>
      </c>
      <c r="FG70" s="46">
        <f t="shared" si="68"/>
        <v>0.98926944640432113</v>
      </c>
      <c r="FH70" s="46">
        <f t="shared" si="54"/>
        <v>0.99979791362426895</v>
      </c>
      <c r="FI70" s="46">
        <f t="shared" si="84"/>
        <v>1.005573058095198</v>
      </c>
      <c r="FK70" s="46">
        <f t="shared" si="69"/>
        <v>1.0101756961050741</v>
      </c>
      <c r="FL70" s="46">
        <f t="shared" si="55"/>
        <v>1.9239316241418503</v>
      </c>
      <c r="FM70" s="46">
        <f t="shared" si="85"/>
        <v>1.1240346195146604</v>
      </c>
      <c r="FN70" s="46">
        <v>1.1240348906805826</v>
      </c>
    </row>
    <row r="71" spans="1:171" x14ac:dyDescent="0.2">
      <c r="A71" s="33" t="s">
        <v>52</v>
      </c>
      <c r="B71" s="1">
        <f t="shared" si="17"/>
        <v>2005</v>
      </c>
      <c r="D71" s="43">
        <f>Commercial_Total!D295</f>
        <v>4051.2260000000001</v>
      </c>
      <c r="E71" s="43">
        <f>Commercial_Total!D219</f>
        <v>4224.5940603679992</v>
      </c>
      <c r="F71" s="43">
        <f>Conversion_Factors!$O67*E71</f>
        <v>13405.762772028376</v>
      </c>
      <c r="G71" s="43">
        <f t="shared" si="70"/>
        <v>17456.988772028377</v>
      </c>
      <c r="H71" s="49">
        <f t="shared" si="71"/>
        <v>3.1732664915172033</v>
      </c>
      <c r="K71" s="51">
        <f>Commercial_Total!F71</f>
        <v>79.981502570981235</v>
      </c>
      <c r="M71" s="49">
        <f>Commercial_Total!Y295</f>
        <v>0.81452384174348957</v>
      </c>
      <c r="N71" s="49">
        <f>Commercial_Total!Y219</f>
        <v>1.2637928901394213</v>
      </c>
      <c r="O71" s="358">
        <f>Commercial_Total!$H145</f>
        <v>103.47167525420583</v>
      </c>
      <c r="Q71" s="50">
        <f t="shared" si="18"/>
        <v>218.26282591447708</v>
      </c>
      <c r="S71" s="52">
        <f>Commercial_Total!Y295</f>
        <v>0.81452384174348957</v>
      </c>
      <c r="T71" s="52">
        <f>Commercial_Total!Y219</f>
        <v>1.2637928901394213</v>
      </c>
      <c r="W71" s="52">
        <f>Commercial_Total!X295</f>
        <v>0.96926905204640679</v>
      </c>
      <c r="Z71" s="116">
        <f>Commercial_Total!X219</f>
        <v>1.0299766562761057</v>
      </c>
      <c r="AA71" s="46"/>
      <c r="AB71" s="22">
        <f t="shared" si="19"/>
        <v>2005</v>
      </c>
      <c r="AC71" s="48">
        <f t="shared" si="72"/>
        <v>1.3749235017534167</v>
      </c>
      <c r="AD71" s="48">
        <f t="shared" si="73"/>
        <v>1.1058417075037994</v>
      </c>
      <c r="AE71" s="48">
        <f t="shared" si="20"/>
        <v>1.0118337702942939</v>
      </c>
      <c r="AF71" s="361">
        <f t="shared" si="21"/>
        <v>0.97517805781236733</v>
      </c>
      <c r="AG71" s="48">
        <f t="shared" si="22"/>
        <v>1.1207271029613037</v>
      </c>
      <c r="AH71" s="48">
        <f t="shared" si="23"/>
        <v>1.5204477528661007</v>
      </c>
      <c r="AI71" s="48">
        <f t="shared" si="24"/>
        <v>1.5204477528661016</v>
      </c>
      <c r="AJ71" s="48"/>
      <c r="AK71" s="48"/>
      <c r="AL71" s="48">
        <f t="shared" si="25"/>
        <v>0.98671809094455454</v>
      </c>
      <c r="AM71" s="47"/>
      <c r="AN71" s="48">
        <f>Commercial_Total!Y145</f>
        <v>0.99094455149894312</v>
      </c>
      <c r="AO71" s="48">
        <f>Commercial_Total!X145</f>
        <v>0.99695790075061907</v>
      </c>
      <c r="AP71" s="48">
        <f t="shared" si="26"/>
        <v>1.1478440074336316</v>
      </c>
      <c r="AQ71" s="48">
        <f t="shared" si="27"/>
        <v>0.97517805781236733</v>
      </c>
      <c r="AR71" s="48">
        <f t="shared" si="28"/>
        <v>1.1058417075037992</v>
      </c>
      <c r="AT71" s="5"/>
      <c r="AV71" s="46" t="e">
        <f>D71/#REF!</f>
        <v>#REF!</v>
      </c>
      <c r="AW71" s="46" t="e">
        <f>#REF!/#REF!</f>
        <v>#REF!</v>
      </c>
      <c r="AX71" s="46" t="e">
        <f>#REF!/#REF!</f>
        <v>#REF!</v>
      </c>
      <c r="AY71" s="46" t="e">
        <f>#REF!/#REF!</f>
        <v>#REF!</v>
      </c>
      <c r="BA71" s="46" t="e">
        <f t="shared" si="86"/>
        <v>#REF!</v>
      </c>
      <c r="BB71" s="46" t="e">
        <f t="shared" si="86"/>
        <v>#REF!</v>
      </c>
      <c r="BC71" s="46" t="e">
        <f t="shared" si="86"/>
        <v>#REF!</v>
      </c>
      <c r="BD71" s="46" t="e">
        <f t="shared" si="86"/>
        <v>#REF!</v>
      </c>
      <c r="BE71" s="46" t="e">
        <f t="shared" si="30"/>
        <v>#REF!</v>
      </c>
      <c r="BF71" s="46"/>
      <c r="BG71" s="46" t="e">
        <f t="shared" si="87"/>
        <v>#REF!</v>
      </c>
      <c r="BH71" s="46" t="e">
        <f t="shared" si="87"/>
        <v>#REF!</v>
      </c>
      <c r="BI71" s="46" t="e">
        <f t="shared" si="87"/>
        <v>#REF!</v>
      </c>
      <c r="BJ71" s="46" t="e">
        <f t="shared" si="87"/>
        <v>#REF!</v>
      </c>
      <c r="BM71" s="46">
        <f t="shared" si="95"/>
        <v>1.2390072681503921E-2</v>
      </c>
      <c r="BN71" s="46" t="e">
        <f>LN(#REF!/#REF!)</f>
        <v>#REF!</v>
      </c>
      <c r="BO71" s="46" t="e">
        <f>LN(#REF!/#REF!)</f>
        <v>#REF!</v>
      </c>
      <c r="BP71" s="46" t="e">
        <f>LN(#REF!/#REF!)</f>
        <v>#REF!</v>
      </c>
      <c r="BR71" s="46" t="e">
        <f>M71/#REF!</f>
        <v>#REF!</v>
      </c>
      <c r="BS71" s="46" t="e">
        <f>#REF!/#REF!</f>
        <v>#REF!</v>
      </c>
      <c r="BT71" s="46" t="e">
        <f>#REF!/#REF!</f>
        <v>#REF!</v>
      </c>
      <c r="BU71" s="46" t="e">
        <f>#REF!/#REF!</f>
        <v>#REF!</v>
      </c>
      <c r="BV71" s="46"/>
      <c r="BX71" s="46" t="e">
        <f t="shared" si="88"/>
        <v>#REF!</v>
      </c>
      <c r="BY71" s="46" t="e">
        <f t="shared" si="88"/>
        <v>#REF!</v>
      </c>
      <c r="BZ71" s="46" t="e">
        <f t="shared" si="88"/>
        <v>#REF!</v>
      </c>
      <c r="CA71" s="46" t="e">
        <f t="shared" si="88"/>
        <v>#REF!</v>
      </c>
      <c r="CS71" s="46" t="e">
        <f t="shared" si="33"/>
        <v>#REF!</v>
      </c>
      <c r="CT71" s="46">
        <f t="shared" si="34"/>
        <v>1</v>
      </c>
      <c r="CU71" s="46" t="e">
        <f>CT71/#REF!</f>
        <v>#REF!</v>
      </c>
      <c r="CV71" s="46"/>
      <c r="CW71" s="46"/>
      <c r="CX71" s="46"/>
      <c r="CY71" s="46"/>
      <c r="CZ71" s="46"/>
      <c r="DA71" s="46" t="e">
        <f t="shared" si="96"/>
        <v>#REF!</v>
      </c>
      <c r="DB71" s="46">
        <f t="shared" si="38"/>
        <v>1</v>
      </c>
      <c r="DC71" s="46" t="e">
        <f>DB71/#REF!</f>
        <v>#REF!</v>
      </c>
      <c r="DD71" s="46"/>
      <c r="DE71" s="46" t="e">
        <f>EXP(SUMPRODUCT($BG71:$BI71,#REF!))</f>
        <v>#REF!</v>
      </c>
      <c r="DF71" s="46">
        <f t="shared" si="40"/>
        <v>1</v>
      </c>
      <c r="DG71" s="46" t="e">
        <f>DF71/#REF!</f>
        <v>#REF!</v>
      </c>
      <c r="DO71" s="52">
        <f t="shared" si="79"/>
        <v>0.2320690041624674</v>
      </c>
      <c r="DP71" s="52">
        <f t="shared" si="80"/>
        <v>0.76793099583753255</v>
      </c>
      <c r="DR71" s="46">
        <f t="shared" si="56"/>
        <v>0.23858772073698445</v>
      </c>
      <c r="DS71" s="46">
        <f t="shared" si="57"/>
        <v>0.76133285577393384</v>
      </c>
      <c r="DT71" s="46">
        <f t="shared" si="58"/>
        <v>0.99992057651091826</v>
      </c>
      <c r="DV71" s="46">
        <f t="shared" si="59"/>
        <v>0.23860667171136996</v>
      </c>
      <c r="DW71" s="46">
        <f t="shared" si="60"/>
        <v>0.76139332828863004</v>
      </c>
      <c r="DY71" s="46">
        <f t="shared" si="89"/>
        <v>-5.7793956944542514E-2</v>
      </c>
      <c r="DZ71" s="46">
        <f t="shared" si="90"/>
        <v>1.0035311157821924E-2</v>
      </c>
      <c r="EA71" s="46"/>
      <c r="EB71" s="46">
        <f t="shared" si="61"/>
        <v>-1.7701020190872829E-2</v>
      </c>
      <c r="EC71" s="46">
        <f t="shared" si="62"/>
        <v>-1.7701020190872829E-2</v>
      </c>
      <c r="ED71" s="46"/>
      <c r="EE71" s="52">
        <f t="shared" si="45"/>
        <v>0.48952562651777315</v>
      </c>
      <c r="EF71" s="52">
        <f t="shared" si="46"/>
        <v>0.5104743734822268</v>
      </c>
      <c r="EG71" s="52"/>
      <c r="EH71" s="52">
        <f t="shared" si="63"/>
        <v>-4.01963653699259E-2</v>
      </c>
      <c r="EI71" s="52">
        <f t="shared" si="64"/>
        <v>4.0126404030198438E-2</v>
      </c>
      <c r="EK71" s="46">
        <f t="shared" si="91"/>
        <v>-1.0342861625611679E-4</v>
      </c>
      <c r="EL71" s="46">
        <f t="shared" si="92"/>
        <v>1.2390072681503921E-2</v>
      </c>
      <c r="EN71" s="46">
        <v>0</v>
      </c>
      <c r="EO71" s="46">
        <f t="shared" si="93"/>
        <v>-7.8883196669489591E-3</v>
      </c>
      <c r="ES71" s="46">
        <f t="shared" si="94"/>
        <v>0.99386966291729595</v>
      </c>
      <c r="ET71" s="46">
        <f t="shared" si="51"/>
        <v>1.8675884649603529</v>
      </c>
      <c r="EU71" s="46">
        <f t="shared" si="81"/>
        <v>1.1207271029613037</v>
      </c>
      <c r="EW71" s="46">
        <f t="shared" si="65"/>
        <v>1.009453444092536</v>
      </c>
      <c r="EX71" s="46">
        <f t="shared" si="52"/>
        <v>1.033323734822237</v>
      </c>
      <c r="EY71" s="46">
        <f t="shared" si="82"/>
        <v>1.0118337702942939</v>
      </c>
      <c r="FA71" s="46">
        <f t="shared" si="66"/>
        <v>0.9940118866806541</v>
      </c>
      <c r="FB71" s="46">
        <f t="shared" si="53"/>
        <v>0.83958758082079454</v>
      </c>
      <c r="FC71" s="46">
        <f t="shared" si="83"/>
        <v>0.97517805781236733</v>
      </c>
      <c r="FE71" s="46">
        <f t="shared" si="67"/>
        <v>1.1339895300603373</v>
      </c>
      <c r="FG71" s="46">
        <f t="shared" si="68"/>
        <v>0.98245472257782251</v>
      </c>
      <c r="FH71" s="46">
        <f t="shared" si="54"/>
        <v>0.98225618186361696</v>
      </c>
      <c r="FI71" s="46">
        <f t="shared" si="84"/>
        <v>0.9879299998226504</v>
      </c>
      <c r="FK71" s="46">
        <f t="shared" si="69"/>
        <v>1.0211820770513738</v>
      </c>
      <c r="FL71" s="46">
        <f t="shared" si="55"/>
        <v>1.9646844920459976</v>
      </c>
      <c r="FM71" s="46">
        <f t="shared" si="85"/>
        <v>1.1478440074336316</v>
      </c>
      <c r="FN71" s="46">
        <v>1.1478692385116795</v>
      </c>
    </row>
    <row r="72" spans="1:171" x14ac:dyDescent="0.2">
      <c r="A72" s="33" t="s">
        <v>52</v>
      </c>
      <c r="B72" s="1">
        <f t="shared" si="17"/>
        <v>2006</v>
      </c>
      <c r="D72" s="43">
        <f>Commercial_Total!D296</f>
        <v>3746.6120000000001</v>
      </c>
      <c r="E72" s="43">
        <f>Commercial_Total!D220</f>
        <v>4270.7747901040002</v>
      </c>
      <c r="F72" s="43">
        <f>Conversion_Factors!$O68*E72</f>
        <v>13447.792469308533</v>
      </c>
      <c r="G72" s="43">
        <f t="shared" si="70"/>
        <v>17194.404469308534</v>
      </c>
      <c r="H72" s="49">
        <f t="shared" si="71"/>
        <v>3.1487945701255433</v>
      </c>
      <c r="K72" s="51">
        <f>Commercial_Total!F72</f>
        <v>81.211409424915445</v>
      </c>
      <c r="M72" s="49">
        <f>Commercial_Total!Y296</f>
        <v>0.77903738756672936</v>
      </c>
      <c r="N72" s="49">
        <f>Commercial_Total!Y220</f>
        <v>1.2646145105381159</v>
      </c>
      <c r="O72" s="358">
        <f>Commercial_Total!$H146</f>
        <v>98.722419015723759</v>
      </c>
      <c r="Q72" s="50">
        <f t="shared" si="18"/>
        <v>211.72400024907506</v>
      </c>
      <c r="S72" s="52">
        <f>Commercial_Total!Y296</f>
        <v>0.77903738756672936</v>
      </c>
      <c r="T72" s="52">
        <f>Commercial_Total!Y220</f>
        <v>1.2646145105381159</v>
      </c>
      <c r="W72" s="52">
        <f>Commercial_Total!X296</f>
        <v>0.92302742713109298</v>
      </c>
      <c r="Z72" s="116">
        <f>Commercial_Total!X220</f>
        <v>1.0248004943812576</v>
      </c>
      <c r="AA72" s="46"/>
      <c r="AB72" s="22">
        <f t="shared" si="19"/>
        <v>2006</v>
      </c>
      <c r="AC72" s="48">
        <f t="shared" si="72"/>
        <v>1.3960662383122981</v>
      </c>
      <c r="AD72" s="48">
        <f t="shared" si="73"/>
        <v>1.0727123548135196</v>
      </c>
      <c r="AE72" s="48">
        <f t="shared" si="20"/>
        <v>0.9968689366454101</v>
      </c>
      <c r="AF72" s="361">
        <f t="shared" si="21"/>
        <v>0.96934409146123857</v>
      </c>
      <c r="AG72" s="48">
        <f t="shared" si="22"/>
        <v>1.1101131621527489</v>
      </c>
      <c r="AH72" s="48">
        <f t="shared" si="23"/>
        <v>1.497577501975637</v>
      </c>
      <c r="AI72" s="48">
        <f t="shared" si="24"/>
        <v>1.4975775019756374</v>
      </c>
      <c r="AJ72" s="48"/>
      <c r="AK72" s="48"/>
      <c r="AL72" s="48">
        <f t="shared" si="25"/>
        <v>0.96630901369847599</v>
      </c>
      <c r="AM72" s="47"/>
      <c r="AN72" s="48">
        <f>Commercial_Total!Y146</f>
        <v>0.96971569265247726</v>
      </c>
      <c r="AO72" s="48">
        <f>Commercial_Total!X146</f>
        <v>0.97202191753865907</v>
      </c>
      <c r="AP72" s="48">
        <f t="shared" si="26"/>
        <v>1.1740452443559435</v>
      </c>
      <c r="AQ72" s="48">
        <f t="shared" si="27"/>
        <v>0.96934409146123857</v>
      </c>
      <c r="AR72" s="48">
        <f t="shared" si="28"/>
        <v>1.0727123548135196</v>
      </c>
      <c r="AT72" s="5"/>
      <c r="AV72" s="46" t="e">
        <f>D72/#REF!</f>
        <v>#REF!</v>
      </c>
      <c r="AW72" s="46" t="e">
        <f>#REF!/#REF!</f>
        <v>#REF!</v>
      </c>
      <c r="AX72" s="46" t="e">
        <f>#REF!/#REF!</f>
        <v>#REF!</v>
      </c>
      <c r="AY72" s="46" t="e">
        <f>#REF!/#REF!</f>
        <v>#REF!</v>
      </c>
      <c r="BA72" s="46" t="e">
        <f t="shared" si="86"/>
        <v>#REF!</v>
      </c>
      <c r="BB72" s="46" t="e">
        <f t="shared" si="86"/>
        <v>#REF!</v>
      </c>
      <c r="BC72" s="46" t="e">
        <f t="shared" si="86"/>
        <v>#REF!</v>
      </c>
      <c r="BD72" s="46" t="e">
        <f t="shared" si="86"/>
        <v>#REF!</v>
      </c>
      <c r="BE72" s="46" t="e">
        <f t="shared" si="30"/>
        <v>#REF!</v>
      </c>
      <c r="BF72" s="46"/>
      <c r="BG72" s="46" t="e">
        <f t="shared" si="87"/>
        <v>#REF!</v>
      </c>
      <c r="BH72" s="46" t="e">
        <f t="shared" si="87"/>
        <v>#REF!</v>
      </c>
      <c r="BI72" s="46" t="e">
        <f t="shared" si="87"/>
        <v>#REF!</v>
      </c>
      <c r="BJ72" s="46" t="e">
        <f t="shared" si="87"/>
        <v>#REF!</v>
      </c>
      <c r="BM72" s="46">
        <f t="shared" si="95"/>
        <v>-5.0381841575307968E-3</v>
      </c>
      <c r="BN72" s="46" t="e">
        <f>LN(#REF!/#REF!)</f>
        <v>#REF!</v>
      </c>
      <c r="BO72" s="46" t="e">
        <f>LN(#REF!/#REF!)</f>
        <v>#REF!</v>
      </c>
      <c r="BP72" s="46" t="e">
        <f>LN(#REF!/#REF!)</f>
        <v>#REF!</v>
      </c>
      <c r="BR72" s="46" t="e">
        <f>M72/#REF!</f>
        <v>#REF!</v>
      </c>
      <c r="BS72" s="46" t="e">
        <f>#REF!/#REF!</f>
        <v>#REF!</v>
      </c>
      <c r="BT72" s="46" t="e">
        <f>#REF!/#REF!</f>
        <v>#REF!</v>
      </c>
      <c r="BU72" s="46" t="e">
        <f>#REF!/#REF!</f>
        <v>#REF!</v>
      </c>
      <c r="BV72" s="46"/>
      <c r="BX72" s="46" t="e">
        <f t="shared" si="88"/>
        <v>#REF!</v>
      </c>
      <c r="BY72" s="46" t="e">
        <f t="shared" si="88"/>
        <v>#REF!</v>
      </c>
      <c r="BZ72" s="46" t="e">
        <f t="shared" si="88"/>
        <v>#REF!</v>
      </c>
      <c r="CA72" s="46" t="e">
        <f t="shared" si="88"/>
        <v>#REF!</v>
      </c>
      <c r="CS72" s="46" t="e">
        <f t="shared" si="33"/>
        <v>#REF!</v>
      </c>
      <c r="CT72" s="46">
        <f t="shared" si="34"/>
        <v>1</v>
      </c>
      <c r="CU72" s="46" t="e">
        <f>CT72/#REF!</f>
        <v>#REF!</v>
      </c>
      <c r="CV72" s="46"/>
      <c r="CW72" s="46"/>
      <c r="CX72" s="46"/>
      <c r="CY72" s="46"/>
      <c r="CZ72" s="46"/>
      <c r="DA72" s="46" t="e">
        <f t="shared" si="96"/>
        <v>#REF!</v>
      </c>
      <c r="DB72" s="46">
        <f t="shared" si="38"/>
        <v>1</v>
      </c>
      <c r="DC72" s="46" t="e">
        <f>DB72/#REF!</f>
        <v>#REF!</v>
      </c>
      <c r="DD72" s="46"/>
      <c r="DE72" s="46" t="e">
        <f>EXP(SUMPRODUCT($BG72:$BI72,#REF!))</f>
        <v>#REF!</v>
      </c>
      <c r="DF72" s="46">
        <f t="shared" si="40"/>
        <v>1</v>
      </c>
      <c r="DG72" s="46" t="e">
        <f>DF72/#REF!</f>
        <v>#REF!</v>
      </c>
      <c r="DO72" s="52">
        <f t="shared" si="79"/>
        <v>0.2178971657138567</v>
      </c>
      <c r="DP72" s="52">
        <f t="shared" si="80"/>
        <v>0.78210283428614324</v>
      </c>
      <c r="DR72" s="46">
        <f t="shared" si="56"/>
        <v>0.22490867409985921</v>
      </c>
      <c r="DS72" s="46">
        <f t="shared" si="57"/>
        <v>0.77499531924477261</v>
      </c>
      <c r="DT72" s="46">
        <f t="shared" si="58"/>
        <v>0.99990399334463187</v>
      </c>
      <c r="DV72" s="46">
        <f t="shared" si="59"/>
        <v>0.2249302689026676</v>
      </c>
      <c r="DW72" s="46">
        <f t="shared" si="60"/>
        <v>0.77506973109733235</v>
      </c>
      <c r="DY72" s="46">
        <f t="shared" si="89"/>
        <v>-4.4544660216661328E-2</v>
      </c>
      <c r="DZ72" s="46">
        <f t="shared" si="90"/>
        <v>6.4991142439656626E-4</v>
      </c>
      <c r="EA72" s="46"/>
      <c r="EB72" s="46">
        <f t="shared" si="61"/>
        <v>-4.6985842546910461E-2</v>
      </c>
      <c r="EC72" s="46">
        <f t="shared" si="62"/>
        <v>-4.6985842546910461E-2</v>
      </c>
      <c r="ED72" s="46"/>
      <c r="EE72" s="52">
        <f t="shared" si="45"/>
        <v>0.46731087049766745</v>
      </c>
      <c r="EF72" s="52">
        <f t="shared" si="46"/>
        <v>0.5326891295023326</v>
      </c>
      <c r="EG72" s="52"/>
      <c r="EH72" s="52">
        <f t="shared" si="63"/>
        <v>-4.6442101247888674E-2</v>
      </c>
      <c r="EI72" s="52">
        <f t="shared" si="64"/>
        <v>4.2597569813776208E-2</v>
      </c>
      <c r="EK72" s="46">
        <f t="shared" si="91"/>
        <v>-4.888328357813785E-2</v>
      </c>
      <c r="EL72" s="46">
        <f t="shared" si="92"/>
        <v>-5.0381841575307968E-3</v>
      </c>
      <c r="EN72" s="46">
        <v>0</v>
      </c>
      <c r="EO72" s="46">
        <f t="shared" si="93"/>
        <v>-7.7417928680864143E-3</v>
      </c>
      <c r="ES72" s="46">
        <f t="shared" si="94"/>
        <v>0.99052941542993878</v>
      </c>
      <c r="ET72" s="46">
        <f t="shared" si="51"/>
        <v>1.849901310460875</v>
      </c>
      <c r="EU72" s="46">
        <f t="shared" si="81"/>
        <v>1.1101131621527489</v>
      </c>
      <c r="EW72" s="46">
        <f t="shared" si="65"/>
        <v>0.98521018561721718</v>
      </c>
      <c r="EX72" s="46">
        <f t="shared" si="52"/>
        <v>1.0180410685868924</v>
      </c>
      <c r="EY72" s="46">
        <f t="shared" si="82"/>
        <v>0.9968689366454101</v>
      </c>
      <c r="FA72" s="46">
        <f t="shared" si="66"/>
        <v>0.9940175373057345</v>
      </c>
      <c r="FB72" s="46">
        <f t="shared" si="53"/>
        <v>0.83456477943996554</v>
      </c>
      <c r="FC72" s="46">
        <f t="shared" si="83"/>
        <v>0.96934409146123857</v>
      </c>
      <c r="FE72" s="46">
        <f t="shared" si="67"/>
        <v>1.1066373275112846</v>
      </c>
      <c r="FG72" s="46">
        <f t="shared" si="68"/>
        <v>0.95410090513356183</v>
      </c>
      <c r="FH72" s="46">
        <f t="shared" si="54"/>
        <v>0.93717151218911343</v>
      </c>
      <c r="FI72" s="46">
        <f t="shared" si="84"/>
        <v>0.94258490703939035</v>
      </c>
      <c r="FK72" s="46">
        <f t="shared" si="69"/>
        <v>1.0228264788182264</v>
      </c>
      <c r="FL72" s="46">
        <f t="shared" si="55"/>
        <v>2.0095313209881835</v>
      </c>
      <c r="FM72" s="46">
        <f t="shared" si="85"/>
        <v>1.1740452443559435</v>
      </c>
      <c r="FN72" s="46">
        <v>1.1740753196393783</v>
      </c>
    </row>
    <row r="73" spans="1:171" x14ac:dyDescent="0.2">
      <c r="A73" s="33" t="s">
        <v>52</v>
      </c>
      <c r="B73" s="1">
        <f t="shared" si="17"/>
        <v>2007</v>
      </c>
      <c r="D73" s="43">
        <f>Commercial_Total!D297</f>
        <v>3922.39</v>
      </c>
      <c r="E73" s="43">
        <f>Commercial_Total!D221</f>
        <v>4395.5567935159997</v>
      </c>
      <c r="F73" s="43">
        <f>Conversion_Factors!$O69*E73</f>
        <v>13817.23008622367</v>
      </c>
      <c r="G73" s="43">
        <f t="shared" si="70"/>
        <v>17739.620086223669</v>
      </c>
      <c r="H73" s="49">
        <f t="shared" si="71"/>
        <v>3.1434538865715091</v>
      </c>
      <c r="K73" s="51">
        <f>Commercial_Total!F73</f>
        <v>82.517823695937253</v>
      </c>
      <c r="M73" s="49">
        <f>Commercial_Total!Y297</f>
        <v>0.76949087960901341</v>
      </c>
      <c r="N73" s="49">
        <f>Commercial_Total!Y221</f>
        <v>1.2648290736994989</v>
      </c>
      <c r="O73" s="358">
        <f>Commercial_Total!$H147</f>
        <v>100.8018197882445</v>
      </c>
      <c r="Q73" s="50">
        <f t="shared" si="18"/>
        <v>214.97925286530642</v>
      </c>
      <c r="S73" s="52">
        <f>Commercial_Total!Y297</f>
        <v>0.76949087960901341</v>
      </c>
      <c r="T73" s="52">
        <f>Commercial_Total!Y221</f>
        <v>1.2648290736994989</v>
      </c>
      <c r="W73" s="52">
        <f>Commercial_Total!X297</f>
        <v>0.96283255390859135</v>
      </c>
      <c r="Z73" s="116">
        <f>Commercial_Total!X221</f>
        <v>1.0378680786556425</v>
      </c>
      <c r="AA73" s="46"/>
      <c r="AB73" s="22">
        <f t="shared" si="19"/>
        <v>2007</v>
      </c>
      <c r="AC73" s="48">
        <f t="shared" si="72"/>
        <v>1.4185241770420669</v>
      </c>
      <c r="AD73" s="48">
        <f t="shared" si="73"/>
        <v>1.0892052875720282</v>
      </c>
      <c r="AE73" s="48">
        <f t="shared" si="20"/>
        <v>1.0161499763932873</v>
      </c>
      <c r="AF73" s="361">
        <f t="shared" si="21"/>
        <v>0.96806062616652766</v>
      </c>
      <c r="AG73" s="48">
        <f t="shared" si="22"/>
        <v>1.1072593928834173</v>
      </c>
      <c r="AH73" s="48">
        <f t="shared" si="23"/>
        <v>1.5450640341829784</v>
      </c>
      <c r="AI73" s="48">
        <f t="shared" si="24"/>
        <v>1.5450640341829791</v>
      </c>
      <c r="AJ73" s="48"/>
      <c r="AK73" s="48"/>
      <c r="AL73" s="48">
        <f t="shared" si="25"/>
        <v>0.98369478242638797</v>
      </c>
      <c r="AM73" s="47"/>
      <c r="AN73" s="48">
        <f>Commercial_Total!Y147</f>
        <v>0.96400219990235969</v>
      </c>
      <c r="AO73" s="48">
        <f>Commercial_Total!X147</f>
        <v>0.9983780876347742</v>
      </c>
      <c r="AP73" s="48">
        <f t="shared" si="26"/>
        <v>1.1690527799031012</v>
      </c>
      <c r="AQ73" s="48">
        <f t="shared" si="27"/>
        <v>0.96806062616652766</v>
      </c>
      <c r="AR73" s="48">
        <f t="shared" si="28"/>
        <v>1.0892052875720282</v>
      </c>
      <c r="AT73" s="5"/>
      <c r="AV73" s="46" t="e">
        <f>D73/#REF!</f>
        <v>#REF!</v>
      </c>
      <c r="AW73" s="46" t="e">
        <f>#REF!/#REF!</f>
        <v>#REF!</v>
      </c>
      <c r="AX73" s="46" t="e">
        <f>#REF!/#REF!</f>
        <v>#REF!</v>
      </c>
      <c r="AY73" s="46" t="e">
        <f>#REF!/#REF!</f>
        <v>#REF!</v>
      </c>
      <c r="BA73" s="46" t="e">
        <f t="shared" si="86"/>
        <v>#REF!</v>
      </c>
      <c r="BB73" s="46" t="e">
        <f t="shared" si="86"/>
        <v>#REF!</v>
      </c>
      <c r="BC73" s="46" t="e">
        <f t="shared" si="86"/>
        <v>#REF!</v>
      </c>
      <c r="BD73" s="46" t="e">
        <f t="shared" si="86"/>
        <v>#REF!</v>
      </c>
      <c r="BE73" s="46" t="e">
        <f t="shared" si="30"/>
        <v>#REF!</v>
      </c>
      <c r="BF73" s="46"/>
      <c r="BG73" s="46" t="e">
        <f t="shared" si="87"/>
        <v>#REF!</v>
      </c>
      <c r="BH73" s="46" t="e">
        <f t="shared" si="87"/>
        <v>#REF!</v>
      </c>
      <c r="BI73" s="46" t="e">
        <f t="shared" si="87"/>
        <v>#REF!</v>
      </c>
      <c r="BJ73" s="46" t="e">
        <f t="shared" si="87"/>
        <v>#REF!</v>
      </c>
      <c r="BM73" s="46">
        <f t="shared" si="95"/>
        <v>1.2670730795354485E-2</v>
      </c>
      <c r="BN73" s="46" t="e">
        <f>LN(#REF!/#REF!)</f>
        <v>#REF!</v>
      </c>
      <c r="BO73" s="46" t="e">
        <f>LN(#REF!/#REF!)</f>
        <v>#REF!</v>
      </c>
      <c r="BP73" s="46" t="e">
        <f>LN(#REF!/#REF!)</f>
        <v>#REF!</v>
      </c>
      <c r="BR73" s="46" t="e">
        <f>M73/#REF!</f>
        <v>#REF!</v>
      </c>
      <c r="BS73" s="46" t="e">
        <f>#REF!/#REF!</f>
        <v>#REF!</v>
      </c>
      <c r="BT73" s="46" t="e">
        <f>#REF!/#REF!</f>
        <v>#REF!</v>
      </c>
      <c r="BU73" s="46" t="e">
        <f>#REF!/#REF!</f>
        <v>#REF!</v>
      </c>
      <c r="BV73" s="46"/>
      <c r="BX73" s="46" t="e">
        <f t="shared" si="88"/>
        <v>#REF!</v>
      </c>
      <c r="BY73" s="46" t="e">
        <f t="shared" si="88"/>
        <v>#REF!</v>
      </c>
      <c r="BZ73" s="46" t="e">
        <f t="shared" si="88"/>
        <v>#REF!</v>
      </c>
      <c r="CA73" s="46" t="e">
        <f t="shared" si="88"/>
        <v>#REF!</v>
      </c>
      <c r="CS73" s="46" t="e">
        <f t="shared" si="33"/>
        <v>#REF!</v>
      </c>
      <c r="CT73" s="46">
        <f t="shared" si="34"/>
        <v>1</v>
      </c>
      <c r="CU73" s="46" t="e">
        <f>CT73/#REF!</f>
        <v>#REF!</v>
      </c>
      <c r="CV73" s="46"/>
      <c r="CW73" s="46"/>
      <c r="CX73" s="46"/>
      <c r="CY73" s="46"/>
      <c r="CZ73" s="46"/>
      <c r="DA73" s="46" t="e">
        <f t="shared" si="96"/>
        <v>#REF!</v>
      </c>
      <c r="DB73" s="46">
        <f t="shared" si="38"/>
        <v>1</v>
      </c>
      <c r="DC73" s="46" t="e">
        <f>DB73/#REF!</f>
        <v>#REF!</v>
      </c>
      <c r="DD73" s="46"/>
      <c r="DE73" s="46" t="e">
        <f>EXP(SUMPRODUCT($BG73:$BI73,#REF!))</f>
        <v>#REF!</v>
      </c>
      <c r="DF73" s="46">
        <f t="shared" si="40"/>
        <v>1</v>
      </c>
      <c r="DG73" s="46" t="e">
        <f>DF73/#REF!</f>
        <v>#REF!</v>
      </c>
      <c r="DO73" s="52">
        <f t="shared" si="79"/>
        <v>0.22110901929890092</v>
      </c>
      <c r="DP73" s="52">
        <f t="shared" si="80"/>
        <v>0.77889098070109908</v>
      </c>
      <c r="DR73" s="46">
        <f t="shared" si="56"/>
        <v>0.21949917602750282</v>
      </c>
      <c r="DS73" s="46">
        <f t="shared" si="57"/>
        <v>0.78049580605693192</v>
      </c>
      <c r="DT73" s="46">
        <f t="shared" si="58"/>
        <v>0.99999498208443471</v>
      </c>
      <c r="DV73" s="46">
        <f t="shared" si="59"/>
        <v>0.21950027746136169</v>
      </c>
      <c r="DW73" s="46">
        <f t="shared" si="60"/>
        <v>0.78049972253863831</v>
      </c>
      <c r="DY73" s="46">
        <f t="shared" si="89"/>
        <v>-1.2329938179344305E-2</v>
      </c>
      <c r="DZ73" s="46">
        <f t="shared" si="90"/>
        <v>1.6965245893179256E-4</v>
      </c>
      <c r="EA73" s="46"/>
      <c r="EB73" s="46">
        <f t="shared" si="61"/>
        <v>2.0844345266295031E-2</v>
      </c>
      <c r="EC73" s="46">
        <f t="shared" si="62"/>
        <v>2.0844345266295031E-2</v>
      </c>
      <c r="ED73" s="46"/>
      <c r="EE73" s="52">
        <f t="shared" si="45"/>
        <v>0.47155747654668567</v>
      </c>
      <c r="EF73" s="52">
        <f t="shared" si="46"/>
        <v>0.52844252345331444</v>
      </c>
      <c r="EG73" s="52"/>
      <c r="EH73" s="52">
        <f t="shared" si="63"/>
        <v>9.0462843326722785E-3</v>
      </c>
      <c r="EI73" s="52">
        <f t="shared" si="64"/>
        <v>-8.0039620120088799E-3</v>
      </c>
      <c r="EK73" s="46">
        <f t="shared" si="91"/>
        <v>4.2220567778311638E-2</v>
      </c>
      <c r="EL73" s="46">
        <f t="shared" si="92"/>
        <v>1.2670730795354485E-2</v>
      </c>
      <c r="EN73" s="46">
        <v>0</v>
      </c>
      <c r="EO73" s="46">
        <f t="shared" si="93"/>
        <v>-1.6975441682856266E-3</v>
      </c>
      <c r="ES73" s="46">
        <f t="shared" si="94"/>
        <v>0.99742929877185005</v>
      </c>
      <c r="ET73" s="46">
        <f>IF(ISERR(ES73),ET72,ES73*ET72)</f>
        <v>1.845145766890117</v>
      </c>
      <c r="EU73" s="46">
        <f t="shared" si="81"/>
        <v>1.1072593928834173</v>
      </c>
      <c r="EW73" s="46">
        <f t="shared" si="65"/>
        <v>1.0193415995213577</v>
      </c>
      <c r="EX73" s="46">
        <f>IF(ISERR(EW73),EX72,EW73*EX72)</f>
        <v>1.0377316112317951</v>
      </c>
      <c r="EY73" s="46">
        <f t="shared" si="82"/>
        <v>1.0161499763932873</v>
      </c>
      <c r="FA73" s="46">
        <f t="shared" si="66"/>
        <v>0.99867594458354192</v>
      </c>
      <c r="FB73" s="46">
        <f>IF(ISERR(FA73),FB72,FA73*FB72)</f>
        <v>0.83345976942336286</v>
      </c>
      <c r="FC73" s="46">
        <f t="shared" si="83"/>
        <v>0.96806062616652766</v>
      </c>
      <c r="FE73" s="46">
        <f t="shared" si="67"/>
        <v>1.1251416059397301</v>
      </c>
      <c r="FG73" s="46">
        <f t="shared" si="68"/>
        <v>1.0210631059616717</v>
      </c>
      <c r="FH73" s="46">
        <f>IF(ISERR(FG73),FH72,FG73*FH72)</f>
        <v>0.95691125505461283</v>
      </c>
      <c r="FI73" s="46">
        <f t="shared" si="84"/>
        <v>0.96243867281423345</v>
      </c>
      <c r="FK73" s="46">
        <f t="shared" si="69"/>
        <v>0.99574763879259098</v>
      </c>
      <c r="FL73" s="46">
        <f>IF(ISERR(FK73),FL72,FK73*FL72)</f>
        <v>2.0009860679537401</v>
      </c>
      <c r="FM73" s="46">
        <f t="shared" si="85"/>
        <v>1.1690527799031012</v>
      </c>
      <c r="FN73" s="46">
        <v>1.1684082199248096</v>
      </c>
    </row>
    <row r="74" spans="1:171" x14ac:dyDescent="0.2">
      <c r="A74" s="33" t="s">
        <v>52</v>
      </c>
      <c r="B74" s="1">
        <f t="shared" si="17"/>
        <v>2008</v>
      </c>
      <c r="D74" s="43">
        <f>Commercial_Total!D298</f>
        <v>4097.9920000000002</v>
      </c>
      <c r="E74" s="43">
        <f>Commercial_Total!D222</f>
        <v>4394.4177969280008</v>
      </c>
      <c r="F74" s="43">
        <f>Conversion_Factors!$O70*E74</f>
        <v>13793.186551406527</v>
      </c>
      <c r="G74" s="43">
        <f t="shared" si="70"/>
        <v>17891.178551406527</v>
      </c>
      <c r="H74" s="49">
        <f t="shared" si="71"/>
        <v>3.138797262529045</v>
      </c>
      <c r="K74" s="51">
        <f>Commercial_Total!F74</f>
        <v>83.696455468329944</v>
      </c>
      <c r="M74" s="49">
        <f>Commercial_Total!Y298</f>
        <v>0.76038882501222183</v>
      </c>
      <c r="N74" s="49">
        <f>Commercial_Total!Y222</f>
        <v>1.2676225806490824</v>
      </c>
      <c r="O74" s="358">
        <f>Commercial_Total!$H148</f>
        <v>101.4667795596369</v>
      </c>
      <c r="Q74" s="50">
        <f t="shared" si="18"/>
        <v>213.76267909190494</v>
      </c>
      <c r="S74" s="52">
        <f>Commercial_Total!Y298</f>
        <v>0.76038882501222183</v>
      </c>
      <c r="T74" s="52">
        <f>Commercial_Total!Y222</f>
        <v>1.2676225806490824</v>
      </c>
      <c r="W74" s="52">
        <f>Commercial_Total!X298</f>
        <v>1.0036436686842436</v>
      </c>
      <c r="Z74" s="116">
        <f>Commercial_Total!X222</f>
        <v>1.0207330483504395</v>
      </c>
      <c r="AA74" s="46"/>
      <c r="AB74" s="22">
        <f t="shared" si="19"/>
        <v>2008</v>
      </c>
      <c r="AC74" s="48">
        <f t="shared" si="72"/>
        <v>1.438785468361742</v>
      </c>
      <c r="AD74" s="48">
        <f t="shared" si="73"/>
        <v>1.0830414435310378</v>
      </c>
      <c r="AE74" s="48">
        <f t="shared" si="20"/>
        <v>1.0125410902732166</v>
      </c>
      <c r="AF74" s="361">
        <f t="shared" si="21"/>
        <v>0.96694913700761576</v>
      </c>
      <c r="AG74" s="48">
        <f t="shared" si="22"/>
        <v>1.1061876079217767</v>
      </c>
      <c r="AH74" s="48">
        <f t="shared" si="23"/>
        <v>1.5582642905859807</v>
      </c>
      <c r="AI74" s="48">
        <f>AC74*AD74</f>
        <v>1.5582642905859814</v>
      </c>
      <c r="AJ74" s="48"/>
      <c r="AK74" s="48"/>
      <c r="AL74" s="48">
        <f t="shared" si="25"/>
        <v>0.9790757334244371</v>
      </c>
      <c r="AM74" s="47"/>
      <c r="AN74" s="48">
        <f>Commercial_Total!Y148</f>
        <v>0.95957134048013937</v>
      </c>
      <c r="AO74" s="48">
        <f>Commercial_Total!X148</f>
        <v>1.0096045546821442</v>
      </c>
      <c r="AP74" s="48">
        <f t="shared" si="26"/>
        <v>1.1561465189296534</v>
      </c>
      <c r="AQ74" s="48">
        <f t="shared" si="27"/>
        <v>0.96694913700761576</v>
      </c>
      <c r="AR74" s="48">
        <f t="shared" si="28"/>
        <v>1.0830414435310378</v>
      </c>
      <c r="AT74" s="5"/>
      <c r="AV74" s="46" t="e">
        <f>D74/#REF!</f>
        <v>#REF!</v>
      </c>
      <c r="AW74" s="46" t="e">
        <f>#REF!/#REF!</f>
        <v>#REF!</v>
      </c>
      <c r="AX74" s="46" t="e">
        <f>#REF!/#REF!</f>
        <v>#REF!</v>
      </c>
      <c r="AY74" s="46" t="e">
        <f>#REF!/#REF!</f>
        <v>#REF!</v>
      </c>
      <c r="BA74" s="46" t="e">
        <f t="shared" si="86"/>
        <v>#REF!</v>
      </c>
      <c r="BB74" s="46" t="e">
        <f t="shared" si="86"/>
        <v>#REF!</v>
      </c>
      <c r="BC74" s="46" t="e">
        <f t="shared" si="86"/>
        <v>#REF!</v>
      </c>
      <c r="BD74" s="46" t="e">
        <f t="shared" si="86"/>
        <v>#REF!</v>
      </c>
      <c r="BE74" s="46" t="e">
        <f t="shared" si="30"/>
        <v>#REF!</v>
      </c>
      <c r="BF74" s="46"/>
      <c r="BG74" s="46" t="e">
        <f t="shared" si="87"/>
        <v>#REF!</v>
      </c>
      <c r="BH74" s="46" t="e">
        <f t="shared" si="87"/>
        <v>#REF!</v>
      </c>
      <c r="BI74" s="46" t="e">
        <f t="shared" si="87"/>
        <v>#REF!</v>
      </c>
      <c r="BJ74" s="46" t="e">
        <f t="shared" si="87"/>
        <v>#REF!</v>
      </c>
      <c r="BM74" s="46">
        <f t="shared" si="95"/>
        <v>-1.6647640786490902E-2</v>
      </c>
      <c r="BN74" s="46" t="e">
        <f>LN(#REF!/#REF!)</f>
        <v>#REF!</v>
      </c>
      <c r="BO74" s="46" t="e">
        <f>LN(#REF!/#REF!)</f>
        <v>#REF!</v>
      </c>
      <c r="BP74" s="46" t="e">
        <f>LN(#REF!/#REF!)</f>
        <v>#REF!</v>
      </c>
      <c r="BR74" s="46" t="e">
        <f>M74/#REF!</f>
        <v>#REF!</v>
      </c>
      <c r="BS74" s="46" t="e">
        <f>#REF!/#REF!</f>
        <v>#REF!</v>
      </c>
      <c r="BT74" s="46" t="e">
        <f>#REF!/#REF!</f>
        <v>#REF!</v>
      </c>
      <c r="BU74" s="46" t="e">
        <f>#REF!/#REF!</f>
        <v>#REF!</v>
      </c>
      <c r="BV74" s="46"/>
      <c r="BX74" s="46" t="e">
        <f t="shared" si="88"/>
        <v>#REF!</v>
      </c>
      <c r="BY74" s="46" t="e">
        <f t="shared" si="88"/>
        <v>#REF!</v>
      </c>
      <c r="BZ74" s="46" t="e">
        <f t="shared" si="88"/>
        <v>#REF!</v>
      </c>
      <c r="CA74" s="46" t="e">
        <f t="shared" si="88"/>
        <v>#REF!</v>
      </c>
      <c r="CS74" s="46" t="e">
        <f t="shared" si="33"/>
        <v>#REF!</v>
      </c>
      <c r="CT74" s="46">
        <f t="shared" si="34"/>
        <v>1</v>
      </c>
      <c r="CU74" s="46" t="e">
        <f>CT74/#REF!</f>
        <v>#REF!</v>
      </c>
      <c r="CV74" s="46"/>
      <c r="CW74" s="46"/>
      <c r="CX74" s="46"/>
      <c r="CY74" s="46"/>
      <c r="CZ74" s="46"/>
      <c r="DA74" s="46" t="e">
        <f t="shared" si="96"/>
        <v>#REF!</v>
      </c>
      <c r="DB74" s="46">
        <f t="shared" si="38"/>
        <v>1</v>
      </c>
      <c r="DC74" s="46" t="e">
        <f>DB74/#REF!</f>
        <v>#REF!</v>
      </c>
      <c r="DD74" s="46"/>
      <c r="DE74" s="46" t="e">
        <f>EXP(SUMPRODUCT($BG74:$BI74,#REF!))</f>
        <v>#REF!</v>
      </c>
      <c r="DF74" s="46">
        <f t="shared" si="40"/>
        <v>1</v>
      </c>
      <c r="DG74" s="46" t="e">
        <f>DF74/#REF!</f>
        <v>#REF!</v>
      </c>
      <c r="DO74" s="52">
        <f t="shared" si="79"/>
        <v>0.2290509810868683</v>
      </c>
      <c r="DP74" s="52">
        <f t="shared" si="80"/>
        <v>0.77094901891313172</v>
      </c>
      <c r="DR74" s="46">
        <f t="shared" si="56"/>
        <v>0.22505664553631935</v>
      </c>
      <c r="DS74" s="46">
        <f t="shared" si="57"/>
        <v>0.77491321682750569</v>
      </c>
      <c r="DT74" s="46">
        <f t="shared" si="58"/>
        <v>0.99996986236382501</v>
      </c>
      <c r="DV74" s="46">
        <f t="shared" si="59"/>
        <v>0.22506342841604124</v>
      </c>
      <c r="DW74" s="46">
        <f t="shared" si="60"/>
        <v>0.77493657158395879</v>
      </c>
      <c r="DY74" s="46">
        <f t="shared" si="89"/>
        <v>-1.189918653890046E-2</v>
      </c>
      <c r="DZ74" s="46">
        <f t="shared" si="90"/>
        <v>2.2061689334354809E-3</v>
      </c>
      <c r="EA74" s="46"/>
      <c r="EB74" s="46">
        <f t="shared" si="61"/>
        <v>6.5750410010908464E-3</v>
      </c>
      <c r="EC74" s="46">
        <f t="shared" si="62"/>
        <v>6.5750410010908464E-3</v>
      </c>
      <c r="ED74" s="46"/>
      <c r="EE74" s="52">
        <f t="shared" si="45"/>
        <v>0.48254760403606356</v>
      </c>
      <c r="EF74" s="52">
        <f t="shared" si="46"/>
        <v>0.51745239596393644</v>
      </c>
      <c r="EG74" s="52"/>
      <c r="EH74" s="52">
        <f t="shared" si="63"/>
        <v>2.3038581005257623E-2</v>
      </c>
      <c r="EI74" s="52">
        <f t="shared" si="64"/>
        <v>-2.1016512854146109E-2</v>
      </c>
      <c r="EK74" s="46">
        <f t="shared" si="91"/>
        <v>4.151280854524881E-2</v>
      </c>
      <c r="EL74" s="46">
        <f t="shared" si="92"/>
        <v>-1.6647640786490902E-2</v>
      </c>
      <c r="EN74" s="46">
        <v>0</v>
      </c>
      <c r="EO74" s="46">
        <f t="shared" si="93"/>
        <v>-1.4824701479690609E-3</v>
      </c>
      <c r="ES74" s="46">
        <f t="shared" si="94"/>
        <v>0.9990320380495038</v>
      </c>
      <c r="ET74" s="46">
        <f t="shared" si="51"/>
        <v>1.8433597359946483</v>
      </c>
      <c r="EU74" s="46">
        <f t="shared" si="81"/>
        <v>1.1061876079217767</v>
      </c>
      <c r="EW74" s="46">
        <f t="shared" si="65"/>
        <v>0.9964484709896072</v>
      </c>
      <c r="EX74" s="46">
        <f t="shared" ref="EX74:EX76" si="97">IF(ISERR(EW74),EX73,EW74*EX73)</f>
        <v>1.0340460773095037</v>
      </c>
      <c r="EY74" s="46">
        <f t="shared" si="82"/>
        <v>1.0125410902732166</v>
      </c>
      <c r="FA74" s="46">
        <f t="shared" si="66"/>
        <v>0.99885183930750976</v>
      </c>
      <c r="FB74" s="46">
        <f t="shared" ref="FB74:FB76" si="98">IF(ISERR(FA74),FB73,FA74*FB73)</f>
        <v>0.83250282367733897</v>
      </c>
      <c r="FC74" s="46">
        <f t="shared" si="83"/>
        <v>0.96694913700761576</v>
      </c>
      <c r="FE74" s="46">
        <f t="shared" si="67"/>
        <v>1.1200604065718371</v>
      </c>
      <c r="FG74" s="46">
        <f t="shared" si="68"/>
        <v>1.0065967040355948</v>
      </c>
      <c r="FH74" s="46">
        <f t="shared" ref="FH74:FH76" si="99">IF(ISERR(FG74),FH73,FG74*FH73)</f>
        <v>0.96322371539253759</v>
      </c>
      <c r="FI74" s="46">
        <f t="shared" si="84"/>
        <v>0.96878759589119956</v>
      </c>
      <c r="FK74" s="46">
        <f t="shared" si="69"/>
        <v>0.98896006989990859</v>
      </c>
      <c r="FL74" s="46">
        <f t="shared" ref="FL74:FL76" si="100">IF(ISERR(FK74),FL73,FK74*FL73)</f>
        <v>1.978895321632274</v>
      </c>
      <c r="FM74" s="46">
        <f t="shared" si="85"/>
        <v>1.1561465189296534</v>
      </c>
      <c r="FN74" s="46">
        <v>1.15793507561614</v>
      </c>
    </row>
    <row r="75" spans="1:171" x14ac:dyDescent="0.2">
      <c r="A75" s="33" t="s">
        <v>52</v>
      </c>
      <c r="B75" s="1">
        <f t="shared" si="17"/>
        <v>2009</v>
      </c>
      <c r="C75" s="52"/>
      <c r="D75" s="43">
        <f>Commercial_Total!D299</f>
        <v>4052.1740000000004</v>
      </c>
      <c r="E75" s="43">
        <f>Commercial_Total!D223</f>
        <v>4322.0699157103199</v>
      </c>
      <c r="F75" s="43">
        <f>Conversion_Factors!$O71*E75</f>
        <v>13409.797688701303</v>
      </c>
      <c r="G75" s="43">
        <f t="shared" si="70"/>
        <v>17461.971688701302</v>
      </c>
      <c r="H75" s="49">
        <f t="shared" si="71"/>
        <v>3.1026332174678486</v>
      </c>
      <c r="K75" s="51">
        <f>Commercial_Total!F75</f>
        <v>84.394714908811167</v>
      </c>
      <c r="M75" s="49">
        <f>Commercial_Total!Y299</f>
        <v>0.74832375662529449</v>
      </c>
      <c r="N75" s="49">
        <f>Commercial_Total!Y223</f>
        <v>1.2426245402449327</v>
      </c>
      <c r="O75" s="358">
        <f>Commercial_Total!$H149</f>
        <v>99.227113033780896</v>
      </c>
      <c r="Q75" s="50">
        <f t="shared" si="18"/>
        <v>206.90835566621718</v>
      </c>
      <c r="S75" s="52">
        <f>Commercial_Total!Y299</f>
        <v>0.74832375662529449</v>
      </c>
      <c r="T75" s="52">
        <f>Commercial_Total!Y223</f>
        <v>1.2426245402449327</v>
      </c>
      <c r="W75" s="52">
        <f>Commercial_Total!X299</f>
        <v>1.0000795280840897</v>
      </c>
      <c r="Z75" s="116">
        <f>Commercial_Total!X223</f>
        <v>1.0156509419190096</v>
      </c>
      <c r="AA75" s="46"/>
      <c r="AB75" s="22">
        <f t="shared" si="19"/>
        <v>2009</v>
      </c>
      <c r="AC75" s="48">
        <f t="shared" si="72"/>
        <v>1.450788910209897</v>
      </c>
      <c r="AD75" s="48">
        <f t="shared" si="73"/>
        <v>1.0483136025022779</v>
      </c>
      <c r="AE75" s="48">
        <f t="shared" si="20"/>
        <v>1.0078328683559632</v>
      </c>
      <c r="AF75" s="361">
        <f t="shared" si="21"/>
        <v>0.95836540872342491</v>
      </c>
      <c r="AG75" s="48">
        <f t="shared" si="22"/>
        <v>1.0853544052840824</v>
      </c>
      <c r="AH75" s="48">
        <f t="shared" si="23"/>
        <v>1.5208817489324897</v>
      </c>
      <c r="AI75" s="48">
        <f>AC75*AD75</f>
        <v>1.5208817489324908</v>
      </c>
      <c r="AJ75" s="48"/>
      <c r="AK75" s="48"/>
      <c r="AL75" s="48">
        <f t="shared" si="25"/>
        <v>0.96587215880686439</v>
      </c>
      <c r="AM75" s="47"/>
      <c r="AN75" s="48">
        <f>Commercial_Total!Y149</f>
        <v>0.9424277025574912</v>
      </c>
      <c r="AO75" s="48">
        <f>Commercial_Total!X149</f>
        <v>1.0052799141238937</v>
      </c>
      <c r="AP75" s="48">
        <f t="shared" si="26"/>
        <v>1.1545826904164103</v>
      </c>
      <c r="AQ75" s="48">
        <f t="shared" si="27"/>
        <v>0.95836540872342491</v>
      </c>
      <c r="AR75" s="48">
        <f t="shared" si="28"/>
        <v>1.0483136025022779</v>
      </c>
      <c r="AT75" s="5"/>
      <c r="AV75" s="46" t="e">
        <f>D75/#REF!</f>
        <v>#REF!</v>
      </c>
      <c r="AW75" s="46" t="e">
        <f>#REF!/#REF!</f>
        <v>#REF!</v>
      </c>
      <c r="AX75" s="46" t="e">
        <f>#REF!/#REF!</f>
        <v>#REF!</v>
      </c>
      <c r="AY75" s="46" t="e">
        <f>#REF!/#REF!</f>
        <v>#REF!</v>
      </c>
      <c r="BA75" s="46" t="e">
        <f t="shared" si="86"/>
        <v>#REF!</v>
      </c>
      <c r="BB75" s="46" t="e">
        <f t="shared" si="86"/>
        <v>#REF!</v>
      </c>
      <c r="BC75" s="46" t="e">
        <f t="shared" si="86"/>
        <v>#REF!</v>
      </c>
      <c r="BD75" s="46" t="e">
        <f t="shared" si="86"/>
        <v>#REF!</v>
      </c>
      <c r="BE75" s="46" t="e">
        <f t="shared" si="30"/>
        <v>#REF!</v>
      </c>
      <c r="BF75" s="46"/>
      <c r="BG75" s="46" t="e">
        <f t="shared" si="87"/>
        <v>#REF!</v>
      </c>
      <c r="BH75" s="46" t="e">
        <f t="shared" si="87"/>
        <v>#REF!</v>
      </c>
      <c r="BI75" s="46" t="e">
        <f t="shared" si="87"/>
        <v>#REF!</v>
      </c>
      <c r="BJ75" s="46" t="e">
        <f t="shared" si="87"/>
        <v>#REF!</v>
      </c>
      <c r="BM75" s="46">
        <f t="shared" si="95"/>
        <v>-4.9913150041265755E-3</v>
      </c>
      <c r="BN75" s="46" t="e">
        <f>LN(#REF!/#REF!)</f>
        <v>#REF!</v>
      </c>
      <c r="BO75" s="46" t="e">
        <f>LN(#REF!/#REF!)</f>
        <v>#REF!</v>
      </c>
      <c r="BP75" s="46" t="e">
        <f>LN(#REF!/#REF!)</f>
        <v>#REF!</v>
      </c>
      <c r="BR75" s="46" t="e">
        <f>M75/#REF!</f>
        <v>#REF!</v>
      </c>
      <c r="BS75" s="46" t="e">
        <f>#REF!/#REF!</f>
        <v>#REF!</v>
      </c>
      <c r="BT75" s="46" t="e">
        <f>#REF!/#REF!</f>
        <v>#REF!</v>
      </c>
      <c r="BU75" s="46" t="e">
        <f>#REF!/#REF!</f>
        <v>#REF!</v>
      </c>
      <c r="BV75" s="46"/>
      <c r="BX75" s="46" t="e">
        <f t="shared" si="88"/>
        <v>#REF!</v>
      </c>
      <c r="BY75" s="46" t="e">
        <f t="shared" si="88"/>
        <v>#REF!</v>
      </c>
      <c r="BZ75" s="46" t="e">
        <f t="shared" si="88"/>
        <v>#REF!</v>
      </c>
      <c r="CA75" s="46" t="e">
        <f t="shared" si="88"/>
        <v>#REF!</v>
      </c>
      <c r="CS75" s="46" t="e">
        <f t="shared" si="33"/>
        <v>#REF!</v>
      </c>
      <c r="CT75" s="46">
        <f t="shared" si="34"/>
        <v>1</v>
      </c>
      <c r="CU75" s="46" t="e">
        <f>CT75/#REF!</f>
        <v>#REF!</v>
      </c>
      <c r="CV75" s="46"/>
      <c r="CW75" s="46"/>
      <c r="CX75" s="46"/>
      <c r="CY75" s="46"/>
      <c r="CZ75" s="46"/>
      <c r="DA75" s="46" t="e">
        <f t="shared" si="96"/>
        <v>#REF!</v>
      </c>
      <c r="DB75" s="46">
        <f t="shared" si="38"/>
        <v>1</v>
      </c>
      <c r="DC75" s="46" t="e">
        <f>DB75/#REF!</f>
        <v>#REF!</v>
      </c>
      <c r="DD75" s="46"/>
      <c r="DE75" s="46" t="e">
        <f>EXP(SUMPRODUCT($BG75:$BI75,#REF!))</f>
        <v>#REF!</v>
      </c>
      <c r="DF75" s="46">
        <f t="shared" si="40"/>
        <v>1</v>
      </c>
      <c r="DG75" s="46" t="e">
        <f>DF75/#REF!</f>
        <v>#REF!</v>
      </c>
      <c r="DO75" s="52">
        <f t="shared" si="79"/>
        <v>0.23205707077293816</v>
      </c>
      <c r="DP75" s="52">
        <f t="shared" si="80"/>
        <v>0.76794292922706198</v>
      </c>
      <c r="DR75" s="46">
        <f t="shared" si="56"/>
        <v>0.23055075963921293</v>
      </c>
      <c r="DS75" s="46">
        <f t="shared" si="57"/>
        <v>0.76944499538059907</v>
      </c>
      <c r="DT75" s="46">
        <f t="shared" si="58"/>
        <v>0.99999575501981197</v>
      </c>
      <c r="DV75" s="46">
        <f t="shared" si="59"/>
        <v>0.23055173832677445</v>
      </c>
      <c r="DW75" s="46">
        <f t="shared" si="60"/>
        <v>0.76944826167322555</v>
      </c>
      <c r="DY75" s="46">
        <f t="shared" si="89"/>
        <v>-1.5994200266159317E-2</v>
      </c>
      <c r="DZ75" s="46">
        <f t="shared" si="90"/>
        <v>-1.9917454815176851E-2</v>
      </c>
      <c r="EA75" s="46"/>
      <c r="EB75" s="46">
        <f t="shared" si="61"/>
        <v>-2.2320156110837614E-2</v>
      </c>
      <c r="EC75" s="46">
        <f t="shared" si="62"/>
        <v>-2.2320156110837614E-2</v>
      </c>
      <c r="ED75" s="46"/>
      <c r="EE75" s="52">
        <f t="shared" si="45"/>
        <v>0.48388535619293421</v>
      </c>
      <c r="EF75" s="52">
        <f t="shared" si="46"/>
        <v>0.51611464380706584</v>
      </c>
      <c r="EG75" s="52"/>
      <c r="EH75" s="52">
        <f t="shared" si="63"/>
        <v>2.7684341621724089E-3</v>
      </c>
      <c r="EI75" s="52">
        <f t="shared" si="64"/>
        <v>-2.5886137084657635E-3</v>
      </c>
      <c r="EK75" s="46">
        <f t="shared" si="91"/>
        <v>-3.5575216825058887E-3</v>
      </c>
      <c r="EL75" s="46">
        <f t="shared" si="92"/>
        <v>-4.9913150041265755E-3</v>
      </c>
      <c r="EN75" s="46">
        <v>0</v>
      </c>
      <c r="EO75" s="46">
        <f t="shared" si="93"/>
        <v>-1.1588513207976794E-2</v>
      </c>
      <c r="ES75" s="46">
        <f t="shared" si="94"/>
        <v>0.98116666423624643</v>
      </c>
      <c r="ET75" s="46">
        <f t="shared" si="51"/>
        <v>1.8086431231532769</v>
      </c>
      <c r="EU75" s="46">
        <f t="shared" si="81"/>
        <v>1.0853544052840824</v>
      </c>
      <c r="EW75" s="46">
        <f t="shared" si="65"/>
        <v>0.99535009298636679</v>
      </c>
      <c r="EX75" s="46">
        <f t="shared" si="97"/>
        <v>1.0292378592022022</v>
      </c>
      <c r="EY75" s="46">
        <f t="shared" si="82"/>
        <v>1.0078328683559632</v>
      </c>
      <c r="FA75" s="46">
        <f t="shared" si="66"/>
        <v>0.99112287507618591</v>
      </c>
      <c r="FB75" s="46">
        <f t="shared" si="98"/>
        <v>0.82511259211212729</v>
      </c>
      <c r="FC75" s="46">
        <f t="shared" si="83"/>
        <v>0.95836540872342491</v>
      </c>
      <c r="FE75" s="46">
        <f t="shared" si="67"/>
        <v>1.0938558434602375</v>
      </c>
      <c r="FG75" s="46">
        <f t="shared" si="68"/>
        <v>0.97792709559152169</v>
      </c>
      <c r="FH75" s="46">
        <f t="shared" si="99"/>
        <v>0.9419625703986988</v>
      </c>
      <c r="FI75" s="46">
        <f t="shared" si="84"/>
        <v>0.94740363989497356</v>
      </c>
      <c r="FK75" s="46">
        <f t="shared" si="69"/>
        <v>0.99864737860847352</v>
      </c>
      <c r="FL75" s="46">
        <f t="shared" si="100"/>
        <v>1.9762186254886425</v>
      </c>
      <c r="FM75" s="46">
        <f t="shared" si="85"/>
        <v>1.1545826904164103</v>
      </c>
      <c r="FN75" s="46">
        <v>1.1539278199592919</v>
      </c>
      <c r="FO75" s="46">
        <f>FI75*FM75</f>
        <v>1.0938558434602386</v>
      </c>
    </row>
    <row r="76" spans="1:171" x14ac:dyDescent="0.2">
      <c r="A76" s="33" t="s">
        <v>52</v>
      </c>
      <c r="B76" s="1">
        <f t="shared" si="17"/>
        <v>2010</v>
      </c>
      <c r="D76" s="43">
        <f>Commercial_Total!D300</f>
        <v>4016.0649999999996</v>
      </c>
      <c r="E76" s="43">
        <f>Commercial_Total!D224</f>
        <v>4400.6551203399995</v>
      </c>
      <c r="F76" s="43">
        <f>Conversion_Factors!$O72*E76</f>
        <v>13612.750960277475</v>
      </c>
      <c r="G76" s="43">
        <f t="shared" si="70"/>
        <v>17628.815960277476</v>
      </c>
      <c r="H76" s="49">
        <f t="shared" si="71"/>
        <v>3.0933464650203581</v>
      </c>
      <c r="K76" s="51">
        <f>Commercial_Total!F76</f>
        <v>84.626053543784508</v>
      </c>
      <c r="M76" s="49">
        <f>Commercial_Total!Y300</f>
        <v>0.75371584553230575</v>
      </c>
      <c r="N76" s="49">
        <f>Commercial_Total!Y224</f>
        <v>1.2316604894869723</v>
      </c>
      <c r="O76" s="358">
        <f>Commercial_Total!$H150</f>
        <v>99.457788327388911</v>
      </c>
      <c r="Q76" s="50">
        <f t="shared" si="18"/>
        <v>208.31428646446969</v>
      </c>
      <c r="S76" s="52">
        <f>Commercial_Total!Y300</f>
        <v>0.75371584553230575</v>
      </c>
      <c r="T76" s="52">
        <f>Commercial_Total!Y224</f>
        <v>1.2316604894869723</v>
      </c>
      <c r="W76" s="52">
        <f>Commercial_Total!X300</f>
        <v>0.98138684899908901</v>
      </c>
      <c r="Z76" s="116">
        <f>Commercial_Total!X224</f>
        <v>1.0404712876443081</v>
      </c>
      <c r="AA76" s="46"/>
      <c r="AB76" s="22">
        <f t="shared" si="19"/>
        <v>2010</v>
      </c>
      <c r="AC76" s="48">
        <f t="shared" si="72"/>
        <v>1.4547657413003872</v>
      </c>
      <c r="AD76" s="48">
        <f t="shared" si="73"/>
        <v>1.0554368352747747</v>
      </c>
      <c r="AE76" s="48">
        <f t="shared" si="20"/>
        <v>1.0223016518521384</v>
      </c>
      <c r="AF76" s="361">
        <f t="shared" si="21"/>
        <v>0.95615565310008388</v>
      </c>
      <c r="AG76" s="48">
        <f t="shared" si="22"/>
        <v>1.0797534182520714</v>
      </c>
      <c r="AH76" s="409">
        <f t="shared" si="23"/>
        <v>1.5354133500642411</v>
      </c>
      <c r="AI76" s="409">
        <f>AC76*AD76</f>
        <v>1.5354133500642422</v>
      </c>
      <c r="AJ76" s="48"/>
      <c r="AK76" s="48"/>
      <c r="AL76" s="48">
        <f t="shared" si="25"/>
        <v>0.977479503591976</v>
      </c>
      <c r="AM76" s="47"/>
      <c r="AN76" s="48">
        <f>Commercial_Total!Y150</f>
        <v>0.94139699920036546</v>
      </c>
      <c r="AO76" s="48">
        <f>Commercial_Total!X150</f>
        <v>1.0087201141149427</v>
      </c>
      <c r="AP76" s="48">
        <f t="shared" si="26"/>
        <v>1.1624122006854485</v>
      </c>
      <c r="AQ76" s="48">
        <f t="shared" si="27"/>
        <v>0.95615565310008388</v>
      </c>
      <c r="AR76" s="48">
        <f t="shared" si="28"/>
        <v>1.0554368352747743</v>
      </c>
      <c r="AT76" s="5"/>
      <c r="AV76" s="46" t="e">
        <f>D76/#REF!</f>
        <v>#REF!</v>
      </c>
      <c r="AW76" s="46" t="e">
        <f>#REF!/#REF!</f>
        <v>#REF!</v>
      </c>
      <c r="AX76" s="46" t="e">
        <f>#REF!/#REF!</f>
        <v>#REF!</v>
      </c>
      <c r="AY76" s="46" t="e">
        <f>#REF!/#REF!</f>
        <v>#REF!</v>
      </c>
      <c r="BA76" s="46" t="e">
        <f t="shared" si="86"/>
        <v>#REF!</v>
      </c>
      <c r="BB76" s="46" t="e">
        <f t="shared" si="86"/>
        <v>#REF!</v>
      </c>
      <c r="BC76" s="46" t="e">
        <f t="shared" si="86"/>
        <v>#REF!</v>
      </c>
      <c r="BD76" s="46" t="e">
        <f t="shared" si="86"/>
        <v>#REF!</v>
      </c>
      <c r="BE76" s="46" t="e">
        <f t="shared" si="30"/>
        <v>#REF!</v>
      </c>
      <c r="BF76" s="46"/>
      <c r="BG76" s="46" t="e">
        <f t="shared" si="87"/>
        <v>#REF!</v>
      </c>
      <c r="BH76" s="46" t="e">
        <f t="shared" si="87"/>
        <v>#REF!</v>
      </c>
      <c r="BI76" s="46" t="e">
        <f t="shared" si="87"/>
        <v>#REF!</v>
      </c>
      <c r="BJ76" s="46" t="e">
        <f t="shared" si="87"/>
        <v>#REF!</v>
      </c>
      <c r="BM76" s="46">
        <f t="shared" si="95"/>
        <v>2.4144042680888902E-2</v>
      </c>
      <c r="BN76" s="46" t="e">
        <f>LN(#REF!/#REF!)</f>
        <v>#REF!</v>
      </c>
      <c r="BO76" s="46" t="e">
        <f>LN(#REF!/#REF!)</f>
        <v>#REF!</v>
      </c>
      <c r="BP76" s="46" t="e">
        <f>LN(#REF!/#REF!)</f>
        <v>#REF!</v>
      </c>
      <c r="BR76" s="46" t="e">
        <f>M76/#REF!</f>
        <v>#REF!</v>
      </c>
      <c r="BS76" s="46" t="e">
        <f>#REF!/#REF!</f>
        <v>#REF!</v>
      </c>
      <c r="BT76" s="46" t="e">
        <f>#REF!/#REF!</f>
        <v>#REF!</v>
      </c>
      <c r="BU76" s="46" t="e">
        <f>#REF!/#REF!</f>
        <v>#REF!</v>
      </c>
      <c r="BV76" s="46"/>
      <c r="BX76" s="46" t="e">
        <f t="shared" si="88"/>
        <v>#REF!</v>
      </c>
      <c r="BY76" s="46" t="e">
        <f t="shared" si="88"/>
        <v>#REF!</v>
      </c>
      <c r="BZ76" s="46" t="e">
        <f t="shared" si="88"/>
        <v>#REF!</v>
      </c>
      <c r="CA76" s="46" t="e">
        <f t="shared" si="88"/>
        <v>#REF!</v>
      </c>
      <c r="CS76" s="46" t="e">
        <f t="shared" si="33"/>
        <v>#REF!</v>
      </c>
      <c r="CT76" s="46">
        <f t="shared" si="34"/>
        <v>1</v>
      </c>
      <c r="CU76" s="46" t="e">
        <f>CT76/#REF!</f>
        <v>#REF!</v>
      </c>
      <c r="CV76" s="46"/>
      <c r="CW76" s="46"/>
      <c r="CX76" s="46"/>
      <c r="CY76" s="46"/>
      <c r="CZ76" s="46"/>
      <c r="DA76" s="46" t="e">
        <f t="shared" si="96"/>
        <v>#REF!</v>
      </c>
      <c r="DB76" s="46">
        <f t="shared" si="38"/>
        <v>1</v>
      </c>
      <c r="DC76" s="46" t="e">
        <f>DB76/#REF!</f>
        <v>#REF!</v>
      </c>
      <c r="DD76" s="46"/>
      <c r="DE76" s="46" t="e">
        <f>EXP(SUMPRODUCT($BG76:$BI76,#REF!))</f>
        <v>#REF!</v>
      </c>
      <c r="DF76" s="46">
        <f t="shared" si="40"/>
        <v>1</v>
      </c>
      <c r="DG76" s="46" t="e">
        <f>DF76/#REF!</f>
        <v>#REF!</v>
      </c>
      <c r="DO76" s="52">
        <f t="shared" si="79"/>
        <v>0.22781252065080762</v>
      </c>
      <c r="DP76" s="52">
        <f t="shared" si="80"/>
        <v>0.7721874793491923</v>
      </c>
      <c r="DR76" s="46">
        <f t="shared" si="56"/>
        <v>0.22992826610167519</v>
      </c>
      <c r="DS76" s="46">
        <f t="shared" si="57"/>
        <v>0.7700632546434476</v>
      </c>
      <c r="DT76" s="46">
        <f t="shared" si="58"/>
        <v>0.99999152074512276</v>
      </c>
      <c r="DV76" s="46">
        <f t="shared" si="59"/>
        <v>0.22993021573857841</v>
      </c>
      <c r="DW76" s="46">
        <f t="shared" si="60"/>
        <v>0.77006978426142159</v>
      </c>
      <c r="DY76" s="46">
        <f t="shared" si="89"/>
        <v>7.1797202444389748E-3</v>
      </c>
      <c r="DZ76" s="46">
        <f t="shared" si="90"/>
        <v>-8.8624571451590192E-3</v>
      </c>
      <c r="EA76" s="46"/>
      <c r="EB76" s="46">
        <f t="shared" si="61"/>
        <v>2.3220224151276163E-3</v>
      </c>
      <c r="EC76" s="46">
        <f t="shared" si="62"/>
        <v>2.3220224151276163E-3</v>
      </c>
      <c r="ED76" s="46"/>
      <c r="EE76" s="52">
        <f t="shared" si="45"/>
        <v>0.47715320725643512</v>
      </c>
      <c r="EF76" s="52">
        <f t="shared" si="46"/>
        <v>0.52284679274356471</v>
      </c>
      <c r="EG76" s="52"/>
      <c r="EH76" s="52">
        <f t="shared" si="63"/>
        <v>-1.4010382754182881E-2</v>
      </c>
      <c r="EI76" s="52">
        <f t="shared" si="64"/>
        <v>1.2959563120602058E-2</v>
      </c>
      <c r="EK76" s="46">
        <f t="shared" si="91"/>
        <v>-1.88680805834943E-2</v>
      </c>
      <c r="EL76" s="46">
        <f t="shared" si="92"/>
        <v>2.4144042680888902E-2</v>
      </c>
      <c r="EN76" s="46">
        <v>0</v>
      </c>
      <c r="EO76" s="46">
        <f t="shared" si="93"/>
        <v>-2.9976726450535291E-3</v>
      </c>
      <c r="ES76" s="46">
        <f t="shared" si="94"/>
        <v>0.99483948560512359</v>
      </c>
      <c r="ET76" s="46">
        <f t="shared" si="51"/>
        <v>1.7993095942810502</v>
      </c>
      <c r="EU76" s="46">
        <f t="shared" si="81"/>
        <v>1.0797534182520714</v>
      </c>
      <c r="EW76" s="46">
        <f t="shared" si="65"/>
        <v>1.0143563322356983</v>
      </c>
      <c r="EX76" s="46">
        <f t="shared" si="97"/>
        <v>1.044013939858468</v>
      </c>
      <c r="EY76" s="46">
        <f t="shared" si="82"/>
        <v>1.0223016518521384</v>
      </c>
      <c r="FA76" s="46">
        <f t="shared" si="66"/>
        <v>0.99769424521875794</v>
      </c>
      <c r="FB76" s="46">
        <f t="shared" si="98"/>
        <v>0.82321008480780167</v>
      </c>
      <c r="FC76" s="46">
        <f t="shared" si="83"/>
        <v>0.95615565310008388</v>
      </c>
      <c r="FE76" s="46">
        <f t="shared" si="67"/>
        <v>1.1038337030720855</v>
      </c>
      <c r="FG76" s="46">
        <f t="shared" si="68"/>
        <v>1.0023247203970298</v>
      </c>
      <c r="FH76" s="46">
        <f t="shared" si="99"/>
        <v>0.94415236999934327</v>
      </c>
      <c r="FI76" s="46">
        <f t="shared" si="84"/>
        <v>0.9496060884608577</v>
      </c>
      <c r="FK76" s="46">
        <f t="shared" si="69"/>
        <v>1.0067812468816888</v>
      </c>
      <c r="FL76" s="46">
        <f t="shared" si="100"/>
        <v>1.9896198518802726</v>
      </c>
      <c r="FM76" s="46">
        <f t="shared" si="85"/>
        <v>1.1624122006854485</v>
      </c>
      <c r="FN76" s="46">
        <v>1.1509597163987177</v>
      </c>
      <c r="FO76" s="46">
        <f>FI76*FM76</f>
        <v>1.1038337030720862</v>
      </c>
    </row>
    <row r="77" spans="1:171" x14ac:dyDescent="0.2">
      <c r="A77" s="33" t="s">
        <v>52</v>
      </c>
      <c r="B77" s="1">
        <f t="shared" si="17"/>
        <v>2011</v>
      </c>
      <c r="D77" s="43">
        <f>Commercial_Total!D301</f>
        <v>4054.54</v>
      </c>
      <c r="E77" s="43">
        <f>Commercial_Total!D225</f>
        <v>4393.3471203399995</v>
      </c>
      <c r="F77" s="43">
        <f>Conversion_Factors!$O73*E77</f>
        <v>13494.976961646631</v>
      </c>
      <c r="G77" s="43">
        <f t="shared" ref="G77" si="101">D77+F77</f>
        <v>17549.51696164663</v>
      </c>
      <c r="H77" s="49">
        <f t="shared" ref="H77" si="102">F77/E77</f>
        <v>3.0716846613755071</v>
      </c>
      <c r="K77" s="51">
        <f>Commercial_Total!F77</f>
        <v>84.816248421448279</v>
      </c>
      <c r="M77" s="49">
        <f>Commercial_Total!Y301</f>
        <v>0.76225061043451192</v>
      </c>
      <c r="N77" s="49">
        <f>Commercial_Total!Y225</f>
        <v>1.2264345319660683</v>
      </c>
      <c r="O77" s="358">
        <f>Commercial_Total!$H151</f>
        <v>99.602225724047742</v>
      </c>
      <c r="Q77" s="50">
        <f t="shared" ref="Q77" si="103">G77/K77</f>
        <v>206.91220477524351</v>
      </c>
      <c r="S77" s="52">
        <f>Commercial_Total!Y301</f>
        <v>0.76225061043451192</v>
      </c>
      <c r="T77" s="52">
        <f>Commercial_Total!Y225</f>
        <v>1.2264345319660683</v>
      </c>
      <c r="W77" s="52">
        <f>Commercial_Total!X301</f>
        <v>0.97749824049376888</v>
      </c>
      <c r="Z77" s="116">
        <f>Commercial_Total!X225</f>
        <v>1.040830364544709</v>
      </c>
      <c r="AA77" s="46"/>
      <c r="AB77" s="22">
        <f t="shared" si="19"/>
        <v>2011</v>
      </c>
      <c r="AC77" s="48">
        <f t="shared" si="72"/>
        <v>1.4580352898685822</v>
      </c>
      <c r="AD77" s="409">
        <f t="shared" si="73"/>
        <v>1.0483331042441812</v>
      </c>
      <c r="AE77" s="48">
        <f t="shared" ref="AE77" si="104">EY77</f>
        <v>1.0216425157816846</v>
      </c>
      <c r="AF77" s="361">
        <f t="shared" ref="AF77" si="105">FC77</f>
        <v>0.95099194502934314</v>
      </c>
      <c r="AG77" s="48">
        <f t="shared" ref="AG77" si="106">EU77</f>
        <v>1.0790051160116139</v>
      </c>
      <c r="AH77" s="409">
        <f t="shared" ref="AH77" si="107">AC77*AE77*AF77*AG77</f>
        <v>1.5285066615254941</v>
      </c>
      <c r="AI77" s="409">
        <f>AC77*AD77</f>
        <v>1.5285066615254954</v>
      </c>
      <c r="AJ77" s="48"/>
      <c r="AK77" s="48"/>
      <c r="AL77" s="48">
        <f t="shared" ref="AL77" si="108">AE77*AF77</f>
        <v>0.97157380320789566</v>
      </c>
      <c r="AM77" s="47"/>
      <c r="AN77" s="48">
        <f>Commercial_Total!Y151</f>
        <v>0.94452815033193538</v>
      </c>
      <c r="AO77" s="48">
        <f>Commercial_Total!X151</f>
        <v>1.0068362196341152</v>
      </c>
      <c r="AP77" s="48">
        <f t="shared" ref="AP77" si="109">FM77</f>
        <v>1.1591742507147702</v>
      </c>
      <c r="AQ77" s="48">
        <f t="shared" ref="AQ77" si="110">FC77</f>
        <v>0.95099194502934314</v>
      </c>
      <c r="AR77" s="48">
        <f t="shared" ref="AR77" si="111">AN77*AO77*AP77*AQ77</f>
        <v>1.0483331042441808</v>
      </c>
      <c r="AT77" s="5"/>
      <c r="AV77" s="46"/>
      <c r="AW77" s="46"/>
      <c r="AX77" s="46"/>
      <c r="AY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M77" s="46"/>
      <c r="BN77" s="46"/>
      <c r="BO77" s="46"/>
      <c r="BP77" s="46"/>
      <c r="BR77" s="46"/>
      <c r="BS77" s="46"/>
      <c r="BT77" s="46"/>
      <c r="BU77" s="46"/>
      <c r="BV77" s="46"/>
      <c r="BX77" s="46"/>
      <c r="BY77" s="46"/>
      <c r="BZ77" s="46"/>
      <c r="CA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O77" s="52">
        <f t="shared" ref="DO77" si="112">D77/G77</f>
        <v>0.23103427911212276</v>
      </c>
      <c r="DP77" s="52">
        <f t="shared" ref="DP77" si="113">F77/G77</f>
        <v>0.76896572088787729</v>
      </c>
      <c r="DR77" s="46">
        <f t="shared" ref="DR77" si="114">(DO77-DO76)/LN(DO77/DO76)</f>
        <v>0.22941962960924642</v>
      </c>
      <c r="DS77" s="46">
        <f t="shared" ref="DS77" si="115">(DP77-DP76)/LN(DP77/DP76)</f>
        <v>0.77057547761065137</v>
      </c>
      <c r="DT77" s="46">
        <f t="shared" ref="DT77" si="116">SUM(DR77:DS77)</f>
        <v>0.99999510721989782</v>
      </c>
      <c r="DV77" s="46">
        <f t="shared" ref="DV77" si="117">DR77/DT77</f>
        <v>0.22942075211453739</v>
      </c>
      <c r="DW77" s="46">
        <f t="shared" ref="DW77" si="118">DS77/DT77</f>
        <v>0.77057924788546261</v>
      </c>
      <c r="DY77" s="46">
        <f t="shared" ref="DY77" si="119">LN(M77/M76)</f>
        <v>1.1259952412346496E-2</v>
      </c>
      <c r="DZ77" s="46">
        <f t="shared" ref="DZ77" si="120">LN(N77/N76)</f>
        <v>-4.2520450584853115E-3</v>
      </c>
      <c r="EA77" s="46"/>
      <c r="EB77" s="46">
        <f t="shared" ref="EB77" si="121">LN(O77/O76)</f>
        <v>1.4511947333618038E-3</v>
      </c>
      <c r="EC77" s="46">
        <f t="shared" ref="EC77" si="122">EB77</f>
        <v>1.4511947333618038E-3</v>
      </c>
      <c r="ED77" s="46"/>
      <c r="EE77" s="52">
        <f t="shared" ref="EE77" si="123">D77/(D77+E77)</f>
        <v>0.47994722730585188</v>
      </c>
      <c r="EF77" s="52">
        <f t="shared" ref="EF77" si="124">E77/(D77+E77)</f>
        <v>0.52005277269414818</v>
      </c>
      <c r="EG77" s="52"/>
      <c r="EH77" s="52">
        <f t="shared" ref="EH77" si="125">LN(EE77/EE76)</f>
        <v>5.83852620996892E-3</v>
      </c>
      <c r="EI77" s="52">
        <f t="shared" ref="EI77" si="126">LN(EF77/EF76)</f>
        <v>-5.3581894685686285E-3</v>
      </c>
      <c r="EK77" s="46">
        <f t="shared" ref="EK77" si="127">LN(W77/W76)</f>
        <v>-3.9702314690157519E-3</v>
      </c>
      <c r="EL77" s="46">
        <f t="shared" ref="EL77" si="128">LN(Z77/Z76)</f>
        <v>3.4505032327815876E-4</v>
      </c>
      <c r="EN77" s="46">
        <v>0</v>
      </c>
      <c r="EO77" s="46">
        <f t="shared" ref="EO77" si="129">LN(H77/H76)</f>
        <v>-7.027342553632715E-3</v>
      </c>
      <c r="ES77" s="46">
        <f t="shared" ref="ES77" si="130">EXP(SUMPRODUCT($DV77:$DW77,DY77:DZ77))</f>
        <v>0.99930696932483998</v>
      </c>
      <c r="ET77" s="46">
        <f t="shared" ref="ET77" si="131">IF(ISERR(ES77),ET76,ES77*ET76)</f>
        <v>1.7980626175381036</v>
      </c>
      <c r="EU77" s="46">
        <f t="shared" si="81"/>
        <v>1.0790051160116139</v>
      </c>
      <c r="EW77" s="46">
        <f t="shared" ref="EW77" si="132">EXP(SUMPRODUCT($DV77:$DW77,EK77:EL77))</f>
        <v>0.99935524307403822</v>
      </c>
      <c r="EX77" s="46">
        <f t="shared" ref="EX77" si="133">IF(ISERR(EW77),EX76,EW77*EX76)</f>
        <v>1.0433408046399437</v>
      </c>
      <c r="EY77" s="46">
        <f t="shared" si="82"/>
        <v>1.0216425157816846</v>
      </c>
      <c r="FA77" s="46">
        <f t="shared" ref="FA77" si="134">EXP(SUMPRODUCT($DV77:$DW77,EN77:EO77))</f>
        <v>0.99459951101685307</v>
      </c>
      <c r="FB77" s="46">
        <f t="shared" ref="FB77" si="135">IF(ISERR(FA77),FB76,FA77*FB76)</f>
        <v>0.81876434781398166</v>
      </c>
      <c r="FC77" s="46">
        <f t="shared" si="83"/>
        <v>0.95099194502934314</v>
      </c>
      <c r="FE77" s="46">
        <f t="shared" ref="FE77" si="136">EU77*EY77</f>
        <v>1.1023575012634137</v>
      </c>
      <c r="FG77" s="46">
        <f t="shared" ref="FG77" si="137">EXP(SUMPRODUCT($DV77:$DW77,EB77:EC77))</f>
        <v>1.0014522482259849</v>
      </c>
      <c r="FH77" s="46">
        <f t="shared" ref="FH77" si="138">IF(ISERR(FG77),FH76,FG77*FH76)</f>
        <v>0.94552351360373421</v>
      </c>
      <c r="FI77" s="46">
        <f t="shared" si="84"/>
        <v>0.95098515221820934</v>
      </c>
      <c r="FK77" s="46">
        <f t="shared" ref="FK77" si="139">EXP(SUMPRODUCT($DV77:$DW77,EH77:EI77))</f>
        <v>0.99721445631010341</v>
      </c>
      <c r="FL77" s="46">
        <f t="shared" ref="FL77" si="140">IF(ISERR(FK77),FL76,FK77*FL76)</f>
        <v>1.9840776788565746</v>
      </c>
      <c r="FM77" s="46">
        <f t="shared" si="85"/>
        <v>1.1591742507147702</v>
      </c>
      <c r="FN77" s="46">
        <v>1.1509597163987177</v>
      </c>
      <c r="FO77" s="46">
        <f>FI77*FM77</f>
        <v>1.1023575012634146</v>
      </c>
    </row>
    <row r="78" spans="1:171" x14ac:dyDescent="0.2">
      <c r="A78" s="33" t="s">
        <v>52</v>
      </c>
      <c r="B78" s="1">
        <f t="shared" si="17"/>
        <v>2012</v>
      </c>
      <c r="D78" s="43">
        <f>Commercial_Total!D302</f>
        <v>3704.855</v>
      </c>
      <c r="E78" s="43">
        <f>Commercial_Total!D226</f>
        <v>4390.0841203399996</v>
      </c>
      <c r="F78" s="43">
        <f>Conversion_Factors!$O74*E78</f>
        <v>13351.877419638979</v>
      </c>
      <c r="G78" s="43">
        <f t="shared" ref="G78" si="141">D78+F78</f>
        <v>17056.732419638978</v>
      </c>
      <c r="H78" s="49">
        <f t="shared" ref="H78" si="142">F78/E78</f>
        <v>3.0413716579546803</v>
      </c>
      <c r="K78" s="51">
        <f>Commercial_Total!F78</f>
        <v>85</v>
      </c>
      <c r="M78" s="49">
        <f>Commercial_Total!Y302</f>
        <v>0.78489815524779449</v>
      </c>
      <c r="N78" s="49">
        <f>Commercial_Total!Y226</f>
        <v>1.2270569608424566</v>
      </c>
      <c r="O78" s="358">
        <f>Commercial_Total!$H152</f>
        <v>95.234577886352938</v>
      </c>
      <c r="Q78" s="50">
        <f t="shared" ref="Q78" si="143">G78/K78</f>
        <v>200.66744023104681</v>
      </c>
      <c r="S78" s="52">
        <f>Commercial_Total!Y302</f>
        <v>0.78489815524779449</v>
      </c>
      <c r="T78" s="52">
        <f>Commercial_Total!Y226</f>
        <v>1.2270569608424566</v>
      </c>
      <c r="W78" s="52">
        <f>Commercial_Total!X302</f>
        <v>0.86554612419914279</v>
      </c>
      <c r="Z78" s="116">
        <f>Commercial_Total!X226</f>
        <v>1.0372825146576217</v>
      </c>
      <c r="AA78" s="46"/>
      <c r="AB78" s="22">
        <f t="shared" si="19"/>
        <v>2012</v>
      </c>
      <c r="AC78" s="48">
        <f t="shared" si="72"/>
        <v>1.4611940747840173</v>
      </c>
      <c r="AD78" s="409">
        <f t="shared" si="73"/>
        <v>1.016693629873866</v>
      </c>
      <c r="AE78" s="48">
        <f t="shared" ref="AE78" si="144">EY78</f>
        <v>0.99154319968266136</v>
      </c>
      <c r="AF78" s="361">
        <f t="shared" ref="AF78" si="145">FC78</f>
        <v>0.9437018480587509</v>
      </c>
      <c r="AG78" s="48">
        <f t="shared" ref="AG78" si="146">EU78</f>
        <v>1.0865348398994652</v>
      </c>
      <c r="AH78" s="409">
        <f t="shared" ref="AH78" si="147">AC78*AE78*AF78*AG78</f>
        <v>1.4855867078423468</v>
      </c>
      <c r="AI78" s="409">
        <f>AC78*AD78</f>
        <v>1.4855867078423477</v>
      </c>
      <c r="AJ78" s="48"/>
      <c r="AK78" s="48"/>
      <c r="AL78" s="48">
        <f t="shared" ref="AL78" si="148">AE78*AF78</f>
        <v>0.93572114997061462</v>
      </c>
      <c r="AM78" s="47"/>
      <c r="AN78" s="48">
        <f>Commercial_Total!Y152</f>
        <v>0.9585267873250457</v>
      </c>
      <c r="AO78" s="48">
        <f>Commercial_Total!X152</f>
        <v>0.9486261664503628</v>
      </c>
      <c r="AP78" s="48">
        <f t="shared" ref="AP78" si="149">FM78</f>
        <v>1.1848297292005763</v>
      </c>
      <c r="AQ78" s="48">
        <f t="shared" ref="AQ78" si="150">FC78</f>
        <v>0.9437018480587509</v>
      </c>
      <c r="AR78" s="48">
        <f t="shared" ref="AR78" si="151">AN78*AO78*AP78*AQ78</f>
        <v>1.0166936298738658</v>
      </c>
      <c r="AT78" s="5"/>
      <c r="AV78" s="46"/>
      <c r="AW78" s="46"/>
      <c r="AX78" s="46"/>
      <c r="AY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M78" s="46"/>
      <c r="BN78" s="46"/>
      <c r="BO78" s="46"/>
      <c r="BP78" s="46"/>
      <c r="BR78" s="46"/>
      <c r="BS78" s="46"/>
      <c r="BT78" s="46"/>
      <c r="BU78" s="46"/>
      <c r="BV78" s="46"/>
      <c r="BX78" s="46"/>
      <c r="BY78" s="46"/>
      <c r="BZ78" s="46"/>
      <c r="CA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O78" s="52">
        <f t="shared" ref="DO78" si="152">D78/G78</f>
        <v>0.21720778100114072</v>
      </c>
      <c r="DP78" s="52">
        <f t="shared" ref="DP78" si="153">F78/G78</f>
        <v>0.78279221899885931</v>
      </c>
      <c r="DR78" s="46">
        <f t="shared" ref="DR78" si="154">(DO78-DO77)/LN(DO78/DO77)</f>
        <v>0.22404992986439656</v>
      </c>
      <c r="DS78" s="46">
        <f t="shared" ref="DS78" si="155">(DP78-DP77)/LN(DP78/DP77)</f>
        <v>0.77585843666165799</v>
      </c>
      <c r="DT78" s="46">
        <f t="shared" ref="DT78" si="156">SUM(DR78:DS78)</f>
        <v>0.99990836652605453</v>
      </c>
      <c r="DV78" s="46">
        <f t="shared" ref="DV78" si="157">DR78/DT78</f>
        <v>0.22407046221925828</v>
      </c>
      <c r="DW78" s="46">
        <f t="shared" ref="DW78" si="158">DS78/DT78</f>
        <v>0.7759295377807417</v>
      </c>
      <c r="DY78" s="46">
        <f t="shared" ref="DY78" si="159">LN(M78/M77)</f>
        <v>2.9278584127331801E-2</v>
      </c>
      <c r="DZ78" s="46">
        <f t="shared" ref="DZ78" si="160">LN(N78/N77)</f>
        <v>5.0738214627262554E-4</v>
      </c>
      <c r="EA78" s="46"/>
      <c r="EB78" s="46">
        <f t="shared" ref="EB78" si="161">LN(O78/O77)</f>
        <v>-4.4841422024500824E-2</v>
      </c>
      <c r="EC78" s="46">
        <f t="shared" ref="EC78" si="162">EB78</f>
        <v>-4.4841422024500824E-2</v>
      </c>
      <c r="ED78" s="46"/>
      <c r="EE78" s="52">
        <f t="shared" ref="EE78" si="163">D78/(D78+E78)</f>
        <v>0.45767546178214996</v>
      </c>
      <c r="EF78" s="52">
        <f t="shared" ref="EF78" si="164">E78/(D78+E78)</f>
        <v>0.54232453821785009</v>
      </c>
      <c r="EG78" s="52"/>
      <c r="EH78" s="52">
        <f t="shared" ref="EH78" si="165">LN(EE78/EE77)</f>
        <v>-4.7515820534427322E-2</v>
      </c>
      <c r="EI78" s="52">
        <f t="shared" ref="EI78" si="166">LN(EF78/EF77)</f>
        <v>4.193430886634622E-2</v>
      </c>
      <c r="EK78" s="46">
        <f t="shared" ref="EK78" si="167">LN(W78/W77)</f>
        <v>-0.12163582668625976</v>
      </c>
      <c r="EL78" s="46">
        <f t="shared" ref="EL78" si="168">LN(Z78/Z77)</f>
        <v>-3.4144953044271411E-3</v>
      </c>
      <c r="EN78" s="46">
        <v>0</v>
      </c>
      <c r="EO78" s="46">
        <f t="shared" ref="EO78" si="169">LN(H78/H77)</f>
        <v>-9.9175437936918059E-3</v>
      </c>
      <c r="ES78" s="46">
        <f t="shared" ref="ES78" si="170">EXP(SUMPRODUCT($DV78:$DW78,DY78:DZ78))</f>
        <v>1.0069783949826707</v>
      </c>
      <c r="ET78" s="46">
        <f t="shared" ref="ET78" si="171">IF(ISERR(ES78),ET77,ES78*ET77)</f>
        <v>1.8106102086868592</v>
      </c>
      <c r="EU78" s="46">
        <f t="shared" si="81"/>
        <v>1.0865348398994652</v>
      </c>
      <c r="EW78" s="46">
        <f t="shared" ref="EW78" si="172">EXP(SUMPRODUCT($DV78:$DW78,EK78:EL78))</f>
        <v>0.97053830901311544</v>
      </c>
      <c r="EX78" s="46">
        <f t="shared" ref="EX78" si="173">IF(ISERR(EW78),EX77,EW78*EX77)</f>
        <v>1.0126022202596343</v>
      </c>
      <c r="EY78" s="46">
        <f t="shared" si="82"/>
        <v>0.99154319968266136</v>
      </c>
      <c r="FA78" s="46">
        <f t="shared" ref="FA78" si="174">EXP(SUMPRODUCT($DV78:$DW78,EN78:EO78))</f>
        <v>0.99233421796189103</v>
      </c>
      <c r="FB78" s="46">
        <f t="shared" ref="FB78" si="175">IF(ISERR(FA78),FB77,FA78*FB77)</f>
        <v>0.81248787878306528</v>
      </c>
      <c r="FC78" s="46">
        <f t="shared" si="83"/>
        <v>0.9437018480587509</v>
      </c>
      <c r="FE78" s="46">
        <f t="shared" ref="FE78" si="176">EU78*EY78</f>
        <v>1.077346231720604</v>
      </c>
      <c r="FG78" s="46">
        <f t="shared" ref="FG78" si="177">EXP(SUMPRODUCT($DV78:$DW78,EB78:EC78))</f>
        <v>0.95614909399920878</v>
      </c>
      <c r="FH78" s="46">
        <f t="shared" ref="FH78" si="178">IF(ISERR(FG78),FH77,FG78*FH77)</f>
        <v>0.90406145088715906</v>
      </c>
      <c r="FI78" s="46">
        <f t="shared" si="84"/>
        <v>0.90928359170014061</v>
      </c>
      <c r="FK78" s="46">
        <f t="shared" ref="FK78" si="179">EXP(SUMPRODUCT($DV78:$DW78,EH78:EI78))</f>
        <v>1.022132546914311</v>
      </c>
      <c r="FL78" s="46">
        <f t="shared" ref="FL78" si="180">IF(ISERR(FK78),FL77,FK78*FL77)</f>
        <v>2.027990371165505</v>
      </c>
      <c r="FM78" s="46">
        <f t="shared" si="85"/>
        <v>1.1848297292005763</v>
      </c>
      <c r="FN78" s="46">
        <v>1.1509597163987177</v>
      </c>
      <c r="FO78" s="46">
        <f>FI78*FM78</f>
        <v>1.0773462317206051</v>
      </c>
    </row>
    <row r="79" spans="1:171" hidden="1" x14ac:dyDescent="0.2">
      <c r="A79" s="33"/>
      <c r="B79" s="1"/>
      <c r="D79" s="43"/>
      <c r="E79" s="43"/>
      <c r="F79" s="43"/>
      <c r="G79" s="43"/>
      <c r="H79" s="43"/>
      <c r="M79" s="44"/>
      <c r="N79" s="44"/>
      <c r="O79" s="44"/>
      <c r="Z79" s="46"/>
      <c r="AA79" s="46"/>
      <c r="AB79" s="22"/>
      <c r="AC79" s="48"/>
      <c r="AD79" s="409"/>
      <c r="AE79" s="48"/>
      <c r="AF79" s="361"/>
      <c r="AG79" s="48"/>
      <c r="AH79" s="409"/>
      <c r="AI79" s="409"/>
      <c r="AJ79" s="48"/>
      <c r="AK79" s="48"/>
      <c r="AL79" s="48"/>
      <c r="AM79" s="47"/>
      <c r="AN79" s="47"/>
      <c r="AO79" s="47"/>
      <c r="AP79" s="47"/>
      <c r="AQ79" s="47"/>
      <c r="AR79" s="47"/>
      <c r="AT79" s="5"/>
      <c r="AV79" s="46"/>
      <c r="AW79" s="46"/>
      <c r="AX79" s="46"/>
      <c r="AY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M79" s="46"/>
      <c r="BN79" s="46"/>
      <c r="BO79" s="46"/>
      <c r="BP79" s="46"/>
      <c r="BR79" s="46"/>
      <c r="BS79" s="46"/>
      <c r="BT79" s="46"/>
      <c r="BU79" s="46"/>
      <c r="BV79" s="46"/>
      <c r="BX79" s="46"/>
      <c r="BY79" s="46"/>
      <c r="BZ79" s="46"/>
      <c r="CA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</row>
    <row r="80" spans="1:171" hidden="1" x14ac:dyDescent="0.2">
      <c r="A80" s="53" t="s">
        <v>57</v>
      </c>
      <c r="B80" s="54">
        <f>Base_year</f>
        <v>1985</v>
      </c>
      <c r="D80" s="51">
        <f>INDEX(D15:D76,base_row,1)</f>
        <v>3732.1559999999999</v>
      </c>
      <c r="E80" s="51"/>
      <c r="F80" s="51"/>
      <c r="G80" s="51"/>
      <c r="H80" s="318">
        <f>H76/H51</f>
        <v>0.94225395150481717</v>
      </c>
      <c r="K80" s="51">
        <f>INDEX(K15:K76,base_row,1)</f>
        <v>58.171601888383009</v>
      </c>
      <c r="M80" s="51">
        <f>INDEX(M15:M76,base_row,1)</f>
        <v>1</v>
      </c>
      <c r="N80" s="51"/>
      <c r="O80" s="51"/>
      <c r="Q80" s="51">
        <f>INDEX(Q15:Q76,base_row,1)</f>
        <v>197.37257550826024</v>
      </c>
      <c r="W80" s="52">
        <f>INDEX(W15:W76,base_row,1)</f>
        <v>1</v>
      </c>
      <c r="Z80" s="46"/>
      <c r="AA80" s="46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T80" s="5"/>
      <c r="AV80" s="46"/>
      <c r="AW80" s="46"/>
      <c r="AX80" s="46"/>
      <c r="AY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M80" s="46"/>
      <c r="BN80" s="46"/>
      <c r="BO80" s="46"/>
      <c r="BP80" s="46"/>
      <c r="BR80" s="46"/>
      <c r="BS80" s="46"/>
      <c r="BT80" s="46"/>
      <c r="BU80" s="46"/>
      <c r="BV80" s="46"/>
      <c r="BX80" s="46"/>
      <c r="BY80" s="46"/>
      <c r="BZ80" s="46"/>
      <c r="CA80" s="46"/>
      <c r="CS80" s="46"/>
      <c r="CT80" s="46">
        <f>INDEX(CT15:CT76,base_row,1)</f>
        <v>1</v>
      </c>
      <c r="CX80" s="46">
        <f>INDEX(CX15:CX76,base_row,1)</f>
        <v>1</v>
      </c>
      <c r="DB80" s="46">
        <f>INDEX(DB15:DB76,base_row,1)</f>
        <v>1</v>
      </c>
      <c r="DF80" s="46">
        <f>INDEX(DF15:DF76,base_row,1)</f>
        <v>1</v>
      </c>
      <c r="DJ80" s="46">
        <f>INDEX(DJ15:DJ76,base_row,1)</f>
        <v>1</v>
      </c>
      <c r="ET80" s="52">
        <f>ET51</f>
        <v>1.6664078704134246</v>
      </c>
      <c r="EX80" s="52">
        <f>EX51</f>
        <v>1.0212386314420923</v>
      </c>
      <c r="FB80" s="52">
        <f>FB51</f>
        <v>0.86095823639044433</v>
      </c>
      <c r="FC80" s="46">
        <f>EU76*FC76</f>
        <v>1.0324123348158574</v>
      </c>
      <c r="FH80" s="52">
        <f>FH51</f>
        <v>0.99425686236873867</v>
      </c>
      <c r="FI80" s="46"/>
      <c r="FL80" s="52">
        <f>FL51</f>
        <v>1.7116302209380101</v>
      </c>
      <c r="FO80" s="46">
        <f>FI80*FM76</f>
        <v>0</v>
      </c>
    </row>
    <row r="81" spans="1:173" hidden="1" x14ac:dyDescent="0.2">
      <c r="A81" s="53" t="s">
        <v>58</v>
      </c>
      <c r="B81" s="54">
        <f>Base_year2</f>
        <v>1996</v>
      </c>
      <c r="D81" s="50"/>
      <c r="E81" s="50"/>
      <c r="F81" s="50"/>
      <c r="G81" s="50"/>
      <c r="H81" s="50"/>
      <c r="M81" s="44"/>
      <c r="N81" s="44"/>
      <c r="O81" s="44"/>
      <c r="Z81" s="46"/>
      <c r="AA81" s="46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T81" s="5"/>
      <c r="AV81" s="46"/>
      <c r="AW81" s="46"/>
      <c r="AX81" s="46"/>
      <c r="AY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M81" s="46"/>
      <c r="BN81" s="46"/>
      <c r="BO81" s="46"/>
      <c r="BP81" s="46"/>
      <c r="BR81" s="46"/>
      <c r="BS81" s="46"/>
      <c r="BT81" s="46"/>
      <c r="BU81" s="46"/>
      <c r="BV81" s="46"/>
      <c r="BX81" s="46"/>
      <c r="BY81" s="46"/>
      <c r="BZ81" s="46"/>
      <c r="CA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FC81" s="46">
        <f>FC80*EY76</f>
        <v>1.0554368352747741</v>
      </c>
    </row>
    <row r="82" spans="1:173" x14ac:dyDescent="0.2">
      <c r="A82" s="359"/>
      <c r="B82" s="8"/>
      <c r="D82" s="43"/>
      <c r="E82" s="43"/>
      <c r="F82" s="43"/>
      <c r="G82" s="43"/>
      <c r="H82" s="43"/>
      <c r="M82" s="44"/>
      <c r="N82" s="44"/>
      <c r="O82" s="44"/>
      <c r="Z82" s="46"/>
      <c r="AA82" s="46"/>
      <c r="AC82" s="47"/>
      <c r="AD82" s="47"/>
      <c r="AE82" s="47"/>
      <c r="AF82" s="47"/>
      <c r="AG82" s="47"/>
      <c r="AH82" s="47"/>
      <c r="AI82" s="47"/>
      <c r="AJ82" s="48"/>
      <c r="AK82" s="48"/>
      <c r="AL82" s="47"/>
      <c r="AM82" s="47"/>
      <c r="AN82" s="47"/>
      <c r="AO82" s="47"/>
      <c r="AP82" s="47"/>
      <c r="AQ82" s="47"/>
      <c r="AR82" s="47"/>
      <c r="AS82" s="8"/>
      <c r="AT82" s="5"/>
      <c r="AV82" s="46"/>
      <c r="AW82" s="46"/>
      <c r="AX82" s="46"/>
      <c r="AY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M82" s="46"/>
      <c r="BN82" s="46"/>
      <c r="BO82" s="46"/>
      <c r="BP82" s="46"/>
      <c r="BR82" s="46"/>
      <c r="BS82" s="46"/>
      <c r="BT82" s="46"/>
      <c r="BU82" s="46"/>
      <c r="BV82" s="46"/>
      <c r="BX82" s="46"/>
      <c r="BY82" s="46"/>
      <c r="BZ82" s="46"/>
      <c r="CA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EU82" s="46">
        <f>EU76*EY76</f>
        <v>1.1038337030720855</v>
      </c>
    </row>
    <row r="83" spans="1:173" x14ac:dyDescent="0.2">
      <c r="A83" s="8"/>
      <c r="B83" s="8"/>
      <c r="D83" s="22"/>
      <c r="E83" s="22"/>
      <c r="F83" s="22"/>
      <c r="G83" s="22"/>
      <c r="H83" s="22"/>
      <c r="M83" s="44"/>
      <c r="N83" s="44"/>
      <c r="O83" s="373">
        <f>O76/O51</f>
        <v>0.94960608846085737</v>
      </c>
      <c r="Q83" s="51"/>
      <c r="AC83" s="46"/>
      <c r="AD83" s="46"/>
      <c r="AE83" s="46"/>
      <c r="AF83" s="46"/>
      <c r="AG83" s="46"/>
      <c r="AH83" s="46"/>
      <c r="AI83" s="46"/>
      <c r="AT83" s="5"/>
    </row>
    <row r="84" spans="1:173" x14ac:dyDescent="0.2">
      <c r="A84" s="8"/>
      <c r="B84" s="8"/>
      <c r="C84" s="8"/>
      <c r="D84" s="327"/>
      <c r="E84" s="327"/>
      <c r="F84" s="327"/>
      <c r="G84" s="327"/>
      <c r="H84" s="327"/>
      <c r="I84" s="36"/>
      <c r="J84" s="36"/>
      <c r="K84" s="36"/>
      <c r="L84" s="36"/>
      <c r="M84" s="328"/>
      <c r="N84" s="328"/>
      <c r="O84" s="328"/>
      <c r="P84" s="36"/>
      <c r="Q84" s="328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5"/>
    </row>
    <row r="85" spans="1:173" x14ac:dyDescent="0.2">
      <c r="A85" s="8"/>
      <c r="B85" s="8"/>
      <c r="C85" s="8"/>
      <c r="D85" s="329"/>
      <c r="E85" s="329"/>
      <c r="F85" s="329"/>
      <c r="G85" s="329"/>
      <c r="H85" s="329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5"/>
      <c r="DP85" s="11"/>
    </row>
    <row r="86" spans="1:173" x14ac:dyDescent="0.2">
      <c r="A86" s="8"/>
      <c r="B86" s="8"/>
      <c r="C86" s="8"/>
      <c r="D86" s="13"/>
      <c r="E86" s="13"/>
      <c r="F86" s="13"/>
      <c r="G86" s="13"/>
      <c r="H86" s="13"/>
      <c r="I86" s="8"/>
      <c r="J86" s="8"/>
      <c r="K86" s="8"/>
      <c r="L86" s="8"/>
      <c r="M86" s="13"/>
      <c r="N86" s="13"/>
      <c r="O86" s="13"/>
      <c r="P86" s="8"/>
      <c r="Q86" s="21"/>
      <c r="R86" s="8"/>
      <c r="S86" s="8"/>
      <c r="T86" s="8"/>
      <c r="U86" s="8"/>
      <c r="V86" s="8"/>
      <c r="W86" s="13"/>
      <c r="X86" s="8"/>
      <c r="Y86" s="8"/>
      <c r="Z86" s="13"/>
      <c r="AA86" s="36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5"/>
      <c r="DQ86" s="196"/>
      <c r="DT86" s="34"/>
      <c r="DU86" s="196"/>
      <c r="DV86" s="34"/>
      <c r="DY86" s="34"/>
      <c r="EL86" s="34"/>
      <c r="ES86" s="37"/>
      <c r="ET86" s="37"/>
      <c r="EU86" s="37"/>
      <c r="EW86" s="37"/>
      <c r="EX86" s="37"/>
      <c r="EY86" s="37"/>
      <c r="FA86" s="37"/>
      <c r="FB86" s="37"/>
      <c r="FC86" s="37"/>
      <c r="FF86" s="37"/>
      <c r="FG86" s="37"/>
      <c r="FH86" s="37"/>
    </row>
    <row r="87" spans="1:173" ht="23.25" customHeight="1" x14ac:dyDescent="0.2">
      <c r="A87" s="340"/>
      <c r="B87" s="8"/>
      <c r="C87" s="8"/>
      <c r="D87" s="21"/>
      <c r="E87" s="21"/>
      <c r="F87" s="21"/>
      <c r="G87" s="21"/>
      <c r="H87" s="21"/>
      <c r="I87" s="8"/>
      <c r="J87" s="8"/>
      <c r="K87" s="8"/>
      <c r="L87" s="8"/>
      <c r="M87" s="21"/>
      <c r="N87" s="21"/>
      <c r="O87" s="21"/>
      <c r="P87" s="8"/>
      <c r="Q87" s="21"/>
      <c r="R87" s="8"/>
      <c r="S87" s="8"/>
      <c r="T87" s="8"/>
      <c r="U87" s="8"/>
      <c r="V87" s="8"/>
      <c r="W87" s="21"/>
      <c r="X87" s="8"/>
      <c r="Y87" s="8"/>
      <c r="Z87" s="21"/>
      <c r="AA87" s="21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5"/>
      <c r="DQ87" s="46"/>
      <c r="DS87" s="46"/>
      <c r="DT87" s="46"/>
      <c r="DU87" s="46"/>
      <c r="EL87" s="318"/>
    </row>
    <row r="88" spans="1:173" ht="13.5" thickBot="1" x14ac:dyDescent="0.25">
      <c r="A88" s="8"/>
      <c r="B88" s="8"/>
      <c r="C88" s="8"/>
      <c r="D88" s="21"/>
      <c r="E88" s="21"/>
      <c r="F88" s="21"/>
      <c r="G88" s="21"/>
      <c r="H88" s="21"/>
      <c r="I88" s="8"/>
      <c r="J88" s="8"/>
      <c r="K88" s="8"/>
      <c r="L88" s="8"/>
      <c r="M88" s="13"/>
      <c r="N88" s="13"/>
      <c r="O88" s="13"/>
      <c r="P88" s="8"/>
      <c r="Q88" s="13"/>
      <c r="R88" s="8"/>
      <c r="S88" s="8"/>
      <c r="T88" s="8"/>
      <c r="U88" s="8"/>
      <c r="V88" s="8"/>
      <c r="W88" s="13"/>
      <c r="X88" s="8"/>
      <c r="Y88" s="8"/>
      <c r="Z88" s="21"/>
      <c r="AA88" s="36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5"/>
      <c r="DQ88" s="46"/>
      <c r="DS88" s="46"/>
      <c r="DT88" s="46"/>
      <c r="DU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S88" s="41"/>
      <c r="ET88" s="41"/>
      <c r="EU88" s="41"/>
      <c r="EW88" s="41"/>
      <c r="EX88" s="41"/>
      <c r="EY88" s="41"/>
      <c r="FA88" s="41"/>
      <c r="FB88" s="41"/>
      <c r="FC88" s="41"/>
      <c r="FF88" s="41"/>
      <c r="FG88" s="41"/>
      <c r="FH88" s="41"/>
    </row>
    <row r="89" spans="1:173" x14ac:dyDescent="0.2">
      <c r="A89" s="8"/>
      <c r="B89" s="8"/>
      <c r="C89" s="8"/>
      <c r="D89" s="330"/>
      <c r="E89" s="330"/>
      <c r="F89" s="330"/>
      <c r="G89" s="330"/>
      <c r="H89" s="330"/>
      <c r="I89" s="8"/>
      <c r="J89" s="8"/>
      <c r="K89" s="8"/>
      <c r="L89" s="8"/>
      <c r="M89" s="330"/>
      <c r="N89" s="330"/>
      <c r="O89" s="330"/>
      <c r="P89" s="8"/>
      <c r="Q89" s="331"/>
      <c r="R89" s="8"/>
      <c r="S89" s="8"/>
      <c r="T89" s="8"/>
      <c r="U89" s="8"/>
      <c r="V89" s="8"/>
      <c r="W89" s="332"/>
      <c r="X89" s="8"/>
      <c r="Y89" s="8"/>
      <c r="Z89" s="47"/>
      <c r="AA89" s="47"/>
      <c r="AB89" s="8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8"/>
      <c r="AT89" s="5"/>
      <c r="AV89" s="46"/>
      <c r="AW89" s="46"/>
      <c r="AX89" s="46"/>
      <c r="AY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R89" s="46"/>
      <c r="BS89" s="46"/>
      <c r="BT89" s="46"/>
      <c r="BU89" s="46"/>
      <c r="BV89" s="46"/>
      <c r="BX89" s="46"/>
      <c r="BY89" s="46"/>
      <c r="BZ89" s="46"/>
      <c r="CA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I89" s="46"/>
      <c r="DJ89" s="46"/>
      <c r="DK89" s="46"/>
      <c r="DO89" s="52"/>
      <c r="DP89" s="52"/>
      <c r="DQ89" s="46"/>
      <c r="DS89" s="46"/>
      <c r="DT89" s="46"/>
      <c r="DU89" s="46"/>
      <c r="ES89" s="46"/>
      <c r="ET89" s="46"/>
      <c r="EU89" s="46"/>
      <c r="EW89" s="46"/>
      <c r="EX89" s="46"/>
      <c r="EY89" s="46"/>
      <c r="FA89" s="46"/>
      <c r="FB89" s="46"/>
      <c r="FC89" s="46"/>
      <c r="FF89" s="46"/>
      <c r="FG89" s="46"/>
      <c r="FH89" s="46"/>
      <c r="FJ89" s="51"/>
    </row>
    <row r="90" spans="1:173" x14ac:dyDescent="0.2">
      <c r="A90" s="8"/>
      <c r="B90" s="8"/>
      <c r="C90" s="8"/>
      <c r="D90" s="330"/>
      <c r="E90" s="330"/>
      <c r="F90" s="330"/>
      <c r="G90" s="330"/>
      <c r="H90" s="330"/>
      <c r="I90" s="8"/>
      <c r="J90" s="8"/>
      <c r="K90" s="8"/>
      <c r="L90" s="8"/>
      <c r="M90" s="330"/>
      <c r="N90" s="330"/>
      <c r="O90" s="330"/>
      <c r="P90" s="8"/>
      <c r="Q90" s="331"/>
      <c r="R90" s="8"/>
      <c r="S90" s="8"/>
      <c r="T90" s="8"/>
      <c r="U90" s="8"/>
      <c r="V90" s="8"/>
      <c r="W90" s="332"/>
      <c r="X90" s="8"/>
      <c r="Y90" s="8"/>
      <c r="Z90" s="47"/>
      <c r="AA90" s="47"/>
      <c r="AB90" s="8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8"/>
      <c r="AT90" s="5"/>
      <c r="AV90" s="46"/>
      <c r="AW90" s="46"/>
      <c r="AX90" s="46"/>
      <c r="AY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M90" s="46"/>
      <c r="BN90" s="46"/>
      <c r="BO90" s="46"/>
      <c r="BP90" s="46"/>
      <c r="BR90" s="46"/>
      <c r="BS90" s="46"/>
      <c r="BT90" s="46"/>
      <c r="BU90" s="46"/>
      <c r="BV90" s="46"/>
      <c r="BX90" s="46"/>
      <c r="BY90" s="46"/>
      <c r="BZ90" s="46"/>
      <c r="CA90" s="46"/>
      <c r="CC90" s="46"/>
      <c r="CD90" s="46"/>
      <c r="CE90" s="46"/>
      <c r="CF90" s="46"/>
      <c r="CH90" s="46"/>
      <c r="CI90" s="46"/>
      <c r="CJ90" s="46"/>
      <c r="CK90" s="46"/>
      <c r="CM90" s="46"/>
      <c r="CN90" s="46"/>
      <c r="CO90" s="46"/>
      <c r="CP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I90" s="46"/>
      <c r="DJ90" s="46"/>
      <c r="DK90" s="46"/>
      <c r="DO90" s="52"/>
      <c r="DP90" s="52"/>
      <c r="DQ90" s="46"/>
      <c r="DS90" s="46"/>
      <c r="DT90" s="46"/>
      <c r="DU90" s="46"/>
      <c r="DV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52"/>
      <c r="EO90" s="46"/>
      <c r="EP90" s="52"/>
      <c r="ES90" s="46"/>
      <c r="ET90" s="46"/>
      <c r="EU90" s="46"/>
      <c r="EW90" s="46"/>
      <c r="EX90" s="46"/>
      <c r="EY90" s="46"/>
      <c r="FA90" s="46"/>
      <c r="FB90" s="46"/>
      <c r="FC90" s="46"/>
      <c r="FD90" s="52"/>
      <c r="FF90" s="46"/>
      <c r="FG90" s="46"/>
      <c r="FH90" s="46"/>
      <c r="FJ90" s="51"/>
      <c r="FK90" s="46"/>
      <c r="FL90" s="52"/>
      <c r="FM90" s="46"/>
      <c r="FN90" s="46"/>
    </row>
    <row r="91" spans="1:173" x14ac:dyDescent="0.2">
      <c r="A91" s="8"/>
      <c r="B91" s="8"/>
      <c r="C91" s="8"/>
      <c r="D91" s="330"/>
      <c r="E91" s="330"/>
      <c r="F91" s="330"/>
      <c r="G91" s="330"/>
      <c r="H91" s="330"/>
      <c r="I91" s="8"/>
      <c r="J91" s="8"/>
      <c r="K91" s="8"/>
      <c r="L91" s="8"/>
      <c r="M91" s="330"/>
      <c r="N91" s="330"/>
      <c r="O91" s="330"/>
      <c r="P91" s="8"/>
      <c r="Q91" s="331"/>
      <c r="R91" s="8"/>
      <c r="S91" s="8"/>
      <c r="T91" s="8"/>
      <c r="U91" s="8"/>
      <c r="V91" s="8"/>
      <c r="W91" s="332"/>
      <c r="X91" s="8"/>
      <c r="Y91" s="8"/>
      <c r="Z91" s="47"/>
      <c r="AA91" s="47"/>
      <c r="AB91" s="8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8"/>
      <c r="AT91" s="5"/>
      <c r="AV91" s="46"/>
      <c r="AW91" s="46"/>
      <c r="AX91" s="46"/>
      <c r="AY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M91" s="46"/>
      <c r="BN91" s="46"/>
      <c r="BO91" s="46"/>
      <c r="BP91" s="46"/>
      <c r="BR91" s="46"/>
      <c r="BS91" s="46"/>
      <c r="BT91" s="46"/>
      <c r="BU91" s="46"/>
      <c r="BV91" s="46"/>
      <c r="BX91" s="46"/>
      <c r="BY91" s="46"/>
      <c r="BZ91" s="46"/>
      <c r="CA91" s="46"/>
      <c r="CC91" s="46"/>
      <c r="CD91" s="46"/>
      <c r="CE91" s="46"/>
      <c r="CF91" s="46"/>
      <c r="CH91" s="46"/>
      <c r="CI91" s="46"/>
      <c r="CJ91" s="46"/>
      <c r="CK91" s="46"/>
      <c r="CM91" s="46"/>
      <c r="CN91" s="46"/>
      <c r="CO91" s="46"/>
      <c r="CP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I91" s="46"/>
      <c r="DJ91" s="46"/>
      <c r="DK91" s="46"/>
      <c r="DO91" s="52"/>
      <c r="DP91" s="52"/>
      <c r="DQ91" s="46"/>
      <c r="DS91" s="46"/>
      <c r="DT91" s="46"/>
      <c r="DU91" s="46"/>
      <c r="DV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K91" s="46"/>
      <c r="EL91" s="46"/>
      <c r="EM91" s="46"/>
      <c r="EN91" s="52"/>
      <c r="EO91" s="46"/>
      <c r="EP91" s="52"/>
      <c r="ES91" s="46"/>
      <c r="ET91" s="46"/>
      <c r="EU91" s="46"/>
      <c r="EW91" s="46"/>
      <c r="EX91" s="46"/>
      <c r="EY91" s="46"/>
      <c r="FA91" s="46"/>
      <c r="FB91" s="46"/>
      <c r="FC91" s="46"/>
      <c r="FD91" s="52"/>
      <c r="FF91" s="46"/>
      <c r="FG91" s="46"/>
      <c r="FH91" s="46"/>
      <c r="FJ91" s="51"/>
      <c r="FK91" s="46"/>
      <c r="FL91" s="52"/>
      <c r="FM91" s="46"/>
      <c r="FN91" s="46"/>
      <c r="FP91" s="46"/>
      <c r="FQ91" s="46"/>
    </row>
    <row r="92" spans="1:173" x14ac:dyDescent="0.2">
      <c r="A92" s="8"/>
      <c r="B92" s="8"/>
      <c r="C92" s="8"/>
      <c r="D92" s="330"/>
      <c r="E92" s="330"/>
      <c r="F92" s="330"/>
      <c r="G92" s="330"/>
      <c r="H92" s="330"/>
      <c r="I92" s="8"/>
      <c r="J92" s="8"/>
      <c r="K92" s="8"/>
      <c r="L92" s="8"/>
      <c r="M92" s="330"/>
      <c r="N92" s="330"/>
      <c r="O92" s="330"/>
      <c r="P92" s="8"/>
      <c r="Q92" s="331"/>
      <c r="R92" s="8"/>
      <c r="S92" s="8"/>
      <c r="T92" s="8"/>
      <c r="U92" s="8"/>
      <c r="V92" s="8"/>
      <c r="W92" s="332"/>
      <c r="X92" s="8"/>
      <c r="Y92" s="8"/>
      <c r="Z92" s="47"/>
      <c r="AA92" s="47"/>
      <c r="AB92" s="8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8"/>
      <c r="AT92" s="5"/>
      <c r="AV92" s="46"/>
      <c r="AW92" s="46"/>
      <c r="AX92" s="46"/>
      <c r="AY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M92" s="46"/>
      <c r="BN92" s="46"/>
      <c r="BO92" s="46"/>
      <c r="BP92" s="46"/>
      <c r="BR92" s="46"/>
      <c r="BS92" s="46"/>
      <c r="BT92" s="46"/>
      <c r="BU92" s="46"/>
      <c r="BV92" s="46"/>
      <c r="BX92" s="46"/>
      <c r="BY92" s="46"/>
      <c r="BZ92" s="46"/>
      <c r="CA92" s="46"/>
      <c r="CC92" s="46"/>
      <c r="CD92" s="46"/>
      <c r="CE92" s="46"/>
      <c r="CF92" s="46"/>
      <c r="CH92" s="46"/>
      <c r="CI92" s="46"/>
      <c r="CJ92" s="46"/>
      <c r="CK92" s="46"/>
      <c r="CM92" s="46"/>
      <c r="CN92" s="46"/>
      <c r="CO92" s="46"/>
      <c r="CP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I92" s="46"/>
      <c r="DJ92" s="46"/>
      <c r="DK92" s="46"/>
      <c r="DO92" s="52"/>
      <c r="DP92" s="52"/>
      <c r="DQ92" s="46"/>
      <c r="DS92" s="46"/>
      <c r="DT92" s="46"/>
      <c r="DU92" s="46"/>
      <c r="DV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K92" s="46"/>
      <c r="EL92" s="46"/>
      <c r="EM92" s="46"/>
      <c r="EN92" s="52"/>
      <c r="EO92" s="46"/>
      <c r="EP92" s="52"/>
      <c r="ES92" s="46"/>
      <c r="ET92" s="46"/>
      <c r="EU92" s="46"/>
      <c r="EW92" s="46"/>
      <c r="EX92" s="46"/>
      <c r="EY92" s="46"/>
      <c r="FA92" s="46"/>
      <c r="FB92" s="46"/>
      <c r="FC92" s="46"/>
      <c r="FD92" s="52"/>
      <c r="FF92" s="46"/>
      <c r="FG92" s="46"/>
      <c r="FH92" s="46"/>
      <c r="FJ92" s="51"/>
      <c r="FK92" s="46"/>
      <c r="FL92" s="52"/>
      <c r="FM92" s="46"/>
      <c r="FN92" s="46"/>
      <c r="FP92" s="46"/>
      <c r="FQ92" s="46"/>
    </row>
    <row r="93" spans="1:173" x14ac:dyDescent="0.2">
      <c r="A93" s="8"/>
      <c r="B93" s="8"/>
      <c r="C93" s="8"/>
      <c r="D93" s="330"/>
      <c r="E93" s="330"/>
      <c r="F93" s="330"/>
      <c r="G93" s="330"/>
      <c r="H93" s="330"/>
      <c r="I93" s="8"/>
      <c r="J93" s="8"/>
      <c r="K93" s="8"/>
      <c r="L93" s="8"/>
      <c r="M93" s="330"/>
      <c r="N93" s="330"/>
      <c r="O93" s="330"/>
      <c r="P93" s="8"/>
      <c r="Q93" s="331"/>
      <c r="R93" s="8"/>
      <c r="S93" s="8"/>
      <c r="T93" s="8"/>
      <c r="U93" s="8"/>
      <c r="V93" s="8"/>
      <c r="W93" s="332"/>
      <c r="X93" s="8"/>
      <c r="Y93" s="8"/>
      <c r="Z93" s="47"/>
      <c r="AA93" s="47"/>
      <c r="AB93" s="8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8"/>
      <c r="AT93" s="5"/>
      <c r="AV93" s="46"/>
      <c r="AW93" s="46"/>
      <c r="AX93" s="46"/>
      <c r="AY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M93" s="46"/>
      <c r="BN93" s="46"/>
      <c r="BO93" s="46"/>
      <c r="BP93" s="46"/>
      <c r="BR93" s="46"/>
      <c r="BS93" s="46"/>
      <c r="BT93" s="46"/>
      <c r="BU93" s="46"/>
      <c r="BV93" s="46"/>
      <c r="BX93" s="46"/>
      <c r="BY93" s="46"/>
      <c r="BZ93" s="46"/>
      <c r="CA93" s="46"/>
      <c r="CC93" s="46"/>
      <c r="CD93" s="46"/>
      <c r="CE93" s="46"/>
      <c r="CF93" s="46"/>
      <c r="CH93" s="46"/>
      <c r="CI93" s="46"/>
      <c r="CJ93" s="46"/>
      <c r="CK93" s="46"/>
      <c r="CM93" s="46"/>
      <c r="CN93" s="46"/>
      <c r="CO93" s="46"/>
      <c r="CP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I93" s="46"/>
      <c r="DJ93" s="46"/>
      <c r="DK93" s="46"/>
      <c r="DO93" s="52"/>
      <c r="DP93" s="52"/>
      <c r="DQ93" s="46"/>
      <c r="DS93" s="46"/>
      <c r="DT93" s="46"/>
      <c r="DU93" s="46"/>
      <c r="DV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K93" s="46"/>
      <c r="EL93" s="46"/>
      <c r="EM93" s="46"/>
      <c r="EN93" s="52"/>
      <c r="EO93" s="46"/>
      <c r="EP93" s="52"/>
      <c r="ES93" s="46"/>
      <c r="ET93" s="46"/>
      <c r="EU93" s="46"/>
      <c r="EW93" s="46"/>
      <c r="EX93" s="46"/>
      <c r="EY93" s="46"/>
      <c r="FA93" s="46"/>
      <c r="FB93" s="46"/>
      <c r="FC93" s="46"/>
      <c r="FD93" s="52"/>
      <c r="FF93" s="46"/>
      <c r="FG93" s="46"/>
      <c r="FH93" s="46"/>
      <c r="FJ93" s="51"/>
      <c r="FK93" s="46"/>
      <c r="FL93" s="52"/>
      <c r="FM93" s="46"/>
      <c r="FN93" s="46"/>
      <c r="FP93" s="46"/>
      <c r="FQ93" s="46"/>
    </row>
    <row r="94" spans="1:173" x14ac:dyDescent="0.2">
      <c r="A94" s="8"/>
      <c r="B94" s="8"/>
      <c r="C94" s="8"/>
      <c r="D94" s="330"/>
      <c r="E94" s="330"/>
      <c r="F94" s="330"/>
      <c r="G94" s="330"/>
      <c r="H94" s="330"/>
      <c r="I94" s="8"/>
      <c r="J94" s="8"/>
      <c r="K94" s="8"/>
      <c r="L94" s="8"/>
      <c r="M94" s="330"/>
      <c r="N94" s="330"/>
      <c r="O94" s="330"/>
      <c r="P94" s="8"/>
      <c r="Q94" s="331"/>
      <c r="R94" s="8"/>
      <c r="S94" s="8"/>
      <c r="T94" s="8"/>
      <c r="U94" s="8"/>
      <c r="V94" s="8"/>
      <c r="W94" s="332"/>
      <c r="X94" s="8"/>
      <c r="Y94" s="8"/>
      <c r="Z94" s="47"/>
      <c r="AA94" s="47"/>
      <c r="AB94" s="8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8"/>
      <c r="AT94" s="5"/>
      <c r="AV94" s="46"/>
      <c r="AW94" s="46"/>
      <c r="AX94" s="46"/>
      <c r="AY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M94" s="46"/>
      <c r="BN94" s="46"/>
      <c r="BO94" s="46"/>
      <c r="BP94" s="46"/>
      <c r="BR94" s="46"/>
      <c r="BS94" s="46"/>
      <c r="BT94" s="46"/>
      <c r="BU94" s="46"/>
      <c r="BV94" s="46"/>
      <c r="BX94" s="46"/>
      <c r="BY94" s="46"/>
      <c r="BZ94" s="46"/>
      <c r="CA94" s="46"/>
      <c r="CC94" s="46"/>
      <c r="CD94" s="46"/>
      <c r="CE94" s="46"/>
      <c r="CF94" s="46"/>
      <c r="CH94" s="46"/>
      <c r="CI94" s="46"/>
      <c r="CJ94" s="46"/>
      <c r="CK94" s="46"/>
      <c r="CM94" s="46"/>
      <c r="CN94" s="46"/>
      <c r="CO94" s="46"/>
      <c r="CP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I94" s="46"/>
      <c r="DJ94" s="46"/>
      <c r="DK94" s="46"/>
      <c r="DO94" s="52"/>
      <c r="DP94" s="52"/>
      <c r="DQ94" s="46"/>
      <c r="DS94" s="46"/>
      <c r="DT94" s="46"/>
      <c r="DU94" s="46"/>
      <c r="DV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K94" s="46"/>
      <c r="EL94" s="46"/>
      <c r="EM94" s="46"/>
      <c r="EN94" s="52"/>
      <c r="EO94" s="46"/>
      <c r="EP94" s="52"/>
      <c r="ES94" s="46"/>
      <c r="ET94" s="46"/>
      <c r="EU94" s="46"/>
      <c r="EW94" s="46"/>
      <c r="EX94" s="46"/>
      <c r="EY94" s="46"/>
      <c r="FA94" s="46"/>
      <c r="FB94" s="46"/>
      <c r="FC94" s="46"/>
      <c r="FD94" s="52"/>
      <c r="FF94" s="46"/>
      <c r="FG94" s="46"/>
      <c r="FH94" s="46"/>
      <c r="FJ94" s="51"/>
      <c r="FK94" s="46"/>
      <c r="FL94" s="52"/>
      <c r="FM94" s="46"/>
      <c r="FN94" s="46"/>
      <c r="FP94" s="46"/>
      <c r="FQ94" s="46"/>
    </row>
    <row r="95" spans="1:173" x14ac:dyDescent="0.2">
      <c r="A95" s="8"/>
      <c r="B95" s="8"/>
      <c r="C95" s="8"/>
      <c r="D95" s="330"/>
      <c r="E95" s="330"/>
      <c r="F95" s="330"/>
      <c r="G95" s="330"/>
      <c r="H95" s="330"/>
      <c r="I95" s="8"/>
      <c r="J95" s="8"/>
      <c r="K95" s="8"/>
      <c r="L95" s="8"/>
      <c r="M95" s="330"/>
      <c r="N95" s="330"/>
      <c r="O95" s="330"/>
      <c r="P95" s="8"/>
      <c r="Q95" s="331"/>
      <c r="R95" s="8"/>
      <c r="S95" s="8"/>
      <c r="T95" s="8"/>
      <c r="U95" s="8"/>
      <c r="V95" s="8"/>
      <c r="W95" s="332"/>
      <c r="X95" s="8"/>
      <c r="Y95" s="8"/>
      <c r="Z95" s="47"/>
      <c r="AA95" s="47"/>
      <c r="AB95" s="8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8"/>
      <c r="AT95" s="5"/>
      <c r="AV95" s="46"/>
      <c r="AW95" s="46"/>
      <c r="AX95" s="46"/>
      <c r="AY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M95" s="46"/>
      <c r="BN95" s="46"/>
      <c r="BO95" s="46"/>
      <c r="BP95" s="46"/>
      <c r="BR95" s="46"/>
      <c r="BS95" s="46"/>
      <c r="BT95" s="46"/>
      <c r="BU95" s="46"/>
      <c r="BV95" s="46"/>
      <c r="BX95" s="46"/>
      <c r="BY95" s="46"/>
      <c r="BZ95" s="46"/>
      <c r="CA95" s="46"/>
      <c r="CC95" s="46"/>
      <c r="CD95" s="46"/>
      <c r="CE95" s="46"/>
      <c r="CF95" s="46"/>
      <c r="CH95" s="46"/>
      <c r="CI95" s="46"/>
      <c r="CJ95" s="46"/>
      <c r="CK95" s="46"/>
      <c r="CM95" s="46"/>
      <c r="CN95" s="46"/>
      <c r="CO95" s="46"/>
      <c r="CP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I95" s="46"/>
      <c r="DJ95" s="46"/>
      <c r="DK95" s="46"/>
      <c r="DO95" s="52"/>
      <c r="DP95" s="52"/>
      <c r="DQ95" s="46"/>
      <c r="DS95" s="46"/>
      <c r="DT95" s="46"/>
      <c r="DU95" s="46"/>
      <c r="DV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K95" s="46"/>
      <c r="EL95" s="46"/>
      <c r="EM95" s="46"/>
      <c r="EN95" s="52"/>
      <c r="EO95" s="46"/>
      <c r="EP95" s="52"/>
      <c r="ES95" s="46"/>
      <c r="ET95" s="46"/>
      <c r="EU95" s="46"/>
      <c r="EW95" s="46"/>
      <c r="EX95" s="46"/>
      <c r="EY95" s="46"/>
      <c r="FA95" s="46"/>
      <c r="FB95" s="46"/>
      <c r="FC95" s="46"/>
      <c r="FD95" s="52"/>
      <c r="FF95" s="46"/>
      <c r="FG95" s="46"/>
      <c r="FH95" s="46"/>
      <c r="FJ95" s="51"/>
      <c r="FK95" s="46"/>
      <c r="FL95" s="52"/>
      <c r="FM95" s="46"/>
      <c r="FN95" s="46"/>
      <c r="FP95" s="46"/>
      <c r="FQ95" s="46"/>
    </row>
    <row r="96" spans="1:173" x14ac:dyDescent="0.2">
      <c r="A96" s="8"/>
      <c r="B96" s="8"/>
      <c r="C96" s="8"/>
      <c r="D96" s="330"/>
      <c r="E96" s="330"/>
      <c r="F96" s="330"/>
      <c r="G96" s="330"/>
      <c r="H96" s="330"/>
      <c r="I96" s="8"/>
      <c r="J96" s="8"/>
      <c r="K96" s="8"/>
      <c r="L96" s="8"/>
      <c r="M96" s="330"/>
      <c r="N96" s="330"/>
      <c r="O96" s="330"/>
      <c r="P96" s="8"/>
      <c r="Q96" s="331"/>
      <c r="R96" s="8"/>
      <c r="S96" s="8"/>
      <c r="T96" s="8"/>
      <c r="U96" s="8"/>
      <c r="V96" s="8"/>
      <c r="W96" s="332"/>
      <c r="X96" s="8"/>
      <c r="Y96" s="8"/>
      <c r="Z96" s="47"/>
      <c r="AA96" s="47"/>
      <c r="AB96" s="8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8"/>
      <c r="AT96" s="5"/>
      <c r="AV96" s="46"/>
      <c r="AW96" s="46"/>
      <c r="AX96" s="46"/>
      <c r="AY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M96" s="46"/>
      <c r="BN96" s="46"/>
      <c r="BO96" s="46"/>
      <c r="BP96" s="46"/>
      <c r="BR96" s="46"/>
      <c r="BS96" s="46"/>
      <c r="BT96" s="46"/>
      <c r="BU96" s="46"/>
      <c r="BV96" s="46"/>
      <c r="BX96" s="46"/>
      <c r="BY96" s="46"/>
      <c r="BZ96" s="46"/>
      <c r="CA96" s="46"/>
      <c r="CC96" s="46"/>
      <c r="CD96" s="46"/>
      <c r="CE96" s="46"/>
      <c r="CF96" s="46"/>
      <c r="CH96" s="46"/>
      <c r="CI96" s="46"/>
      <c r="CJ96" s="46"/>
      <c r="CK96" s="46"/>
      <c r="CM96" s="46"/>
      <c r="CN96" s="46"/>
      <c r="CO96" s="46"/>
      <c r="CP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I96" s="46"/>
      <c r="DJ96" s="46"/>
      <c r="DK96" s="46"/>
      <c r="DO96" s="52"/>
      <c r="DP96" s="52"/>
      <c r="DQ96" s="46"/>
      <c r="DS96" s="46"/>
      <c r="DT96" s="46"/>
      <c r="DU96" s="46"/>
      <c r="DV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K96" s="46"/>
      <c r="EL96" s="46"/>
      <c r="EM96" s="46"/>
      <c r="EN96" s="52"/>
      <c r="EO96" s="46"/>
      <c r="EP96" s="52"/>
      <c r="ES96" s="46"/>
      <c r="ET96" s="46"/>
      <c r="EU96" s="46"/>
      <c r="EW96" s="46"/>
      <c r="EX96" s="46"/>
      <c r="EY96" s="46"/>
      <c r="FA96" s="46"/>
      <c r="FB96" s="46"/>
      <c r="FC96" s="46"/>
      <c r="FD96" s="52"/>
      <c r="FF96" s="46"/>
      <c r="FG96" s="46"/>
      <c r="FH96" s="46"/>
      <c r="FJ96" s="51"/>
      <c r="FK96" s="46"/>
      <c r="FL96" s="52"/>
      <c r="FM96" s="46"/>
      <c r="FN96" s="46"/>
      <c r="FP96" s="46"/>
      <c r="FQ96" s="46"/>
    </row>
    <row r="97" spans="1:173" x14ac:dyDescent="0.2">
      <c r="A97" s="8"/>
      <c r="B97" s="8"/>
      <c r="C97" s="8"/>
      <c r="D97" s="330"/>
      <c r="E97" s="330"/>
      <c r="F97" s="330"/>
      <c r="G97" s="330"/>
      <c r="H97" s="330"/>
      <c r="I97" s="8"/>
      <c r="J97" s="8"/>
      <c r="K97" s="8"/>
      <c r="L97" s="8"/>
      <c r="M97" s="330"/>
      <c r="N97" s="330"/>
      <c r="O97" s="330"/>
      <c r="P97" s="8"/>
      <c r="Q97" s="331"/>
      <c r="R97" s="8"/>
      <c r="S97" s="8"/>
      <c r="T97" s="8"/>
      <c r="U97" s="8"/>
      <c r="V97" s="8"/>
      <c r="W97" s="332"/>
      <c r="X97" s="8"/>
      <c r="Y97" s="8"/>
      <c r="Z97" s="47"/>
      <c r="AA97" s="47"/>
      <c r="AB97" s="8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8"/>
      <c r="AT97" s="5"/>
      <c r="AV97" s="46"/>
      <c r="AW97" s="46"/>
      <c r="AX97" s="46"/>
      <c r="AY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M97" s="46"/>
      <c r="BN97" s="46"/>
      <c r="BO97" s="46"/>
      <c r="BP97" s="46"/>
      <c r="BR97" s="46"/>
      <c r="BS97" s="46"/>
      <c r="BT97" s="46"/>
      <c r="BU97" s="46"/>
      <c r="BV97" s="46"/>
      <c r="BX97" s="46"/>
      <c r="BY97" s="46"/>
      <c r="BZ97" s="46"/>
      <c r="CA97" s="46"/>
      <c r="CC97" s="46"/>
      <c r="CD97" s="46"/>
      <c r="CE97" s="46"/>
      <c r="CF97" s="46"/>
      <c r="CH97" s="46"/>
      <c r="CI97" s="46"/>
      <c r="CJ97" s="46"/>
      <c r="CK97" s="46"/>
      <c r="CM97" s="46"/>
      <c r="CN97" s="46"/>
      <c r="CO97" s="46"/>
      <c r="CP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I97" s="46"/>
      <c r="DJ97" s="46"/>
      <c r="DK97" s="46"/>
      <c r="DO97" s="52"/>
      <c r="DP97" s="52"/>
      <c r="DQ97" s="46"/>
      <c r="DS97" s="46"/>
      <c r="DT97" s="46"/>
      <c r="DU97" s="46"/>
      <c r="DV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K97" s="46"/>
      <c r="EL97" s="46"/>
      <c r="EM97" s="46"/>
      <c r="EN97" s="52"/>
      <c r="EO97" s="46"/>
      <c r="EP97" s="52"/>
      <c r="ES97" s="46"/>
      <c r="ET97" s="46"/>
      <c r="EU97" s="46"/>
      <c r="EW97" s="46"/>
      <c r="EX97" s="46"/>
      <c r="EY97" s="46"/>
      <c r="FA97" s="46"/>
      <c r="FB97" s="46"/>
      <c r="FC97" s="46"/>
      <c r="FD97" s="52"/>
      <c r="FF97" s="46"/>
      <c r="FG97" s="46"/>
      <c r="FH97" s="46"/>
      <c r="FJ97" s="51"/>
      <c r="FK97" s="46"/>
      <c r="FL97" s="52"/>
      <c r="FM97" s="46"/>
      <c r="FN97" s="46"/>
      <c r="FP97" s="46"/>
      <c r="FQ97" s="46"/>
    </row>
    <row r="98" spans="1:173" x14ac:dyDescent="0.2">
      <c r="A98" s="8"/>
      <c r="B98" s="8"/>
      <c r="C98" s="8"/>
      <c r="D98" s="330"/>
      <c r="E98" s="330"/>
      <c r="F98" s="330"/>
      <c r="G98" s="330"/>
      <c r="H98" s="330"/>
      <c r="I98" s="8"/>
      <c r="J98" s="8"/>
      <c r="K98" s="8"/>
      <c r="L98" s="8"/>
      <c r="M98" s="330"/>
      <c r="N98" s="330"/>
      <c r="O98" s="330"/>
      <c r="P98" s="8"/>
      <c r="Q98" s="331"/>
      <c r="R98" s="8"/>
      <c r="S98" s="8"/>
      <c r="T98" s="8"/>
      <c r="U98" s="8"/>
      <c r="V98" s="8"/>
      <c r="W98" s="332"/>
      <c r="X98" s="8"/>
      <c r="Y98" s="8"/>
      <c r="Z98" s="47"/>
      <c r="AA98" s="47"/>
      <c r="AB98" s="8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8"/>
      <c r="AT98" s="5"/>
      <c r="AV98" s="46"/>
      <c r="AW98" s="46"/>
      <c r="AX98" s="46"/>
      <c r="AY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M98" s="46"/>
      <c r="BN98" s="46"/>
      <c r="BO98" s="46"/>
      <c r="BP98" s="46"/>
      <c r="BR98" s="46"/>
      <c r="BS98" s="46"/>
      <c r="BT98" s="46"/>
      <c r="BU98" s="46"/>
      <c r="BV98" s="46"/>
      <c r="BX98" s="46"/>
      <c r="BY98" s="46"/>
      <c r="BZ98" s="46"/>
      <c r="CA98" s="46"/>
      <c r="CC98" s="46"/>
      <c r="CD98" s="46"/>
      <c r="CE98" s="46"/>
      <c r="CF98" s="46"/>
      <c r="CH98" s="46"/>
      <c r="CI98" s="46"/>
      <c r="CJ98" s="46"/>
      <c r="CK98" s="46"/>
      <c r="CM98" s="46"/>
      <c r="CN98" s="46"/>
      <c r="CO98" s="46"/>
      <c r="CP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I98" s="46"/>
      <c r="DJ98" s="46"/>
      <c r="DK98" s="46"/>
      <c r="DO98" s="52"/>
      <c r="DP98" s="52"/>
      <c r="DQ98" s="46"/>
      <c r="DS98" s="46"/>
      <c r="DT98" s="46"/>
      <c r="DU98" s="46"/>
      <c r="DV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K98" s="46"/>
      <c r="EL98" s="46"/>
      <c r="EM98" s="46"/>
      <c r="EN98" s="52"/>
      <c r="EO98" s="46"/>
      <c r="EP98" s="52"/>
      <c r="ES98" s="46"/>
      <c r="ET98" s="46"/>
      <c r="EU98" s="46"/>
      <c r="EW98" s="46"/>
      <c r="EX98" s="46"/>
      <c r="EY98" s="46"/>
      <c r="FA98" s="46"/>
      <c r="FB98" s="46"/>
      <c r="FC98" s="46"/>
      <c r="FD98" s="52"/>
      <c r="FF98" s="46"/>
      <c r="FG98" s="46"/>
      <c r="FH98" s="46"/>
      <c r="FJ98" s="51"/>
      <c r="FK98" s="46"/>
      <c r="FL98" s="52"/>
      <c r="FM98" s="46"/>
      <c r="FN98" s="46"/>
      <c r="FP98" s="46"/>
      <c r="FQ98" s="46"/>
    </row>
    <row r="99" spans="1:173" ht="18" x14ac:dyDescent="0.25">
      <c r="A99" s="8"/>
      <c r="B99" s="8"/>
      <c r="C99" s="8"/>
      <c r="D99" s="330"/>
      <c r="E99" s="330"/>
      <c r="F99" s="330"/>
      <c r="G99" s="330"/>
      <c r="H99" s="330"/>
      <c r="I99" s="8"/>
      <c r="J99" s="8"/>
      <c r="K99" s="8"/>
      <c r="L99" s="8"/>
      <c r="M99" s="330"/>
      <c r="N99" s="330"/>
      <c r="O99" s="330"/>
      <c r="P99" s="8"/>
      <c r="Q99" s="331"/>
      <c r="R99" s="8"/>
      <c r="S99" s="8"/>
      <c r="T99" s="8"/>
      <c r="U99" s="8"/>
      <c r="V99" s="8"/>
      <c r="W99" s="332"/>
      <c r="X99" s="8"/>
      <c r="Y99" s="8"/>
      <c r="Z99" s="47"/>
      <c r="AA99" s="47"/>
      <c r="AB99" s="8"/>
      <c r="AC99" s="47"/>
      <c r="AD99" s="462" t="s">
        <v>1336</v>
      </c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8"/>
      <c r="AT99" s="5"/>
      <c r="AV99" s="46"/>
      <c r="AW99" s="46"/>
      <c r="AX99" s="46"/>
      <c r="AY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M99" s="46"/>
      <c r="BN99" s="46"/>
      <c r="BO99" s="46"/>
      <c r="BP99" s="46"/>
      <c r="BR99" s="46"/>
      <c r="BS99" s="46"/>
      <c r="BT99" s="46"/>
      <c r="BU99" s="46"/>
      <c r="BV99" s="46"/>
      <c r="BX99" s="46"/>
      <c r="BY99" s="46"/>
      <c r="BZ99" s="46"/>
      <c r="CA99" s="46"/>
      <c r="CC99" s="46"/>
      <c r="CD99" s="46"/>
      <c r="CE99" s="46"/>
      <c r="CF99" s="46"/>
      <c r="CH99" s="46"/>
      <c r="CI99" s="46"/>
      <c r="CJ99" s="46"/>
      <c r="CK99" s="46"/>
      <c r="CM99" s="46"/>
      <c r="CN99" s="46"/>
      <c r="CO99" s="46"/>
      <c r="CP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I99" s="46"/>
      <c r="DJ99" s="46"/>
      <c r="DK99" s="46"/>
      <c r="DO99" s="52"/>
      <c r="DP99" s="52"/>
      <c r="DQ99" s="46"/>
      <c r="DS99" s="46"/>
      <c r="DT99" s="46"/>
      <c r="DU99" s="46"/>
      <c r="DV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K99" s="46"/>
      <c r="EL99" s="46"/>
      <c r="EM99" s="46"/>
      <c r="EN99" s="52"/>
      <c r="EO99" s="46"/>
      <c r="EP99" s="52"/>
      <c r="ES99" s="46"/>
      <c r="ET99" s="46"/>
      <c r="EU99" s="46"/>
      <c r="EW99" s="46"/>
      <c r="EX99" s="46"/>
      <c r="EY99" s="46"/>
      <c r="FA99" s="46"/>
      <c r="FB99" s="46"/>
      <c r="FC99" s="46"/>
      <c r="FD99" s="52"/>
      <c r="FF99" s="46"/>
      <c r="FG99" s="46"/>
      <c r="FH99" s="46"/>
      <c r="FJ99" s="51"/>
      <c r="FK99" s="46"/>
      <c r="FL99" s="52"/>
      <c r="FM99" s="46"/>
      <c r="FN99" s="46"/>
      <c r="FP99" s="46"/>
      <c r="FQ99" s="46"/>
    </row>
    <row r="100" spans="1:173" ht="51" x14ac:dyDescent="0.2">
      <c r="A100" s="8"/>
      <c r="B100" s="8"/>
      <c r="C100" s="8"/>
      <c r="D100" s="330"/>
      <c r="E100" s="330"/>
      <c r="F100" s="330"/>
      <c r="G100" s="330"/>
      <c r="H100" s="330"/>
      <c r="I100" s="8"/>
      <c r="J100" s="8"/>
      <c r="K100" s="8"/>
      <c r="L100" s="8"/>
      <c r="M100" s="330"/>
      <c r="N100" s="330"/>
      <c r="O100" s="330"/>
      <c r="P100" s="8"/>
      <c r="Q100" s="331"/>
      <c r="R100" s="8"/>
      <c r="S100" s="8"/>
      <c r="T100" s="8"/>
      <c r="U100" s="8"/>
      <c r="V100" s="8"/>
      <c r="W100" s="332"/>
      <c r="X100" s="8"/>
      <c r="Y100" s="8"/>
      <c r="Z100" s="47"/>
      <c r="AA100" s="47"/>
      <c r="AB100" s="8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63" t="str">
        <f>AN5</f>
        <v>Delivered Intensity Index</v>
      </c>
      <c r="AO100" s="463" t="str">
        <f t="shared" ref="AO100" si="181">AO5</f>
        <v>Structure Weather - Delivered</v>
      </c>
      <c r="AP100" s="463" t="str">
        <f>AQ5</f>
        <v>Structure:  Electric Generation Efficiency</v>
      </c>
      <c r="AQ100" s="463" t="str">
        <f>AP5</f>
        <v>Electrification Effect</v>
      </c>
      <c r="AR100" s="47"/>
      <c r="AS100" s="8"/>
      <c r="AT100" s="5"/>
      <c r="AV100" s="46"/>
      <c r="AW100" s="46"/>
      <c r="AX100" s="46"/>
      <c r="AY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M100" s="46"/>
      <c r="BN100" s="46"/>
      <c r="BO100" s="46"/>
      <c r="BP100" s="46"/>
      <c r="BR100" s="46"/>
      <c r="BS100" s="46"/>
      <c r="BT100" s="46"/>
      <c r="BU100" s="46"/>
      <c r="BV100" s="46"/>
      <c r="BX100" s="46"/>
      <c r="BY100" s="46"/>
      <c r="BZ100" s="46"/>
      <c r="CA100" s="46"/>
      <c r="CC100" s="46"/>
      <c r="CD100" s="46"/>
      <c r="CE100" s="46"/>
      <c r="CF100" s="46"/>
      <c r="CH100" s="46"/>
      <c r="CI100" s="46"/>
      <c r="CJ100" s="46"/>
      <c r="CK100" s="46"/>
      <c r="CM100" s="46"/>
      <c r="CN100" s="46"/>
      <c r="CO100" s="46"/>
      <c r="CP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I100" s="46"/>
      <c r="DJ100" s="46"/>
      <c r="DK100" s="46"/>
      <c r="DO100" s="52"/>
      <c r="DP100" s="52"/>
      <c r="DQ100" s="46"/>
      <c r="DS100" s="46"/>
      <c r="DT100" s="46"/>
      <c r="DU100" s="46"/>
      <c r="DV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K100" s="46"/>
      <c r="EL100" s="46"/>
      <c r="EM100" s="46"/>
      <c r="EN100" s="52"/>
      <c r="EO100" s="46"/>
      <c r="EP100" s="52"/>
      <c r="ES100" s="46"/>
      <c r="ET100" s="46"/>
      <c r="EU100" s="46"/>
      <c r="EW100" s="46"/>
      <c r="EX100" s="46"/>
      <c r="EY100" s="46"/>
      <c r="FA100" s="46"/>
      <c r="FB100" s="46"/>
      <c r="FC100" s="46"/>
      <c r="FD100" s="52"/>
      <c r="FF100" s="46"/>
      <c r="FG100" s="46"/>
      <c r="FH100" s="46"/>
      <c r="FJ100" s="51"/>
      <c r="FK100" s="46"/>
      <c r="FL100" s="52"/>
      <c r="FM100" s="46"/>
      <c r="FN100" s="46"/>
      <c r="FP100" s="46"/>
      <c r="FQ100" s="46"/>
    </row>
    <row r="101" spans="1:173" x14ac:dyDescent="0.2">
      <c r="A101" s="8"/>
      <c r="B101" s="8"/>
      <c r="C101" s="8"/>
      <c r="D101" s="330"/>
      <c r="E101" s="330"/>
      <c r="F101" s="330"/>
      <c r="G101" s="330"/>
      <c r="H101" s="330"/>
      <c r="I101" s="8"/>
      <c r="J101" s="8"/>
      <c r="K101" s="8"/>
      <c r="L101" s="8"/>
      <c r="M101" s="330"/>
      <c r="N101" s="330"/>
      <c r="O101" s="330"/>
      <c r="P101" s="8"/>
      <c r="Q101" s="331"/>
      <c r="R101" s="8"/>
      <c r="S101" s="8"/>
      <c r="T101" s="8"/>
      <c r="U101" s="8"/>
      <c r="V101" s="8"/>
      <c r="W101" s="332"/>
      <c r="X101" s="8"/>
      <c r="Y101" s="8"/>
      <c r="Z101" s="47"/>
      <c r="AA101" s="47"/>
      <c r="AB101" s="8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335">
        <v>1960</v>
      </c>
      <c r="AN101" s="47">
        <f>AN26</f>
        <v>0.88119984990568556</v>
      </c>
      <c r="AO101" s="47">
        <f t="shared" ref="AO101" si="182">AO26</f>
        <v>1.0198919775809805</v>
      </c>
      <c r="AP101" s="47">
        <f t="shared" ref="AP101:AP132" si="183">AQ26</f>
        <v>1.031680602134301</v>
      </c>
      <c r="AQ101" s="47">
        <f t="shared" ref="AQ101:AQ132" si="184">AP26</f>
        <v>0.72602157356445451</v>
      </c>
      <c r="AR101" s="47"/>
      <c r="AS101" s="8"/>
      <c r="AT101" s="5"/>
      <c r="AV101" s="46"/>
      <c r="AW101" s="46"/>
      <c r="AX101" s="46"/>
      <c r="AY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M101" s="46"/>
      <c r="BN101" s="46"/>
      <c r="BO101" s="46"/>
      <c r="BP101" s="46"/>
      <c r="BR101" s="46"/>
      <c r="BS101" s="46"/>
      <c r="BT101" s="46"/>
      <c r="BU101" s="46"/>
      <c r="BV101" s="46"/>
      <c r="BX101" s="46"/>
      <c r="BY101" s="46"/>
      <c r="BZ101" s="46"/>
      <c r="CA101" s="46"/>
      <c r="CC101" s="46"/>
      <c r="CD101" s="46"/>
      <c r="CE101" s="46"/>
      <c r="CF101" s="46"/>
      <c r="CH101" s="46"/>
      <c r="CI101" s="46"/>
      <c r="CJ101" s="46"/>
      <c r="CK101" s="46"/>
      <c r="CM101" s="46"/>
      <c r="CN101" s="46"/>
      <c r="CO101" s="46"/>
      <c r="CP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I101" s="46"/>
      <c r="DJ101" s="46"/>
      <c r="DK101" s="46"/>
      <c r="DO101" s="52"/>
      <c r="DP101" s="52"/>
      <c r="DQ101" s="46"/>
      <c r="DS101" s="46"/>
      <c r="DT101" s="46"/>
      <c r="DU101" s="46"/>
      <c r="DV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K101" s="46"/>
      <c r="EL101" s="46"/>
      <c r="EM101" s="46"/>
      <c r="EN101" s="52"/>
      <c r="EO101" s="46"/>
      <c r="EP101" s="52"/>
      <c r="ES101" s="46"/>
      <c r="ET101" s="46"/>
      <c r="EU101" s="46"/>
      <c r="EW101" s="46"/>
      <c r="EX101" s="46"/>
      <c r="EY101" s="46"/>
      <c r="FA101" s="46"/>
      <c r="FB101" s="46"/>
      <c r="FC101" s="46"/>
      <c r="FD101" s="52"/>
      <c r="FF101" s="46"/>
      <c r="FG101" s="46"/>
      <c r="FH101" s="46"/>
      <c r="FJ101" s="51"/>
      <c r="FK101" s="46"/>
      <c r="FL101" s="52"/>
      <c r="FM101" s="46"/>
      <c r="FN101" s="46"/>
      <c r="FP101" s="46"/>
      <c r="FQ101" s="46"/>
    </row>
    <row r="102" spans="1:173" x14ac:dyDescent="0.2">
      <c r="A102" s="8"/>
      <c r="B102" s="8"/>
      <c r="C102" s="8"/>
      <c r="D102" s="330"/>
      <c r="E102" s="330"/>
      <c r="F102" s="330"/>
      <c r="G102" s="330"/>
      <c r="H102" s="330"/>
      <c r="I102" s="8"/>
      <c r="J102" s="8"/>
      <c r="K102" s="8"/>
      <c r="L102" s="8"/>
      <c r="M102" s="330"/>
      <c r="N102" s="330"/>
      <c r="O102" s="330"/>
      <c r="P102" s="8"/>
      <c r="Q102" s="331"/>
      <c r="R102" s="8"/>
      <c r="S102" s="8"/>
      <c r="T102" s="8"/>
      <c r="U102" s="8"/>
      <c r="V102" s="8"/>
      <c r="W102" s="332"/>
      <c r="X102" s="8"/>
      <c r="Y102" s="8"/>
      <c r="Z102" s="47"/>
      <c r="AA102" s="47"/>
      <c r="AB102" s="8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335">
        <f>AM101+1</f>
        <v>1961</v>
      </c>
      <c r="AN102" s="47">
        <f t="shared" ref="AN102:AO102" si="185">AN27</f>
        <v>0.90231131645691187</v>
      </c>
      <c r="AO102" s="47">
        <f t="shared" si="185"/>
        <v>0.99905646526502123</v>
      </c>
      <c r="AP102" s="47">
        <f t="shared" si="183"/>
        <v>1.0262946493736109</v>
      </c>
      <c r="AQ102" s="47">
        <f t="shared" si="184"/>
        <v>0.7325260855418162</v>
      </c>
      <c r="AR102" s="47"/>
      <c r="AS102" s="8"/>
      <c r="AT102" s="5"/>
      <c r="AV102" s="46"/>
      <c r="AW102" s="46"/>
      <c r="AX102" s="46"/>
      <c r="AY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M102" s="46"/>
      <c r="BN102" s="46"/>
      <c r="BO102" s="46"/>
      <c r="BP102" s="46"/>
      <c r="BR102" s="46"/>
      <c r="BS102" s="46"/>
      <c r="BT102" s="46"/>
      <c r="BU102" s="46"/>
      <c r="BV102" s="46"/>
      <c r="BX102" s="46"/>
      <c r="BY102" s="46"/>
      <c r="BZ102" s="46"/>
      <c r="CA102" s="46"/>
      <c r="CC102" s="46"/>
      <c r="CD102" s="46"/>
      <c r="CE102" s="46"/>
      <c r="CF102" s="46"/>
      <c r="CH102" s="46"/>
      <c r="CI102" s="46"/>
      <c r="CJ102" s="46"/>
      <c r="CK102" s="46"/>
      <c r="CM102" s="46"/>
      <c r="CN102" s="46"/>
      <c r="CO102" s="46"/>
      <c r="CP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I102" s="46"/>
      <c r="DJ102" s="46"/>
      <c r="DK102" s="46"/>
      <c r="DO102" s="52"/>
      <c r="DP102" s="52"/>
      <c r="DQ102" s="46"/>
      <c r="DS102" s="46"/>
      <c r="DT102" s="46"/>
      <c r="DU102" s="46"/>
      <c r="DV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K102" s="46"/>
      <c r="EL102" s="46"/>
      <c r="EM102" s="46"/>
      <c r="EN102" s="52"/>
      <c r="EO102" s="46"/>
      <c r="EP102" s="52"/>
      <c r="ES102" s="46"/>
      <c r="ET102" s="46"/>
      <c r="EU102" s="46"/>
      <c r="EW102" s="46"/>
      <c r="EX102" s="46"/>
      <c r="EY102" s="46"/>
      <c r="FA102" s="46"/>
      <c r="FB102" s="46"/>
      <c r="FC102" s="46"/>
      <c r="FD102" s="52"/>
      <c r="FF102" s="46"/>
      <c r="FG102" s="46"/>
      <c r="FH102" s="46"/>
      <c r="FJ102" s="51"/>
      <c r="FK102" s="46"/>
      <c r="FL102" s="52"/>
      <c r="FM102" s="46"/>
      <c r="FN102" s="46"/>
      <c r="FP102" s="46"/>
      <c r="FQ102" s="46"/>
    </row>
    <row r="103" spans="1:173" x14ac:dyDescent="0.2">
      <c r="A103" s="8"/>
      <c r="B103" s="8"/>
      <c r="C103" s="8"/>
      <c r="D103" s="330"/>
      <c r="E103" s="330"/>
      <c r="F103" s="330"/>
      <c r="G103" s="330"/>
      <c r="H103" s="330"/>
      <c r="I103" s="8"/>
      <c r="J103" s="8"/>
      <c r="K103" s="8"/>
      <c r="L103" s="8"/>
      <c r="M103" s="330"/>
      <c r="N103" s="330"/>
      <c r="O103" s="330"/>
      <c r="P103" s="8"/>
      <c r="Q103" s="331"/>
      <c r="R103" s="8"/>
      <c r="S103" s="8"/>
      <c r="T103" s="8"/>
      <c r="U103" s="8"/>
      <c r="V103" s="8"/>
      <c r="W103" s="332"/>
      <c r="X103" s="8"/>
      <c r="Y103" s="8"/>
      <c r="Z103" s="47"/>
      <c r="AA103" s="47"/>
      <c r="AB103" s="8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335">
        <f t="shared" ref="AM103:AM134" si="186">AM102+1</f>
        <v>1962</v>
      </c>
      <c r="AN103" s="47">
        <f t="shared" ref="AN103:AO103" si="187">AN28</f>
        <v>0.92713036289743167</v>
      </c>
      <c r="AO103" s="47">
        <f t="shared" si="187"/>
        <v>1.0134773150764125</v>
      </c>
      <c r="AP103" s="47">
        <f t="shared" si="183"/>
        <v>1.0227337109666192</v>
      </c>
      <c r="AQ103" s="47">
        <f t="shared" si="184"/>
        <v>0.73719272310356321</v>
      </c>
      <c r="AR103" s="47"/>
      <c r="AS103" s="8"/>
      <c r="AT103" s="5"/>
      <c r="AV103" s="46"/>
      <c r="AW103" s="46"/>
      <c r="AX103" s="46"/>
      <c r="AY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M103" s="46"/>
      <c r="BN103" s="46"/>
      <c r="BO103" s="46"/>
      <c r="BP103" s="46"/>
      <c r="BR103" s="46"/>
      <c r="BS103" s="46"/>
      <c r="BT103" s="46"/>
      <c r="BU103" s="46"/>
      <c r="BV103" s="46"/>
      <c r="BX103" s="46"/>
      <c r="BY103" s="46"/>
      <c r="BZ103" s="46"/>
      <c r="CA103" s="46"/>
      <c r="CC103" s="46"/>
      <c r="CD103" s="46"/>
      <c r="CE103" s="46"/>
      <c r="CF103" s="46"/>
      <c r="CH103" s="46"/>
      <c r="CI103" s="46"/>
      <c r="CJ103" s="46"/>
      <c r="CK103" s="46"/>
      <c r="CM103" s="46"/>
      <c r="CN103" s="46"/>
      <c r="CO103" s="46"/>
      <c r="CP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I103" s="46"/>
      <c r="DJ103" s="46"/>
      <c r="DK103" s="46"/>
      <c r="DO103" s="52"/>
      <c r="DP103" s="52"/>
      <c r="DQ103" s="46"/>
      <c r="DS103" s="46"/>
      <c r="DT103" s="46"/>
      <c r="DU103" s="46"/>
      <c r="DV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K103" s="46"/>
      <c r="EL103" s="46"/>
      <c r="EM103" s="46"/>
      <c r="EN103" s="52"/>
      <c r="EO103" s="46"/>
      <c r="EP103" s="52"/>
      <c r="ES103" s="46"/>
      <c r="ET103" s="46"/>
      <c r="EU103" s="46"/>
      <c r="EW103" s="46"/>
      <c r="EX103" s="46"/>
      <c r="EY103" s="46"/>
      <c r="FA103" s="46"/>
      <c r="FB103" s="46"/>
      <c r="FC103" s="46"/>
      <c r="FD103" s="52"/>
      <c r="FF103" s="46"/>
      <c r="FG103" s="46"/>
      <c r="FH103" s="46"/>
      <c r="FJ103" s="51"/>
      <c r="FK103" s="46"/>
      <c r="FL103" s="52"/>
      <c r="FM103" s="46"/>
      <c r="FN103" s="46"/>
      <c r="FP103" s="46"/>
      <c r="FQ103" s="46"/>
    </row>
    <row r="104" spans="1:173" x14ac:dyDescent="0.2">
      <c r="A104" s="8"/>
      <c r="B104" s="8"/>
      <c r="C104" s="8"/>
      <c r="D104" s="330"/>
      <c r="E104" s="330"/>
      <c r="F104" s="330"/>
      <c r="G104" s="330"/>
      <c r="H104" s="330"/>
      <c r="I104" s="8"/>
      <c r="J104" s="8"/>
      <c r="K104" s="8"/>
      <c r="L104" s="8"/>
      <c r="M104" s="330"/>
      <c r="N104" s="330"/>
      <c r="O104" s="330"/>
      <c r="P104" s="8"/>
      <c r="Q104" s="331"/>
      <c r="R104" s="8"/>
      <c r="S104" s="8"/>
      <c r="T104" s="8"/>
      <c r="U104" s="8"/>
      <c r="V104" s="8"/>
      <c r="W104" s="332"/>
      <c r="X104" s="8"/>
      <c r="Y104" s="8"/>
      <c r="Z104" s="47"/>
      <c r="AA104" s="47"/>
      <c r="AB104" s="8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335">
        <f t="shared" si="186"/>
        <v>1963</v>
      </c>
      <c r="AN104" s="47">
        <f t="shared" ref="AN104:AO104" si="188">AN29</f>
        <v>0.92132077131909329</v>
      </c>
      <c r="AO104" s="47">
        <f t="shared" si="188"/>
        <v>1.017826944830726</v>
      </c>
      <c r="AP104" s="47">
        <f t="shared" si="183"/>
        <v>1.0208455759573898</v>
      </c>
      <c r="AQ104" s="47">
        <f t="shared" si="184"/>
        <v>0.75631938582223113</v>
      </c>
      <c r="AR104" s="47"/>
      <c r="AS104" s="8"/>
      <c r="AT104" s="5"/>
      <c r="AV104" s="46"/>
      <c r="AW104" s="46"/>
      <c r="AX104" s="46"/>
      <c r="AY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M104" s="46"/>
      <c r="BN104" s="46"/>
      <c r="BO104" s="46"/>
      <c r="BP104" s="46"/>
      <c r="BR104" s="46"/>
      <c r="BS104" s="46"/>
      <c r="BT104" s="46"/>
      <c r="BU104" s="46"/>
      <c r="BV104" s="46"/>
      <c r="BX104" s="46"/>
      <c r="BY104" s="46"/>
      <c r="BZ104" s="46"/>
      <c r="CA104" s="46"/>
      <c r="CC104" s="46"/>
      <c r="CD104" s="46"/>
      <c r="CE104" s="46"/>
      <c r="CF104" s="46"/>
      <c r="CH104" s="46"/>
      <c r="CI104" s="46"/>
      <c r="CJ104" s="46"/>
      <c r="CK104" s="46"/>
      <c r="CM104" s="46"/>
      <c r="CN104" s="46"/>
      <c r="CO104" s="46"/>
      <c r="CP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I104" s="46"/>
      <c r="DJ104" s="46"/>
      <c r="DK104" s="46"/>
      <c r="DO104" s="52"/>
      <c r="DP104" s="52"/>
      <c r="DQ104" s="46"/>
      <c r="DS104" s="46"/>
      <c r="DT104" s="46"/>
      <c r="DU104" s="46"/>
      <c r="DV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K104" s="46"/>
      <c r="EL104" s="46"/>
      <c r="EM104" s="46"/>
      <c r="EN104" s="52"/>
      <c r="EO104" s="46"/>
      <c r="EP104" s="52"/>
      <c r="ES104" s="46"/>
      <c r="ET104" s="46"/>
      <c r="EU104" s="46"/>
      <c r="EW104" s="46"/>
      <c r="EX104" s="46"/>
      <c r="EY104" s="46"/>
      <c r="FA104" s="46"/>
      <c r="FB104" s="46"/>
      <c r="FC104" s="46"/>
      <c r="FD104" s="52"/>
      <c r="FF104" s="46"/>
      <c r="FG104" s="46"/>
      <c r="FH104" s="46"/>
      <c r="FJ104" s="51"/>
      <c r="FK104" s="46"/>
      <c r="FL104" s="52"/>
      <c r="FM104" s="46"/>
      <c r="FN104" s="46"/>
      <c r="FP104" s="46"/>
      <c r="FQ104" s="46"/>
    </row>
    <row r="105" spans="1:173" x14ac:dyDescent="0.2">
      <c r="A105" s="8"/>
      <c r="B105" s="8"/>
      <c r="C105" s="8"/>
      <c r="D105" s="330"/>
      <c r="E105" s="330"/>
      <c r="F105" s="330"/>
      <c r="G105" s="330"/>
      <c r="H105" s="330"/>
      <c r="I105" s="8"/>
      <c r="J105" s="8"/>
      <c r="K105" s="8"/>
      <c r="L105" s="8"/>
      <c r="M105" s="330"/>
      <c r="N105" s="330"/>
      <c r="O105" s="330"/>
      <c r="P105" s="8"/>
      <c r="Q105" s="331"/>
      <c r="R105" s="8"/>
      <c r="S105" s="8"/>
      <c r="T105" s="8"/>
      <c r="U105" s="8"/>
      <c r="V105" s="8"/>
      <c r="W105" s="332"/>
      <c r="X105" s="8"/>
      <c r="Y105" s="8"/>
      <c r="Z105" s="47"/>
      <c r="AA105" s="47"/>
      <c r="AB105" s="8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335">
        <f t="shared" si="186"/>
        <v>1964</v>
      </c>
      <c r="AN105" s="47">
        <f t="shared" ref="AN105:AO105" si="189">AN30</f>
        <v>0.95148282392280903</v>
      </c>
      <c r="AO105" s="47">
        <f t="shared" si="189"/>
        <v>0.99383863878487311</v>
      </c>
      <c r="AP105" s="47">
        <f t="shared" si="183"/>
        <v>1.0188521664067953</v>
      </c>
      <c r="AQ105" s="47">
        <f t="shared" si="184"/>
        <v>0.76631668230419192</v>
      </c>
      <c r="AR105" s="47"/>
      <c r="AS105" s="8"/>
      <c r="AT105" s="5"/>
      <c r="AV105" s="46"/>
      <c r="AW105" s="46"/>
      <c r="AX105" s="46"/>
      <c r="AY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M105" s="46"/>
      <c r="BN105" s="46"/>
      <c r="BO105" s="46"/>
      <c r="BP105" s="46"/>
      <c r="BR105" s="46"/>
      <c r="BS105" s="46"/>
      <c r="BT105" s="46"/>
      <c r="BU105" s="46"/>
      <c r="BV105" s="46"/>
      <c r="BX105" s="46"/>
      <c r="BY105" s="46"/>
      <c r="BZ105" s="46"/>
      <c r="CA105" s="46"/>
      <c r="CC105" s="46"/>
      <c r="CD105" s="46"/>
      <c r="CE105" s="46"/>
      <c r="CF105" s="46"/>
      <c r="CH105" s="46"/>
      <c r="CI105" s="46"/>
      <c r="CJ105" s="46"/>
      <c r="CK105" s="46"/>
      <c r="CM105" s="46"/>
      <c r="CN105" s="46"/>
      <c r="CO105" s="46"/>
      <c r="CP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I105" s="46"/>
      <c r="DJ105" s="46"/>
      <c r="DK105" s="46"/>
      <c r="DO105" s="52"/>
      <c r="DP105" s="52"/>
      <c r="DQ105" s="46"/>
      <c r="DS105" s="46"/>
      <c r="DT105" s="46"/>
      <c r="DU105" s="46"/>
      <c r="DV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K105" s="46"/>
      <c r="EL105" s="46"/>
      <c r="EM105" s="46"/>
      <c r="EN105" s="52"/>
      <c r="EO105" s="46"/>
      <c r="EP105" s="52"/>
      <c r="ES105" s="46"/>
      <c r="ET105" s="46"/>
      <c r="EU105" s="46"/>
      <c r="EW105" s="46"/>
      <c r="EX105" s="46"/>
      <c r="EY105" s="46"/>
      <c r="FA105" s="46"/>
      <c r="FB105" s="46"/>
      <c r="FC105" s="46"/>
      <c r="FD105" s="52"/>
      <c r="FF105" s="46"/>
      <c r="FG105" s="46"/>
      <c r="FH105" s="46"/>
      <c r="FJ105" s="51"/>
      <c r="FK105" s="46"/>
      <c r="FL105" s="52"/>
      <c r="FM105" s="46"/>
      <c r="FN105" s="46"/>
      <c r="FP105" s="46"/>
      <c r="FQ105" s="46"/>
    </row>
    <row r="106" spans="1:173" x14ac:dyDescent="0.2">
      <c r="A106" s="8"/>
      <c r="B106" s="8"/>
      <c r="C106" s="8"/>
      <c r="D106" s="330"/>
      <c r="E106" s="330"/>
      <c r="F106" s="330"/>
      <c r="G106" s="330"/>
      <c r="H106" s="330"/>
      <c r="I106" s="8"/>
      <c r="J106" s="8"/>
      <c r="K106" s="8"/>
      <c r="L106" s="8"/>
      <c r="M106" s="330"/>
      <c r="N106" s="330"/>
      <c r="O106" s="330"/>
      <c r="P106" s="8"/>
      <c r="Q106" s="331"/>
      <c r="R106" s="8"/>
      <c r="S106" s="8"/>
      <c r="T106" s="8"/>
      <c r="U106" s="8"/>
      <c r="V106" s="8"/>
      <c r="W106" s="332"/>
      <c r="X106" s="8"/>
      <c r="Y106" s="8"/>
      <c r="Z106" s="47"/>
      <c r="AA106" s="47"/>
      <c r="AB106" s="8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335">
        <f t="shared" si="186"/>
        <v>1965</v>
      </c>
      <c r="AN106" s="47">
        <f t="shared" ref="AN106:AO106" si="190">AN31</f>
        <v>0.99020241361809824</v>
      </c>
      <c r="AO106" s="47">
        <f t="shared" si="190"/>
        <v>0.99758675099597616</v>
      </c>
      <c r="AP106" s="47">
        <f t="shared" si="183"/>
        <v>1.0203060724197535</v>
      </c>
      <c r="AQ106" s="47">
        <f t="shared" si="184"/>
        <v>0.76664879125848406</v>
      </c>
      <c r="AR106" s="47"/>
      <c r="AS106" s="8"/>
      <c r="AT106" s="5"/>
      <c r="AV106" s="46"/>
      <c r="AW106" s="46"/>
      <c r="AX106" s="46"/>
      <c r="AY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M106" s="46"/>
      <c r="BN106" s="46"/>
      <c r="BO106" s="46"/>
      <c r="BP106" s="46"/>
      <c r="BR106" s="46"/>
      <c r="BS106" s="46"/>
      <c r="BT106" s="46"/>
      <c r="BU106" s="46"/>
      <c r="BV106" s="46"/>
      <c r="BX106" s="46"/>
      <c r="BY106" s="46"/>
      <c r="BZ106" s="46"/>
      <c r="CA106" s="46"/>
      <c r="CC106" s="46"/>
      <c r="CD106" s="46"/>
      <c r="CE106" s="46"/>
      <c r="CF106" s="46"/>
      <c r="CH106" s="46"/>
      <c r="CI106" s="46"/>
      <c r="CJ106" s="46"/>
      <c r="CK106" s="46"/>
      <c r="CM106" s="46"/>
      <c r="CN106" s="46"/>
      <c r="CO106" s="46"/>
      <c r="CP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I106" s="46"/>
      <c r="DJ106" s="46"/>
      <c r="DK106" s="46"/>
      <c r="DO106" s="52"/>
      <c r="DP106" s="52"/>
      <c r="DQ106" s="46"/>
      <c r="DS106" s="46"/>
      <c r="DT106" s="46"/>
      <c r="DU106" s="46"/>
      <c r="DV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K106" s="46"/>
      <c r="EL106" s="46"/>
      <c r="EM106" s="46"/>
      <c r="EN106" s="52"/>
      <c r="EO106" s="46"/>
      <c r="EP106" s="52"/>
      <c r="ES106" s="46"/>
      <c r="ET106" s="46"/>
      <c r="EU106" s="46"/>
      <c r="EW106" s="46"/>
      <c r="EX106" s="46"/>
      <c r="EY106" s="46"/>
      <c r="FA106" s="46"/>
      <c r="FB106" s="46"/>
      <c r="FC106" s="46"/>
      <c r="FD106" s="52"/>
      <c r="FF106" s="46"/>
      <c r="FG106" s="46"/>
      <c r="FH106" s="46"/>
      <c r="FJ106" s="51"/>
      <c r="FK106" s="46"/>
      <c r="FL106" s="52"/>
      <c r="FM106" s="46"/>
      <c r="FN106" s="46"/>
      <c r="FP106" s="46"/>
      <c r="FQ106" s="46"/>
    </row>
    <row r="107" spans="1:173" x14ac:dyDescent="0.2">
      <c r="A107" s="8"/>
      <c r="B107" s="8"/>
      <c r="C107" s="8"/>
      <c r="D107" s="330"/>
      <c r="E107" s="330"/>
      <c r="F107" s="330"/>
      <c r="G107" s="330"/>
      <c r="H107" s="330"/>
      <c r="I107" s="8"/>
      <c r="J107" s="8"/>
      <c r="K107" s="8"/>
      <c r="L107" s="8"/>
      <c r="M107" s="330"/>
      <c r="N107" s="330"/>
      <c r="O107" s="330"/>
      <c r="P107" s="8"/>
      <c r="Q107" s="331"/>
      <c r="R107" s="8"/>
      <c r="S107" s="8"/>
      <c r="T107" s="8"/>
      <c r="U107" s="8"/>
      <c r="V107" s="8"/>
      <c r="W107" s="332"/>
      <c r="X107" s="8"/>
      <c r="Y107" s="8"/>
      <c r="Z107" s="47"/>
      <c r="AA107" s="47"/>
      <c r="AB107" s="8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335">
        <f t="shared" si="186"/>
        <v>1966</v>
      </c>
      <c r="AN107" s="47">
        <f t="shared" ref="AN107:AO107" si="191">AN32</f>
        <v>1.0222453532904814</v>
      </c>
      <c r="AO107" s="47">
        <f t="shared" si="191"/>
        <v>1.0160273128102488</v>
      </c>
      <c r="AP107" s="47">
        <f t="shared" si="183"/>
        <v>1.0215238648314477</v>
      </c>
      <c r="AQ107" s="47">
        <f t="shared" si="184"/>
        <v>0.76968433811118087</v>
      </c>
      <c r="AR107" s="47"/>
      <c r="AS107" s="8"/>
      <c r="AT107" s="5"/>
      <c r="AV107" s="46"/>
      <c r="AW107" s="46"/>
      <c r="AX107" s="46"/>
      <c r="AY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M107" s="46"/>
      <c r="BN107" s="46"/>
      <c r="BO107" s="46"/>
      <c r="BP107" s="46"/>
      <c r="BR107" s="46"/>
      <c r="BS107" s="46"/>
      <c r="BT107" s="46"/>
      <c r="BU107" s="46"/>
      <c r="BV107" s="46"/>
      <c r="BX107" s="46"/>
      <c r="BY107" s="46"/>
      <c r="BZ107" s="46"/>
      <c r="CA107" s="46"/>
      <c r="CC107" s="46"/>
      <c r="CD107" s="46"/>
      <c r="CE107" s="46"/>
      <c r="CF107" s="46"/>
      <c r="CH107" s="46"/>
      <c r="CI107" s="46"/>
      <c r="CJ107" s="46"/>
      <c r="CK107" s="46"/>
      <c r="CM107" s="46"/>
      <c r="CN107" s="46"/>
      <c r="CO107" s="46"/>
      <c r="CP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I107" s="46"/>
      <c r="DJ107" s="46"/>
      <c r="DK107" s="46"/>
      <c r="DO107" s="52"/>
      <c r="DP107" s="52"/>
      <c r="DQ107" s="46"/>
      <c r="DS107" s="46"/>
      <c r="DT107" s="46"/>
      <c r="DU107" s="46"/>
      <c r="DV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K107" s="46"/>
      <c r="EL107" s="46"/>
      <c r="EM107" s="46"/>
      <c r="EN107" s="52"/>
      <c r="EO107" s="46"/>
      <c r="EP107" s="52"/>
      <c r="ES107" s="46"/>
      <c r="ET107" s="46"/>
      <c r="EU107" s="46"/>
      <c r="EW107" s="46"/>
      <c r="EX107" s="46"/>
      <c r="EY107" s="46"/>
      <c r="FA107" s="46"/>
      <c r="FB107" s="46"/>
      <c r="FC107" s="46"/>
      <c r="FD107" s="52"/>
      <c r="FF107" s="46"/>
      <c r="FG107" s="46"/>
      <c r="FH107" s="46"/>
      <c r="FJ107" s="51"/>
      <c r="FK107" s="46"/>
      <c r="FL107" s="52"/>
      <c r="FM107" s="46"/>
      <c r="FN107" s="46"/>
      <c r="FP107" s="46"/>
      <c r="FQ107" s="46"/>
    </row>
    <row r="108" spans="1:173" x14ac:dyDescent="0.2">
      <c r="A108" s="8"/>
      <c r="B108" s="8"/>
      <c r="C108" s="8"/>
      <c r="D108" s="330"/>
      <c r="E108" s="330"/>
      <c r="F108" s="330"/>
      <c r="G108" s="330"/>
      <c r="H108" s="330"/>
      <c r="I108" s="8"/>
      <c r="J108" s="8"/>
      <c r="K108" s="8"/>
      <c r="L108" s="8"/>
      <c r="M108" s="330"/>
      <c r="N108" s="330"/>
      <c r="O108" s="330"/>
      <c r="P108" s="8"/>
      <c r="Q108" s="331"/>
      <c r="R108" s="8"/>
      <c r="S108" s="8"/>
      <c r="T108" s="8"/>
      <c r="U108" s="8"/>
      <c r="V108" s="8"/>
      <c r="W108" s="332"/>
      <c r="X108" s="8"/>
      <c r="Y108" s="8"/>
      <c r="Z108" s="47"/>
      <c r="AA108" s="47"/>
      <c r="AB108" s="8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335">
        <f t="shared" si="186"/>
        <v>1967</v>
      </c>
      <c r="AN108" s="47">
        <f t="shared" ref="AN108:AO108" si="192">AN33</f>
        <v>1.1137732048498206</v>
      </c>
      <c r="AO108" s="47">
        <f t="shared" si="192"/>
        <v>1.0015632513645825</v>
      </c>
      <c r="AP108" s="47">
        <f t="shared" si="183"/>
        <v>1.0204332717208058</v>
      </c>
      <c r="AQ108" s="47">
        <f t="shared" si="184"/>
        <v>0.76451202622738668</v>
      </c>
      <c r="AR108" s="47"/>
      <c r="AS108" s="8"/>
      <c r="AT108" s="5"/>
      <c r="AV108" s="46"/>
      <c r="AW108" s="46"/>
      <c r="AX108" s="46"/>
      <c r="AY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M108" s="46"/>
      <c r="BN108" s="46"/>
      <c r="BO108" s="46"/>
      <c r="BP108" s="46"/>
      <c r="BR108" s="46"/>
      <c r="BS108" s="46"/>
      <c r="BT108" s="46"/>
      <c r="BU108" s="46"/>
      <c r="BV108" s="46"/>
      <c r="BX108" s="46"/>
      <c r="BY108" s="46"/>
      <c r="BZ108" s="46"/>
      <c r="CA108" s="46"/>
      <c r="CC108" s="46"/>
      <c r="CD108" s="46"/>
      <c r="CE108" s="46"/>
      <c r="CF108" s="46"/>
      <c r="CH108" s="46"/>
      <c r="CI108" s="46"/>
      <c r="CJ108" s="46"/>
      <c r="CK108" s="46"/>
      <c r="CM108" s="46"/>
      <c r="CN108" s="46"/>
      <c r="CO108" s="46"/>
      <c r="CP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I108" s="46"/>
      <c r="DJ108" s="46"/>
      <c r="DK108" s="46"/>
      <c r="DO108" s="52"/>
      <c r="DP108" s="52"/>
      <c r="DQ108" s="46"/>
      <c r="DS108" s="46"/>
      <c r="DT108" s="46"/>
      <c r="DU108" s="46"/>
      <c r="DV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K108" s="46"/>
      <c r="EL108" s="46"/>
      <c r="EM108" s="46"/>
      <c r="EN108" s="52"/>
      <c r="EO108" s="46"/>
      <c r="EP108" s="52"/>
      <c r="ES108" s="46"/>
      <c r="ET108" s="46"/>
      <c r="EU108" s="46"/>
      <c r="EW108" s="46"/>
      <c r="EX108" s="46"/>
      <c r="EY108" s="46"/>
      <c r="FA108" s="46"/>
      <c r="FB108" s="46"/>
      <c r="FC108" s="46"/>
      <c r="FD108" s="52"/>
      <c r="FF108" s="46"/>
      <c r="FG108" s="46"/>
      <c r="FH108" s="46"/>
      <c r="FJ108" s="51"/>
      <c r="FK108" s="46"/>
      <c r="FL108" s="52"/>
      <c r="FM108" s="46"/>
      <c r="FN108" s="46"/>
      <c r="FP108" s="46"/>
      <c r="FQ108" s="46"/>
    </row>
    <row r="109" spans="1:173" x14ac:dyDescent="0.2">
      <c r="A109" s="8"/>
      <c r="B109" s="8"/>
      <c r="C109" s="8"/>
      <c r="D109" s="330"/>
      <c r="E109" s="330"/>
      <c r="F109" s="330"/>
      <c r="G109" s="330"/>
      <c r="H109" s="330"/>
      <c r="I109" s="8"/>
      <c r="J109" s="8"/>
      <c r="K109" s="8"/>
      <c r="L109" s="8"/>
      <c r="M109" s="330"/>
      <c r="N109" s="330"/>
      <c r="O109" s="330"/>
      <c r="P109" s="8"/>
      <c r="Q109" s="331"/>
      <c r="R109" s="8"/>
      <c r="S109" s="8"/>
      <c r="T109" s="8"/>
      <c r="U109" s="8"/>
      <c r="V109" s="8"/>
      <c r="W109" s="332"/>
      <c r="X109" s="8"/>
      <c r="Y109" s="8"/>
      <c r="Z109" s="47"/>
      <c r="AA109" s="47"/>
      <c r="AB109" s="8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335">
        <f t="shared" si="186"/>
        <v>1968</v>
      </c>
      <c r="AN109" s="47">
        <f t="shared" ref="AN109:AO109" si="193">AN34</f>
        <v>1.1275280399948948</v>
      </c>
      <c r="AO109" s="47">
        <f t="shared" si="193"/>
        <v>1.0118474015448862</v>
      </c>
      <c r="AP109" s="47">
        <f t="shared" si="183"/>
        <v>1.0200982753008598</v>
      </c>
      <c r="AQ109" s="47">
        <f t="shared" si="184"/>
        <v>0.77594197020774447</v>
      </c>
      <c r="AR109" s="47"/>
      <c r="AS109" s="8"/>
      <c r="AT109" s="5"/>
      <c r="AV109" s="46"/>
      <c r="AW109" s="46"/>
      <c r="AX109" s="46"/>
      <c r="AY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M109" s="46"/>
      <c r="BN109" s="46"/>
      <c r="BO109" s="46"/>
      <c r="BP109" s="46"/>
      <c r="BR109" s="46"/>
      <c r="BS109" s="46"/>
      <c r="BT109" s="46"/>
      <c r="BU109" s="46"/>
      <c r="BV109" s="46"/>
      <c r="BX109" s="46"/>
      <c r="BY109" s="46"/>
      <c r="BZ109" s="46"/>
      <c r="CA109" s="46"/>
      <c r="CC109" s="46"/>
      <c r="CD109" s="46"/>
      <c r="CE109" s="46"/>
      <c r="CF109" s="46"/>
      <c r="CH109" s="46"/>
      <c r="CI109" s="46"/>
      <c r="CJ109" s="46"/>
      <c r="CK109" s="46"/>
      <c r="CM109" s="46"/>
      <c r="CN109" s="46"/>
      <c r="CO109" s="46"/>
      <c r="CP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I109" s="46"/>
      <c r="DJ109" s="46"/>
      <c r="DK109" s="46"/>
      <c r="DO109" s="52"/>
      <c r="DP109" s="52"/>
      <c r="DQ109" s="46"/>
      <c r="DS109" s="46"/>
      <c r="DT109" s="46"/>
      <c r="DU109" s="46"/>
      <c r="DV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K109" s="46"/>
      <c r="EL109" s="46"/>
      <c r="EM109" s="46"/>
      <c r="EN109" s="52"/>
      <c r="EO109" s="46"/>
      <c r="EP109" s="52"/>
      <c r="ES109" s="46"/>
      <c r="ET109" s="46"/>
      <c r="EU109" s="46"/>
      <c r="EW109" s="46"/>
      <c r="EX109" s="46"/>
      <c r="EY109" s="46"/>
      <c r="FA109" s="46"/>
      <c r="FB109" s="46"/>
      <c r="FC109" s="46"/>
      <c r="FD109" s="52"/>
      <c r="FF109" s="46"/>
      <c r="FG109" s="46"/>
      <c r="FH109" s="46"/>
      <c r="FJ109" s="51"/>
      <c r="FK109" s="46"/>
      <c r="FL109" s="52"/>
      <c r="FM109" s="46"/>
      <c r="FN109" s="46"/>
      <c r="FP109" s="46"/>
      <c r="FQ109" s="46"/>
    </row>
    <row r="110" spans="1:173" x14ac:dyDescent="0.2">
      <c r="A110" s="8"/>
      <c r="B110" s="8"/>
      <c r="C110" s="8"/>
      <c r="D110" s="330"/>
      <c r="E110" s="330"/>
      <c r="F110" s="330"/>
      <c r="G110" s="330"/>
      <c r="H110" s="330"/>
      <c r="I110" s="8"/>
      <c r="J110" s="8"/>
      <c r="K110" s="8"/>
      <c r="L110" s="8"/>
      <c r="M110" s="330"/>
      <c r="N110" s="330"/>
      <c r="O110" s="330"/>
      <c r="P110" s="8"/>
      <c r="Q110" s="331"/>
      <c r="R110" s="8"/>
      <c r="S110" s="8"/>
      <c r="T110" s="8"/>
      <c r="U110" s="8"/>
      <c r="V110" s="8"/>
      <c r="W110" s="332"/>
      <c r="X110" s="8"/>
      <c r="Y110" s="8"/>
      <c r="Z110" s="47"/>
      <c r="AA110" s="47"/>
      <c r="AB110" s="8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335">
        <f t="shared" si="186"/>
        <v>1969</v>
      </c>
      <c r="AN110" s="47">
        <f t="shared" ref="AN110:AO110" si="194">AN35</f>
        <v>1.153316670675457</v>
      </c>
      <c r="AO110" s="47">
        <f t="shared" si="194"/>
        <v>1.0194855932084104</v>
      </c>
      <c r="AP110" s="47">
        <f t="shared" si="183"/>
        <v>1.0202518193888268</v>
      </c>
      <c r="AQ110" s="47">
        <f t="shared" si="184"/>
        <v>0.78455259520413778</v>
      </c>
      <c r="AR110" s="47"/>
      <c r="AS110" s="8"/>
      <c r="AT110" s="5"/>
      <c r="AV110" s="46"/>
      <c r="AW110" s="46"/>
      <c r="AX110" s="46"/>
      <c r="AY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M110" s="46"/>
      <c r="BN110" s="46"/>
      <c r="BO110" s="46"/>
      <c r="BP110" s="46"/>
      <c r="BR110" s="46"/>
      <c r="BS110" s="46"/>
      <c r="BT110" s="46"/>
      <c r="BU110" s="46"/>
      <c r="BV110" s="46"/>
      <c r="BX110" s="46"/>
      <c r="BY110" s="46"/>
      <c r="BZ110" s="46"/>
      <c r="CA110" s="46"/>
      <c r="CC110" s="46"/>
      <c r="CD110" s="46"/>
      <c r="CE110" s="46"/>
      <c r="CF110" s="46"/>
      <c r="CH110" s="46"/>
      <c r="CI110" s="46"/>
      <c r="CJ110" s="46"/>
      <c r="CK110" s="46"/>
      <c r="CM110" s="46"/>
      <c r="CN110" s="46"/>
      <c r="CO110" s="46"/>
      <c r="CP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I110" s="46"/>
      <c r="DJ110" s="46"/>
      <c r="DK110" s="46"/>
      <c r="DO110" s="52"/>
      <c r="DP110" s="52"/>
      <c r="DQ110" s="46"/>
      <c r="DS110" s="46"/>
      <c r="DT110" s="46"/>
      <c r="DU110" s="46"/>
      <c r="DV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K110" s="46"/>
      <c r="EL110" s="46"/>
      <c r="EM110" s="46"/>
      <c r="EN110" s="52"/>
      <c r="EO110" s="46"/>
      <c r="EP110" s="52"/>
      <c r="ES110" s="46"/>
      <c r="ET110" s="46"/>
      <c r="EU110" s="46"/>
      <c r="EW110" s="46"/>
      <c r="EX110" s="46"/>
      <c r="EY110" s="46"/>
      <c r="FA110" s="46"/>
      <c r="FB110" s="46"/>
      <c r="FC110" s="46"/>
      <c r="FD110" s="52"/>
      <c r="FF110" s="46"/>
      <c r="FG110" s="46"/>
      <c r="FH110" s="46"/>
      <c r="FJ110" s="51"/>
      <c r="FK110" s="46"/>
      <c r="FL110" s="52"/>
      <c r="FM110" s="46"/>
      <c r="FN110" s="46"/>
      <c r="FP110" s="46"/>
      <c r="FQ110" s="46"/>
    </row>
    <row r="111" spans="1:173" x14ac:dyDescent="0.2">
      <c r="A111" s="8"/>
      <c r="B111" s="8"/>
      <c r="C111" s="8"/>
      <c r="D111" s="330"/>
      <c r="E111" s="330"/>
      <c r="F111" s="330"/>
      <c r="G111" s="330"/>
      <c r="H111" s="330"/>
      <c r="I111" s="8"/>
      <c r="J111" s="8"/>
      <c r="K111" s="8"/>
      <c r="L111" s="8"/>
      <c r="M111" s="330"/>
      <c r="N111" s="330"/>
      <c r="O111" s="330"/>
      <c r="P111" s="8"/>
      <c r="Q111" s="331"/>
      <c r="R111" s="8"/>
      <c r="S111" s="8"/>
      <c r="T111" s="8"/>
      <c r="U111" s="8"/>
      <c r="V111" s="8"/>
      <c r="W111" s="332"/>
      <c r="X111" s="8"/>
      <c r="Y111" s="8"/>
      <c r="Z111" s="47"/>
      <c r="AA111" s="47"/>
      <c r="AB111" s="8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335">
        <f t="shared" si="186"/>
        <v>1970</v>
      </c>
      <c r="AN111" s="47">
        <f t="shared" ref="AN111:AO111" si="195">AN36</f>
        <v>1.1892626353145621</v>
      </c>
      <c r="AO111" s="47">
        <f t="shared" si="195"/>
        <v>1.010164137921169</v>
      </c>
      <c r="AP111" s="47">
        <f t="shared" si="183"/>
        <v>1.0257897728637211</v>
      </c>
      <c r="AQ111" s="47">
        <f t="shared" si="184"/>
        <v>0.79399600676858006</v>
      </c>
      <c r="AR111" s="47"/>
      <c r="AS111" s="8"/>
      <c r="AT111" s="5"/>
      <c r="AV111" s="46"/>
      <c r="AW111" s="46"/>
      <c r="AX111" s="46"/>
      <c r="AY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M111" s="46"/>
      <c r="BN111" s="46"/>
      <c r="BO111" s="46"/>
      <c r="BP111" s="46"/>
      <c r="BR111" s="46"/>
      <c r="BS111" s="46"/>
      <c r="BT111" s="46"/>
      <c r="BU111" s="46"/>
      <c r="BV111" s="46"/>
      <c r="BX111" s="46"/>
      <c r="BY111" s="46"/>
      <c r="BZ111" s="46"/>
      <c r="CA111" s="46"/>
      <c r="CC111" s="46"/>
      <c r="CD111" s="46"/>
      <c r="CE111" s="46"/>
      <c r="CF111" s="46"/>
      <c r="CH111" s="46"/>
      <c r="CI111" s="46"/>
      <c r="CJ111" s="46"/>
      <c r="CK111" s="46"/>
      <c r="CM111" s="46"/>
      <c r="CN111" s="46"/>
      <c r="CO111" s="46"/>
      <c r="CP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I111" s="46"/>
      <c r="DJ111" s="46"/>
      <c r="DK111" s="46"/>
      <c r="DO111" s="52"/>
      <c r="DP111" s="52"/>
      <c r="DQ111" s="46"/>
      <c r="DS111" s="46"/>
      <c r="DT111" s="46"/>
      <c r="DU111" s="46"/>
      <c r="DV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K111" s="46"/>
      <c r="EL111" s="46"/>
      <c r="EM111" s="46"/>
      <c r="EN111" s="52"/>
      <c r="EO111" s="46"/>
      <c r="EP111" s="52"/>
      <c r="ES111" s="46"/>
      <c r="ET111" s="46"/>
      <c r="EU111" s="46"/>
      <c r="EW111" s="46"/>
      <c r="EX111" s="46"/>
      <c r="EY111" s="46"/>
      <c r="FA111" s="46"/>
      <c r="FB111" s="46"/>
      <c r="FC111" s="46"/>
      <c r="FD111" s="52"/>
      <c r="FF111" s="46"/>
      <c r="FG111" s="46"/>
      <c r="FH111" s="46"/>
      <c r="FJ111" s="51"/>
      <c r="FK111" s="46"/>
      <c r="FL111" s="52"/>
      <c r="FM111" s="46"/>
      <c r="FN111" s="46"/>
      <c r="FP111" s="46"/>
      <c r="FQ111" s="46"/>
    </row>
    <row r="112" spans="1:173" x14ac:dyDescent="0.2">
      <c r="A112" s="8"/>
      <c r="B112" s="8"/>
      <c r="C112" s="8"/>
      <c r="D112" s="330"/>
      <c r="E112" s="330"/>
      <c r="F112" s="330"/>
      <c r="G112" s="330"/>
      <c r="H112" s="330"/>
      <c r="I112" s="8"/>
      <c r="J112" s="8"/>
      <c r="K112" s="8"/>
      <c r="L112" s="8"/>
      <c r="M112" s="330"/>
      <c r="N112" s="330"/>
      <c r="O112" s="330"/>
      <c r="P112" s="8"/>
      <c r="Q112" s="331"/>
      <c r="R112" s="8"/>
      <c r="S112" s="8"/>
      <c r="T112" s="8"/>
      <c r="U112" s="8"/>
      <c r="V112" s="8"/>
      <c r="W112" s="332"/>
      <c r="X112" s="8"/>
      <c r="Y112" s="8"/>
      <c r="Z112" s="47"/>
      <c r="AA112" s="47"/>
      <c r="AB112" s="8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335">
        <f t="shared" si="186"/>
        <v>1971</v>
      </c>
      <c r="AN112" s="47">
        <f t="shared" ref="AN112:AO112" si="196">AN37</f>
        <v>1.2065815667001702</v>
      </c>
      <c r="AO112" s="47">
        <f t="shared" si="196"/>
        <v>1.0047524270035684</v>
      </c>
      <c r="AP112" s="47">
        <f t="shared" si="183"/>
        <v>1.0246800799906515</v>
      </c>
      <c r="AQ112" s="47">
        <f t="shared" si="184"/>
        <v>0.80479432866468215</v>
      </c>
      <c r="AR112" s="47"/>
      <c r="AS112" s="8"/>
      <c r="AT112" s="5"/>
      <c r="AV112" s="46"/>
      <c r="AW112" s="46"/>
      <c r="AX112" s="46"/>
      <c r="AY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M112" s="46"/>
      <c r="BN112" s="46"/>
      <c r="BO112" s="46"/>
      <c r="BP112" s="46"/>
      <c r="BR112" s="46"/>
      <c r="BS112" s="46"/>
      <c r="BT112" s="46"/>
      <c r="BU112" s="46"/>
      <c r="BV112" s="46"/>
      <c r="BX112" s="46"/>
      <c r="BY112" s="46"/>
      <c r="BZ112" s="46"/>
      <c r="CA112" s="46"/>
      <c r="CC112" s="46"/>
      <c r="CD112" s="46"/>
      <c r="CE112" s="46"/>
      <c r="CF112" s="46"/>
      <c r="CH112" s="46"/>
      <c r="CI112" s="46"/>
      <c r="CJ112" s="46"/>
      <c r="CK112" s="46"/>
      <c r="CM112" s="46"/>
      <c r="CN112" s="46"/>
      <c r="CO112" s="46"/>
      <c r="CP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I112" s="46"/>
      <c r="DJ112" s="46"/>
      <c r="DK112" s="46"/>
      <c r="DO112" s="52"/>
      <c r="DP112" s="52"/>
      <c r="DQ112" s="46"/>
      <c r="DS112" s="46"/>
      <c r="DT112" s="46"/>
      <c r="DU112" s="46"/>
      <c r="DV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K112" s="46"/>
      <c r="EL112" s="46"/>
      <c r="EM112" s="46"/>
      <c r="EN112" s="52"/>
      <c r="EO112" s="46"/>
      <c r="EP112" s="52"/>
      <c r="ES112" s="46"/>
      <c r="ET112" s="46"/>
      <c r="EU112" s="46"/>
      <c r="EW112" s="46"/>
      <c r="EX112" s="46"/>
      <c r="EY112" s="46"/>
      <c r="FA112" s="46"/>
      <c r="FB112" s="46"/>
      <c r="FC112" s="46"/>
      <c r="FD112" s="52"/>
      <c r="FF112" s="46"/>
      <c r="FG112" s="46"/>
      <c r="FH112" s="46"/>
      <c r="FJ112" s="51"/>
      <c r="FK112" s="46"/>
      <c r="FL112" s="52"/>
      <c r="FM112" s="46"/>
      <c r="FN112" s="46"/>
      <c r="FP112" s="46"/>
      <c r="FQ112" s="46"/>
    </row>
    <row r="113" spans="1:173" x14ac:dyDescent="0.2">
      <c r="A113" s="8"/>
      <c r="B113" s="8"/>
      <c r="C113" s="8"/>
      <c r="D113" s="330"/>
      <c r="E113" s="330"/>
      <c r="F113" s="330"/>
      <c r="G113" s="330"/>
      <c r="H113" s="330"/>
      <c r="I113" s="8"/>
      <c r="J113" s="8"/>
      <c r="K113" s="8"/>
      <c r="L113" s="8"/>
      <c r="M113" s="330"/>
      <c r="N113" s="330"/>
      <c r="O113" s="330"/>
      <c r="P113" s="8"/>
      <c r="Q113" s="331"/>
      <c r="R113" s="8"/>
      <c r="S113" s="8"/>
      <c r="T113" s="8"/>
      <c r="U113" s="8"/>
      <c r="V113" s="8"/>
      <c r="W113" s="332"/>
      <c r="X113" s="8"/>
      <c r="Y113" s="8"/>
      <c r="Z113" s="47"/>
      <c r="AA113" s="47"/>
      <c r="AB113" s="8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335">
        <f t="shared" si="186"/>
        <v>1972</v>
      </c>
      <c r="AN113" s="47">
        <f t="shared" ref="AN113:AO113" si="197">AN38</f>
        <v>1.2151745138508121</v>
      </c>
      <c r="AO113" s="47">
        <f t="shared" si="197"/>
        <v>1.010784129514239</v>
      </c>
      <c r="AP113" s="47">
        <f t="shared" si="183"/>
        <v>1.0209726030207953</v>
      </c>
      <c r="AQ113" s="47">
        <f t="shared" si="184"/>
        <v>0.82018341075145518</v>
      </c>
      <c r="AR113" s="47"/>
      <c r="AS113" s="8"/>
      <c r="AT113" s="5"/>
      <c r="AV113" s="46"/>
      <c r="AW113" s="46"/>
      <c r="AX113" s="46"/>
      <c r="AY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M113" s="46"/>
      <c r="BN113" s="46"/>
      <c r="BO113" s="46"/>
      <c r="BP113" s="46"/>
      <c r="BR113" s="46"/>
      <c r="BS113" s="46"/>
      <c r="BT113" s="46"/>
      <c r="BU113" s="46"/>
      <c r="BV113" s="46"/>
      <c r="BX113" s="46"/>
      <c r="BY113" s="46"/>
      <c r="BZ113" s="46"/>
      <c r="CA113" s="46"/>
      <c r="CC113" s="46"/>
      <c r="CD113" s="46"/>
      <c r="CE113" s="46"/>
      <c r="CF113" s="46"/>
      <c r="CH113" s="46"/>
      <c r="CI113" s="46"/>
      <c r="CJ113" s="46"/>
      <c r="CK113" s="46"/>
      <c r="CM113" s="46"/>
      <c r="CN113" s="46"/>
      <c r="CO113" s="46"/>
      <c r="CP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I113" s="46"/>
      <c r="DJ113" s="46"/>
      <c r="DK113" s="46"/>
      <c r="DO113" s="52"/>
      <c r="DP113" s="52"/>
      <c r="DQ113" s="46"/>
      <c r="DS113" s="46"/>
      <c r="DT113" s="46"/>
      <c r="DU113" s="46"/>
      <c r="DV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K113" s="46"/>
      <c r="EL113" s="46"/>
      <c r="EM113" s="46"/>
      <c r="EN113" s="52"/>
      <c r="EO113" s="46"/>
      <c r="EP113" s="52"/>
      <c r="ES113" s="46"/>
      <c r="ET113" s="46"/>
      <c r="EU113" s="46"/>
      <c r="EW113" s="46"/>
      <c r="EX113" s="46"/>
      <c r="EY113" s="46"/>
      <c r="FA113" s="46"/>
      <c r="FB113" s="46"/>
      <c r="FC113" s="46"/>
      <c r="FD113" s="52"/>
      <c r="FF113" s="46"/>
      <c r="FG113" s="46"/>
      <c r="FH113" s="46"/>
      <c r="FJ113" s="51"/>
      <c r="FK113" s="46"/>
      <c r="FL113" s="52"/>
      <c r="FM113" s="46"/>
      <c r="FN113" s="46"/>
      <c r="FP113" s="46"/>
      <c r="FQ113" s="46"/>
    </row>
    <row r="114" spans="1:173" x14ac:dyDescent="0.2">
      <c r="A114" s="8"/>
      <c r="B114" s="8"/>
      <c r="C114" s="8"/>
      <c r="D114" s="330"/>
      <c r="E114" s="330"/>
      <c r="F114" s="330"/>
      <c r="G114" s="330"/>
      <c r="H114" s="330"/>
      <c r="I114" s="8"/>
      <c r="J114" s="8"/>
      <c r="K114" s="8"/>
      <c r="L114" s="8"/>
      <c r="M114" s="330"/>
      <c r="N114" s="330"/>
      <c r="O114" s="330"/>
      <c r="P114" s="8"/>
      <c r="Q114" s="331"/>
      <c r="R114" s="8"/>
      <c r="S114" s="8"/>
      <c r="T114" s="8"/>
      <c r="U114" s="8"/>
      <c r="V114" s="8"/>
      <c r="W114" s="332"/>
      <c r="X114" s="8"/>
      <c r="Y114" s="8"/>
      <c r="Z114" s="47"/>
      <c r="AA114" s="47"/>
      <c r="AB114" s="8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335">
        <f t="shared" si="186"/>
        <v>1973</v>
      </c>
      <c r="AN114" s="47">
        <f t="shared" ref="AN114:AO114" si="198">AN39</f>
        <v>1.2318299430398454</v>
      </c>
      <c r="AO114" s="47">
        <f t="shared" si="198"/>
        <v>0.99253286992345757</v>
      </c>
      <c r="AP114" s="47">
        <f t="shared" si="183"/>
        <v>1.0187598123687933</v>
      </c>
      <c r="AQ114" s="47">
        <f t="shared" si="184"/>
        <v>0.83690029846701652</v>
      </c>
      <c r="AR114" s="47"/>
      <c r="AS114" s="8"/>
      <c r="AT114" s="5"/>
      <c r="AV114" s="46"/>
      <c r="AW114" s="46"/>
      <c r="AX114" s="46"/>
      <c r="AY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M114" s="46"/>
      <c r="BN114" s="46"/>
      <c r="BO114" s="46"/>
      <c r="BP114" s="46"/>
      <c r="BR114" s="46"/>
      <c r="BS114" s="46"/>
      <c r="BT114" s="46"/>
      <c r="BU114" s="46"/>
      <c r="BV114" s="46"/>
      <c r="BX114" s="46"/>
      <c r="BY114" s="46"/>
      <c r="BZ114" s="46"/>
      <c r="CA114" s="46"/>
      <c r="CC114" s="46"/>
      <c r="CD114" s="46"/>
      <c r="CE114" s="46"/>
      <c r="CF114" s="46"/>
      <c r="CH114" s="46"/>
      <c r="CI114" s="46"/>
      <c r="CJ114" s="46"/>
      <c r="CK114" s="46"/>
      <c r="CM114" s="46"/>
      <c r="CN114" s="46"/>
      <c r="CO114" s="46"/>
      <c r="CP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I114" s="46"/>
      <c r="DJ114" s="46"/>
      <c r="DK114" s="46"/>
      <c r="DO114" s="52"/>
      <c r="DP114" s="52"/>
      <c r="DQ114" s="46"/>
      <c r="DS114" s="46"/>
      <c r="DT114" s="46"/>
      <c r="DU114" s="46"/>
      <c r="DV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K114" s="46"/>
      <c r="EL114" s="46"/>
      <c r="EM114" s="46"/>
      <c r="EN114" s="52"/>
      <c r="EO114" s="46"/>
      <c r="EP114" s="52"/>
      <c r="ES114" s="46"/>
      <c r="ET114" s="46"/>
      <c r="EU114" s="46"/>
      <c r="EW114" s="46"/>
      <c r="EX114" s="46"/>
      <c r="EY114" s="46"/>
      <c r="FA114" s="46"/>
      <c r="FB114" s="46"/>
      <c r="FC114" s="46"/>
      <c r="FD114" s="52"/>
      <c r="FF114" s="46"/>
      <c r="FG114" s="46"/>
      <c r="FH114" s="46"/>
      <c r="FJ114" s="51"/>
      <c r="FK114" s="46"/>
      <c r="FL114" s="52"/>
      <c r="FM114" s="46"/>
      <c r="FN114" s="46"/>
      <c r="FP114" s="46"/>
      <c r="FQ114" s="46"/>
    </row>
    <row r="115" spans="1:173" x14ac:dyDescent="0.2">
      <c r="A115" s="8"/>
      <c r="B115" s="8"/>
      <c r="C115" s="8"/>
      <c r="D115" s="330"/>
      <c r="E115" s="330"/>
      <c r="F115" s="330"/>
      <c r="G115" s="330"/>
      <c r="H115" s="330"/>
      <c r="I115" s="8"/>
      <c r="J115" s="8"/>
      <c r="K115" s="8"/>
      <c r="L115" s="8"/>
      <c r="M115" s="330"/>
      <c r="N115" s="330"/>
      <c r="O115" s="330"/>
      <c r="P115" s="8"/>
      <c r="Q115" s="331"/>
      <c r="R115" s="8"/>
      <c r="S115" s="8"/>
      <c r="T115" s="8"/>
      <c r="U115" s="8"/>
      <c r="V115" s="8"/>
      <c r="W115" s="332"/>
      <c r="X115" s="8"/>
      <c r="Y115" s="8"/>
      <c r="Z115" s="47"/>
      <c r="AA115" s="47"/>
      <c r="AB115" s="8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335">
        <f t="shared" si="186"/>
        <v>1974</v>
      </c>
      <c r="AN115" s="47">
        <f t="shared" ref="AN115:AO115" si="199">AN40</f>
        <v>1.1671753393006601</v>
      </c>
      <c r="AO115" s="47">
        <f t="shared" si="199"/>
        <v>0.9911554481983802</v>
      </c>
      <c r="AP115" s="47">
        <f t="shared" si="183"/>
        <v>1.0259003282449477</v>
      </c>
      <c r="AQ115" s="47">
        <f t="shared" si="184"/>
        <v>0.84346795490992299</v>
      </c>
      <c r="AR115" s="47"/>
      <c r="AS115" s="8"/>
      <c r="AT115" s="5"/>
      <c r="AV115" s="46"/>
      <c r="AW115" s="46"/>
      <c r="AX115" s="46"/>
      <c r="AY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M115" s="46"/>
      <c r="BN115" s="46"/>
      <c r="BO115" s="46"/>
      <c r="BP115" s="46"/>
      <c r="BR115" s="46"/>
      <c r="BS115" s="46"/>
      <c r="BT115" s="46"/>
      <c r="BU115" s="46"/>
      <c r="BV115" s="46"/>
      <c r="BX115" s="46"/>
      <c r="BY115" s="46"/>
      <c r="BZ115" s="46"/>
      <c r="CA115" s="46"/>
      <c r="CC115" s="46"/>
      <c r="CD115" s="46"/>
      <c r="CE115" s="46"/>
      <c r="CF115" s="46"/>
      <c r="CH115" s="46"/>
      <c r="CI115" s="46"/>
      <c r="CJ115" s="46"/>
      <c r="CK115" s="46"/>
      <c r="CM115" s="46"/>
      <c r="CN115" s="46"/>
      <c r="CO115" s="46"/>
      <c r="CP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I115" s="46"/>
      <c r="DJ115" s="46"/>
      <c r="DK115" s="46"/>
      <c r="DO115" s="52"/>
      <c r="DP115" s="52"/>
      <c r="DQ115" s="46"/>
      <c r="DS115" s="46"/>
      <c r="DT115" s="46"/>
      <c r="DU115" s="46"/>
      <c r="DV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K115" s="46"/>
      <c r="EL115" s="46"/>
      <c r="EM115" s="46"/>
      <c r="EN115" s="52"/>
      <c r="EO115" s="46"/>
      <c r="EP115" s="52"/>
      <c r="ES115" s="46"/>
      <c r="ET115" s="46"/>
      <c r="EU115" s="46"/>
      <c r="EW115" s="46"/>
      <c r="EX115" s="46"/>
      <c r="EY115" s="46"/>
      <c r="FA115" s="46"/>
      <c r="FB115" s="46"/>
      <c r="FC115" s="46"/>
      <c r="FD115" s="52"/>
      <c r="FF115" s="46"/>
      <c r="FG115" s="46"/>
      <c r="FH115" s="46"/>
      <c r="FJ115" s="51"/>
      <c r="FK115" s="46"/>
      <c r="FL115" s="52"/>
      <c r="FM115" s="46"/>
      <c r="FN115" s="46"/>
      <c r="FP115" s="46"/>
      <c r="FQ115" s="46"/>
    </row>
    <row r="116" spans="1:173" x14ac:dyDescent="0.2">
      <c r="A116" s="8"/>
      <c r="B116" s="8"/>
      <c r="C116" s="8"/>
      <c r="D116" s="330"/>
      <c r="E116" s="330"/>
      <c r="F116" s="330"/>
      <c r="G116" s="330"/>
      <c r="H116" s="330"/>
      <c r="I116" s="8"/>
      <c r="J116" s="8"/>
      <c r="K116" s="8"/>
      <c r="L116" s="8"/>
      <c r="M116" s="330"/>
      <c r="N116" s="330"/>
      <c r="O116" s="330"/>
      <c r="P116" s="8"/>
      <c r="Q116" s="331"/>
      <c r="R116" s="8"/>
      <c r="S116" s="8"/>
      <c r="T116" s="8"/>
      <c r="U116" s="8"/>
      <c r="V116" s="8"/>
      <c r="W116" s="332"/>
      <c r="X116" s="8"/>
      <c r="Y116" s="8"/>
      <c r="Z116" s="47"/>
      <c r="AA116" s="47"/>
      <c r="AB116" s="8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335">
        <f t="shared" si="186"/>
        <v>1975</v>
      </c>
      <c r="AN116" s="47">
        <f t="shared" ref="AN116:AO116" si="200">AN41</f>
        <v>1.1187865049033727</v>
      </c>
      <c r="AO116" s="47">
        <f t="shared" si="200"/>
        <v>0.99585565017283428</v>
      </c>
      <c r="AP116" s="47">
        <f t="shared" si="183"/>
        <v>1.0226484428156633</v>
      </c>
      <c r="AQ116" s="47">
        <f t="shared" si="184"/>
        <v>0.87071309869869451</v>
      </c>
      <c r="AR116" s="47"/>
      <c r="AS116" s="8"/>
      <c r="AT116" s="5"/>
      <c r="AV116" s="46"/>
      <c r="AW116" s="46"/>
      <c r="AX116" s="46"/>
      <c r="AY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M116" s="46"/>
      <c r="BN116" s="46"/>
      <c r="BO116" s="46"/>
      <c r="BP116" s="46"/>
      <c r="BR116" s="46"/>
      <c r="BS116" s="46"/>
      <c r="BT116" s="46"/>
      <c r="BU116" s="46"/>
      <c r="BV116" s="46"/>
      <c r="BX116" s="46"/>
      <c r="BY116" s="46"/>
      <c r="BZ116" s="46"/>
      <c r="CA116" s="46"/>
      <c r="CC116" s="46"/>
      <c r="CD116" s="46"/>
      <c r="CE116" s="46"/>
      <c r="CF116" s="46"/>
      <c r="CH116" s="46"/>
      <c r="CI116" s="46"/>
      <c r="CJ116" s="46"/>
      <c r="CK116" s="46"/>
      <c r="CM116" s="46"/>
      <c r="CN116" s="46"/>
      <c r="CO116" s="46"/>
      <c r="CP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I116" s="46"/>
      <c r="DJ116" s="46"/>
      <c r="DK116" s="46"/>
      <c r="DO116" s="52"/>
      <c r="DP116" s="52"/>
      <c r="DQ116" s="46"/>
      <c r="DS116" s="46"/>
      <c r="DT116" s="46"/>
      <c r="DU116" s="46"/>
      <c r="DV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K116" s="46"/>
      <c r="EL116" s="46"/>
      <c r="EM116" s="46"/>
      <c r="EN116" s="52"/>
      <c r="EO116" s="46"/>
      <c r="EP116" s="52"/>
      <c r="ES116" s="46"/>
      <c r="ET116" s="46"/>
      <c r="EU116" s="46"/>
      <c r="EW116" s="46"/>
      <c r="EX116" s="46"/>
      <c r="EY116" s="46"/>
      <c r="FA116" s="46"/>
      <c r="FB116" s="46"/>
      <c r="FC116" s="46"/>
      <c r="FD116" s="52"/>
      <c r="FF116" s="46"/>
      <c r="FG116" s="46"/>
      <c r="FH116" s="46"/>
      <c r="FJ116" s="51"/>
      <c r="FK116" s="46"/>
      <c r="FL116" s="52"/>
      <c r="FM116" s="46"/>
      <c r="FN116" s="46"/>
      <c r="FP116" s="46"/>
      <c r="FQ116" s="46"/>
    </row>
    <row r="117" spans="1:173" x14ac:dyDescent="0.2">
      <c r="A117" s="8"/>
      <c r="B117" s="8"/>
      <c r="C117" s="8"/>
      <c r="D117" s="330"/>
      <c r="E117" s="330"/>
      <c r="F117" s="330"/>
      <c r="G117" s="330"/>
      <c r="H117" s="330"/>
      <c r="I117" s="8"/>
      <c r="J117" s="8"/>
      <c r="K117" s="8"/>
      <c r="L117" s="8"/>
      <c r="M117" s="330"/>
      <c r="N117" s="330"/>
      <c r="O117" s="330"/>
      <c r="P117" s="8"/>
      <c r="Q117" s="331"/>
      <c r="R117" s="56"/>
      <c r="S117" s="56"/>
      <c r="T117" s="56"/>
      <c r="U117" s="56"/>
      <c r="V117" s="8"/>
      <c r="W117" s="332"/>
      <c r="X117" s="8"/>
      <c r="Y117" s="8"/>
      <c r="Z117" s="47"/>
      <c r="AA117" s="47"/>
      <c r="AB117" s="8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335">
        <f t="shared" si="186"/>
        <v>1976</v>
      </c>
      <c r="AN117" s="47">
        <f t="shared" ref="AN117:AO117" si="201">AN42</f>
        <v>1.1535319629087051</v>
      </c>
      <c r="AO117" s="47">
        <f t="shared" si="201"/>
        <v>1.0173187380851523</v>
      </c>
      <c r="AP117" s="47">
        <f t="shared" si="183"/>
        <v>1.0212331505718988</v>
      </c>
      <c r="AQ117" s="47">
        <f t="shared" si="184"/>
        <v>0.8643951435550703</v>
      </c>
      <c r="AR117" s="47"/>
      <c r="AS117" s="8"/>
      <c r="AT117" s="5"/>
      <c r="AV117" s="46"/>
      <c r="AW117" s="46"/>
      <c r="AX117" s="46"/>
      <c r="AY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M117" s="46"/>
      <c r="BN117" s="46"/>
      <c r="BO117" s="46"/>
      <c r="BP117" s="46"/>
      <c r="BR117" s="46"/>
      <c r="BS117" s="46"/>
      <c r="BT117" s="46"/>
      <c r="BU117" s="46"/>
      <c r="BV117" s="46"/>
      <c r="BX117" s="46"/>
      <c r="BY117" s="46"/>
      <c r="BZ117" s="46"/>
      <c r="CA117" s="46"/>
      <c r="CC117" s="46"/>
      <c r="CD117" s="46"/>
      <c r="CE117" s="46"/>
      <c r="CF117" s="46"/>
      <c r="CH117" s="46"/>
      <c r="CI117" s="46"/>
      <c r="CJ117" s="46"/>
      <c r="CK117" s="46"/>
      <c r="CM117" s="46"/>
      <c r="CN117" s="46"/>
      <c r="CO117" s="46"/>
      <c r="CP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I117" s="46"/>
      <c r="DJ117" s="46"/>
      <c r="DK117" s="46"/>
      <c r="DO117" s="52"/>
      <c r="DP117" s="52"/>
      <c r="DQ117" s="46"/>
      <c r="DS117" s="46"/>
      <c r="DT117" s="46"/>
      <c r="DU117" s="46"/>
      <c r="DV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K117" s="46"/>
      <c r="EL117" s="46"/>
      <c r="EM117" s="46"/>
      <c r="EN117" s="52"/>
      <c r="EO117" s="46"/>
      <c r="EP117" s="52"/>
      <c r="ES117" s="46"/>
      <c r="ET117" s="46"/>
      <c r="EU117" s="46"/>
      <c r="EW117" s="46"/>
      <c r="EX117" s="46"/>
      <c r="EY117" s="46"/>
      <c r="FA117" s="46"/>
      <c r="FB117" s="46"/>
      <c r="FC117" s="46"/>
      <c r="FD117" s="52"/>
      <c r="FF117" s="46"/>
      <c r="FG117" s="46"/>
      <c r="FH117" s="46"/>
      <c r="FJ117" s="51"/>
      <c r="FK117" s="46"/>
      <c r="FL117" s="52"/>
      <c r="FM117" s="46"/>
      <c r="FN117" s="46"/>
      <c r="FP117" s="46"/>
      <c r="FQ117" s="46"/>
    </row>
    <row r="118" spans="1:173" x14ac:dyDescent="0.2">
      <c r="A118" s="8"/>
      <c r="B118" s="8"/>
      <c r="C118" s="8"/>
      <c r="D118" s="330"/>
      <c r="E118" s="330"/>
      <c r="F118" s="330"/>
      <c r="G118" s="330"/>
      <c r="H118" s="330"/>
      <c r="I118" s="8"/>
      <c r="J118" s="8"/>
      <c r="K118" s="8"/>
      <c r="L118" s="8"/>
      <c r="M118" s="330"/>
      <c r="N118" s="330"/>
      <c r="O118" s="330"/>
      <c r="P118" s="8"/>
      <c r="Q118" s="331"/>
      <c r="R118" s="56"/>
      <c r="S118" s="56"/>
      <c r="T118" s="56"/>
      <c r="U118" s="56"/>
      <c r="V118" s="8"/>
      <c r="W118" s="332"/>
      <c r="X118" s="8"/>
      <c r="Y118" s="8"/>
      <c r="Z118" s="47"/>
      <c r="AA118" s="47"/>
      <c r="AB118" s="8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335">
        <f t="shared" si="186"/>
        <v>1977</v>
      </c>
      <c r="AN118" s="47">
        <f t="shared" ref="AN118:AO118" si="202">AN43</f>
        <v>1.1381627792543112</v>
      </c>
      <c r="AO118" s="47">
        <f t="shared" si="202"/>
        <v>1.0097739485125785</v>
      </c>
      <c r="AP118" s="47">
        <f t="shared" si="183"/>
        <v>1.0212368420319318</v>
      </c>
      <c r="AQ118" s="47">
        <f t="shared" si="184"/>
        <v>0.88358422919898472</v>
      </c>
      <c r="AR118" s="47"/>
      <c r="AS118" s="8"/>
      <c r="AT118" s="5"/>
      <c r="AV118" s="46"/>
      <c r="AW118" s="46"/>
      <c r="AX118" s="46"/>
      <c r="AY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M118" s="46"/>
      <c r="BN118" s="46"/>
      <c r="BO118" s="46"/>
      <c r="BP118" s="46"/>
      <c r="BR118" s="46"/>
      <c r="BS118" s="46"/>
      <c r="BT118" s="46"/>
      <c r="BU118" s="46"/>
      <c r="BV118" s="46"/>
      <c r="BX118" s="46"/>
      <c r="BY118" s="46"/>
      <c r="BZ118" s="46"/>
      <c r="CA118" s="46"/>
      <c r="CC118" s="46"/>
      <c r="CD118" s="46"/>
      <c r="CE118" s="46"/>
      <c r="CF118" s="46"/>
      <c r="CH118" s="46"/>
      <c r="CI118" s="46"/>
      <c r="CJ118" s="46"/>
      <c r="CK118" s="46"/>
      <c r="CM118" s="46"/>
      <c r="CN118" s="46"/>
      <c r="CO118" s="46"/>
      <c r="CP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I118" s="46"/>
      <c r="DJ118" s="46"/>
      <c r="DK118" s="46"/>
      <c r="DO118" s="52"/>
      <c r="DP118" s="52"/>
      <c r="DQ118" s="46"/>
      <c r="DS118" s="46"/>
      <c r="DT118" s="46"/>
      <c r="DU118" s="46"/>
      <c r="DV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K118" s="46"/>
      <c r="EL118" s="46"/>
      <c r="EM118" s="46"/>
      <c r="EN118" s="52"/>
      <c r="EO118" s="46"/>
      <c r="EP118" s="52"/>
      <c r="ES118" s="46"/>
      <c r="ET118" s="46"/>
      <c r="EU118" s="46"/>
      <c r="EW118" s="46"/>
      <c r="EX118" s="46"/>
      <c r="EY118" s="46"/>
      <c r="FA118" s="46"/>
      <c r="FB118" s="46"/>
      <c r="FC118" s="46"/>
      <c r="FD118" s="52"/>
      <c r="FF118" s="46"/>
      <c r="FG118" s="46"/>
      <c r="FH118" s="46"/>
      <c r="FJ118" s="51"/>
      <c r="FK118" s="46"/>
      <c r="FL118" s="52"/>
      <c r="FM118" s="46"/>
      <c r="FN118" s="46"/>
      <c r="FP118" s="46"/>
      <c r="FQ118" s="46"/>
    </row>
    <row r="119" spans="1:173" x14ac:dyDescent="0.2">
      <c r="A119" s="8"/>
      <c r="B119" s="8"/>
      <c r="C119" s="8"/>
      <c r="D119" s="330"/>
      <c r="E119" s="330"/>
      <c r="F119" s="330"/>
      <c r="G119" s="330"/>
      <c r="H119" s="330"/>
      <c r="I119" s="8"/>
      <c r="J119" s="8"/>
      <c r="K119" s="8"/>
      <c r="L119" s="8"/>
      <c r="M119" s="330"/>
      <c r="N119" s="330"/>
      <c r="O119" s="330"/>
      <c r="P119" s="8"/>
      <c r="Q119" s="331"/>
      <c r="R119" s="56"/>
      <c r="S119" s="56"/>
      <c r="T119" s="56"/>
      <c r="U119" s="56"/>
      <c r="V119" s="8"/>
      <c r="W119" s="332"/>
      <c r="X119" s="8"/>
      <c r="Y119" s="8"/>
      <c r="Z119" s="47"/>
      <c r="AA119" s="47"/>
      <c r="AB119" s="8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335">
        <f t="shared" si="186"/>
        <v>1978</v>
      </c>
      <c r="AN119" s="47">
        <f t="shared" ref="AN119:AO119" si="203">AN44</f>
        <v>1.104632310834843</v>
      </c>
      <c r="AO119" s="47">
        <f t="shared" si="203"/>
        <v>1.0390579414102903</v>
      </c>
      <c r="AP119" s="47">
        <f t="shared" si="183"/>
        <v>1.0263004942303167</v>
      </c>
      <c r="AQ119" s="47">
        <f t="shared" si="184"/>
        <v>0.88910524651944112</v>
      </c>
      <c r="AR119" s="47"/>
      <c r="AS119" s="8"/>
      <c r="AT119" s="5"/>
      <c r="AV119" s="46"/>
      <c r="AW119" s="46"/>
      <c r="AX119" s="46"/>
      <c r="AY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M119" s="46"/>
      <c r="BN119" s="46"/>
      <c r="BO119" s="46"/>
      <c r="BP119" s="46"/>
      <c r="BR119" s="46"/>
      <c r="BS119" s="46"/>
      <c r="BT119" s="46"/>
      <c r="BU119" s="46"/>
      <c r="BV119" s="46"/>
      <c r="BX119" s="46"/>
      <c r="BY119" s="46"/>
      <c r="BZ119" s="46"/>
      <c r="CA119" s="46"/>
      <c r="CC119" s="46"/>
      <c r="CD119" s="46"/>
      <c r="CE119" s="46"/>
      <c r="CF119" s="46"/>
      <c r="CH119" s="46"/>
      <c r="CI119" s="46"/>
      <c r="CJ119" s="46"/>
      <c r="CK119" s="46"/>
      <c r="CM119" s="46"/>
      <c r="CN119" s="46"/>
      <c r="CO119" s="46"/>
      <c r="CP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I119" s="46"/>
      <c r="DJ119" s="46"/>
      <c r="DK119" s="46"/>
      <c r="DO119" s="52"/>
      <c r="DP119" s="52"/>
      <c r="DQ119" s="46"/>
      <c r="DS119" s="46"/>
      <c r="DT119" s="46"/>
      <c r="DU119" s="46"/>
      <c r="DV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K119" s="46"/>
      <c r="EL119" s="46"/>
      <c r="EM119" s="46"/>
      <c r="EN119" s="52"/>
      <c r="EO119" s="46"/>
      <c r="EP119" s="52"/>
      <c r="ES119" s="46"/>
      <c r="ET119" s="46"/>
      <c r="EU119" s="46"/>
      <c r="EW119" s="46"/>
      <c r="EX119" s="46"/>
      <c r="EY119" s="46"/>
      <c r="FA119" s="46"/>
      <c r="FB119" s="46"/>
      <c r="FC119" s="46"/>
      <c r="FD119" s="52"/>
      <c r="FF119" s="46"/>
      <c r="FG119" s="46"/>
      <c r="FH119" s="46"/>
      <c r="FJ119" s="51"/>
      <c r="FK119" s="46"/>
      <c r="FL119" s="52"/>
      <c r="FM119" s="46"/>
      <c r="FN119" s="46"/>
      <c r="FP119" s="46"/>
      <c r="FQ119" s="46"/>
    </row>
    <row r="120" spans="1:173" x14ac:dyDescent="0.2">
      <c r="A120" s="8"/>
      <c r="B120" s="8"/>
      <c r="C120" s="8"/>
      <c r="D120" s="330"/>
      <c r="E120" s="330"/>
      <c r="F120" s="330"/>
      <c r="G120" s="330"/>
      <c r="H120" s="330"/>
      <c r="I120" s="8"/>
      <c r="J120" s="8"/>
      <c r="K120" s="8"/>
      <c r="L120" s="8"/>
      <c r="M120" s="330"/>
      <c r="N120" s="330"/>
      <c r="O120" s="330"/>
      <c r="P120" s="8"/>
      <c r="Q120" s="331"/>
      <c r="R120" s="56"/>
      <c r="S120" s="56"/>
      <c r="T120" s="56"/>
      <c r="U120" s="56"/>
      <c r="V120" s="8"/>
      <c r="W120" s="332"/>
      <c r="X120" s="8"/>
      <c r="Y120" s="8"/>
      <c r="Z120" s="47"/>
      <c r="AA120" s="47"/>
      <c r="AB120" s="8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335">
        <f t="shared" si="186"/>
        <v>1979</v>
      </c>
      <c r="AN120" s="47">
        <f t="shared" ref="AN120:AO120" si="204">AN45</f>
        <v>1.1220726666617273</v>
      </c>
      <c r="AO120" s="47">
        <f t="shared" si="204"/>
        <v>1.0164885018863719</v>
      </c>
      <c r="AP120" s="47">
        <f t="shared" si="183"/>
        <v>1.0205007490063633</v>
      </c>
      <c r="AQ120" s="47">
        <f t="shared" si="184"/>
        <v>0.89146601767171263</v>
      </c>
      <c r="AR120" s="47"/>
      <c r="AS120" s="8"/>
      <c r="AT120" s="5"/>
      <c r="AV120" s="46"/>
      <c r="AW120" s="46"/>
      <c r="AX120" s="46"/>
      <c r="AY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M120" s="46"/>
      <c r="BN120" s="46"/>
      <c r="BO120" s="46"/>
      <c r="BP120" s="46"/>
      <c r="BR120" s="46"/>
      <c r="BS120" s="46"/>
      <c r="BT120" s="46"/>
      <c r="BU120" s="46"/>
      <c r="BV120" s="46"/>
      <c r="BX120" s="46"/>
      <c r="BY120" s="46"/>
      <c r="BZ120" s="46"/>
      <c r="CA120" s="46"/>
      <c r="CC120" s="46"/>
      <c r="CD120" s="46"/>
      <c r="CE120" s="46"/>
      <c r="CF120" s="46"/>
      <c r="CH120" s="46"/>
      <c r="CI120" s="46"/>
      <c r="CJ120" s="46"/>
      <c r="CK120" s="46"/>
      <c r="CM120" s="46"/>
      <c r="CN120" s="46"/>
      <c r="CO120" s="46"/>
      <c r="CP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I120" s="46"/>
      <c r="DJ120" s="46"/>
      <c r="DK120" s="46"/>
      <c r="DO120" s="52"/>
      <c r="DP120" s="52"/>
      <c r="DQ120" s="46"/>
      <c r="DS120" s="46"/>
      <c r="DT120" s="46"/>
      <c r="DU120" s="46"/>
      <c r="DV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K120" s="46"/>
      <c r="EL120" s="46"/>
      <c r="EM120" s="46"/>
      <c r="EN120" s="52"/>
      <c r="EO120" s="46"/>
      <c r="EP120" s="52"/>
      <c r="ES120" s="46"/>
      <c r="ET120" s="46"/>
      <c r="EU120" s="46"/>
      <c r="EW120" s="46"/>
      <c r="EX120" s="46"/>
      <c r="EY120" s="46"/>
      <c r="FA120" s="46"/>
      <c r="FB120" s="46"/>
      <c r="FC120" s="46"/>
      <c r="FD120" s="52"/>
      <c r="FF120" s="46"/>
      <c r="FG120" s="46"/>
      <c r="FH120" s="46"/>
      <c r="FJ120" s="51"/>
      <c r="FK120" s="46"/>
      <c r="FL120" s="52"/>
      <c r="FM120" s="46"/>
      <c r="FN120" s="46"/>
      <c r="FP120" s="46"/>
      <c r="FQ120" s="46"/>
    </row>
    <row r="121" spans="1:173" x14ac:dyDescent="0.2">
      <c r="A121" s="8"/>
      <c r="B121" s="8"/>
      <c r="C121" s="8"/>
      <c r="D121" s="330"/>
      <c r="E121" s="330"/>
      <c r="F121" s="330"/>
      <c r="G121" s="330"/>
      <c r="H121" s="330"/>
      <c r="I121" s="8"/>
      <c r="J121" s="8"/>
      <c r="K121" s="8"/>
      <c r="L121" s="8"/>
      <c r="M121" s="330"/>
      <c r="N121" s="330"/>
      <c r="O121" s="330"/>
      <c r="P121" s="8"/>
      <c r="Q121" s="331"/>
      <c r="R121" s="56"/>
      <c r="S121" s="56"/>
      <c r="T121" s="56"/>
      <c r="U121" s="56"/>
      <c r="V121" s="8"/>
      <c r="W121" s="332"/>
      <c r="X121" s="8"/>
      <c r="Y121" s="8"/>
      <c r="Z121" s="47"/>
      <c r="AA121" s="47"/>
      <c r="AB121" s="8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335">
        <f t="shared" si="186"/>
        <v>1980</v>
      </c>
      <c r="AN121" s="47">
        <f t="shared" ref="AN121:AO121" si="205">AN46</f>
        <v>1.0510273021049217</v>
      </c>
      <c r="AO121" s="47">
        <f t="shared" si="205"/>
        <v>1.0270506162729438</v>
      </c>
      <c r="AP121" s="47">
        <f t="shared" si="183"/>
        <v>1.0219287622556184</v>
      </c>
      <c r="AQ121" s="47">
        <f t="shared" si="184"/>
        <v>0.91509797001362958</v>
      </c>
      <c r="AR121" s="47"/>
      <c r="AS121" s="8"/>
      <c r="AT121" s="5"/>
      <c r="AV121" s="46"/>
      <c r="AW121" s="46"/>
      <c r="AX121" s="46"/>
      <c r="AY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M121" s="46"/>
      <c r="BN121" s="46"/>
      <c r="BO121" s="46"/>
      <c r="BP121" s="46"/>
      <c r="BR121" s="46"/>
      <c r="BS121" s="46"/>
      <c r="BT121" s="46"/>
      <c r="BU121" s="46"/>
      <c r="BV121" s="46"/>
      <c r="BX121" s="46"/>
      <c r="BY121" s="46"/>
      <c r="BZ121" s="46"/>
      <c r="CA121" s="46"/>
      <c r="CC121" s="46"/>
      <c r="CD121" s="46"/>
      <c r="CE121" s="46"/>
      <c r="CF121" s="46"/>
      <c r="CH121" s="46"/>
      <c r="CI121" s="46"/>
      <c r="CJ121" s="46"/>
      <c r="CK121" s="46"/>
      <c r="CM121" s="46"/>
      <c r="CN121" s="46"/>
      <c r="CO121" s="46"/>
      <c r="CP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I121" s="46"/>
      <c r="DJ121" s="46"/>
      <c r="DK121" s="46"/>
      <c r="DO121" s="52"/>
      <c r="DP121" s="52"/>
      <c r="DQ121" s="46"/>
      <c r="DS121" s="46"/>
      <c r="DT121" s="46"/>
      <c r="DU121" s="46"/>
      <c r="DV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K121" s="46"/>
      <c r="EL121" s="46"/>
      <c r="EM121" s="46"/>
      <c r="EN121" s="52"/>
      <c r="EO121" s="46"/>
      <c r="EP121" s="52"/>
      <c r="ES121" s="46"/>
      <c r="ET121" s="46"/>
      <c r="EU121" s="46"/>
      <c r="EW121" s="46"/>
      <c r="EX121" s="46"/>
      <c r="EY121" s="46"/>
      <c r="FA121" s="46"/>
      <c r="FB121" s="46"/>
      <c r="FC121" s="46"/>
      <c r="FD121" s="52"/>
      <c r="FF121" s="46"/>
      <c r="FG121" s="46"/>
      <c r="FH121" s="46"/>
      <c r="FJ121" s="51"/>
      <c r="FK121" s="46"/>
      <c r="FL121" s="52"/>
      <c r="FM121" s="46"/>
      <c r="FN121" s="46"/>
      <c r="FP121" s="46"/>
      <c r="FQ121" s="46"/>
    </row>
    <row r="122" spans="1:173" x14ac:dyDescent="0.2">
      <c r="A122" s="8"/>
      <c r="B122" s="8"/>
      <c r="C122" s="8"/>
      <c r="D122" s="330"/>
      <c r="E122" s="330"/>
      <c r="F122" s="330"/>
      <c r="G122" s="330"/>
      <c r="H122" s="330"/>
      <c r="I122" s="8"/>
      <c r="J122" s="8"/>
      <c r="K122" s="8"/>
      <c r="L122" s="8"/>
      <c r="M122" s="330"/>
      <c r="N122" s="330"/>
      <c r="O122" s="330"/>
      <c r="P122" s="8"/>
      <c r="Q122" s="331"/>
      <c r="R122" s="57"/>
      <c r="S122" s="57"/>
      <c r="T122" s="57"/>
      <c r="U122" s="57"/>
      <c r="V122" s="8"/>
      <c r="W122" s="332"/>
      <c r="X122" s="8"/>
      <c r="Y122" s="8"/>
      <c r="Z122" s="47"/>
      <c r="AA122" s="47"/>
      <c r="AB122" s="8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335">
        <f t="shared" si="186"/>
        <v>1981</v>
      </c>
      <c r="AN122" s="47">
        <f t="shared" ref="AN122:AO122" si="206">AN47</f>
        <v>1.0206941480767813</v>
      </c>
      <c r="AO122" s="47">
        <f t="shared" si="206"/>
        <v>1.01425084416556</v>
      </c>
      <c r="AP122" s="47">
        <f t="shared" si="183"/>
        <v>1.010186888536047</v>
      </c>
      <c r="AQ122" s="47">
        <f t="shared" si="184"/>
        <v>0.95121641955837721</v>
      </c>
      <c r="AR122" s="47"/>
      <c r="AS122" s="8"/>
      <c r="AT122" s="5"/>
      <c r="AV122" s="46"/>
      <c r="AW122" s="46"/>
      <c r="AX122" s="46"/>
      <c r="AY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M122" s="46"/>
      <c r="BN122" s="46"/>
      <c r="BO122" s="46"/>
      <c r="BP122" s="46"/>
      <c r="BR122" s="46"/>
      <c r="BS122" s="46"/>
      <c r="BT122" s="46"/>
      <c r="BU122" s="46"/>
      <c r="BV122" s="46"/>
      <c r="BX122" s="46"/>
      <c r="BY122" s="46"/>
      <c r="BZ122" s="46"/>
      <c r="CA122" s="46"/>
      <c r="CC122" s="46"/>
      <c r="CD122" s="46"/>
      <c r="CE122" s="46"/>
      <c r="CF122" s="46"/>
      <c r="CH122" s="46"/>
      <c r="CI122" s="46"/>
      <c r="CJ122" s="46"/>
      <c r="CK122" s="46"/>
      <c r="CM122" s="46"/>
      <c r="CN122" s="46"/>
      <c r="CO122" s="46"/>
      <c r="CP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I122" s="46"/>
      <c r="DJ122" s="46"/>
      <c r="DK122" s="46"/>
      <c r="DO122" s="52"/>
      <c r="DP122" s="52"/>
      <c r="DQ122" s="46"/>
      <c r="DS122" s="46"/>
      <c r="DT122" s="46"/>
      <c r="DU122" s="46"/>
      <c r="DV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K122" s="46"/>
      <c r="EL122" s="46"/>
      <c r="EM122" s="46"/>
      <c r="EN122" s="52"/>
      <c r="EO122" s="46"/>
      <c r="EP122" s="52"/>
      <c r="ES122" s="46"/>
      <c r="ET122" s="46"/>
      <c r="EU122" s="46"/>
      <c r="EW122" s="46"/>
      <c r="EX122" s="46"/>
      <c r="EY122" s="46"/>
      <c r="FA122" s="46"/>
      <c r="FB122" s="46"/>
      <c r="FC122" s="46"/>
      <c r="FD122" s="52"/>
      <c r="FF122" s="46"/>
      <c r="FG122" s="46"/>
      <c r="FH122" s="46"/>
      <c r="FJ122" s="51"/>
      <c r="FK122" s="46"/>
      <c r="FL122" s="52"/>
      <c r="FM122" s="46"/>
      <c r="FN122" s="46"/>
      <c r="FP122" s="46"/>
      <c r="FQ122" s="46"/>
    </row>
    <row r="123" spans="1:173" x14ac:dyDescent="0.2">
      <c r="A123" s="8"/>
      <c r="B123" s="8"/>
      <c r="C123" s="8"/>
      <c r="D123" s="330"/>
      <c r="E123" s="330"/>
      <c r="F123" s="330"/>
      <c r="G123" s="330"/>
      <c r="H123" s="330"/>
      <c r="I123" s="8"/>
      <c r="J123" s="8"/>
      <c r="K123" s="8"/>
      <c r="L123" s="8"/>
      <c r="M123" s="330"/>
      <c r="N123" s="330"/>
      <c r="O123" s="330"/>
      <c r="P123" s="8"/>
      <c r="Q123" s="331"/>
      <c r="R123" s="56"/>
      <c r="S123" s="56"/>
      <c r="T123" s="56"/>
      <c r="U123" s="56"/>
      <c r="V123" s="8"/>
      <c r="W123" s="332"/>
      <c r="X123" s="8"/>
      <c r="Y123" s="8"/>
      <c r="Z123" s="47"/>
      <c r="AA123" s="47"/>
      <c r="AB123" s="8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335">
        <f t="shared" si="186"/>
        <v>1982</v>
      </c>
      <c r="AN123" s="47">
        <f t="shared" ref="AN123:AO123" si="207">AN48</f>
        <v>1.033971962307876</v>
      </c>
      <c r="AO123" s="47">
        <f t="shared" si="207"/>
        <v>0.99675577105052915</v>
      </c>
      <c r="AP123" s="47">
        <f t="shared" si="183"/>
        <v>1.016865456625772</v>
      </c>
      <c r="AQ123" s="47">
        <f t="shared" si="184"/>
        <v>0.95519169624599898</v>
      </c>
      <c r="AR123" s="47"/>
      <c r="AS123" s="8"/>
      <c r="AT123" s="5"/>
      <c r="AV123" s="46"/>
      <c r="AW123" s="46"/>
      <c r="AX123" s="46"/>
      <c r="AY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M123" s="46"/>
      <c r="BN123" s="46"/>
      <c r="BO123" s="46"/>
      <c r="BP123" s="46"/>
      <c r="BR123" s="46"/>
      <c r="BS123" s="46"/>
      <c r="BT123" s="46"/>
      <c r="BU123" s="46"/>
      <c r="BV123" s="46"/>
      <c r="BX123" s="46"/>
      <c r="BY123" s="46"/>
      <c r="BZ123" s="46"/>
      <c r="CA123" s="46"/>
      <c r="CC123" s="46"/>
      <c r="CD123" s="46"/>
      <c r="CE123" s="46"/>
      <c r="CF123" s="46"/>
      <c r="CH123" s="46"/>
      <c r="CI123" s="46"/>
      <c r="CJ123" s="46"/>
      <c r="CK123" s="46"/>
      <c r="CM123" s="46"/>
      <c r="CN123" s="46"/>
      <c r="CO123" s="46"/>
      <c r="CP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I123" s="46"/>
      <c r="DJ123" s="46"/>
      <c r="DK123" s="46"/>
      <c r="DO123" s="52"/>
      <c r="DP123" s="52"/>
      <c r="DQ123" s="46"/>
      <c r="DS123" s="46"/>
      <c r="DT123" s="46"/>
      <c r="DU123" s="46"/>
      <c r="DV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K123" s="46"/>
      <c r="EL123" s="46"/>
      <c r="EM123" s="46"/>
      <c r="EN123" s="52"/>
      <c r="EO123" s="46"/>
      <c r="EP123" s="52"/>
      <c r="ES123" s="46"/>
      <c r="ET123" s="46"/>
      <c r="EU123" s="46"/>
      <c r="EW123" s="46"/>
      <c r="EX123" s="46"/>
      <c r="EY123" s="46"/>
      <c r="FA123" s="46"/>
      <c r="FB123" s="46"/>
      <c r="FC123" s="46"/>
      <c r="FD123" s="52"/>
      <c r="FF123" s="46"/>
      <c r="FG123" s="46"/>
      <c r="FH123" s="46"/>
      <c r="FJ123" s="51"/>
      <c r="FK123" s="46"/>
      <c r="FL123" s="52"/>
      <c r="FM123" s="46"/>
      <c r="FN123" s="46"/>
      <c r="FP123" s="46"/>
      <c r="FQ123" s="46"/>
    </row>
    <row r="124" spans="1:173" x14ac:dyDescent="0.2">
      <c r="A124" s="8"/>
      <c r="B124" s="8"/>
      <c r="C124" s="8"/>
      <c r="D124" s="330"/>
      <c r="E124" s="330"/>
      <c r="F124" s="330"/>
      <c r="G124" s="330"/>
      <c r="H124" s="330"/>
      <c r="I124" s="8"/>
      <c r="J124" s="8"/>
      <c r="K124" s="8"/>
      <c r="L124" s="8"/>
      <c r="M124" s="330"/>
      <c r="N124" s="330"/>
      <c r="O124" s="330"/>
      <c r="P124" s="8"/>
      <c r="Q124" s="331"/>
      <c r="R124" s="57"/>
      <c r="S124" s="57"/>
      <c r="T124" s="57"/>
      <c r="U124" s="57"/>
      <c r="V124" s="8"/>
      <c r="W124" s="332"/>
      <c r="X124" s="8"/>
      <c r="Y124" s="8"/>
      <c r="Z124" s="47"/>
      <c r="AA124" s="47"/>
      <c r="AB124" s="8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335">
        <f t="shared" si="186"/>
        <v>1983</v>
      </c>
      <c r="AN124" s="47">
        <f t="shared" ref="AN124:AO124" si="208">AN49</f>
        <v>1.0077819611039294</v>
      </c>
      <c r="AO124" s="47">
        <f t="shared" si="208"/>
        <v>1.0102413916861084</v>
      </c>
      <c r="AP124" s="47">
        <f t="shared" si="183"/>
        <v>1.0140074720749934</v>
      </c>
      <c r="AQ124" s="47">
        <f t="shared" si="184"/>
        <v>0.96220181304575236</v>
      </c>
      <c r="AR124" s="47"/>
      <c r="AS124" s="8"/>
      <c r="AT124" s="5"/>
      <c r="AV124" s="46"/>
      <c r="AW124" s="46"/>
      <c r="AX124" s="46"/>
      <c r="AY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M124" s="46"/>
      <c r="BN124" s="46"/>
      <c r="BO124" s="46"/>
      <c r="BP124" s="46"/>
      <c r="BR124" s="46"/>
      <c r="BS124" s="46"/>
      <c r="BT124" s="46"/>
      <c r="BU124" s="46"/>
      <c r="BV124" s="46"/>
      <c r="BX124" s="46"/>
      <c r="BY124" s="46"/>
      <c r="BZ124" s="46"/>
      <c r="CA124" s="46"/>
      <c r="CC124" s="46"/>
      <c r="CD124" s="46"/>
      <c r="CE124" s="46"/>
      <c r="CF124" s="46"/>
      <c r="CH124" s="46"/>
      <c r="CI124" s="46"/>
      <c r="CJ124" s="46"/>
      <c r="CK124" s="46"/>
      <c r="CM124" s="46"/>
      <c r="CN124" s="46"/>
      <c r="CO124" s="46"/>
      <c r="CP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I124" s="46"/>
      <c r="DJ124" s="46"/>
      <c r="DK124" s="46"/>
      <c r="DO124" s="52"/>
      <c r="DP124" s="52"/>
      <c r="DQ124" s="46"/>
      <c r="DS124" s="46"/>
      <c r="DT124" s="46"/>
      <c r="DU124" s="46"/>
      <c r="DV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K124" s="46"/>
      <c r="EL124" s="46"/>
      <c r="EM124" s="46"/>
      <c r="EN124" s="52"/>
      <c r="EO124" s="46"/>
      <c r="EP124" s="52"/>
      <c r="ES124" s="46"/>
      <c r="ET124" s="46"/>
      <c r="EU124" s="46"/>
      <c r="EW124" s="46"/>
      <c r="EX124" s="46"/>
      <c r="EY124" s="46"/>
      <c r="FA124" s="46"/>
      <c r="FB124" s="46"/>
      <c r="FC124" s="46"/>
      <c r="FD124" s="52"/>
      <c r="FF124" s="46"/>
      <c r="FG124" s="46"/>
      <c r="FH124" s="46"/>
      <c r="FJ124" s="51"/>
      <c r="FK124" s="46"/>
      <c r="FL124" s="52"/>
      <c r="FM124" s="46"/>
      <c r="FN124" s="46"/>
      <c r="FP124" s="46"/>
      <c r="FQ124" s="46"/>
    </row>
    <row r="125" spans="1:173" x14ac:dyDescent="0.2">
      <c r="A125" s="8"/>
      <c r="B125" s="8"/>
      <c r="C125" s="8"/>
      <c r="D125" s="330"/>
      <c r="E125" s="330"/>
      <c r="F125" s="330"/>
      <c r="G125" s="330"/>
      <c r="H125" s="330"/>
      <c r="I125" s="8"/>
      <c r="J125" s="8"/>
      <c r="K125" s="8"/>
      <c r="L125" s="8"/>
      <c r="M125" s="330"/>
      <c r="N125" s="330"/>
      <c r="O125" s="330"/>
      <c r="P125" s="8"/>
      <c r="Q125" s="331"/>
      <c r="R125" s="57"/>
      <c r="S125" s="57"/>
      <c r="T125" s="57"/>
      <c r="U125" s="57"/>
      <c r="V125" s="8"/>
      <c r="W125" s="332"/>
      <c r="X125" s="8"/>
      <c r="Y125" s="8"/>
      <c r="Z125" s="47"/>
      <c r="AA125" s="47"/>
      <c r="AB125" s="8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335">
        <f t="shared" si="186"/>
        <v>1984</v>
      </c>
      <c r="AN125" s="47">
        <f t="shared" ref="AN125:AO125" si="209">AN50</f>
        <v>1.0618254191341792</v>
      </c>
      <c r="AO125" s="47">
        <f t="shared" si="209"/>
        <v>0.99075662075967807</v>
      </c>
      <c r="AP125" s="47">
        <f t="shared" si="183"/>
        <v>1.0008041257422768</v>
      </c>
      <c r="AQ125" s="47">
        <f t="shared" si="184"/>
        <v>0.96962534594186878</v>
      </c>
      <c r="AR125" s="47"/>
      <c r="AS125" s="8"/>
      <c r="AT125" s="5"/>
      <c r="AV125" s="46"/>
      <c r="AW125" s="46"/>
      <c r="AX125" s="46"/>
      <c r="AY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M125" s="46"/>
      <c r="BN125" s="46"/>
      <c r="BO125" s="46"/>
      <c r="BP125" s="46"/>
      <c r="BR125" s="46"/>
      <c r="BS125" s="46"/>
      <c r="BT125" s="46"/>
      <c r="BU125" s="46"/>
      <c r="BV125" s="46"/>
      <c r="BX125" s="46"/>
      <c r="BY125" s="46"/>
      <c r="BZ125" s="46"/>
      <c r="CA125" s="46"/>
      <c r="CC125" s="46"/>
      <c r="CD125" s="46"/>
      <c r="CE125" s="46"/>
      <c r="CF125" s="46"/>
      <c r="CH125" s="46"/>
      <c r="CI125" s="46"/>
      <c r="CJ125" s="46"/>
      <c r="CK125" s="46"/>
      <c r="CM125" s="46"/>
      <c r="CN125" s="46"/>
      <c r="CO125" s="46"/>
      <c r="CP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I125" s="46"/>
      <c r="DJ125" s="46"/>
      <c r="DK125" s="46"/>
      <c r="DO125" s="52"/>
      <c r="DP125" s="52"/>
      <c r="DQ125" s="46"/>
      <c r="DS125" s="46"/>
      <c r="DT125" s="46"/>
      <c r="DU125" s="46"/>
      <c r="DV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K125" s="46"/>
      <c r="EL125" s="46"/>
      <c r="EM125" s="46"/>
      <c r="EN125" s="52"/>
      <c r="EO125" s="46"/>
      <c r="EP125" s="52"/>
      <c r="ES125" s="46"/>
      <c r="ET125" s="46"/>
      <c r="EU125" s="46"/>
      <c r="EW125" s="46"/>
      <c r="EX125" s="46"/>
      <c r="EY125" s="46"/>
      <c r="FA125" s="46"/>
      <c r="FB125" s="46"/>
      <c r="FC125" s="46"/>
      <c r="FD125" s="52"/>
      <c r="FF125" s="46"/>
      <c r="FG125" s="46"/>
      <c r="FH125" s="46"/>
      <c r="FJ125" s="51"/>
      <c r="FK125" s="46"/>
      <c r="FL125" s="52"/>
      <c r="FM125" s="46"/>
      <c r="FN125" s="46"/>
      <c r="FP125" s="46"/>
      <c r="FQ125" s="46"/>
    </row>
    <row r="126" spans="1:173" x14ac:dyDescent="0.2">
      <c r="A126" s="8"/>
      <c r="B126" s="8"/>
      <c r="C126" s="8"/>
      <c r="D126" s="330"/>
      <c r="E126" s="330"/>
      <c r="F126" s="330"/>
      <c r="G126" s="330"/>
      <c r="H126" s="330"/>
      <c r="I126" s="8"/>
      <c r="J126" s="8"/>
      <c r="K126" s="8"/>
      <c r="L126" s="8"/>
      <c r="M126" s="330"/>
      <c r="N126" s="330"/>
      <c r="O126" s="330"/>
      <c r="P126" s="8"/>
      <c r="Q126" s="331"/>
      <c r="R126" s="56"/>
      <c r="S126" s="56"/>
      <c r="T126" s="56"/>
      <c r="U126" s="56"/>
      <c r="V126" s="8"/>
      <c r="W126" s="332"/>
      <c r="X126" s="8"/>
      <c r="Y126" s="8"/>
      <c r="Z126" s="47"/>
      <c r="AA126" s="47"/>
      <c r="AB126" s="8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335">
        <f t="shared" si="186"/>
        <v>1985</v>
      </c>
      <c r="AN126" s="47">
        <f t="shared" ref="AN126:AO126" si="210">AN51</f>
        <v>1</v>
      </c>
      <c r="AO126" s="47">
        <f t="shared" si="210"/>
        <v>1</v>
      </c>
      <c r="AP126" s="47">
        <f t="shared" si="183"/>
        <v>1</v>
      </c>
      <c r="AQ126" s="47">
        <f t="shared" si="184"/>
        <v>1</v>
      </c>
      <c r="AR126" s="47"/>
      <c r="AS126" s="8"/>
      <c r="AT126" s="5"/>
      <c r="AV126" s="46"/>
      <c r="AW126" s="46"/>
      <c r="AX126" s="46"/>
      <c r="AY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M126" s="46"/>
      <c r="BN126" s="46"/>
      <c r="BO126" s="46"/>
      <c r="BP126" s="46"/>
      <c r="BR126" s="46"/>
      <c r="BS126" s="46"/>
      <c r="BT126" s="46"/>
      <c r="BU126" s="46"/>
      <c r="BV126" s="46"/>
      <c r="BX126" s="46"/>
      <c r="BY126" s="46"/>
      <c r="BZ126" s="46"/>
      <c r="CA126" s="46"/>
      <c r="CC126" s="46"/>
      <c r="CD126" s="46"/>
      <c r="CE126" s="46"/>
      <c r="CF126" s="46"/>
      <c r="CH126" s="46"/>
      <c r="CI126" s="46"/>
      <c r="CJ126" s="46"/>
      <c r="CK126" s="46"/>
      <c r="CM126" s="46"/>
      <c r="CN126" s="46"/>
      <c r="CO126" s="46"/>
      <c r="CP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I126" s="46"/>
      <c r="DJ126" s="46"/>
      <c r="DK126" s="46"/>
      <c r="DO126" s="52"/>
      <c r="DP126" s="52"/>
      <c r="DQ126" s="46"/>
      <c r="DS126" s="46"/>
      <c r="DT126" s="46"/>
      <c r="DU126" s="46"/>
      <c r="DV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K126" s="46"/>
      <c r="EL126" s="46"/>
      <c r="EM126" s="46"/>
      <c r="EN126" s="52"/>
      <c r="EO126" s="46"/>
      <c r="EP126" s="52"/>
      <c r="ES126" s="46"/>
      <c r="ET126" s="46"/>
      <c r="EU126" s="46"/>
      <c r="EW126" s="46"/>
      <c r="EX126" s="46"/>
      <c r="EY126" s="46"/>
      <c r="FA126" s="46"/>
      <c r="FB126" s="46"/>
      <c r="FC126" s="46"/>
      <c r="FD126" s="52"/>
      <c r="FF126" s="46"/>
      <c r="FG126" s="46"/>
      <c r="FH126" s="46"/>
      <c r="FJ126" s="51"/>
      <c r="FK126" s="46"/>
      <c r="FL126" s="52"/>
      <c r="FM126" s="46"/>
      <c r="FN126" s="46"/>
      <c r="FP126" s="46"/>
      <c r="FQ126" s="46"/>
    </row>
    <row r="127" spans="1:173" x14ac:dyDescent="0.2">
      <c r="A127" s="8"/>
      <c r="B127" s="8"/>
      <c r="C127" s="8"/>
      <c r="D127" s="330"/>
      <c r="E127" s="330"/>
      <c r="F127" s="330"/>
      <c r="G127" s="330"/>
      <c r="H127" s="330"/>
      <c r="I127" s="8"/>
      <c r="J127" s="8"/>
      <c r="K127" s="8"/>
      <c r="L127" s="8"/>
      <c r="M127" s="330"/>
      <c r="N127" s="330"/>
      <c r="O127" s="330"/>
      <c r="P127" s="8"/>
      <c r="Q127" s="331"/>
      <c r="R127" s="57"/>
      <c r="S127" s="57"/>
      <c r="T127" s="57"/>
      <c r="U127" s="57"/>
      <c r="V127" s="8"/>
      <c r="W127" s="332"/>
      <c r="X127" s="8"/>
      <c r="Y127" s="8"/>
      <c r="Z127" s="47"/>
      <c r="AA127" s="47"/>
      <c r="AB127" s="8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335">
        <f t="shared" si="186"/>
        <v>1986</v>
      </c>
      <c r="AN127" s="47">
        <f t="shared" ref="AN127:AO127" si="211">AN52</f>
        <v>0.99021883845404113</v>
      </c>
      <c r="AO127" s="47">
        <f t="shared" si="211"/>
        <v>0.99522477337582016</v>
      </c>
      <c r="AP127" s="47">
        <f t="shared" si="183"/>
        <v>0.99214589884627369</v>
      </c>
      <c r="AQ127" s="47">
        <f t="shared" si="184"/>
        <v>1.0135087956507163</v>
      </c>
      <c r="AR127" s="47"/>
      <c r="AS127" s="8"/>
      <c r="AT127" s="5"/>
      <c r="AV127" s="46"/>
      <c r="AW127" s="46"/>
      <c r="AX127" s="46"/>
      <c r="AY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M127" s="46"/>
      <c r="BN127" s="46"/>
      <c r="BO127" s="46"/>
      <c r="BP127" s="46"/>
      <c r="BR127" s="46"/>
      <c r="BS127" s="46"/>
      <c r="BT127" s="46"/>
      <c r="BU127" s="46"/>
      <c r="BV127" s="46"/>
      <c r="BX127" s="46"/>
      <c r="BY127" s="46"/>
      <c r="BZ127" s="46"/>
      <c r="CA127" s="46"/>
      <c r="CC127" s="46"/>
      <c r="CD127" s="46"/>
      <c r="CE127" s="46"/>
      <c r="CF127" s="46"/>
      <c r="CH127" s="46"/>
      <c r="CI127" s="46"/>
      <c r="CJ127" s="46"/>
      <c r="CK127" s="46"/>
      <c r="CM127" s="46"/>
      <c r="CN127" s="46"/>
      <c r="CO127" s="46"/>
      <c r="CP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I127" s="46"/>
      <c r="DJ127" s="46"/>
      <c r="DK127" s="46"/>
      <c r="DO127" s="52"/>
      <c r="DP127" s="52"/>
      <c r="DQ127" s="46"/>
      <c r="DS127" s="46"/>
      <c r="DT127" s="46"/>
      <c r="DU127" s="46"/>
      <c r="DV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K127" s="46"/>
      <c r="EL127" s="46"/>
      <c r="EM127" s="46"/>
      <c r="EN127" s="52"/>
      <c r="EO127" s="46"/>
      <c r="EP127" s="52"/>
      <c r="ES127" s="46"/>
      <c r="ET127" s="46"/>
      <c r="EU127" s="46"/>
      <c r="EW127" s="46"/>
      <c r="EX127" s="46"/>
      <c r="EY127" s="46"/>
      <c r="FA127" s="46"/>
      <c r="FB127" s="46"/>
      <c r="FC127" s="46"/>
      <c r="FD127" s="52"/>
      <c r="FF127" s="46"/>
      <c r="FG127" s="46"/>
      <c r="FH127" s="46"/>
      <c r="FJ127" s="51"/>
      <c r="FK127" s="46"/>
      <c r="FL127" s="52"/>
      <c r="FM127" s="46"/>
      <c r="FN127" s="46"/>
      <c r="FP127" s="46"/>
      <c r="FQ127" s="46"/>
    </row>
    <row r="128" spans="1:173" x14ac:dyDescent="0.2">
      <c r="A128" s="8"/>
      <c r="B128" s="8"/>
      <c r="C128" s="8"/>
      <c r="D128" s="330"/>
      <c r="E128" s="330"/>
      <c r="F128" s="330"/>
      <c r="G128" s="330"/>
      <c r="H128" s="330"/>
      <c r="I128" s="8"/>
      <c r="J128" s="8"/>
      <c r="K128" s="8"/>
      <c r="L128" s="8"/>
      <c r="M128" s="330"/>
      <c r="N128" s="330"/>
      <c r="O128" s="330"/>
      <c r="P128" s="8"/>
      <c r="Q128" s="331"/>
      <c r="R128" s="57"/>
      <c r="S128" s="57"/>
      <c r="T128" s="57"/>
      <c r="U128" s="57"/>
      <c r="V128" s="8"/>
      <c r="W128" s="332"/>
      <c r="X128" s="8"/>
      <c r="Y128" s="8"/>
      <c r="Z128" s="47"/>
      <c r="AA128" s="47"/>
      <c r="AB128" s="8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335">
        <f t="shared" si="186"/>
        <v>1987</v>
      </c>
      <c r="AN128" s="47">
        <f t="shared" ref="AN128:AO128" si="212">AN53</f>
        <v>0.99625131711903003</v>
      </c>
      <c r="AO128" s="47">
        <f t="shared" si="212"/>
        <v>0.99713353223331824</v>
      </c>
      <c r="AP128" s="47">
        <f t="shared" si="183"/>
        <v>0.98667229888192598</v>
      </c>
      <c r="AQ128" s="47">
        <f t="shared" si="184"/>
        <v>1.018767479302763</v>
      </c>
      <c r="AR128" s="47"/>
      <c r="AS128" s="8"/>
      <c r="AT128" s="5"/>
      <c r="AV128" s="46"/>
      <c r="AW128" s="46"/>
      <c r="AX128" s="46"/>
      <c r="AY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M128" s="46"/>
      <c r="BN128" s="46"/>
      <c r="BO128" s="46"/>
      <c r="BP128" s="46"/>
      <c r="BR128" s="46"/>
      <c r="BS128" s="46"/>
      <c r="BT128" s="46"/>
      <c r="BU128" s="46"/>
      <c r="BV128" s="46"/>
      <c r="BX128" s="46"/>
      <c r="BY128" s="46"/>
      <c r="BZ128" s="46"/>
      <c r="CA128" s="46"/>
      <c r="CC128" s="46"/>
      <c r="CD128" s="46"/>
      <c r="CE128" s="46"/>
      <c r="CF128" s="46"/>
      <c r="CH128" s="46"/>
      <c r="CI128" s="46"/>
      <c r="CJ128" s="46"/>
      <c r="CK128" s="46"/>
      <c r="CM128" s="46"/>
      <c r="CN128" s="46"/>
      <c r="CO128" s="46"/>
      <c r="CP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I128" s="46"/>
      <c r="DJ128" s="46"/>
      <c r="DK128" s="46"/>
      <c r="DO128" s="52"/>
      <c r="DP128" s="52"/>
      <c r="DQ128" s="46"/>
      <c r="DS128" s="46"/>
      <c r="DT128" s="46"/>
      <c r="DU128" s="46"/>
      <c r="DV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K128" s="46"/>
      <c r="EL128" s="46"/>
      <c r="EM128" s="46"/>
      <c r="EN128" s="52"/>
      <c r="EO128" s="46"/>
      <c r="EP128" s="52"/>
      <c r="ES128" s="46"/>
      <c r="ET128" s="46"/>
      <c r="EU128" s="46"/>
      <c r="EW128" s="46"/>
      <c r="EX128" s="46"/>
      <c r="EY128" s="46"/>
      <c r="FA128" s="46"/>
      <c r="FB128" s="46"/>
      <c r="FC128" s="46"/>
      <c r="FD128" s="52"/>
      <c r="FF128" s="46"/>
      <c r="FG128" s="46"/>
      <c r="FH128" s="46"/>
      <c r="FJ128" s="51"/>
      <c r="FK128" s="46"/>
      <c r="FL128" s="52"/>
      <c r="FM128" s="46"/>
      <c r="FN128" s="46"/>
      <c r="FP128" s="46"/>
      <c r="FQ128" s="46"/>
    </row>
    <row r="129" spans="1:173" x14ac:dyDescent="0.2">
      <c r="A129" s="8"/>
      <c r="B129" s="8"/>
      <c r="C129" s="8"/>
      <c r="D129" s="330"/>
      <c r="E129" s="330"/>
      <c r="F129" s="330"/>
      <c r="G129" s="330"/>
      <c r="H129" s="330"/>
      <c r="I129" s="8"/>
      <c r="J129" s="8"/>
      <c r="K129" s="8"/>
      <c r="L129" s="8"/>
      <c r="M129" s="330"/>
      <c r="N129" s="330"/>
      <c r="O129" s="330"/>
      <c r="P129" s="8"/>
      <c r="Q129" s="331"/>
      <c r="R129" s="56"/>
      <c r="S129" s="56"/>
      <c r="T129" s="56"/>
      <c r="U129" s="56"/>
      <c r="V129" s="8"/>
      <c r="W129" s="332"/>
      <c r="X129" s="8"/>
      <c r="Y129" s="8"/>
      <c r="Z129" s="47"/>
      <c r="AA129" s="47"/>
      <c r="AB129" s="8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335">
        <f t="shared" si="186"/>
        <v>1988</v>
      </c>
      <c r="AN129" s="47">
        <f t="shared" ref="AN129:AO129" si="213">AN54</f>
        <v>1.0156751111837685</v>
      </c>
      <c r="AO129" s="47">
        <f t="shared" si="213"/>
        <v>1.0125458139245114</v>
      </c>
      <c r="AP129" s="47">
        <f t="shared" si="183"/>
        <v>0.98458629953087196</v>
      </c>
      <c r="AQ129" s="47">
        <f t="shared" si="184"/>
        <v>1.017485851182985</v>
      </c>
      <c r="AR129" s="47"/>
      <c r="AS129" s="8"/>
      <c r="AT129" s="5"/>
      <c r="AV129" s="46"/>
      <c r="AW129" s="46"/>
      <c r="AX129" s="46"/>
      <c r="AY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M129" s="46"/>
      <c r="BN129" s="46"/>
      <c r="BO129" s="46"/>
      <c r="BP129" s="46"/>
      <c r="BR129" s="46"/>
      <c r="BS129" s="46"/>
      <c r="BT129" s="46"/>
      <c r="BU129" s="46"/>
      <c r="BV129" s="46"/>
      <c r="BX129" s="46"/>
      <c r="BY129" s="46"/>
      <c r="BZ129" s="46"/>
      <c r="CA129" s="46"/>
      <c r="CC129" s="46"/>
      <c r="CD129" s="46"/>
      <c r="CE129" s="46"/>
      <c r="CF129" s="46"/>
      <c r="CH129" s="46"/>
      <c r="CI129" s="46"/>
      <c r="CJ129" s="46"/>
      <c r="CK129" s="46"/>
      <c r="CM129" s="46"/>
      <c r="CN129" s="46"/>
      <c r="CO129" s="46"/>
      <c r="CP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I129" s="46"/>
      <c r="DJ129" s="46"/>
      <c r="DK129" s="46"/>
      <c r="DO129" s="52"/>
      <c r="DP129" s="52"/>
      <c r="DQ129" s="46"/>
      <c r="DS129" s="46"/>
      <c r="DT129" s="46"/>
      <c r="DU129" s="46"/>
      <c r="DV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K129" s="46"/>
      <c r="EL129" s="46"/>
      <c r="EM129" s="46"/>
      <c r="EN129" s="52"/>
      <c r="EO129" s="46"/>
      <c r="EP129" s="52"/>
      <c r="ES129" s="46"/>
      <c r="ET129" s="46"/>
      <c r="EU129" s="46"/>
      <c r="EW129" s="46"/>
      <c r="EX129" s="46"/>
      <c r="EY129" s="46"/>
      <c r="FA129" s="46"/>
      <c r="FB129" s="46"/>
      <c r="FC129" s="46"/>
      <c r="FD129" s="52"/>
      <c r="FF129" s="46"/>
      <c r="FG129" s="46"/>
      <c r="FH129" s="46"/>
      <c r="FJ129" s="51"/>
      <c r="FK129" s="46"/>
      <c r="FL129" s="52"/>
      <c r="FM129" s="46"/>
      <c r="FN129" s="46"/>
      <c r="FP129" s="46"/>
      <c r="FQ129" s="46"/>
    </row>
    <row r="130" spans="1:173" x14ac:dyDescent="0.2">
      <c r="A130" s="8"/>
      <c r="B130" s="8"/>
      <c r="C130" s="8"/>
      <c r="D130" s="330"/>
      <c r="E130" s="330"/>
      <c r="F130" s="330"/>
      <c r="G130" s="330"/>
      <c r="H130" s="330"/>
      <c r="I130" s="8"/>
      <c r="J130" s="8"/>
      <c r="K130" s="8"/>
      <c r="L130" s="8"/>
      <c r="M130" s="330"/>
      <c r="N130" s="330"/>
      <c r="O130" s="330"/>
      <c r="P130" s="8"/>
      <c r="Q130" s="331"/>
      <c r="R130" s="57"/>
      <c r="S130" s="57"/>
      <c r="T130" s="57"/>
      <c r="U130" s="57"/>
      <c r="V130" s="8"/>
      <c r="W130" s="332"/>
      <c r="X130" s="8"/>
      <c r="Y130" s="8"/>
      <c r="Z130" s="47"/>
      <c r="AA130" s="47"/>
      <c r="AB130" s="8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335">
        <f t="shared" si="186"/>
        <v>1989</v>
      </c>
      <c r="AN130" s="47">
        <f t="shared" ref="AN130:AO130" si="214">AN55</f>
        <v>1.0184719478385897</v>
      </c>
      <c r="AO130" s="47">
        <f t="shared" si="214"/>
        <v>1.0117307479003976</v>
      </c>
      <c r="AP130" s="47">
        <f t="shared" si="183"/>
        <v>1.005306991400946</v>
      </c>
      <c r="AQ130" s="47">
        <f t="shared" si="184"/>
        <v>1.0236699809923291</v>
      </c>
      <c r="AR130" s="47"/>
      <c r="AS130" s="8"/>
      <c r="AT130" s="5"/>
      <c r="AV130" s="46"/>
      <c r="AW130" s="46"/>
      <c r="AX130" s="46"/>
      <c r="AY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M130" s="46"/>
      <c r="BN130" s="46"/>
      <c r="BO130" s="46"/>
      <c r="BP130" s="46"/>
      <c r="BR130" s="46"/>
      <c r="BS130" s="46"/>
      <c r="BT130" s="46"/>
      <c r="BU130" s="46"/>
      <c r="BV130" s="46"/>
      <c r="BX130" s="46"/>
      <c r="BY130" s="46"/>
      <c r="BZ130" s="46"/>
      <c r="CA130" s="46"/>
      <c r="CC130" s="46"/>
      <c r="CD130" s="46"/>
      <c r="CE130" s="46"/>
      <c r="CF130" s="46"/>
      <c r="CH130" s="46"/>
      <c r="CI130" s="46"/>
      <c r="CJ130" s="46"/>
      <c r="CK130" s="46"/>
      <c r="CM130" s="46"/>
      <c r="CN130" s="46"/>
      <c r="CO130" s="46"/>
      <c r="CP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I130" s="46"/>
      <c r="DJ130" s="46"/>
      <c r="DK130" s="46"/>
      <c r="DO130" s="52"/>
      <c r="DP130" s="52"/>
      <c r="DQ130" s="46"/>
      <c r="DS130" s="46"/>
      <c r="DT130" s="46"/>
      <c r="DU130" s="46"/>
      <c r="DV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K130" s="46"/>
      <c r="EL130" s="46"/>
      <c r="EM130" s="46"/>
      <c r="EN130" s="52"/>
      <c r="EO130" s="46"/>
      <c r="EP130" s="52"/>
      <c r="ES130" s="46"/>
      <c r="ET130" s="46"/>
      <c r="EU130" s="46"/>
      <c r="EW130" s="46"/>
      <c r="EX130" s="46"/>
      <c r="EY130" s="46"/>
      <c r="FA130" s="46"/>
      <c r="FB130" s="46"/>
      <c r="FC130" s="46"/>
      <c r="FD130" s="52"/>
      <c r="FF130" s="46"/>
      <c r="FG130" s="46"/>
      <c r="FH130" s="46"/>
      <c r="FJ130" s="51"/>
      <c r="FK130" s="46"/>
      <c r="FL130" s="52"/>
      <c r="FM130" s="46"/>
      <c r="FN130" s="46"/>
      <c r="FP130" s="46"/>
      <c r="FQ130" s="46"/>
    </row>
    <row r="131" spans="1:173" x14ac:dyDescent="0.2">
      <c r="A131" s="8"/>
      <c r="B131" s="8"/>
      <c r="C131" s="8"/>
      <c r="D131" s="330"/>
      <c r="E131" s="330"/>
      <c r="F131" s="330"/>
      <c r="G131" s="330"/>
      <c r="H131" s="330"/>
      <c r="I131" s="8"/>
      <c r="J131" s="8"/>
      <c r="K131" s="8"/>
      <c r="L131" s="8"/>
      <c r="M131" s="330"/>
      <c r="N131" s="330"/>
      <c r="O131" s="330"/>
      <c r="P131" s="8"/>
      <c r="Q131" s="331"/>
      <c r="R131" s="57"/>
      <c r="S131" s="57"/>
      <c r="T131" s="57"/>
      <c r="U131" s="57"/>
      <c r="V131" s="8"/>
      <c r="W131" s="332"/>
      <c r="X131" s="8"/>
      <c r="Y131" s="8"/>
      <c r="Z131" s="47"/>
      <c r="AA131" s="47"/>
      <c r="AB131" s="8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335">
        <f t="shared" si="186"/>
        <v>1990</v>
      </c>
      <c r="AN131" s="47">
        <f t="shared" ref="AN131:AO131" si="215">AN56</f>
        <v>1.0228664184699314</v>
      </c>
      <c r="AO131" s="47">
        <f t="shared" si="215"/>
        <v>0.98394578224932905</v>
      </c>
      <c r="AP131" s="47">
        <f t="shared" si="183"/>
        <v>1.0026346397119237</v>
      </c>
      <c r="AQ131" s="47">
        <f t="shared" si="184"/>
        <v>1.0444054224509929</v>
      </c>
      <c r="AR131" s="47"/>
      <c r="AS131" s="8"/>
      <c r="AT131" s="5"/>
      <c r="AV131" s="46"/>
      <c r="AW131" s="46"/>
      <c r="AX131" s="46"/>
      <c r="AY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M131" s="46"/>
      <c r="BN131" s="46"/>
      <c r="BO131" s="46"/>
      <c r="BP131" s="46"/>
      <c r="BR131" s="46"/>
      <c r="BS131" s="46"/>
      <c r="BT131" s="46"/>
      <c r="BU131" s="46"/>
      <c r="BV131" s="46"/>
      <c r="BX131" s="46"/>
      <c r="BY131" s="46"/>
      <c r="BZ131" s="46"/>
      <c r="CA131" s="46"/>
      <c r="CC131" s="46"/>
      <c r="CD131" s="46"/>
      <c r="CE131" s="46"/>
      <c r="CF131" s="46"/>
      <c r="CH131" s="46"/>
      <c r="CI131" s="46"/>
      <c r="CJ131" s="46"/>
      <c r="CK131" s="46"/>
      <c r="CM131" s="46"/>
      <c r="CN131" s="46"/>
      <c r="CO131" s="46"/>
      <c r="CP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I131" s="46"/>
      <c r="DJ131" s="46"/>
      <c r="DK131" s="46"/>
      <c r="DO131" s="52"/>
      <c r="DP131" s="52"/>
      <c r="DQ131" s="46"/>
      <c r="DS131" s="46"/>
      <c r="DT131" s="46"/>
      <c r="DU131" s="46"/>
      <c r="DV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K131" s="46"/>
      <c r="EL131" s="46"/>
      <c r="EM131" s="46"/>
      <c r="EN131" s="52"/>
      <c r="EO131" s="46"/>
      <c r="EP131" s="52"/>
      <c r="ES131" s="46"/>
      <c r="ET131" s="46"/>
      <c r="EU131" s="46"/>
      <c r="EW131" s="46"/>
      <c r="EX131" s="46"/>
      <c r="EY131" s="46"/>
      <c r="FA131" s="46"/>
      <c r="FB131" s="46"/>
      <c r="FC131" s="46"/>
      <c r="FD131" s="52"/>
      <c r="FF131" s="46"/>
      <c r="FG131" s="46"/>
      <c r="FH131" s="46"/>
      <c r="FJ131" s="51"/>
      <c r="FK131" s="46"/>
      <c r="FL131" s="52"/>
      <c r="FM131" s="46"/>
      <c r="FN131" s="46"/>
      <c r="FP131" s="46"/>
      <c r="FQ131" s="46"/>
    </row>
    <row r="132" spans="1:173" x14ac:dyDescent="0.2">
      <c r="A132" s="8"/>
      <c r="B132" s="8"/>
      <c r="C132" s="8"/>
      <c r="D132" s="330"/>
      <c r="E132" s="330"/>
      <c r="F132" s="330"/>
      <c r="G132" s="330"/>
      <c r="H132" s="330"/>
      <c r="I132" s="8"/>
      <c r="J132" s="8"/>
      <c r="K132" s="8"/>
      <c r="L132" s="8"/>
      <c r="M132" s="330"/>
      <c r="N132" s="330"/>
      <c r="O132" s="330"/>
      <c r="P132" s="8"/>
      <c r="Q132" s="331"/>
      <c r="R132" s="56"/>
      <c r="S132" s="56"/>
      <c r="T132" s="56"/>
      <c r="U132" s="56"/>
      <c r="V132" s="8"/>
      <c r="W132" s="332"/>
      <c r="X132" s="8"/>
      <c r="Y132" s="8"/>
      <c r="Z132" s="47"/>
      <c r="AA132" s="47"/>
      <c r="AB132" s="8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335">
        <f t="shared" si="186"/>
        <v>1991</v>
      </c>
      <c r="AN132" s="47">
        <f t="shared" ref="AN132:AO132" si="216">AN57</f>
        <v>1.0152348565302074</v>
      </c>
      <c r="AO132" s="47">
        <f t="shared" si="216"/>
        <v>0.99503050761933742</v>
      </c>
      <c r="AP132" s="47">
        <f t="shared" si="183"/>
        <v>0.99817226669962611</v>
      </c>
      <c r="AQ132" s="47">
        <f t="shared" si="184"/>
        <v>1.046588745454935</v>
      </c>
      <c r="AR132" s="47"/>
      <c r="AS132" s="8"/>
      <c r="AT132" s="5"/>
      <c r="AV132" s="46"/>
      <c r="AW132" s="46"/>
      <c r="AX132" s="46"/>
      <c r="AY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M132" s="46"/>
      <c r="BN132" s="46"/>
      <c r="BO132" s="46"/>
      <c r="BP132" s="46"/>
      <c r="BR132" s="46"/>
      <c r="BS132" s="46"/>
      <c r="BT132" s="46"/>
      <c r="BU132" s="46"/>
      <c r="BV132" s="46"/>
      <c r="BX132" s="46"/>
      <c r="BY132" s="46"/>
      <c r="BZ132" s="46"/>
      <c r="CA132" s="46"/>
      <c r="CC132" s="46"/>
      <c r="CD132" s="46"/>
      <c r="CE132" s="46"/>
      <c r="CF132" s="46"/>
      <c r="CH132" s="46"/>
      <c r="CI132" s="46"/>
      <c r="CJ132" s="46"/>
      <c r="CK132" s="46"/>
      <c r="CM132" s="46"/>
      <c r="CN132" s="46"/>
      <c r="CO132" s="46"/>
      <c r="CP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I132" s="46"/>
      <c r="DJ132" s="46"/>
      <c r="DK132" s="46"/>
      <c r="DO132" s="52"/>
      <c r="DP132" s="52"/>
      <c r="DQ132" s="46"/>
      <c r="DS132" s="46"/>
      <c r="DT132" s="46"/>
      <c r="DU132" s="46"/>
      <c r="DV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K132" s="46"/>
      <c r="EL132" s="46"/>
      <c r="EM132" s="46"/>
      <c r="EN132" s="52"/>
      <c r="EO132" s="46"/>
      <c r="EP132" s="52"/>
      <c r="ES132" s="46"/>
      <c r="ET132" s="46"/>
      <c r="EU132" s="46"/>
      <c r="EW132" s="46"/>
      <c r="EX132" s="46"/>
      <c r="EY132" s="46"/>
      <c r="FA132" s="46"/>
      <c r="FB132" s="46"/>
      <c r="FC132" s="46"/>
      <c r="FD132" s="52"/>
      <c r="FF132" s="46"/>
      <c r="FG132" s="46"/>
      <c r="FH132" s="46"/>
      <c r="FJ132" s="51"/>
      <c r="FK132" s="46"/>
      <c r="FL132" s="52"/>
      <c r="FM132" s="46"/>
      <c r="FN132" s="46"/>
      <c r="FP132" s="46"/>
      <c r="FQ132" s="46"/>
    </row>
    <row r="133" spans="1:173" x14ac:dyDescent="0.2">
      <c r="A133" s="8"/>
      <c r="B133" s="8"/>
      <c r="C133" s="8"/>
      <c r="D133" s="330"/>
      <c r="E133" s="330"/>
      <c r="F133" s="330"/>
      <c r="G133" s="330"/>
      <c r="H133" s="330"/>
      <c r="I133" s="8"/>
      <c r="J133" s="8"/>
      <c r="K133" s="8"/>
      <c r="L133" s="8"/>
      <c r="M133" s="330"/>
      <c r="N133" s="330"/>
      <c r="O133" s="330"/>
      <c r="P133" s="8"/>
      <c r="Q133" s="331"/>
      <c r="R133" s="57"/>
      <c r="S133" s="57"/>
      <c r="T133" s="57"/>
      <c r="U133" s="57"/>
      <c r="V133" s="8"/>
      <c r="W133" s="332"/>
      <c r="X133" s="8"/>
      <c r="Y133" s="8"/>
      <c r="Z133" s="47"/>
      <c r="AA133" s="47"/>
      <c r="AB133" s="8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335">
        <f t="shared" si="186"/>
        <v>1992</v>
      </c>
      <c r="AN133" s="47">
        <f t="shared" ref="AN133:AO133" si="217">AN58</f>
        <v>1.0142212873530441</v>
      </c>
      <c r="AO133" s="47">
        <f t="shared" si="217"/>
        <v>0.99362016689292409</v>
      </c>
      <c r="AP133" s="47">
        <f t="shared" ref="AP133:AP152" si="218">AQ58</f>
        <v>0.99477630842764719</v>
      </c>
      <c r="AQ133" s="47">
        <f t="shared" ref="AQ133:AQ152" si="219">AP58</f>
        <v>1.0434957534165916</v>
      </c>
      <c r="AR133" s="47"/>
      <c r="AS133" s="8"/>
      <c r="AT133" s="5"/>
      <c r="AV133" s="46"/>
      <c r="AW133" s="46"/>
      <c r="AX133" s="46"/>
      <c r="AY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M133" s="46"/>
      <c r="BN133" s="46"/>
      <c r="BO133" s="46"/>
      <c r="BP133" s="46"/>
      <c r="BR133" s="46"/>
      <c r="BS133" s="46"/>
      <c r="BT133" s="46"/>
      <c r="BU133" s="46"/>
      <c r="BV133" s="46"/>
      <c r="BX133" s="46"/>
      <c r="BY133" s="46"/>
      <c r="BZ133" s="46"/>
      <c r="CA133" s="46"/>
      <c r="CC133" s="46"/>
      <c r="CD133" s="46"/>
      <c r="CE133" s="46"/>
      <c r="CF133" s="46"/>
      <c r="CH133" s="46"/>
      <c r="CI133" s="46"/>
      <c r="CJ133" s="46"/>
      <c r="CK133" s="46"/>
      <c r="CM133" s="46"/>
      <c r="CN133" s="46"/>
      <c r="CO133" s="46"/>
      <c r="CP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I133" s="46"/>
      <c r="DJ133" s="46"/>
      <c r="DK133" s="46"/>
      <c r="DO133" s="52"/>
      <c r="DP133" s="52"/>
      <c r="DQ133" s="46"/>
      <c r="DS133" s="46"/>
      <c r="DT133" s="46"/>
      <c r="DU133" s="46"/>
      <c r="DV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K133" s="46"/>
      <c r="EL133" s="46"/>
      <c r="EM133" s="46"/>
      <c r="EN133" s="52"/>
      <c r="EO133" s="46"/>
      <c r="EP133" s="52"/>
      <c r="ES133" s="46"/>
      <c r="ET133" s="46"/>
      <c r="EU133" s="46"/>
      <c r="EW133" s="46"/>
      <c r="EX133" s="46"/>
      <c r="EY133" s="46"/>
      <c r="FA133" s="46"/>
      <c r="FB133" s="46"/>
      <c r="FC133" s="46"/>
      <c r="FD133" s="52"/>
      <c r="FF133" s="46"/>
      <c r="FG133" s="46"/>
      <c r="FH133" s="46"/>
      <c r="FJ133" s="51"/>
      <c r="FK133" s="46"/>
      <c r="FL133" s="52"/>
      <c r="FM133" s="46"/>
      <c r="FN133" s="46"/>
      <c r="FP133" s="46"/>
      <c r="FQ133" s="46"/>
    </row>
    <row r="134" spans="1:173" x14ac:dyDescent="0.2">
      <c r="A134" s="8"/>
      <c r="B134" s="8"/>
      <c r="C134" s="8"/>
      <c r="D134" s="330"/>
      <c r="E134" s="330"/>
      <c r="F134" s="330"/>
      <c r="G134" s="330"/>
      <c r="H134" s="330"/>
      <c r="I134" s="8"/>
      <c r="J134" s="8"/>
      <c r="K134" s="8"/>
      <c r="L134" s="8"/>
      <c r="M134" s="330"/>
      <c r="N134" s="330"/>
      <c r="O134" s="330"/>
      <c r="P134" s="8"/>
      <c r="Q134" s="331"/>
      <c r="R134" s="57"/>
      <c r="S134" s="57"/>
      <c r="T134" s="57"/>
      <c r="U134" s="57"/>
      <c r="V134" s="8"/>
      <c r="W134" s="332"/>
      <c r="X134" s="8"/>
      <c r="Y134" s="8"/>
      <c r="Z134" s="47"/>
      <c r="AA134" s="47"/>
      <c r="AB134" s="8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335">
        <f t="shared" si="186"/>
        <v>1993</v>
      </c>
      <c r="AN134" s="47">
        <f t="shared" ref="AN134:AO134" si="220">AN59</f>
        <v>0.99634325456695361</v>
      </c>
      <c r="AO134" s="47">
        <f t="shared" si="220"/>
        <v>1.0142704034558632</v>
      </c>
      <c r="AP134" s="47">
        <f t="shared" si="218"/>
        <v>0.9955230804815477</v>
      </c>
      <c r="AQ134" s="47">
        <f t="shared" si="219"/>
        <v>1.0546179971705547</v>
      </c>
      <c r="AR134" s="47"/>
      <c r="AS134" s="8"/>
      <c r="AT134" s="5"/>
      <c r="AV134" s="46"/>
      <c r="AW134" s="46"/>
      <c r="AX134" s="46"/>
      <c r="AY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M134" s="46"/>
      <c r="BN134" s="46"/>
      <c r="BO134" s="46"/>
      <c r="BP134" s="46"/>
      <c r="BR134" s="46"/>
      <c r="BS134" s="46"/>
      <c r="BT134" s="46"/>
      <c r="BU134" s="46"/>
      <c r="BV134" s="46"/>
      <c r="BX134" s="46"/>
      <c r="BY134" s="46"/>
      <c r="BZ134" s="46"/>
      <c r="CA134" s="46"/>
      <c r="CC134" s="46"/>
      <c r="CD134" s="46"/>
      <c r="CE134" s="46"/>
      <c r="CF134" s="46"/>
      <c r="CH134" s="46"/>
      <c r="CI134" s="46"/>
      <c r="CJ134" s="46"/>
      <c r="CK134" s="46"/>
      <c r="CM134" s="46"/>
      <c r="CN134" s="46"/>
      <c r="CO134" s="46"/>
      <c r="CP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I134" s="46"/>
      <c r="DJ134" s="46"/>
      <c r="DK134" s="46"/>
      <c r="DO134" s="52"/>
      <c r="DP134" s="52"/>
      <c r="DQ134" s="46"/>
      <c r="DS134" s="46"/>
      <c r="DT134" s="46"/>
      <c r="DU134" s="46"/>
      <c r="DV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K134" s="46"/>
      <c r="EL134" s="46"/>
      <c r="EM134" s="46"/>
      <c r="EN134" s="52"/>
      <c r="EO134" s="46"/>
      <c r="EP134" s="52"/>
      <c r="ES134" s="46"/>
      <c r="ET134" s="46"/>
      <c r="EU134" s="46"/>
      <c r="EW134" s="46"/>
      <c r="EX134" s="46"/>
      <c r="EY134" s="46"/>
      <c r="FA134" s="46"/>
      <c r="FB134" s="46"/>
      <c r="FC134" s="46"/>
      <c r="FD134" s="52"/>
      <c r="FF134" s="46"/>
      <c r="FG134" s="46"/>
      <c r="FH134" s="46"/>
      <c r="FJ134" s="51"/>
      <c r="FK134" s="46"/>
      <c r="FL134" s="52"/>
      <c r="FM134" s="46"/>
      <c r="FN134" s="46"/>
      <c r="FP134" s="46"/>
      <c r="FQ134" s="46"/>
    </row>
    <row r="135" spans="1:173" x14ac:dyDescent="0.2">
      <c r="A135" s="8"/>
      <c r="B135" s="8"/>
      <c r="C135" s="8"/>
      <c r="D135" s="330"/>
      <c r="E135" s="330"/>
      <c r="F135" s="330"/>
      <c r="G135" s="330"/>
      <c r="H135" s="330"/>
      <c r="I135" s="8"/>
      <c r="J135" s="8"/>
      <c r="K135" s="8"/>
      <c r="L135" s="8"/>
      <c r="M135" s="330"/>
      <c r="N135" s="330"/>
      <c r="O135" s="330"/>
      <c r="P135" s="8"/>
      <c r="Q135" s="331"/>
      <c r="R135" s="57"/>
      <c r="S135" s="57"/>
      <c r="T135" s="57"/>
      <c r="U135" s="57"/>
      <c r="V135" s="8"/>
      <c r="W135" s="332"/>
      <c r="X135" s="8"/>
      <c r="Y135" s="8"/>
      <c r="Z135" s="47"/>
      <c r="AA135" s="47"/>
      <c r="AB135" s="8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335">
        <f t="shared" ref="AM135:AM143" si="221">AM134+1</f>
        <v>1994</v>
      </c>
      <c r="AN135" s="47">
        <f t="shared" ref="AN135:AO135" si="222">AN60</f>
        <v>1.0170755464357739</v>
      </c>
      <c r="AO135" s="47">
        <f t="shared" si="222"/>
        <v>1.0023396109185045</v>
      </c>
      <c r="AP135" s="47">
        <f t="shared" si="218"/>
        <v>0.98981651626012224</v>
      </c>
      <c r="AQ135" s="47">
        <f t="shared" si="219"/>
        <v>1.0598714437105865</v>
      </c>
      <c r="AR135" s="47"/>
      <c r="AS135" s="8"/>
      <c r="AT135" s="5"/>
      <c r="AV135" s="46"/>
      <c r="AW135" s="46"/>
      <c r="AX135" s="46"/>
      <c r="AY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M135" s="46"/>
      <c r="BN135" s="46"/>
      <c r="BO135" s="46"/>
      <c r="BP135" s="46"/>
      <c r="BR135" s="46"/>
      <c r="BS135" s="46"/>
      <c r="BT135" s="46"/>
      <c r="BU135" s="46"/>
      <c r="BV135" s="46"/>
      <c r="BX135" s="46"/>
      <c r="BY135" s="46"/>
      <c r="BZ135" s="46"/>
      <c r="CA135" s="46"/>
      <c r="CC135" s="46"/>
      <c r="CD135" s="46"/>
      <c r="CE135" s="46"/>
      <c r="CF135" s="46"/>
      <c r="CH135" s="46"/>
      <c r="CI135" s="46"/>
      <c r="CJ135" s="46"/>
      <c r="CK135" s="46"/>
      <c r="CM135" s="46"/>
      <c r="CN135" s="46"/>
      <c r="CO135" s="46"/>
      <c r="CP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I135" s="46"/>
      <c r="DJ135" s="46"/>
      <c r="DK135" s="46"/>
      <c r="DO135" s="52"/>
      <c r="DP135" s="52"/>
      <c r="DQ135" s="46"/>
      <c r="DS135" s="46"/>
      <c r="DT135" s="46"/>
      <c r="DU135" s="46"/>
      <c r="DV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K135" s="46"/>
      <c r="EL135" s="46"/>
      <c r="EM135" s="46"/>
      <c r="EN135" s="52"/>
      <c r="EO135" s="46"/>
      <c r="EP135" s="52"/>
      <c r="ES135" s="46"/>
      <c r="ET135" s="46"/>
      <c r="EU135" s="46"/>
      <c r="EW135" s="46"/>
      <c r="EX135" s="46"/>
      <c r="EY135" s="46"/>
      <c r="FA135" s="46"/>
      <c r="FB135" s="46"/>
      <c r="FC135" s="46"/>
      <c r="FD135" s="52"/>
      <c r="FF135" s="46"/>
      <c r="FG135" s="46"/>
      <c r="FH135" s="46"/>
      <c r="FJ135" s="51"/>
      <c r="FK135" s="46"/>
      <c r="FL135" s="52"/>
      <c r="FM135" s="46"/>
      <c r="FN135" s="46"/>
      <c r="FP135" s="46"/>
      <c r="FQ135" s="46"/>
    </row>
    <row r="136" spans="1:173" x14ac:dyDescent="0.2">
      <c r="A136" s="8"/>
      <c r="B136" s="8"/>
      <c r="C136" s="8"/>
      <c r="D136" s="330"/>
      <c r="E136" s="330"/>
      <c r="F136" s="330"/>
      <c r="G136" s="330"/>
      <c r="H136" s="330"/>
      <c r="I136" s="8"/>
      <c r="J136" s="8"/>
      <c r="K136" s="8"/>
      <c r="L136" s="8"/>
      <c r="M136" s="330"/>
      <c r="N136" s="330"/>
      <c r="O136" s="330"/>
      <c r="P136" s="8"/>
      <c r="Q136" s="331"/>
      <c r="R136" s="56"/>
      <c r="S136" s="56"/>
      <c r="T136" s="56"/>
      <c r="U136" s="56"/>
      <c r="V136" s="8"/>
      <c r="W136" s="332"/>
      <c r="X136" s="8"/>
      <c r="Y136" s="8"/>
      <c r="Z136" s="47"/>
      <c r="AA136" s="47"/>
      <c r="AB136" s="8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335">
        <f t="shared" si="221"/>
        <v>1995</v>
      </c>
      <c r="AN136" s="47">
        <f t="shared" ref="AN136:AO136" si="223">AN61</f>
        <v>1.0254824574403332</v>
      </c>
      <c r="AO136" s="47">
        <f t="shared" si="223"/>
        <v>1.0067917715303729</v>
      </c>
      <c r="AP136" s="47">
        <f t="shared" si="218"/>
        <v>0.9943112815189199</v>
      </c>
      <c r="AQ136" s="47">
        <f t="shared" si="219"/>
        <v>1.062548780960765</v>
      </c>
      <c r="AR136" s="47"/>
      <c r="AS136" s="8"/>
      <c r="AT136" s="5"/>
      <c r="AV136" s="46"/>
      <c r="AW136" s="46"/>
      <c r="AX136" s="46"/>
      <c r="AY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M136" s="46"/>
      <c r="BN136" s="46"/>
      <c r="BO136" s="46"/>
      <c r="BP136" s="46"/>
      <c r="BR136" s="46"/>
      <c r="BS136" s="46"/>
      <c r="BT136" s="46"/>
      <c r="BU136" s="46"/>
      <c r="BV136" s="46"/>
      <c r="BX136" s="46"/>
      <c r="BY136" s="46"/>
      <c r="BZ136" s="46"/>
      <c r="CA136" s="46"/>
      <c r="CC136" s="46"/>
      <c r="CD136" s="46"/>
      <c r="CE136" s="46"/>
      <c r="CF136" s="46"/>
      <c r="CH136" s="46"/>
      <c r="CI136" s="46"/>
      <c r="CJ136" s="46"/>
      <c r="CK136" s="46"/>
      <c r="CM136" s="46"/>
      <c r="CN136" s="46"/>
      <c r="CO136" s="46"/>
      <c r="CP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I136" s="46"/>
      <c r="DJ136" s="46"/>
      <c r="DK136" s="46"/>
      <c r="DO136" s="52"/>
      <c r="DP136" s="52"/>
      <c r="DQ136" s="46"/>
      <c r="DS136" s="46"/>
      <c r="DT136" s="46"/>
      <c r="DU136" s="46"/>
      <c r="DV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K136" s="46"/>
      <c r="EL136" s="46"/>
      <c r="EM136" s="46"/>
      <c r="EN136" s="52"/>
      <c r="EO136" s="46"/>
      <c r="EP136" s="52"/>
      <c r="ES136" s="46"/>
      <c r="ET136" s="46"/>
      <c r="EU136" s="46"/>
      <c r="EW136" s="46"/>
      <c r="EX136" s="46"/>
      <c r="EY136" s="46"/>
      <c r="FA136" s="46"/>
      <c r="FB136" s="46"/>
      <c r="FC136" s="46"/>
      <c r="FD136" s="52"/>
      <c r="FF136" s="46"/>
      <c r="FG136" s="46"/>
      <c r="FH136" s="46"/>
      <c r="FJ136" s="51"/>
      <c r="FK136" s="46"/>
      <c r="FL136" s="52"/>
      <c r="FM136" s="46"/>
      <c r="FN136" s="46"/>
      <c r="FP136" s="46"/>
      <c r="FQ136" s="46"/>
    </row>
    <row r="137" spans="1:173" x14ac:dyDescent="0.2">
      <c r="A137" s="8"/>
      <c r="B137" s="8"/>
      <c r="C137" s="8"/>
      <c r="D137" s="330"/>
      <c r="E137" s="330"/>
      <c r="F137" s="330"/>
      <c r="G137" s="330"/>
      <c r="H137" s="330"/>
      <c r="I137" s="8"/>
      <c r="J137" s="8"/>
      <c r="K137" s="8"/>
      <c r="L137" s="8"/>
      <c r="M137" s="330"/>
      <c r="N137" s="330"/>
      <c r="O137" s="330"/>
      <c r="P137" s="8"/>
      <c r="Q137" s="331"/>
      <c r="R137" s="57"/>
      <c r="S137" s="57"/>
      <c r="T137" s="57"/>
      <c r="U137" s="57"/>
      <c r="V137" s="8"/>
      <c r="W137" s="332"/>
      <c r="X137" s="8"/>
      <c r="Y137" s="8"/>
      <c r="Z137" s="47"/>
      <c r="AA137" s="47"/>
      <c r="AB137" s="8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335">
        <f t="shared" si="221"/>
        <v>1996</v>
      </c>
      <c r="AN137" s="47">
        <f t="shared" ref="AN137:AO137" si="224">AN62</f>
        <v>1.0433585177088258</v>
      </c>
      <c r="AO137" s="47">
        <f t="shared" si="224"/>
        <v>1.0119825891629952</v>
      </c>
      <c r="AP137" s="47">
        <f t="shared" si="218"/>
        <v>0.99494514156607605</v>
      </c>
      <c r="AQ137" s="47">
        <f t="shared" si="219"/>
        <v>1.0586727999415582</v>
      </c>
      <c r="AR137" s="47"/>
      <c r="AS137" s="8"/>
      <c r="AT137" s="5"/>
      <c r="AV137" s="46"/>
      <c r="AW137" s="46"/>
      <c r="AX137" s="46"/>
      <c r="AY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M137" s="46"/>
      <c r="BN137" s="46"/>
      <c r="BO137" s="46"/>
      <c r="BP137" s="46"/>
      <c r="BR137" s="46"/>
      <c r="BS137" s="46"/>
      <c r="BT137" s="46"/>
      <c r="BU137" s="46"/>
      <c r="BV137" s="46"/>
      <c r="BX137" s="46"/>
      <c r="BY137" s="46"/>
      <c r="BZ137" s="46"/>
      <c r="CA137" s="46"/>
      <c r="CC137" s="46"/>
      <c r="CD137" s="46"/>
      <c r="CE137" s="46"/>
      <c r="CF137" s="46"/>
      <c r="CH137" s="46"/>
      <c r="CI137" s="46"/>
      <c r="CJ137" s="46"/>
      <c r="CK137" s="46"/>
      <c r="CM137" s="46"/>
      <c r="CN137" s="46"/>
      <c r="CO137" s="46"/>
      <c r="CP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I137" s="46"/>
      <c r="DJ137" s="46"/>
      <c r="DK137" s="46"/>
      <c r="DO137" s="52"/>
      <c r="DP137" s="52"/>
      <c r="DQ137" s="46"/>
      <c r="DS137" s="46"/>
      <c r="DT137" s="46"/>
      <c r="DU137" s="46"/>
      <c r="DV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K137" s="46"/>
      <c r="EL137" s="46"/>
      <c r="EM137" s="46"/>
      <c r="EN137" s="52"/>
      <c r="EO137" s="46"/>
      <c r="EP137" s="52"/>
      <c r="ES137" s="46"/>
      <c r="ET137" s="46"/>
      <c r="EU137" s="46"/>
      <c r="EW137" s="46"/>
      <c r="EX137" s="46"/>
      <c r="EY137" s="46"/>
      <c r="FA137" s="46"/>
      <c r="FB137" s="46"/>
      <c r="FC137" s="46"/>
      <c r="FD137" s="52"/>
      <c r="FF137" s="46"/>
      <c r="FG137" s="46"/>
      <c r="FH137" s="46"/>
      <c r="FJ137" s="51"/>
      <c r="FK137" s="46"/>
      <c r="FL137" s="52"/>
      <c r="FM137" s="46"/>
      <c r="FN137" s="46"/>
      <c r="FP137" s="46"/>
      <c r="FQ137" s="46"/>
    </row>
    <row r="138" spans="1:173" x14ac:dyDescent="0.2">
      <c r="A138" s="8"/>
      <c r="B138" s="8"/>
      <c r="C138" s="8"/>
      <c r="D138" s="330"/>
      <c r="E138" s="330"/>
      <c r="F138" s="330"/>
      <c r="G138" s="330"/>
      <c r="H138" s="330"/>
      <c r="I138" s="8"/>
      <c r="J138" s="8"/>
      <c r="K138" s="8"/>
      <c r="L138" s="8"/>
      <c r="M138" s="330"/>
      <c r="N138" s="330"/>
      <c r="O138" s="330"/>
      <c r="P138" s="8"/>
      <c r="Q138" s="331"/>
      <c r="R138" s="57"/>
      <c r="S138" s="57"/>
      <c r="T138" s="57"/>
      <c r="U138" s="57"/>
      <c r="V138" s="8"/>
      <c r="W138" s="332"/>
      <c r="X138" s="8"/>
      <c r="Y138" s="8"/>
      <c r="Z138" s="47"/>
      <c r="AA138" s="47"/>
      <c r="AB138" s="8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335">
        <f t="shared" si="221"/>
        <v>1997</v>
      </c>
      <c r="AN138" s="47">
        <f t="shared" ref="AN138:AO138" si="225">AN63</f>
        <v>1.0523661473997599</v>
      </c>
      <c r="AO138" s="47">
        <f t="shared" si="225"/>
        <v>1.0023794639508272</v>
      </c>
      <c r="AP138" s="47">
        <f t="shared" si="218"/>
        <v>0.99303057725554511</v>
      </c>
      <c r="AQ138" s="47">
        <f t="shared" si="219"/>
        <v>1.0643985282060788</v>
      </c>
      <c r="AR138" s="47"/>
      <c r="AS138" s="8"/>
      <c r="AT138" s="5"/>
      <c r="AV138" s="46"/>
      <c r="AW138" s="46"/>
      <c r="AX138" s="46"/>
      <c r="AY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M138" s="46"/>
      <c r="BN138" s="46"/>
      <c r="BO138" s="46"/>
      <c r="BP138" s="46"/>
      <c r="BR138" s="46"/>
      <c r="BS138" s="46"/>
      <c r="BT138" s="46"/>
      <c r="BU138" s="46"/>
      <c r="BV138" s="46"/>
      <c r="BX138" s="46"/>
      <c r="BY138" s="46"/>
      <c r="BZ138" s="46"/>
      <c r="CA138" s="46"/>
      <c r="CC138" s="46"/>
      <c r="CD138" s="46"/>
      <c r="CE138" s="46"/>
      <c r="CF138" s="46"/>
      <c r="CH138" s="46"/>
      <c r="CI138" s="46"/>
      <c r="CJ138" s="46"/>
      <c r="CK138" s="46"/>
      <c r="CM138" s="46"/>
      <c r="CN138" s="46"/>
      <c r="CO138" s="46"/>
      <c r="CP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I138" s="46"/>
      <c r="DJ138" s="46"/>
      <c r="DK138" s="46"/>
      <c r="DO138" s="52"/>
      <c r="DP138" s="52"/>
      <c r="DQ138" s="46"/>
      <c r="DS138" s="46"/>
      <c r="DT138" s="46"/>
      <c r="DU138" s="46"/>
      <c r="DV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K138" s="46"/>
      <c r="EL138" s="46"/>
      <c r="EM138" s="46"/>
      <c r="EN138" s="52"/>
      <c r="EO138" s="46"/>
      <c r="EP138" s="52"/>
      <c r="ES138" s="46"/>
      <c r="ET138" s="46"/>
      <c r="EU138" s="46"/>
      <c r="EW138" s="46"/>
      <c r="EX138" s="46"/>
      <c r="EY138" s="46"/>
      <c r="FA138" s="46"/>
      <c r="FB138" s="46"/>
      <c r="FC138" s="46"/>
      <c r="FD138" s="52"/>
      <c r="FF138" s="46"/>
      <c r="FG138" s="46"/>
      <c r="FH138" s="46"/>
      <c r="FJ138" s="51"/>
      <c r="FK138" s="46"/>
      <c r="FL138" s="52"/>
      <c r="FM138" s="46"/>
      <c r="FN138" s="46"/>
      <c r="FP138" s="46"/>
      <c r="FQ138" s="46"/>
    </row>
    <row r="139" spans="1:173" x14ac:dyDescent="0.2">
      <c r="A139" s="8"/>
      <c r="B139" s="8"/>
      <c r="C139" s="8"/>
      <c r="D139" s="330"/>
      <c r="E139" s="330"/>
      <c r="F139" s="330"/>
      <c r="G139" s="330"/>
      <c r="H139" s="330"/>
      <c r="I139" s="8"/>
      <c r="J139" s="8"/>
      <c r="K139" s="8"/>
      <c r="L139" s="8"/>
      <c r="M139" s="330"/>
      <c r="N139" s="330"/>
      <c r="O139" s="330"/>
      <c r="P139" s="8"/>
      <c r="Q139" s="331"/>
      <c r="R139" s="57"/>
      <c r="S139" s="57"/>
      <c r="T139" s="57"/>
      <c r="U139" s="57"/>
      <c r="V139" s="8"/>
      <c r="W139" s="332"/>
      <c r="X139" s="8"/>
      <c r="Y139" s="8"/>
      <c r="Z139" s="47"/>
      <c r="AA139" s="47"/>
      <c r="AB139" s="8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335">
        <f t="shared" si="221"/>
        <v>1998</v>
      </c>
      <c r="AN139" s="47">
        <f t="shared" ref="AN139:AO139" si="226">AN64</f>
        <v>1.0422622475854204</v>
      </c>
      <c r="AO139" s="47">
        <f t="shared" si="226"/>
        <v>0.97887229182158608</v>
      </c>
      <c r="AP139" s="47">
        <f t="shared" si="218"/>
        <v>0.99349809928941701</v>
      </c>
      <c r="AQ139" s="47">
        <f t="shared" si="219"/>
        <v>1.1003414572109969</v>
      </c>
      <c r="AR139" s="47"/>
      <c r="AS139" s="8"/>
      <c r="AT139" s="5"/>
      <c r="AV139" s="46"/>
      <c r="AW139" s="46"/>
      <c r="AX139" s="46"/>
      <c r="AY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M139" s="46"/>
      <c r="BN139" s="46"/>
      <c r="BO139" s="46"/>
      <c r="BP139" s="46"/>
      <c r="BR139" s="46"/>
      <c r="BS139" s="46"/>
      <c r="BT139" s="46"/>
      <c r="BU139" s="46"/>
      <c r="BV139" s="46"/>
      <c r="BX139" s="46"/>
      <c r="BY139" s="46"/>
      <c r="BZ139" s="46"/>
      <c r="CA139" s="46"/>
      <c r="CC139" s="46"/>
      <c r="CD139" s="46"/>
      <c r="CE139" s="46"/>
      <c r="CF139" s="46"/>
      <c r="CH139" s="46"/>
      <c r="CI139" s="46"/>
      <c r="CJ139" s="46"/>
      <c r="CK139" s="46"/>
      <c r="CM139" s="46"/>
      <c r="CN139" s="46"/>
      <c r="CO139" s="46"/>
      <c r="CP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I139" s="46"/>
      <c r="DJ139" s="46"/>
      <c r="DK139" s="46"/>
      <c r="DO139" s="52"/>
      <c r="DP139" s="52"/>
      <c r="DQ139" s="46"/>
      <c r="DS139" s="46"/>
      <c r="DT139" s="46"/>
      <c r="DU139" s="46"/>
      <c r="DV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K139" s="46"/>
      <c r="EL139" s="46"/>
      <c r="EM139" s="46"/>
      <c r="EN139" s="52"/>
      <c r="EO139" s="46"/>
      <c r="EP139" s="52"/>
      <c r="ES139" s="46"/>
      <c r="ET139" s="46"/>
      <c r="EU139" s="46"/>
      <c r="EW139" s="46"/>
      <c r="EX139" s="46"/>
      <c r="EY139" s="46"/>
      <c r="FA139" s="46"/>
      <c r="FB139" s="46"/>
      <c r="FC139" s="46"/>
      <c r="FD139" s="52"/>
      <c r="FF139" s="46"/>
      <c r="FG139" s="46"/>
      <c r="FH139" s="46"/>
      <c r="FJ139" s="51"/>
      <c r="FK139" s="46"/>
      <c r="FL139" s="52"/>
      <c r="FM139" s="46"/>
      <c r="FN139" s="46"/>
      <c r="FP139" s="46"/>
      <c r="FQ139" s="46"/>
    </row>
    <row r="140" spans="1:173" x14ac:dyDescent="0.2">
      <c r="A140" s="8"/>
      <c r="B140" s="8"/>
      <c r="C140" s="8"/>
      <c r="D140" s="330"/>
      <c r="E140" s="330"/>
      <c r="F140" s="330"/>
      <c r="G140" s="330"/>
      <c r="H140" s="330"/>
      <c r="I140" s="8"/>
      <c r="J140" s="8"/>
      <c r="K140" s="8"/>
      <c r="L140" s="8"/>
      <c r="M140" s="330"/>
      <c r="N140" s="330"/>
      <c r="O140" s="330"/>
      <c r="P140" s="8"/>
      <c r="Q140" s="331"/>
      <c r="R140" s="57"/>
      <c r="S140" s="57"/>
      <c r="T140" s="57"/>
      <c r="U140" s="57"/>
      <c r="V140" s="8"/>
      <c r="W140" s="332"/>
      <c r="X140" s="8"/>
      <c r="Y140" s="8"/>
      <c r="Z140" s="47"/>
      <c r="AA140" s="47"/>
      <c r="AB140" s="8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335">
        <f t="shared" si="221"/>
        <v>1999</v>
      </c>
      <c r="AN140" s="47">
        <f t="shared" ref="AN140:AO140" si="227">AN65</f>
        <v>1.0317065441815463</v>
      </c>
      <c r="AO140" s="47">
        <f t="shared" si="227"/>
        <v>0.98584239523121686</v>
      </c>
      <c r="AP140" s="47">
        <f t="shared" si="218"/>
        <v>0.99791072144693982</v>
      </c>
      <c r="AQ140" s="47">
        <f t="shared" si="219"/>
        <v>1.1040763107520466</v>
      </c>
      <c r="AR140" s="47"/>
      <c r="AS140" s="47"/>
      <c r="AT140" s="5"/>
      <c r="AV140" s="46"/>
      <c r="AW140" s="46"/>
      <c r="AX140" s="46"/>
      <c r="AY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M140" s="46"/>
      <c r="BN140" s="46"/>
      <c r="BO140" s="46"/>
      <c r="BP140" s="46"/>
      <c r="BR140" s="46"/>
      <c r="BS140" s="46"/>
      <c r="BT140" s="46"/>
      <c r="BU140" s="46"/>
      <c r="BV140" s="46"/>
      <c r="BX140" s="46"/>
      <c r="BY140" s="46"/>
      <c r="BZ140" s="46"/>
      <c r="CA140" s="46"/>
      <c r="CC140" s="46"/>
      <c r="CD140" s="46"/>
      <c r="CE140" s="46"/>
      <c r="CF140" s="46"/>
      <c r="CH140" s="46"/>
      <c r="CI140" s="46"/>
      <c r="CJ140" s="46"/>
      <c r="CK140" s="46"/>
      <c r="CM140" s="46"/>
      <c r="CN140" s="46"/>
      <c r="CO140" s="46"/>
      <c r="CP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I140" s="46"/>
      <c r="DJ140" s="46"/>
      <c r="DK140" s="46"/>
      <c r="DO140" s="52"/>
      <c r="DP140" s="52"/>
      <c r="DQ140" s="46"/>
      <c r="DS140" s="46"/>
      <c r="DT140" s="46"/>
      <c r="DU140" s="46"/>
      <c r="DV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K140" s="46"/>
      <c r="EL140" s="46"/>
      <c r="EM140" s="46"/>
      <c r="EN140" s="52"/>
      <c r="EO140" s="46"/>
      <c r="EP140" s="52"/>
      <c r="ES140" s="46"/>
      <c r="ET140" s="46"/>
      <c r="EU140" s="46"/>
      <c r="EW140" s="46"/>
      <c r="EX140" s="46"/>
      <c r="EY140" s="46"/>
      <c r="FA140" s="46"/>
      <c r="FB140" s="46"/>
      <c r="FC140" s="46"/>
      <c r="FD140" s="52"/>
      <c r="FF140" s="46"/>
      <c r="FG140" s="46"/>
      <c r="FH140" s="46"/>
      <c r="FJ140" s="51"/>
      <c r="FK140" s="46"/>
      <c r="FL140" s="52"/>
      <c r="FM140" s="46"/>
      <c r="FN140" s="46"/>
      <c r="FP140" s="46"/>
      <c r="FQ140" s="46"/>
    </row>
    <row r="141" spans="1:173" x14ac:dyDescent="0.2">
      <c r="A141" s="8"/>
      <c r="B141" s="8"/>
      <c r="C141" s="8"/>
      <c r="D141" s="330"/>
      <c r="E141" s="330"/>
      <c r="F141" s="330"/>
      <c r="G141" s="330"/>
      <c r="H141" s="330"/>
      <c r="I141" s="8"/>
      <c r="J141" s="8"/>
      <c r="K141" s="8"/>
      <c r="L141" s="8"/>
      <c r="M141" s="330"/>
      <c r="N141" s="330"/>
      <c r="O141" s="330"/>
      <c r="P141" s="8"/>
      <c r="Q141" s="331"/>
      <c r="R141" s="57"/>
      <c r="S141" s="57"/>
      <c r="T141" s="57"/>
      <c r="U141" s="57"/>
      <c r="V141" s="8"/>
      <c r="W141" s="332"/>
      <c r="X141" s="8"/>
      <c r="Y141" s="8"/>
      <c r="Z141" s="47"/>
      <c r="AA141" s="47"/>
      <c r="AB141" s="8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335">
        <f t="shared" si="221"/>
        <v>2000</v>
      </c>
      <c r="AN141" s="47">
        <f t="shared" ref="AN141:AO141" si="228">AN66</f>
        <v>1.051176163804205</v>
      </c>
      <c r="AO141" s="47">
        <f t="shared" si="228"/>
        <v>0.99793576787013227</v>
      </c>
      <c r="AP141" s="47">
        <f t="shared" si="218"/>
        <v>0.99529387779817824</v>
      </c>
      <c r="AQ141" s="47">
        <f t="shared" si="219"/>
        <v>1.1030740836618473</v>
      </c>
      <c r="AR141" s="47"/>
      <c r="AS141" s="8"/>
      <c r="AT141" s="5"/>
      <c r="AV141" s="46"/>
      <c r="AW141" s="46"/>
      <c r="AX141" s="46"/>
      <c r="AY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M141" s="46"/>
      <c r="BN141" s="46"/>
      <c r="BO141" s="46"/>
      <c r="BP141" s="46"/>
      <c r="BR141" s="46"/>
      <c r="BS141" s="46"/>
      <c r="BT141" s="46"/>
      <c r="BU141" s="46"/>
      <c r="BV141" s="46"/>
      <c r="BX141" s="46"/>
      <c r="BY141" s="46"/>
      <c r="BZ141" s="46"/>
      <c r="CA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O141" s="52"/>
      <c r="DP141" s="52"/>
      <c r="DQ141" s="46"/>
      <c r="DS141" s="46"/>
      <c r="DT141" s="46"/>
      <c r="DU141" s="46"/>
      <c r="DV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K141" s="46"/>
      <c r="EL141" s="46"/>
      <c r="EM141" s="46"/>
      <c r="EN141" s="52"/>
      <c r="EO141" s="46"/>
      <c r="EP141" s="52"/>
      <c r="ES141" s="46"/>
      <c r="ET141" s="46"/>
      <c r="EU141" s="46"/>
      <c r="EW141" s="46"/>
      <c r="EX141" s="46"/>
      <c r="EY141" s="46"/>
      <c r="FA141" s="46"/>
      <c r="FB141" s="46"/>
      <c r="FC141" s="46"/>
      <c r="FD141" s="52"/>
      <c r="FF141" s="46"/>
      <c r="FG141" s="46"/>
      <c r="FH141" s="46"/>
      <c r="FJ141" s="51"/>
      <c r="FK141" s="46"/>
      <c r="FL141" s="52"/>
      <c r="FM141" s="46"/>
      <c r="FN141" s="46"/>
      <c r="FP141" s="46"/>
      <c r="FQ141" s="46"/>
    </row>
    <row r="142" spans="1:173" x14ac:dyDescent="0.2">
      <c r="A142" s="8"/>
      <c r="B142" s="8"/>
      <c r="C142" s="8"/>
      <c r="D142" s="330"/>
      <c r="E142" s="330"/>
      <c r="F142" s="330"/>
      <c r="G142" s="330"/>
      <c r="H142" s="330"/>
      <c r="I142" s="8"/>
      <c r="J142" s="8"/>
      <c r="K142" s="8"/>
      <c r="L142" s="8"/>
      <c r="M142" s="330"/>
      <c r="N142" s="330"/>
      <c r="O142" s="330"/>
      <c r="P142" s="8"/>
      <c r="Q142" s="331"/>
      <c r="R142" s="8"/>
      <c r="S142" s="8"/>
      <c r="T142" s="8"/>
      <c r="U142" s="8"/>
      <c r="V142" s="8"/>
      <c r="W142" s="332"/>
      <c r="X142" s="8"/>
      <c r="Y142" s="8"/>
      <c r="Z142" s="47"/>
      <c r="AA142" s="47"/>
      <c r="AB142" s="8"/>
      <c r="AC142" s="47"/>
      <c r="AD142" s="47"/>
      <c r="AE142" s="47"/>
      <c r="AF142" s="47"/>
      <c r="AG142" s="47"/>
      <c r="AH142" s="47"/>
      <c r="AI142" s="47"/>
      <c r="AJ142" s="333"/>
      <c r="AK142" s="333"/>
      <c r="AL142" s="333"/>
      <c r="AM142" s="335">
        <f t="shared" si="221"/>
        <v>2001</v>
      </c>
      <c r="AN142" s="47">
        <f t="shared" ref="AN142:AO142" si="229">AN67</f>
        <v>1.0269671448508266</v>
      </c>
      <c r="AO142" s="47">
        <f t="shared" si="229"/>
        <v>0.98458881943803633</v>
      </c>
      <c r="AP142" s="47">
        <f t="shared" si="218"/>
        <v>0.98446989343729474</v>
      </c>
      <c r="AQ142" s="47">
        <f t="shared" si="219"/>
        <v>1.1216982462709215</v>
      </c>
      <c r="AR142" s="333"/>
      <c r="AS142" s="8"/>
      <c r="AT142" s="5"/>
      <c r="AV142" s="46"/>
      <c r="AW142" s="46"/>
      <c r="AX142" s="46"/>
      <c r="AY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M142" s="46"/>
      <c r="BN142" s="46"/>
      <c r="BO142" s="46"/>
      <c r="BP142" s="46"/>
      <c r="BR142" s="46"/>
      <c r="BS142" s="46"/>
      <c r="BT142" s="46"/>
      <c r="BU142" s="46"/>
      <c r="BV142" s="46"/>
      <c r="BX142" s="46"/>
      <c r="BY142" s="46"/>
      <c r="BZ142" s="46"/>
      <c r="CA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O142" s="52"/>
      <c r="DP142" s="52"/>
      <c r="DQ142" s="46"/>
      <c r="DS142" s="46"/>
      <c r="DT142" s="46"/>
      <c r="DU142" s="46"/>
      <c r="DV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K142" s="46"/>
      <c r="EL142" s="46"/>
      <c r="EM142" s="46"/>
      <c r="EN142" s="52"/>
      <c r="EO142" s="46"/>
      <c r="EP142" s="52"/>
      <c r="ES142" s="46"/>
      <c r="ET142" s="46"/>
      <c r="EU142" s="46"/>
      <c r="EW142" s="46"/>
      <c r="EX142" s="46"/>
      <c r="EY142" s="46"/>
      <c r="FA142" s="46"/>
      <c r="FB142" s="46"/>
      <c r="FC142" s="46"/>
      <c r="FD142" s="52"/>
      <c r="FF142" s="46"/>
      <c r="FG142" s="46"/>
      <c r="FH142" s="46"/>
      <c r="FJ142" s="51"/>
      <c r="FK142" s="46"/>
      <c r="FL142" s="52"/>
      <c r="FM142" s="46"/>
      <c r="FN142" s="46"/>
      <c r="FP142" s="46"/>
      <c r="FQ142" s="46"/>
    </row>
    <row r="143" spans="1:173" x14ac:dyDescent="0.2">
      <c r="A143" s="8"/>
      <c r="B143" s="8"/>
      <c r="C143" s="8"/>
      <c r="D143" s="330"/>
      <c r="E143" s="330"/>
      <c r="F143" s="330"/>
      <c r="G143" s="330"/>
      <c r="H143" s="330"/>
      <c r="I143" s="8"/>
      <c r="J143" s="8"/>
      <c r="K143" s="8"/>
      <c r="L143" s="8"/>
      <c r="M143" s="330"/>
      <c r="N143" s="330"/>
      <c r="O143" s="330"/>
      <c r="P143" s="8"/>
      <c r="Q143" s="331"/>
      <c r="R143" s="8"/>
      <c r="S143" s="8"/>
      <c r="T143" s="8"/>
      <c r="U143" s="8"/>
      <c r="V143" s="8"/>
      <c r="W143" s="332"/>
      <c r="X143" s="8"/>
      <c r="Y143" s="8"/>
      <c r="Z143" s="47"/>
      <c r="AA143" s="47"/>
      <c r="AB143" s="8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335">
        <f t="shared" si="221"/>
        <v>2002</v>
      </c>
      <c r="AN143" s="47">
        <f t="shared" ref="AN143:AO143" si="230">AN68</f>
        <v>1.0107876827132098</v>
      </c>
      <c r="AO143" s="47">
        <f t="shared" si="230"/>
        <v>0.99864011592153956</v>
      </c>
      <c r="AP143" s="47">
        <f t="shared" si="218"/>
        <v>0.984908324761681</v>
      </c>
      <c r="AQ143" s="47">
        <f t="shared" si="219"/>
        <v>1.123880673285973</v>
      </c>
      <c r="AR143" s="47"/>
      <c r="AS143" s="8"/>
      <c r="AT143" s="5"/>
      <c r="AV143" s="46"/>
      <c r="AW143" s="46"/>
      <c r="AX143" s="46"/>
      <c r="AY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M143" s="46"/>
      <c r="BN143" s="46"/>
      <c r="BO143" s="46"/>
      <c r="BP143" s="46"/>
      <c r="BR143" s="46"/>
      <c r="BS143" s="46"/>
      <c r="BT143" s="46"/>
      <c r="BU143" s="46"/>
      <c r="BV143" s="46"/>
      <c r="BX143" s="46"/>
      <c r="BY143" s="46"/>
      <c r="BZ143" s="46"/>
      <c r="CA143" s="46"/>
      <c r="CH143" s="59"/>
      <c r="CI143" s="59"/>
      <c r="CJ143" s="59"/>
      <c r="CK143" s="59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O143" s="52"/>
      <c r="DP143" s="52"/>
      <c r="DQ143" s="46"/>
      <c r="DS143" s="46"/>
      <c r="DT143" s="46"/>
      <c r="DU143" s="46"/>
      <c r="DV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K143" s="46"/>
      <c r="EL143" s="46"/>
      <c r="EM143" s="46"/>
      <c r="EN143" s="52"/>
      <c r="EO143" s="46"/>
      <c r="EP143" s="52"/>
      <c r="ES143" s="46"/>
      <c r="ET143" s="46"/>
      <c r="EU143" s="46"/>
      <c r="EW143" s="46"/>
      <c r="EX143" s="46"/>
      <c r="EY143" s="46"/>
      <c r="FA143" s="46"/>
      <c r="FB143" s="46"/>
      <c r="FC143" s="46"/>
      <c r="FD143" s="52"/>
      <c r="FF143" s="46"/>
      <c r="FG143" s="46"/>
      <c r="FH143" s="46"/>
      <c r="FJ143" s="51"/>
      <c r="FK143" s="46"/>
      <c r="FL143" s="52"/>
      <c r="FM143" s="46"/>
      <c r="FN143" s="46"/>
      <c r="FP143" s="46"/>
      <c r="FQ143" s="46"/>
    </row>
    <row r="144" spans="1:173" x14ac:dyDescent="0.2">
      <c r="A144" s="8"/>
      <c r="B144" s="8"/>
      <c r="C144" s="8"/>
      <c r="D144" s="330"/>
      <c r="E144" s="330"/>
      <c r="F144" s="330"/>
      <c r="G144" s="330"/>
      <c r="H144" s="330"/>
      <c r="I144" s="8"/>
      <c r="J144" s="8"/>
      <c r="K144" s="8"/>
      <c r="L144" s="8"/>
      <c r="M144" s="330"/>
      <c r="N144" s="330"/>
      <c r="O144" s="330"/>
      <c r="P144" s="8"/>
      <c r="Q144" s="331"/>
      <c r="R144" s="8"/>
      <c r="S144" s="8"/>
      <c r="T144" s="8"/>
      <c r="U144" s="8"/>
      <c r="V144" s="8"/>
      <c r="W144" s="332"/>
      <c r="X144" s="8"/>
      <c r="Y144" s="8"/>
      <c r="Z144" s="47"/>
      <c r="AA144" s="47"/>
      <c r="AB144" s="8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335">
        <f t="shared" ref="AM144:AM153" si="231">AM143+1</f>
        <v>2003</v>
      </c>
      <c r="AN144" s="47">
        <f t="shared" ref="AN144:AO144" si="232">AN69</f>
        <v>1.0151923937680067</v>
      </c>
      <c r="AO144" s="47">
        <f t="shared" si="232"/>
        <v>1.0012687864372602</v>
      </c>
      <c r="AP144" s="47">
        <f t="shared" si="218"/>
        <v>0.97980267827857559</v>
      </c>
      <c r="AQ144" s="47">
        <f t="shared" si="219"/>
        <v>1.1127120003466635</v>
      </c>
      <c r="AR144" s="47"/>
      <c r="AS144" s="8"/>
      <c r="AT144" s="5"/>
      <c r="AV144" s="46"/>
      <c r="AW144" s="46"/>
      <c r="AX144" s="46"/>
      <c r="AY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M144" s="46"/>
      <c r="BN144" s="46"/>
      <c r="BO144" s="46"/>
      <c r="BP144" s="46"/>
      <c r="BR144" s="46"/>
      <c r="BS144" s="46"/>
      <c r="BT144" s="46"/>
      <c r="BU144" s="46"/>
      <c r="BV144" s="46"/>
      <c r="BX144" s="46"/>
      <c r="BY144" s="46"/>
      <c r="BZ144" s="46"/>
      <c r="CA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O144" s="52"/>
      <c r="DP144" s="52"/>
      <c r="DQ144" s="46"/>
      <c r="DS144" s="46"/>
      <c r="DT144" s="46"/>
      <c r="DU144" s="46"/>
      <c r="DV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K144" s="46"/>
      <c r="EL144" s="46"/>
      <c r="EM144" s="46"/>
      <c r="EN144" s="52"/>
      <c r="EO144" s="46"/>
      <c r="EP144" s="52"/>
      <c r="ES144" s="46"/>
      <c r="ET144" s="46"/>
      <c r="EU144" s="46"/>
      <c r="EW144" s="46"/>
      <c r="EX144" s="46"/>
      <c r="EY144" s="46"/>
      <c r="FA144" s="46"/>
      <c r="FB144" s="46"/>
      <c r="FC144" s="46"/>
      <c r="FD144" s="52"/>
      <c r="FF144" s="46"/>
      <c r="FG144" s="46"/>
      <c r="FH144" s="46"/>
      <c r="FJ144" s="51"/>
      <c r="FK144" s="46"/>
      <c r="FL144" s="52"/>
      <c r="FM144" s="46"/>
      <c r="FN144" s="46"/>
      <c r="FP144" s="46"/>
      <c r="FQ144" s="46"/>
    </row>
    <row r="145" spans="1:173" x14ac:dyDescent="0.2">
      <c r="A145" s="8"/>
      <c r="B145" s="8"/>
      <c r="C145" s="8"/>
      <c r="D145" s="330"/>
      <c r="E145" s="330"/>
      <c r="F145" s="330"/>
      <c r="G145" s="330"/>
      <c r="H145" s="330"/>
      <c r="I145" s="8"/>
      <c r="J145" s="8"/>
      <c r="K145" s="8"/>
      <c r="L145" s="8"/>
      <c r="M145" s="330"/>
      <c r="N145" s="330"/>
      <c r="O145" s="330"/>
      <c r="P145" s="8"/>
      <c r="Q145" s="331"/>
      <c r="R145" s="8"/>
      <c r="S145" s="8"/>
      <c r="T145" s="8"/>
      <c r="U145" s="8"/>
      <c r="V145" s="8"/>
      <c r="W145" s="332"/>
      <c r="X145" s="8"/>
      <c r="Y145" s="8"/>
      <c r="Z145" s="47"/>
      <c r="AA145" s="47"/>
      <c r="AB145" s="8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335">
        <f t="shared" si="231"/>
        <v>2004</v>
      </c>
      <c r="AN145" s="47">
        <f t="shared" ref="AN145:AO145" si="233">AN70</f>
        <v>1.0154206470078762</v>
      </c>
      <c r="AO145" s="47">
        <f t="shared" si="233"/>
        <v>0.99030196112153501</v>
      </c>
      <c r="AP145" s="47">
        <f t="shared" si="218"/>
        <v>0.98105271262783444</v>
      </c>
      <c r="AQ145" s="47">
        <f t="shared" si="219"/>
        <v>1.1240346195146604</v>
      </c>
      <c r="AR145" s="47"/>
      <c r="AS145" s="8"/>
      <c r="AT145" s="5"/>
      <c r="AV145" s="46"/>
      <c r="AW145" s="46"/>
      <c r="AX145" s="46"/>
      <c r="AY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M145" s="46"/>
      <c r="BN145" s="46"/>
      <c r="BO145" s="46"/>
      <c r="BP145" s="46"/>
      <c r="BR145" s="46"/>
      <c r="BS145" s="46"/>
      <c r="BT145" s="46"/>
      <c r="BU145" s="46"/>
      <c r="BV145" s="46"/>
      <c r="BX145" s="46"/>
      <c r="BY145" s="46"/>
      <c r="BZ145" s="46"/>
      <c r="CA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O145" s="52"/>
      <c r="DP145" s="52"/>
      <c r="DQ145" s="46"/>
      <c r="DS145" s="46"/>
      <c r="DT145" s="46"/>
      <c r="DU145" s="46"/>
      <c r="DV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K145" s="46"/>
      <c r="EL145" s="46"/>
      <c r="EM145" s="46"/>
      <c r="EN145" s="52"/>
      <c r="EO145" s="46"/>
      <c r="EP145" s="52"/>
      <c r="ES145" s="46"/>
      <c r="ET145" s="46"/>
      <c r="EU145" s="46"/>
      <c r="EW145" s="46"/>
      <c r="EX145" s="46"/>
      <c r="EY145" s="46"/>
      <c r="FA145" s="46"/>
      <c r="FB145" s="46"/>
      <c r="FC145" s="46"/>
      <c r="FD145" s="52"/>
      <c r="FF145" s="46"/>
      <c r="FG145" s="46"/>
      <c r="FH145" s="46"/>
      <c r="FJ145" s="51"/>
      <c r="FK145" s="46"/>
      <c r="FL145" s="52"/>
      <c r="FM145" s="46"/>
      <c r="FN145" s="46"/>
      <c r="FP145" s="46"/>
      <c r="FQ145" s="46"/>
    </row>
    <row r="146" spans="1:173" x14ac:dyDescent="0.2">
      <c r="A146" s="8"/>
      <c r="B146" s="8"/>
      <c r="C146" s="8"/>
      <c r="D146" s="330"/>
      <c r="E146" s="330"/>
      <c r="F146" s="330"/>
      <c r="G146" s="330"/>
      <c r="H146" s="330"/>
      <c r="I146" s="8"/>
      <c r="J146" s="8"/>
      <c r="K146" s="8"/>
      <c r="L146" s="8"/>
      <c r="M146" s="330"/>
      <c r="N146" s="330"/>
      <c r="O146" s="330"/>
      <c r="P146" s="8"/>
      <c r="Q146" s="331"/>
      <c r="R146" s="8"/>
      <c r="S146" s="8"/>
      <c r="T146" s="8"/>
      <c r="U146" s="8"/>
      <c r="V146" s="8"/>
      <c r="W146" s="332"/>
      <c r="X146" s="8"/>
      <c r="Y146" s="8"/>
      <c r="Z146" s="47"/>
      <c r="AA146" s="47"/>
      <c r="AB146" s="8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335">
        <f t="shared" si="231"/>
        <v>2005</v>
      </c>
      <c r="AN146" s="47">
        <f t="shared" ref="AN146:AO146" si="234">AN71</f>
        <v>0.99094455149894312</v>
      </c>
      <c r="AO146" s="47">
        <f t="shared" si="234"/>
        <v>0.99695790075061907</v>
      </c>
      <c r="AP146" s="47">
        <f t="shared" si="218"/>
        <v>0.97517805781236733</v>
      </c>
      <c r="AQ146" s="47">
        <f t="shared" si="219"/>
        <v>1.1478440074336316</v>
      </c>
      <c r="AR146" s="47"/>
      <c r="AS146" s="8"/>
      <c r="AT146" s="5"/>
      <c r="AV146" s="46"/>
      <c r="AW146" s="46"/>
      <c r="AX146" s="46"/>
      <c r="AY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M146" s="46"/>
      <c r="BN146" s="46"/>
      <c r="BO146" s="46"/>
      <c r="BP146" s="46"/>
      <c r="BR146" s="46"/>
      <c r="BS146" s="46"/>
      <c r="BT146" s="46"/>
      <c r="BU146" s="46"/>
      <c r="BV146" s="46"/>
      <c r="BX146" s="46"/>
      <c r="BY146" s="46"/>
      <c r="BZ146" s="46"/>
      <c r="CA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O146" s="52"/>
      <c r="DP146" s="52"/>
      <c r="DQ146" s="46"/>
      <c r="DS146" s="46"/>
      <c r="DT146" s="46"/>
      <c r="DU146" s="46"/>
      <c r="DV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K146" s="46"/>
      <c r="EL146" s="46"/>
      <c r="EM146" s="46"/>
      <c r="EN146" s="52"/>
      <c r="EO146" s="46"/>
      <c r="EP146" s="52"/>
      <c r="ES146" s="46"/>
      <c r="ET146" s="46"/>
      <c r="EU146" s="46"/>
      <c r="EW146" s="46"/>
      <c r="EX146" s="46"/>
      <c r="EY146" s="46"/>
      <c r="FA146" s="46"/>
      <c r="FB146" s="46"/>
      <c r="FC146" s="46"/>
      <c r="FD146" s="52"/>
      <c r="FF146" s="46"/>
      <c r="FG146" s="46"/>
      <c r="FH146" s="46"/>
      <c r="FJ146" s="51"/>
      <c r="FK146" s="46"/>
      <c r="FL146" s="52"/>
      <c r="FM146" s="46"/>
      <c r="FN146" s="46"/>
      <c r="FP146" s="46"/>
      <c r="FQ146" s="46"/>
    </row>
    <row r="147" spans="1:173" x14ac:dyDescent="0.2">
      <c r="A147" s="8"/>
      <c r="B147" s="8"/>
      <c r="C147" s="8"/>
      <c r="D147" s="330"/>
      <c r="E147" s="330"/>
      <c r="F147" s="330"/>
      <c r="G147" s="330"/>
      <c r="H147" s="330"/>
      <c r="I147" s="8"/>
      <c r="J147" s="8"/>
      <c r="K147" s="8"/>
      <c r="L147" s="8"/>
      <c r="M147" s="330"/>
      <c r="N147" s="330"/>
      <c r="O147" s="330"/>
      <c r="P147" s="8"/>
      <c r="Q147" s="331"/>
      <c r="R147" s="8"/>
      <c r="S147" s="8"/>
      <c r="T147" s="8"/>
      <c r="U147" s="8"/>
      <c r="V147" s="8"/>
      <c r="W147" s="332"/>
      <c r="X147" s="8"/>
      <c r="Y147" s="8"/>
      <c r="Z147" s="47"/>
      <c r="AA147" s="47"/>
      <c r="AB147" s="8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335">
        <f t="shared" si="231"/>
        <v>2006</v>
      </c>
      <c r="AN147" s="47">
        <f t="shared" ref="AN147:AO147" si="235">AN72</f>
        <v>0.96971569265247726</v>
      </c>
      <c r="AO147" s="47">
        <f t="shared" si="235"/>
        <v>0.97202191753865907</v>
      </c>
      <c r="AP147" s="47">
        <f t="shared" si="218"/>
        <v>0.96934409146123857</v>
      </c>
      <c r="AQ147" s="47">
        <f t="shared" si="219"/>
        <v>1.1740452443559435</v>
      </c>
      <c r="AR147" s="47"/>
      <c r="AS147" s="8"/>
      <c r="AT147" s="5"/>
      <c r="AV147" s="46"/>
      <c r="AW147" s="46"/>
      <c r="AX147" s="46"/>
      <c r="AY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M147" s="46"/>
      <c r="BN147" s="46"/>
      <c r="BO147" s="46"/>
      <c r="BP147" s="46"/>
      <c r="BR147" s="46"/>
      <c r="BS147" s="46"/>
      <c r="BT147" s="46"/>
      <c r="BU147" s="46"/>
      <c r="BV147" s="46"/>
      <c r="BX147" s="46"/>
      <c r="BY147" s="46"/>
      <c r="BZ147" s="46"/>
      <c r="CA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O147" s="52"/>
      <c r="DP147" s="52"/>
      <c r="DQ147" s="46"/>
      <c r="DS147" s="46"/>
      <c r="DT147" s="46"/>
      <c r="DU147" s="46"/>
      <c r="DV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K147" s="46"/>
      <c r="EL147" s="46"/>
      <c r="EM147" s="46"/>
      <c r="EN147" s="52"/>
      <c r="EO147" s="46"/>
      <c r="EP147" s="52"/>
      <c r="ES147" s="46"/>
      <c r="ET147" s="46"/>
      <c r="EU147" s="46"/>
      <c r="EW147" s="46"/>
      <c r="EX147" s="46"/>
      <c r="EY147" s="46"/>
      <c r="FA147" s="46"/>
      <c r="FB147" s="46"/>
      <c r="FC147" s="46"/>
      <c r="FD147" s="52"/>
      <c r="FF147" s="46"/>
      <c r="FG147" s="46"/>
      <c r="FH147" s="46"/>
      <c r="FJ147" s="51"/>
      <c r="FK147" s="46"/>
      <c r="FL147" s="52"/>
      <c r="FM147" s="46"/>
      <c r="FN147" s="46"/>
      <c r="FP147" s="46"/>
      <c r="FQ147" s="46"/>
    </row>
    <row r="148" spans="1:173" x14ac:dyDescent="0.2">
      <c r="A148" s="8"/>
      <c r="B148" s="8"/>
      <c r="C148" s="8"/>
      <c r="D148" s="330"/>
      <c r="E148" s="330"/>
      <c r="F148" s="330"/>
      <c r="G148" s="330"/>
      <c r="H148" s="330"/>
      <c r="I148" s="8"/>
      <c r="J148" s="8"/>
      <c r="K148" s="8"/>
      <c r="L148" s="8"/>
      <c r="M148" s="330"/>
      <c r="N148" s="330"/>
      <c r="O148" s="330"/>
      <c r="P148" s="8"/>
      <c r="Q148" s="331"/>
      <c r="R148" s="8"/>
      <c r="S148" s="8"/>
      <c r="T148" s="8"/>
      <c r="U148" s="8"/>
      <c r="V148" s="8"/>
      <c r="W148" s="332"/>
      <c r="X148" s="8"/>
      <c r="Y148" s="8"/>
      <c r="Z148" s="47"/>
      <c r="AA148" s="47"/>
      <c r="AB148" s="8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335">
        <f t="shared" si="231"/>
        <v>2007</v>
      </c>
      <c r="AN148" s="47">
        <f t="shared" ref="AN148:AO148" si="236">AN73</f>
        <v>0.96400219990235969</v>
      </c>
      <c r="AO148" s="47">
        <f t="shared" si="236"/>
        <v>0.9983780876347742</v>
      </c>
      <c r="AP148" s="47">
        <f t="shared" si="218"/>
        <v>0.96806062616652766</v>
      </c>
      <c r="AQ148" s="47">
        <f t="shared" si="219"/>
        <v>1.1690527799031012</v>
      </c>
      <c r="AR148" s="47"/>
      <c r="AS148" s="8"/>
      <c r="AT148" s="5"/>
      <c r="AV148" s="46"/>
      <c r="AW148" s="46"/>
      <c r="AX148" s="46"/>
      <c r="AY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M148" s="46"/>
      <c r="BN148" s="46"/>
      <c r="BO148" s="46"/>
      <c r="BP148" s="46"/>
      <c r="BR148" s="46"/>
      <c r="BS148" s="46"/>
      <c r="BT148" s="46"/>
      <c r="BU148" s="46"/>
      <c r="BV148" s="46"/>
      <c r="BX148" s="46"/>
      <c r="BY148" s="46"/>
      <c r="BZ148" s="46"/>
      <c r="CA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O148" s="52"/>
      <c r="DP148" s="52"/>
      <c r="DQ148" s="46"/>
      <c r="DS148" s="46"/>
      <c r="DT148" s="46"/>
      <c r="DU148" s="46"/>
      <c r="DV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K148" s="46"/>
      <c r="EL148" s="46"/>
      <c r="EM148" s="46"/>
      <c r="EN148" s="52"/>
      <c r="EO148" s="46"/>
      <c r="EP148" s="52"/>
      <c r="ES148" s="46"/>
      <c r="ET148" s="46"/>
      <c r="EU148" s="46"/>
      <c r="EW148" s="46"/>
      <c r="EX148" s="46"/>
      <c r="EY148" s="46"/>
      <c r="FA148" s="46"/>
      <c r="FB148" s="46"/>
      <c r="FC148" s="46"/>
      <c r="FD148" s="52"/>
      <c r="FF148" s="46"/>
      <c r="FG148" s="46"/>
      <c r="FH148" s="46"/>
      <c r="FJ148" s="51"/>
      <c r="FK148" s="46"/>
      <c r="FL148" s="52"/>
      <c r="FM148" s="46"/>
      <c r="FN148" s="46"/>
      <c r="FP148" s="46"/>
      <c r="FQ148" s="46"/>
    </row>
    <row r="149" spans="1:173" x14ac:dyDescent="0.2">
      <c r="A149" s="8"/>
      <c r="B149" s="8"/>
      <c r="C149" s="8"/>
      <c r="D149" s="330"/>
      <c r="E149" s="330"/>
      <c r="F149" s="330"/>
      <c r="G149" s="330"/>
      <c r="H149" s="330"/>
      <c r="I149" s="8"/>
      <c r="J149" s="8"/>
      <c r="K149" s="8"/>
      <c r="L149" s="8"/>
      <c r="M149" s="330"/>
      <c r="N149" s="330"/>
      <c r="O149" s="330"/>
      <c r="P149" s="8"/>
      <c r="Q149" s="331"/>
      <c r="R149" s="8"/>
      <c r="S149" s="8"/>
      <c r="T149" s="8"/>
      <c r="U149" s="8"/>
      <c r="V149" s="8"/>
      <c r="W149" s="332"/>
      <c r="X149" s="8"/>
      <c r="Y149" s="8"/>
      <c r="Z149" s="47"/>
      <c r="AA149" s="47"/>
      <c r="AB149" s="8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335">
        <f t="shared" si="231"/>
        <v>2008</v>
      </c>
      <c r="AN149" s="47">
        <f t="shared" ref="AN149:AO149" si="237">AN74</f>
        <v>0.95957134048013937</v>
      </c>
      <c r="AO149" s="47">
        <f t="shared" si="237"/>
        <v>1.0096045546821442</v>
      </c>
      <c r="AP149" s="47">
        <f t="shared" si="218"/>
        <v>0.96694913700761576</v>
      </c>
      <c r="AQ149" s="47">
        <f t="shared" si="219"/>
        <v>1.1561465189296534</v>
      </c>
      <c r="AR149" s="47"/>
      <c r="AS149" s="8"/>
      <c r="AT149" s="5"/>
      <c r="AV149" s="46"/>
      <c r="AW149" s="46"/>
      <c r="AX149" s="46"/>
      <c r="AY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M149" s="46"/>
      <c r="BN149" s="46"/>
      <c r="BO149" s="46"/>
      <c r="BP149" s="46"/>
      <c r="BR149" s="46"/>
      <c r="BS149" s="46"/>
      <c r="BT149" s="46"/>
      <c r="BU149" s="46"/>
      <c r="BV149" s="46"/>
      <c r="BX149" s="46"/>
      <c r="BY149" s="46"/>
      <c r="BZ149" s="46"/>
      <c r="CA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O149" s="52"/>
      <c r="DP149" s="52"/>
      <c r="DQ149" s="46"/>
      <c r="DS149" s="46"/>
      <c r="DT149" s="46"/>
      <c r="DU149" s="46"/>
      <c r="DV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K149" s="46"/>
      <c r="EL149" s="46"/>
      <c r="EM149" s="46"/>
      <c r="EN149" s="52"/>
      <c r="EO149" s="46"/>
      <c r="EP149" s="52"/>
      <c r="ES149" s="46"/>
      <c r="ET149" s="46"/>
      <c r="EU149" s="46"/>
      <c r="EW149" s="46"/>
      <c r="EX149" s="46"/>
      <c r="EY149" s="46"/>
      <c r="FA149" s="46"/>
      <c r="FB149" s="46"/>
      <c r="FC149" s="46"/>
      <c r="FD149" s="52"/>
      <c r="FF149" s="46"/>
      <c r="FG149" s="46"/>
      <c r="FH149" s="46"/>
      <c r="FJ149" s="51"/>
      <c r="FK149" s="46"/>
      <c r="FL149" s="52"/>
      <c r="FM149" s="46"/>
      <c r="FN149" s="46"/>
      <c r="FP149" s="46"/>
      <c r="FQ149" s="46"/>
    </row>
    <row r="150" spans="1:173" x14ac:dyDescent="0.2">
      <c r="A150" s="8"/>
      <c r="B150" s="8"/>
      <c r="C150" s="8"/>
      <c r="D150" s="330"/>
      <c r="E150" s="330"/>
      <c r="F150" s="330"/>
      <c r="G150" s="330"/>
      <c r="H150" s="330"/>
      <c r="I150" s="8"/>
      <c r="J150" s="8"/>
      <c r="K150" s="8"/>
      <c r="L150" s="8"/>
      <c r="M150" s="330"/>
      <c r="N150" s="330"/>
      <c r="O150" s="330"/>
      <c r="P150" s="8"/>
      <c r="Q150" s="331"/>
      <c r="R150" s="8"/>
      <c r="S150" s="8"/>
      <c r="T150" s="8"/>
      <c r="U150" s="8"/>
      <c r="V150" s="8"/>
      <c r="W150" s="332"/>
      <c r="X150" s="8"/>
      <c r="Y150" s="8"/>
      <c r="Z150" s="47"/>
      <c r="AA150" s="47"/>
      <c r="AB150" s="8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335">
        <f t="shared" si="231"/>
        <v>2009</v>
      </c>
      <c r="AN150" s="47">
        <f t="shared" ref="AN150:AO150" si="238">AN75</f>
        <v>0.9424277025574912</v>
      </c>
      <c r="AO150" s="47">
        <f t="shared" si="238"/>
        <v>1.0052799141238937</v>
      </c>
      <c r="AP150" s="47">
        <f t="shared" si="218"/>
        <v>0.95836540872342491</v>
      </c>
      <c r="AQ150" s="47">
        <f t="shared" si="219"/>
        <v>1.1545826904164103</v>
      </c>
      <c r="AR150" s="47"/>
      <c r="AS150" s="8"/>
      <c r="AT150" s="5"/>
      <c r="AV150" s="46"/>
      <c r="AW150" s="46"/>
      <c r="AX150" s="46"/>
      <c r="AY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M150" s="46"/>
      <c r="BN150" s="46"/>
      <c r="BO150" s="46"/>
      <c r="BP150" s="46"/>
      <c r="BR150" s="46"/>
      <c r="BS150" s="46"/>
      <c r="BT150" s="46"/>
      <c r="BU150" s="46"/>
      <c r="BV150" s="46"/>
      <c r="BX150" s="46"/>
      <c r="BY150" s="46"/>
      <c r="BZ150" s="46"/>
      <c r="CA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O150" s="52"/>
      <c r="DP150" s="52"/>
      <c r="DQ150" s="46"/>
      <c r="DS150" s="46"/>
      <c r="DT150" s="46"/>
      <c r="DU150" s="46"/>
      <c r="DV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K150" s="46"/>
      <c r="EL150" s="46"/>
      <c r="EM150" s="46"/>
      <c r="EN150" s="52"/>
      <c r="EO150" s="46"/>
      <c r="EP150" s="52"/>
      <c r="ES150" s="46"/>
      <c r="ET150" s="46"/>
      <c r="EU150" s="46"/>
      <c r="EW150" s="46"/>
      <c r="EX150" s="46"/>
      <c r="EY150" s="46"/>
      <c r="FA150" s="46"/>
      <c r="FB150" s="46"/>
      <c r="FC150" s="46"/>
      <c r="FD150" s="52"/>
      <c r="FF150" s="46"/>
      <c r="FG150" s="46"/>
      <c r="FH150" s="46"/>
      <c r="FJ150" s="51"/>
      <c r="FK150" s="46"/>
      <c r="FL150" s="52"/>
      <c r="FM150" s="46"/>
      <c r="FN150" s="46"/>
      <c r="FP150" s="46"/>
      <c r="FQ150" s="46"/>
    </row>
    <row r="151" spans="1:173" x14ac:dyDescent="0.2">
      <c r="A151" s="8"/>
      <c r="B151" s="8"/>
      <c r="C151" s="8"/>
      <c r="D151" s="330"/>
      <c r="E151" s="330"/>
      <c r="F151" s="330"/>
      <c r="G151" s="330"/>
      <c r="H151" s="330"/>
      <c r="I151" s="8"/>
      <c r="J151" s="8"/>
      <c r="K151" s="8"/>
      <c r="L151" s="8"/>
      <c r="M151" s="334"/>
      <c r="N151" s="334"/>
      <c r="O151" s="334"/>
      <c r="P151" s="8"/>
      <c r="Q151" s="335"/>
      <c r="R151" s="8"/>
      <c r="S151" s="8"/>
      <c r="T151" s="8"/>
      <c r="U151" s="8"/>
      <c r="V151" s="8"/>
      <c r="W151" s="8"/>
      <c r="X151" s="8"/>
      <c r="Y151" s="8"/>
      <c r="Z151" s="47"/>
      <c r="AA151" s="47"/>
      <c r="AB151" s="8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335">
        <f t="shared" si="231"/>
        <v>2010</v>
      </c>
      <c r="AN151" s="47">
        <f>AN76</f>
        <v>0.94139699920036546</v>
      </c>
      <c r="AO151" s="47">
        <f>AO76</f>
        <v>1.0087201141149427</v>
      </c>
      <c r="AP151" s="47">
        <f t="shared" si="218"/>
        <v>0.95615565310008388</v>
      </c>
      <c r="AQ151" s="47">
        <f t="shared" si="219"/>
        <v>1.1624122006854485</v>
      </c>
      <c r="AR151" s="47"/>
      <c r="AS151" s="8"/>
      <c r="AT151" s="5"/>
      <c r="AV151" s="46"/>
      <c r="AW151" s="46"/>
      <c r="AX151" s="46"/>
      <c r="AY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M151" s="46"/>
      <c r="BN151" s="46"/>
      <c r="BO151" s="46"/>
      <c r="BP151" s="46"/>
      <c r="BR151" s="46"/>
      <c r="BS151" s="46"/>
      <c r="BT151" s="46"/>
      <c r="BU151" s="46"/>
      <c r="BV151" s="46"/>
      <c r="BX151" s="46"/>
      <c r="BY151" s="46"/>
      <c r="BZ151" s="46"/>
      <c r="CA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</row>
    <row r="152" spans="1:173" x14ac:dyDescent="0.2">
      <c r="A152" s="212"/>
      <c r="B152" s="360"/>
      <c r="C152" s="8"/>
      <c r="D152" s="336"/>
      <c r="E152" s="336"/>
      <c r="F152" s="336"/>
      <c r="G152" s="336"/>
      <c r="H152" s="336"/>
      <c r="I152" s="8"/>
      <c r="J152" s="8"/>
      <c r="K152" s="8"/>
      <c r="L152" s="8"/>
      <c r="M152" s="336"/>
      <c r="N152" s="336"/>
      <c r="O152" s="336"/>
      <c r="P152" s="8"/>
      <c r="Q152" s="336"/>
      <c r="R152" s="8"/>
      <c r="S152" s="8"/>
      <c r="T152" s="8"/>
      <c r="U152" s="8"/>
      <c r="V152" s="8"/>
      <c r="W152" s="332"/>
      <c r="X152" s="8"/>
      <c r="Y152" s="8"/>
      <c r="Z152" s="47"/>
      <c r="AA152" s="47"/>
      <c r="AB152" s="8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335">
        <f t="shared" si="231"/>
        <v>2011</v>
      </c>
      <c r="AN152" s="47">
        <f>AN77</f>
        <v>0.94452815033193538</v>
      </c>
      <c r="AO152" s="47">
        <f>AO77</f>
        <v>1.0068362196341152</v>
      </c>
      <c r="AP152" s="47">
        <f t="shared" si="218"/>
        <v>0.95099194502934314</v>
      </c>
      <c r="AQ152" s="47">
        <f t="shared" si="219"/>
        <v>1.1591742507147702</v>
      </c>
      <c r="AR152" s="47"/>
      <c r="AS152" s="8"/>
      <c r="AT152" s="5"/>
      <c r="AV152" s="46"/>
      <c r="AW152" s="46"/>
      <c r="AX152" s="46"/>
      <c r="AY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M152" s="46"/>
      <c r="BN152" s="46"/>
      <c r="BO152" s="46"/>
      <c r="BP152" s="46"/>
      <c r="BR152" s="46"/>
      <c r="BS152" s="46"/>
      <c r="BT152" s="46"/>
      <c r="BU152" s="46"/>
      <c r="BV152" s="46"/>
      <c r="BX152" s="46"/>
      <c r="BY152" s="46"/>
      <c r="BZ152" s="46"/>
      <c r="CA152" s="46"/>
      <c r="CS152" s="46"/>
      <c r="CT152" s="51"/>
      <c r="CU152" s="46"/>
      <c r="CV152" s="46"/>
      <c r="CW152" s="46"/>
      <c r="CX152" s="51"/>
      <c r="CY152" s="46"/>
      <c r="CZ152" s="46"/>
      <c r="DA152" s="46"/>
      <c r="DB152" s="51"/>
      <c r="DC152" s="46"/>
      <c r="DD152" s="46"/>
      <c r="DE152" s="46"/>
      <c r="DF152" s="46"/>
      <c r="DG152" s="46"/>
      <c r="DJ152" s="51"/>
      <c r="ET152" s="52"/>
      <c r="EX152" s="52"/>
      <c r="FB152" s="52"/>
      <c r="FG152" s="52"/>
    </row>
    <row r="153" spans="1:173" x14ac:dyDescent="0.2">
      <c r="A153" s="212"/>
      <c r="B153" s="360"/>
      <c r="C153" s="8"/>
      <c r="D153" s="331"/>
      <c r="E153" s="331"/>
      <c r="F153" s="331"/>
      <c r="G153" s="331"/>
      <c r="H153" s="331"/>
      <c r="I153" s="8"/>
      <c r="J153" s="8"/>
      <c r="K153" s="8"/>
      <c r="L153" s="8"/>
      <c r="M153" s="334"/>
      <c r="N153" s="334"/>
      <c r="O153" s="334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47"/>
      <c r="AA153" s="47"/>
      <c r="AB153" s="8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335">
        <f t="shared" si="231"/>
        <v>2012</v>
      </c>
      <c r="AN153" s="47">
        <f>AN151*AP151</f>
        <v>0.90012206259688454</v>
      </c>
      <c r="AO153" s="47">
        <f>AO151*AN153</f>
        <v>0.90797122970010691</v>
      </c>
      <c r="AP153" s="47">
        <f t="shared" ref="AP153" si="239">AQ79</f>
        <v>0</v>
      </c>
      <c r="AQ153" s="47">
        <f t="shared" ref="AQ153" si="240">AP79</f>
        <v>0</v>
      </c>
      <c r="AR153" s="47"/>
      <c r="AS153" s="8"/>
      <c r="AT153" s="5"/>
      <c r="AV153" s="46"/>
      <c r="AW153" s="46"/>
      <c r="AX153" s="46"/>
      <c r="AY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M153" s="46"/>
      <c r="BN153" s="46"/>
      <c r="BO153" s="46"/>
      <c r="BP153" s="46"/>
      <c r="BR153" s="46"/>
      <c r="BS153" s="46"/>
      <c r="BT153" s="46"/>
      <c r="BU153" s="46"/>
      <c r="BV153" s="46"/>
      <c r="BX153" s="46"/>
      <c r="BY153" s="46"/>
      <c r="BZ153" s="46"/>
      <c r="CA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</row>
    <row r="154" spans="1:173" x14ac:dyDescent="0.2">
      <c r="A154" s="212"/>
      <c r="B154" s="360"/>
      <c r="C154" s="8"/>
      <c r="D154" s="330"/>
      <c r="E154" s="330"/>
      <c r="F154" s="330"/>
      <c r="G154" s="330"/>
      <c r="H154" s="330"/>
      <c r="I154" s="8"/>
      <c r="J154" s="8"/>
      <c r="K154" s="8"/>
      <c r="L154" s="8"/>
      <c r="M154" s="334"/>
      <c r="N154" s="334"/>
      <c r="O154" s="334"/>
      <c r="P154" s="8"/>
      <c r="Q154" s="335"/>
      <c r="R154" s="8"/>
      <c r="S154" s="8"/>
      <c r="T154" s="8"/>
      <c r="U154" s="8"/>
      <c r="V154" s="8"/>
      <c r="W154" s="8"/>
      <c r="X154" s="8"/>
      <c r="Y154" s="8"/>
      <c r="Z154" s="47"/>
      <c r="AA154" s="47"/>
      <c r="AB154" s="8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8"/>
      <c r="AT154" s="5"/>
      <c r="AV154" s="46"/>
      <c r="AW154" s="46"/>
      <c r="AX154" s="46"/>
      <c r="AY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M154" s="46"/>
      <c r="BN154" s="46"/>
      <c r="BO154" s="46"/>
      <c r="BP154" s="46"/>
      <c r="BR154" s="46"/>
      <c r="BS154" s="46"/>
      <c r="BT154" s="46"/>
      <c r="BU154" s="46"/>
      <c r="BV154" s="46"/>
      <c r="BX154" s="46"/>
      <c r="BY154" s="46"/>
      <c r="BZ154" s="46"/>
      <c r="CA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FC154" s="52"/>
    </row>
    <row r="155" spans="1:173" x14ac:dyDescent="0.2">
      <c r="A155" s="212"/>
      <c r="B155" s="360"/>
      <c r="C155" s="8"/>
      <c r="D155" s="337"/>
      <c r="E155" s="337"/>
      <c r="F155" s="337"/>
      <c r="G155" s="337"/>
      <c r="H155" s="337"/>
      <c r="I155" s="8"/>
      <c r="J155" s="8"/>
      <c r="K155" s="8"/>
      <c r="L155" s="8"/>
      <c r="M155" s="334"/>
      <c r="N155" s="334"/>
      <c r="O155" s="334"/>
      <c r="P155" s="8"/>
      <c r="Q155" s="335"/>
      <c r="R155" s="8"/>
      <c r="S155" s="8"/>
      <c r="T155" s="8"/>
      <c r="U155" s="8"/>
      <c r="V155" s="8"/>
      <c r="W155" s="8"/>
      <c r="X155" s="8"/>
      <c r="Y155" s="8"/>
      <c r="Z155" s="47"/>
      <c r="AA155" s="47"/>
      <c r="AB155" s="8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8"/>
      <c r="AT155" s="5"/>
      <c r="AV155" s="46"/>
      <c r="AW155" s="46"/>
      <c r="AX155" s="46"/>
      <c r="AY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M155" s="46"/>
      <c r="BN155" s="46"/>
      <c r="BO155" s="46"/>
      <c r="BP155" s="46"/>
      <c r="BR155" s="46"/>
      <c r="BS155" s="46"/>
      <c r="BT155" s="46"/>
      <c r="BU155" s="46"/>
      <c r="BV155" s="46"/>
      <c r="BX155" s="46"/>
      <c r="BY155" s="46"/>
      <c r="BZ155" s="46"/>
      <c r="CA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</row>
    <row r="156" spans="1:173" x14ac:dyDescent="0.2">
      <c r="A156" s="359"/>
      <c r="B156" s="8"/>
      <c r="C156" s="8"/>
      <c r="D156" s="328"/>
      <c r="E156" s="328"/>
      <c r="F156" s="328"/>
      <c r="G156" s="328"/>
      <c r="H156" s="328"/>
      <c r="I156" s="36"/>
      <c r="J156" s="36"/>
      <c r="K156" s="36"/>
      <c r="L156" s="36"/>
      <c r="M156" s="328"/>
      <c r="N156" s="328"/>
      <c r="O156" s="328"/>
      <c r="P156" s="36"/>
      <c r="Q156" s="328"/>
      <c r="R156" s="36"/>
      <c r="S156" s="36"/>
      <c r="T156" s="36"/>
      <c r="U156" s="36"/>
      <c r="V156" s="36"/>
      <c r="W156" s="338"/>
      <c r="X156" s="338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69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</row>
    <row r="157" spans="1:173" ht="24.75" customHeight="1" x14ac:dyDescent="0.2">
      <c r="A157" s="8"/>
      <c r="B157" s="8"/>
      <c r="C157" s="8"/>
      <c r="D157" s="329"/>
      <c r="E157" s="329"/>
      <c r="F157" s="329"/>
      <c r="G157" s="329"/>
      <c r="H157" s="329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47"/>
      <c r="AD157" s="47"/>
      <c r="AE157" s="47"/>
      <c r="AF157" s="47"/>
      <c r="AG157" s="47"/>
      <c r="AH157" s="47"/>
      <c r="AI157" s="47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5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DP157" s="11"/>
    </row>
    <row r="158" spans="1:173" ht="49.5" customHeight="1" x14ac:dyDescent="0.2">
      <c r="A158" s="8"/>
      <c r="B158" s="8"/>
      <c r="C158" s="8"/>
      <c r="D158" s="13"/>
      <c r="E158" s="13"/>
      <c r="F158" s="13"/>
      <c r="G158" s="13"/>
      <c r="H158" s="13"/>
      <c r="I158" s="8"/>
      <c r="J158" s="8"/>
      <c r="K158" s="8"/>
      <c r="L158" s="8"/>
      <c r="M158" s="13"/>
      <c r="N158" s="13"/>
      <c r="O158" s="13"/>
      <c r="P158" s="8"/>
      <c r="Q158" s="36"/>
      <c r="R158" s="8"/>
      <c r="S158" s="8"/>
      <c r="T158" s="8"/>
      <c r="U158" s="8"/>
      <c r="V158" s="8"/>
      <c r="W158" s="21"/>
      <c r="X158" s="8"/>
      <c r="Y158" s="8"/>
      <c r="Z158" s="36"/>
      <c r="AA158" s="36"/>
      <c r="AB158" s="8"/>
      <c r="AC158" s="8"/>
      <c r="AD158" s="8"/>
      <c r="AE158" s="8"/>
      <c r="AF158" s="8"/>
      <c r="AG158" s="339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5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M158" s="35"/>
      <c r="BN158" s="35"/>
      <c r="BO158" s="35"/>
      <c r="BP158" s="35"/>
      <c r="DQ158" s="196"/>
      <c r="DR158" s="196"/>
      <c r="DS158" s="196"/>
      <c r="DT158" s="196"/>
    </row>
    <row r="159" spans="1:173" x14ac:dyDescent="0.2">
      <c r="A159" s="340"/>
      <c r="B159" s="8"/>
      <c r="C159" s="8"/>
      <c r="D159" s="13"/>
      <c r="E159" s="13"/>
      <c r="F159" s="13"/>
      <c r="G159" s="13"/>
      <c r="H159" s="13"/>
      <c r="I159" s="8"/>
      <c r="J159" s="8"/>
      <c r="K159" s="8"/>
      <c r="L159" s="8"/>
      <c r="M159" s="13"/>
      <c r="N159" s="13"/>
      <c r="O159" s="13"/>
      <c r="P159" s="8"/>
      <c r="Q159" s="13"/>
      <c r="R159" s="8"/>
      <c r="S159" s="8"/>
      <c r="T159" s="8"/>
      <c r="U159" s="8"/>
      <c r="V159" s="8"/>
      <c r="W159" s="8"/>
      <c r="X159" s="8"/>
      <c r="Y159" s="8"/>
      <c r="Z159" s="13"/>
      <c r="AA159" s="13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5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DQ159" s="46"/>
      <c r="DR159" s="46"/>
      <c r="DS159" s="46"/>
      <c r="DT159" s="46"/>
    </row>
    <row r="160" spans="1:173" x14ac:dyDescent="0.2">
      <c r="A160" s="8"/>
      <c r="B160" s="8"/>
      <c r="C160" s="8"/>
      <c r="D160" s="21"/>
      <c r="E160" s="21"/>
      <c r="F160" s="21"/>
      <c r="G160" s="21"/>
      <c r="H160" s="21"/>
      <c r="I160" s="8"/>
      <c r="J160" s="8"/>
      <c r="K160" s="8"/>
      <c r="L160" s="8"/>
      <c r="M160" s="13"/>
      <c r="N160" s="13"/>
      <c r="O160" s="13"/>
      <c r="P160" s="8"/>
      <c r="Q160" s="340"/>
      <c r="R160" s="8"/>
      <c r="S160" s="8"/>
      <c r="T160" s="8"/>
      <c r="U160" s="8"/>
      <c r="V160" s="8"/>
      <c r="W160" s="13"/>
      <c r="X160" s="8"/>
      <c r="Y160" s="8"/>
      <c r="Z160" s="21"/>
      <c r="AA160" s="36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5"/>
      <c r="DQ160" s="46"/>
      <c r="DR160" s="46"/>
      <c r="DS160" s="46"/>
      <c r="DT160" s="46"/>
    </row>
    <row r="161" spans="1:124" x14ac:dyDescent="0.2">
      <c r="A161" s="359"/>
      <c r="B161" s="8"/>
      <c r="C161" s="8"/>
      <c r="D161" s="330"/>
      <c r="E161" s="330"/>
      <c r="F161" s="330"/>
      <c r="G161" s="330"/>
      <c r="H161" s="330"/>
      <c r="I161" s="8"/>
      <c r="J161" s="8"/>
      <c r="K161" s="8"/>
      <c r="L161" s="8"/>
      <c r="M161" s="337"/>
      <c r="N161" s="337"/>
      <c r="O161" s="337"/>
      <c r="P161" s="8"/>
      <c r="Q161" s="341"/>
      <c r="R161" s="8"/>
      <c r="S161" s="8"/>
      <c r="T161" s="8"/>
      <c r="U161" s="8"/>
      <c r="V161" s="8"/>
      <c r="W161" s="47"/>
      <c r="X161" s="8"/>
      <c r="Y161" s="8"/>
      <c r="Z161" s="47"/>
      <c r="AA161" s="47"/>
      <c r="AB161" s="8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8"/>
      <c r="AT161" s="5"/>
      <c r="AV161" s="46"/>
      <c r="AW161" s="46"/>
      <c r="AX161" s="46"/>
      <c r="AY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R161" s="46"/>
      <c r="BS161" s="46"/>
      <c r="BT161" s="46"/>
      <c r="BU161" s="46"/>
      <c r="BV161" s="46"/>
      <c r="BX161" s="46"/>
      <c r="BY161" s="46"/>
      <c r="BZ161" s="46"/>
      <c r="CA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I161" s="46"/>
      <c r="DJ161" s="46"/>
      <c r="DK161" s="46"/>
      <c r="DQ161" s="46"/>
      <c r="DR161" s="46"/>
      <c r="DS161" s="46"/>
      <c r="DT161" s="46"/>
    </row>
    <row r="162" spans="1:124" x14ac:dyDescent="0.2">
      <c r="A162" s="359"/>
      <c r="B162" s="8"/>
      <c r="C162" s="8"/>
      <c r="D162" s="330"/>
      <c r="E162" s="330"/>
      <c r="F162" s="330"/>
      <c r="G162" s="330"/>
      <c r="H162" s="330"/>
      <c r="I162" s="8"/>
      <c r="J162" s="8"/>
      <c r="K162" s="8"/>
      <c r="L162" s="8"/>
      <c r="M162" s="337"/>
      <c r="N162" s="337"/>
      <c r="O162" s="337"/>
      <c r="P162" s="8"/>
      <c r="Q162" s="341"/>
      <c r="R162" s="8"/>
      <c r="S162" s="8"/>
      <c r="T162" s="8"/>
      <c r="U162" s="8"/>
      <c r="V162" s="8"/>
      <c r="W162" s="47"/>
      <c r="X162" s="8"/>
      <c r="Y162" s="8"/>
      <c r="Z162" s="47"/>
      <c r="AA162" s="47"/>
      <c r="AB162" s="8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8"/>
      <c r="AT162" s="5"/>
      <c r="AV162" s="46"/>
      <c r="AW162" s="46"/>
      <c r="AX162" s="46"/>
      <c r="AY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M162" s="46"/>
      <c r="BN162" s="46"/>
      <c r="BO162" s="46"/>
      <c r="BP162" s="46"/>
      <c r="BR162" s="46"/>
      <c r="BS162" s="46"/>
      <c r="BT162" s="46"/>
      <c r="BU162" s="46"/>
      <c r="BV162" s="46"/>
      <c r="BX162" s="46"/>
      <c r="BY162" s="46"/>
      <c r="BZ162" s="46"/>
      <c r="CA162" s="46"/>
      <c r="CC162" s="46"/>
      <c r="CD162" s="46"/>
      <c r="CE162" s="46"/>
      <c r="CF162" s="46"/>
      <c r="CH162" s="46"/>
      <c r="CI162" s="46"/>
      <c r="CJ162" s="46"/>
      <c r="CK162" s="46"/>
      <c r="CM162" s="46"/>
      <c r="CN162" s="46"/>
      <c r="CO162" s="46"/>
      <c r="CP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I162" s="46"/>
      <c r="DJ162" s="46"/>
      <c r="DK162" s="46"/>
      <c r="DQ162" s="46"/>
      <c r="DR162" s="46"/>
      <c r="DS162" s="46"/>
      <c r="DT162" s="46"/>
    </row>
    <row r="163" spans="1:124" x14ac:dyDescent="0.2">
      <c r="A163" s="359"/>
      <c r="B163" s="8"/>
      <c r="C163" s="8"/>
      <c r="D163" s="330"/>
      <c r="E163" s="330"/>
      <c r="F163" s="330"/>
      <c r="G163" s="330"/>
      <c r="H163" s="330"/>
      <c r="I163" s="8"/>
      <c r="J163" s="8"/>
      <c r="K163" s="8"/>
      <c r="L163" s="8"/>
      <c r="M163" s="337"/>
      <c r="N163" s="337"/>
      <c r="O163" s="337"/>
      <c r="P163" s="8"/>
      <c r="Q163" s="341"/>
      <c r="R163" s="8"/>
      <c r="S163" s="8"/>
      <c r="T163" s="8"/>
      <c r="U163" s="8"/>
      <c r="V163" s="8"/>
      <c r="W163" s="47"/>
      <c r="X163" s="8"/>
      <c r="Y163" s="8"/>
      <c r="Z163" s="47"/>
      <c r="AA163" s="47"/>
      <c r="AB163" s="8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8"/>
      <c r="AT163" s="5"/>
      <c r="AV163" s="46"/>
      <c r="AW163" s="46"/>
      <c r="AX163" s="46"/>
      <c r="AY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M163" s="46"/>
      <c r="BN163" s="46"/>
      <c r="BO163" s="46"/>
      <c r="BP163" s="46"/>
      <c r="BR163" s="46"/>
      <c r="BS163" s="46"/>
      <c r="BT163" s="46"/>
      <c r="BU163" s="46"/>
      <c r="BV163" s="46"/>
      <c r="BX163" s="46"/>
      <c r="BY163" s="46"/>
      <c r="BZ163" s="46"/>
      <c r="CA163" s="46"/>
      <c r="CC163" s="46"/>
      <c r="CD163" s="46"/>
      <c r="CE163" s="46"/>
      <c r="CF163" s="46"/>
      <c r="CH163" s="46"/>
      <c r="CI163" s="46"/>
      <c r="CJ163" s="46"/>
      <c r="CK163" s="46"/>
      <c r="CM163" s="46"/>
      <c r="CN163" s="46"/>
      <c r="CO163" s="46"/>
      <c r="CP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I163" s="46"/>
      <c r="DJ163" s="46"/>
      <c r="DK163" s="46"/>
      <c r="DQ163" s="46"/>
      <c r="DR163" s="46"/>
      <c r="DS163" s="46"/>
      <c r="DT163" s="46"/>
    </row>
    <row r="164" spans="1:124" x14ac:dyDescent="0.2">
      <c r="A164" s="359"/>
      <c r="B164" s="8"/>
      <c r="C164" s="8"/>
      <c r="D164" s="330"/>
      <c r="E164" s="330"/>
      <c r="F164" s="330"/>
      <c r="G164" s="330"/>
      <c r="H164" s="330"/>
      <c r="I164" s="8"/>
      <c r="J164" s="8"/>
      <c r="K164" s="8"/>
      <c r="L164" s="8"/>
      <c r="M164" s="337"/>
      <c r="N164" s="337"/>
      <c r="O164" s="337"/>
      <c r="P164" s="8"/>
      <c r="Q164" s="341"/>
      <c r="R164" s="8"/>
      <c r="S164" s="8"/>
      <c r="T164" s="8"/>
      <c r="U164" s="8"/>
      <c r="V164" s="8"/>
      <c r="W164" s="47"/>
      <c r="X164" s="8"/>
      <c r="Y164" s="8"/>
      <c r="Z164" s="47"/>
      <c r="AA164" s="47"/>
      <c r="AB164" s="8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8"/>
      <c r="AT164" s="5"/>
      <c r="AV164" s="46"/>
      <c r="AW164" s="46"/>
      <c r="AX164" s="46"/>
      <c r="AY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M164" s="46"/>
      <c r="BN164" s="46"/>
      <c r="BO164" s="46"/>
      <c r="BP164" s="46"/>
      <c r="BR164" s="46"/>
      <c r="BS164" s="46"/>
      <c r="BT164" s="46"/>
      <c r="BU164" s="46"/>
      <c r="BV164" s="46"/>
      <c r="BX164" s="46"/>
      <c r="BY164" s="46"/>
      <c r="BZ164" s="46"/>
      <c r="CA164" s="46"/>
      <c r="CC164" s="46"/>
      <c r="CD164" s="46"/>
      <c r="CE164" s="46"/>
      <c r="CF164" s="46"/>
      <c r="CH164" s="46"/>
      <c r="CI164" s="46"/>
      <c r="CJ164" s="46"/>
      <c r="CK164" s="46"/>
      <c r="CM164" s="46"/>
      <c r="CN164" s="46"/>
      <c r="CO164" s="46"/>
      <c r="CP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I164" s="46"/>
      <c r="DJ164" s="46"/>
      <c r="DK164" s="46"/>
      <c r="DQ164" s="46"/>
      <c r="DR164" s="46"/>
      <c r="DS164" s="46"/>
      <c r="DT164" s="46"/>
    </row>
    <row r="165" spans="1:124" x14ac:dyDescent="0.2">
      <c r="A165" s="359"/>
      <c r="B165" s="8"/>
      <c r="C165" s="8"/>
      <c r="D165" s="330"/>
      <c r="E165" s="330"/>
      <c r="F165" s="330"/>
      <c r="G165" s="330"/>
      <c r="H165" s="330"/>
      <c r="I165" s="8"/>
      <c r="J165" s="8"/>
      <c r="K165" s="8"/>
      <c r="L165" s="8"/>
      <c r="M165" s="337"/>
      <c r="N165" s="337"/>
      <c r="O165" s="337"/>
      <c r="P165" s="8"/>
      <c r="Q165" s="341"/>
      <c r="R165" s="8"/>
      <c r="S165" s="8"/>
      <c r="T165" s="8"/>
      <c r="U165" s="8"/>
      <c r="V165" s="8"/>
      <c r="W165" s="47"/>
      <c r="X165" s="8"/>
      <c r="Y165" s="8"/>
      <c r="Z165" s="47"/>
      <c r="AA165" s="47"/>
      <c r="AB165" s="8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8"/>
      <c r="AT165" s="5"/>
      <c r="AV165" s="46"/>
      <c r="AW165" s="46"/>
      <c r="AX165" s="46"/>
      <c r="AY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M165" s="46"/>
      <c r="BN165" s="46"/>
      <c r="BO165" s="46"/>
      <c r="BP165" s="46"/>
      <c r="BR165" s="46"/>
      <c r="BS165" s="46"/>
      <c r="BT165" s="46"/>
      <c r="BU165" s="46"/>
      <c r="BV165" s="46"/>
      <c r="BX165" s="46"/>
      <c r="BY165" s="46"/>
      <c r="BZ165" s="46"/>
      <c r="CA165" s="46"/>
      <c r="CC165" s="46"/>
      <c r="CD165" s="46"/>
      <c r="CE165" s="46"/>
      <c r="CF165" s="46"/>
      <c r="CH165" s="46"/>
      <c r="CI165" s="46"/>
      <c r="CJ165" s="46"/>
      <c r="CK165" s="46"/>
      <c r="CM165" s="46"/>
      <c r="CN165" s="46"/>
      <c r="CO165" s="46"/>
      <c r="CP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I165" s="46"/>
      <c r="DJ165" s="46"/>
      <c r="DK165" s="46"/>
      <c r="DQ165" s="46"/>
      <c r="DR165" s="46"/>
      <c r="DS165" s="46"/>
      <c r="DT165" s="46"/>
    </row>
    <row r="166" spans="1:124" x14ac:dyDescent="0.2">
      <c r="A166" s="359"/>
      <c r="B166" s="8"/>
      <c r="C166" s="8"/>
      <c r="D166" s="330"/>
      <c r="E166" s="330"/>
      <c r="F166" s="330"/>
      <c r="G166" s="330"/>
      <c r="H166" s="330"/>
      <c r="I166" s="8"/>
      <c r="J166" s="8"/>
      <c r="K166" s="8"/>
      <c r="L166" s="8"/>
      <c r="M166" s="337"/>
      <c r="N166" s="337"/>
      <c r="O166" s="337"/>
      <c r="P166" s="8"/>
      <c r="Q166" s="341"/>
      <c r="R166" s="8"/>
      <c r="S166" s="8"/>
      <c r="T166" s="8"/>
      <c r="U166" s="8"/>
      <c r="V166" s="8"/>
      <c r="W166" s="47"/>
      <c r="X166" s="8"/>
      <c r="Y166" s="8"/>
      <c r="Z166" s="47"/>
      <c r="AA166" s="47"/>
      <c r="AB166" s="8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8"/>
      <c r="AT166" s="5"/>
      <c r="AV166" s="46"/>
      <c r="AW166" s="46"/>
      <c r="AX166" s="46"/>
      <c r="AY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M166" s="46"/>
      <c r="BN166" s="46"/>
      <c r="BO166" s="46"/>
      <c r="BP166" s="46"/>
      <c r="BR166" s="46"/>
      <c r="BS166" s="46"/>
      <c r="BT166" s="46"/>
      <c r="BU166" s="46"/>
      <c r="BV166" s="46"/>
      <c r="BX166" s="46"/>
      <c r="BY166" s="46"/>
      <c r="BZ166" s="46"/>
      <c r="CA166" s="46"/>
      <c r="CC166" s="46"/>
      <c r="CD166" s="46"/>
      <c r="CE166" s="46"/>
      <c r="CF166" s="46"/>
      <c r="CH166" s="46"/>
      <c r="CI166" s="46"/>
      <c r="CJ166" s="46"/>
      <c r="CK166" s="46"/>
      <c r="CM166" s="46"/>
      <c r="CN166" s="46"/>
      <c r="CO166" s="46"/>
      <c r="CP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I166" s="46"/>
      <c r="DJ166" s="46"/>
      <c r="DK166" s="46"/>
      <c r="DQ166" s="46"/>
      <c r="DR166" s="46"/>
      <c r="DS166" s="46"/>
      <c r="DT166" s="46"/>
    </row>
    <row r="167" spans="1:124" x14ac:dyDescent="0.2">
      <c r="A167" s="359"/>
      <c r="B167" s="8"/>
      <c r="C167" s="8"/>
      <c r="D167" s="330"/>
      <c r="E167" s="330"/>
      <c r="F167" s="330"/>
      <c r="G167" s="330"/>
      <c r="H167" s="330"/>
      <c r="I167" s="8"/>
      <c r="J167" s="8"/>
      <c r="K167" s="8"/>
      <c r="L167" s="8"/>
      <c r="M167" s="337"/>
      <c r="N167" s="337"/>
      <c r="O167" s="337"/>
      <c r="P167" s="8"/>
      <c r="Q167" s="341"/>
      <c r="R167" s="8"/>
      <c r="S167" s="8"/>
      <c r="T167" s="8"/>
      <c r="U167" s="8"/>
      <c r="V167" s="8"/>
      <c r="W167" s="47"/>
      <c r="X167" s="8"/>
      <c r="Y167" s="8"/>
      <c r="Z167" s="47"/>
      <c r="AA167" s="47"/>
      <c r="AB167" s="8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8"/>
      <c r="AT167" s="5"/>
      <c r="AV167" s="46"/>
      <c r="AW167" s="46"/>
      <c r="AX167" s="46"/>
      <c r="AY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M167" s="46"/>
      <c r="BN167" s="46"/>
      <c r="BO167" s="46"/>
      <c r="BP167" s="46"/>
      <c r="BR167" s="46"/>
      <c r="BS167" s="46"/>
      <c r="BT167" s="46"/>
      <c r="BU167" s="46"/>
      <c r="BV167" s="46"/>
      <c r="BX167" s="46"/>
      <c r="BY167" s="46"/>
      <c r="BZ167" s="46"/>
      <c r="CA167" s="46"/>
      <c r="CC167" s="46"/>
      <c r="CD167" s="46"/>
      <c r="CE167" s="46"/>
      <c r="CF167" s="46"/>
      <c r="CH167" s="46"/>
      <c r="CI167" s="46"/>
      <c r="CJ167" s="46"/>
      <c r="CK167" s="46"/>
      <c r="CM167" s="46"/>
      <c r="CN167" s="46"/>
      <c r="CO167" s="46"/>
      <c r="CP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I167" s="46"/>
      <c r="DJ167" s="46"/>
      <c r="DK167" s="46"/>
      <c r="DQ167" s="46"/>
      <c r="DR167" s="46"/>
      <c r="DS167" s="46"/>
      <c r="DT167" s="46"/>
    </row>
    <row r="168" spans="1:124" x14ac:dyDescent="0.2">
      <c r="A168" s="359"/>
      <c r="B168" s="8"/>
      <c r="C168" s="8"/>
      <c r="D168" s="330"/>
      <c r="E168" s="330"/>
      <c r="F168" s="330"/>
      <c r="G168" s="330"/>
      <c r="H168" s="330"/>
      <c r="I168" s="8"/>
      <c r="J168" s="8"/>
      <c r="K168" s="8"/>
      <c r="L168" s="8"/>
      <c r="M168" s="337"/>
      <c r="N168" s="337"/>
      <c r="O168" s="337"/>
      <c r="P168" s="8"/>
      <c r="Q168" s="341"/>
      <c r="R168" s="8"/>
      <c r="S168" s="8"/>
      <c r="T168" s="8"/>
      <c r="U168" s="8"/>
      <c r="V168" s="8"/>
      <c r="W168" s="47"/>
      <c r="X168" s="8"/>
      <c r="Y168" s="8"/>
      <c r="Z168" s="47"/>
      <c r="AA168" s="47"/>
      <c r="AB168" s="8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8"/>
      <c r="AT168" s="5"/>
      <c r="AV168" s="46"/>
      <c r="AW168" s="46"/>
      <c r="AX168" s="46"/>
      <c r="AY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M168" s="46"/>
      <c r="BN168" s="46"/>
      <c r="BO168" s="46"/>
      <c r="BP168" s="46"/>
      <c r="BR168" s="46"/>
      <c r="BS168" s="46"/>
      <c r="BT168" s="46"/>
      <c r="BU168" s="46"/>
      <c r="BV168" s="46"/>
      <c r="BX168" s="46"/>
      <c r="BY168" s="46"/>
      <c r="BZ168" s="46"/>
      <c r="CA168" s="46"/>
      <c r="CC168" s="46"/>
      <c r="CD168" s="46"/>
      <c r="CE168" s="46"/>
      <c r="CF168" s="46"/>
      <c r="CH168" s="46"/>
      <c r="CI168" s="46"/>
      <c r="CJ168" s="46"/>
      <c r="CK168" s="46"/>
      <c r="CM168" s="46"/>
      <c r="CN168" s="46"/>
      <c r="CO168" s="46"/>
      <c r="CP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I168" s="46"/>
      <c r="DJ168" s="46"/>
      <c r="DK168" s="46"/>
      <c r="DQ168" s="46"/>
      <c r="DR168" s="46"/>
      <c r="DS168" s="46"/>
      <c r="DT168" s="46"/>
    </row>
    <row r="169" spans="1:124" x14ac:dyDescent="0.2">
      <c r="A169" s="359"/>
      <c r="B169" s="8"/>
      <c r="C169" s="8"/>
      <c r="D169" s="330"/>
      <c r="E169" s="330"/>
      <c r="F169" s="330"/>
      <c r="G169" s="330"/>
      <c r="H169" s="330"/>
      <c r="I169" s="8"/>
      <c r="J169" s="8"/>
      <c r="K169" s="8"/>
      <c r="L169" s="8"/>
      <c r="M169" s="337"/>
      <c r="N169" s="337"/>
      <c r="O169" s="337"/>
      <c r="P169" s="8"/>
      <c r="Q169" s="341"/>
      <c r="R169" s="8"/>
      <c r="S169" s="8"/>
      <c r="T169" s="8"/>
      <c r="U169" s="8"/>
      <c r="V169" s="8"/>
      <c r="W169" s="47"/>
      <c r="X169" s="8"/>
      <c r="Y169" s="8"/>
      <c r="Z169" s="47"/>
      <c r="AA169" s="47"/>
      <c r="AB169" s="8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8"/>
      <c r="AT169" s="5"/>
      <c r="AV169" s="46"/>
      <c r="AW169" s="46"/>
      <c r="AX169" s="46"/>
      <c r="AY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M169" s="46"/>
      <c r="BN169" s="46"/>
      <c r="BO169" s="46"/>
      <c r="BP169" s="46"/>
      <c r="BR169" s="46"/>
      <c r="BS169" s="46"/>
      <c r="BT169" s="46"/>
      <c r="BU169" s="46"/>
      <c r="BV169" s="46"/>
      <c r="BX169" s="46"/>
      <c r="BY169" s="46"/>
      <c r="BZ169" s="46"/>
      <c r="CA169" s="46"/>
      <c r="CC169" s="46"/>
      <c r="CD169" s="46"/>
      <c r="CE169" s="46"/>
      <c r="CF169" s="46"/>
      <c r="CH169" s="46"/>
      <c r="CI169" s="46"/>
      <c r="CJ169" s="46"/>
      <c r="CK169" s="46"/>
      <c r="CM169" s="46"/>
      <c r="CN169" s="46"/>
      <c r="CO169" s="46"/>
      <c r="CP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I169" s="46"/>
      <c r="DJ169" s="46"/>
      <c r="DK169" s="46"/>
      <c r="DQ169" s="46"/>
      <c r="DR169" s="46"/>
      <c r="DS169" s="46"/>
      <c r="DT169" s="46"/>
    </row>
    <row r="170" spans="1:124" x14ac:dyDescent="0.2">
      <c r="A170" s="359"/>
      <c r="B170" s="8"/>
      <c r="C170" s="8"/>
      <c r="D170" s="330"/>
      <c r="E170" s="330"/>
      <c r="F170" s="330"/>
      <c r="G170" s="330"/>
      <c r="H170" s="330"/>
      <c r="I170" s="8"/>
      <c r="J170" s="8"/>
      <c r="K170" s="8"/>
      <c r="L170" s="8"/>
      <c r="M170" s="337"/>
      <c r="N170" s="337"/>
      <c r="O170" s="337"/>
      <c r="P170" s="8"/>
      <c r="Q170" s="341"/>
      <c r="R170" s="8"/>
      <c r="S170" s="8"/>
      <c r="T170" s="8"/>
      <c r="U170" s="8"/>
      <c r="V170" s="8"/>
      <c r="W170" s="47"/>
      <c r="X170" s="8"/>
      <c r="Y170" s="8"/>
      <c r="Z170" s="47"/>
      <c r="AA170" s="47"/>
      <c r="AB170" s="8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8"/>
      <c r="AT170" s="5"/>
      <c r="AV170" s="46"/>
      <c r="AW170" s="46"/>
      <c r="AX170" s="46"/>
      <c r="AY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M170" s="46"/>
      <c r="BN170" s="46"/>
      <c r="BO170" s="46"/>
      <c r="BP170" s="46"/>
      <c r="BR170" s="46"/>
      <c r="BS170" s="46"/>
      <c r="BT170" s="46"/>
      <c r="BU170" s="46"/>
      <c r="BV170" s="46"/>
      <c r="BX170" s="46"/>
      <c r="BY170" s="46"/>
      <c r="BZ170" s="46"/>
      <c r="CA170" s="46"/>
      <c r="CC170" s="46"/>
      <c r="CD170" s="46"/>
      <c r="CE170" s="46"/>
      <c r="CF170" s="46"/>
      <c r="CH170" s="46"/>
      <c r="CI170" s="46"/>
      <c r="CJ170" s="46"/>
      <c r="CK170" s="46"/>
      <c r="CM170" s="46"/>
      <c r="CN170" s="46"/>
      <c r="CO170" s="46"/>
      <c r="CP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I170" s="46"/>
      <c r="DJ170" s="46"/>
      <c r="DK170" s="46"/>
      <c r="DQ170" s="46"/>
      <c r="DR170" s="46"/>
      <c r="DS170" s="46"/>
      <c r="DT170" s="46"/>
    </row>
    <row r="171" spans="1:124" x14ac:dyDescent="0.2">
      <c r="A171" s="359"/>
      <c r="B171" s="8"/>
      <c r="C171" s="8"/>
      <c r="D171" s="330"/>
      <c r="E171" s="330"/>
      <c r="F171" s="330"/>
      <c r="G171" s="330"/>
      <c r="H171" s="330"/>
      <c r="I171" s="8"/>
      <c r="J171" s="8"/>
      <c r="K171" s="8"/>
      <c r="L171" s="8"/>
      <c r="M171" s="337"/>
      <c r="N171" s="337"/>
      <c r="O171" s="337"/>
      <c r="P171" s="8"/>
      <c r="Q171" s="341"/>
      <c r="R171" s="8"/>
      <c r="S171" s="8"/>
      <c r="T171" s="8"/>
      <c r="U171" s="8"/>
      <c r="V171" s="8"/>
      <c r="W171" s="47"/>
      <c r="X171" s="8"/>
      <c r="Y171" s="8"/>
      <c r="Z171" s="47"/>
      <c r="AA171" s="47"/>
      <c r="AB171" s="8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8"/>
      <c r="AT171" s="5"/>
      <c r="AV171" s="46"/>
      <c r="AW171" s="46"/>
      <c r="AX171" s="46"/>
      <c r="AY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M171" s="46"/>
      <c r="BN171" s="46"/>
      <c r="BO171" s="46"/>
      <c r="BP171" s="46"/>
      <c r="BR171" s="46"/>
      <c r="BS171" s="46"/>
      <c r="BT171" s="46"/>
      <c r="BU171" s="46"/>
      <c r="BV171" s="46"/>
      <c r="BX171" s="46"/>
      <c r="BY171" s="46"/>
      <c r="BZ171" s="46"/>
      <c r="CA171" s="46"/>
      <c r="CC171" s="46"/>
      <c r="CD171" s="46"/>
      <c r="CE171" s="46"/>
      <c r="CF171" s="46"/>
      <c r="CH171" s="46"/>
      <c r="CI171" s="46"/>
      <c r="CJ171" s="46"/>
      <c r="CK171" s="46"/>
      <c r="CM171" s="46"/>
      <c r="CN171" s="46"/>
      <c r="CO171" s="46"/>
      <c r="CP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I171" s="46"/>
      <c r="DJ171" s="46"/>
      <c r="DK171" s="46"/>
      <c r="DQ171" s="46"/>
      <c r="DR171" s="46"/>
      <c r="DS171" s="46"/>
      <c r="DT171" s="46"/>
    </row>
    <row r="172" spans="1:124" x14ac:dyDescent="0.2">
      <c r="A172" s="359"/>
      <c r="B172" s="8"/>
      <c r="C172" s="8"/>
      <c r="D172" s="330"/>
      <c r="E172" s="330"/>
      <c r="F172" s="330"/>
      <c r="G172" s="330"/>
      <c r="H172" s="330"/>
      <c r="I172" s="8"/>
      <c r="J172" s="8"/>
      <c r="K172" s="8"/>
      <c r="L172" s="8"/>
      <c r="M172" s="337"/>
      <c r="N172" s="337"/>
      <c r="O172" s="337"/>
      <c r="P172" s="8"/>
      <c r="Q172" s="341"/>
      <c r="R172" s="8"/>
      <c r="S172" s="8"/>
      <c r="T172" s="8"/>
      <c r="U172" s="8"/>
      <c r="V172" s="8"/>
      <c r="W172" s="47"/>
      <c r="X172" s="8"/>
      <c r="Y172" s="8"/>
      <c r="Z172" s="47"/>
      <c r="AA172" s="47"/>
      <c r="AB172" s="8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8"/>
      <c r="AT172" s="5"/>
      <c r="AV172" s="46"/>
      <c r="AW172" s="46"/>
      <c r="AX172" s="46"/>
      <c r="AY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M172" s="46"/>
      <c r="BN172" s="46"/>
      <c r="BO172" s="46"/>
      <c r="BP172" s="46"/>
      <c r="BR172" s="46"/>
      <c r="BS172" s="46"/>
      <c r="BT172" s="46"/>
      <c r="BU172" s="46"/>
      <c r="BV172" s="46"/>
      <c r="BX172" s="46"/>
      <c r="BY172" s="46"/>
      <c r="BZ172" s="46"/>
      <c r="CA172" s="46"/>
      <c r="CC172" s="46"/>
      <c r="CD172" s="46"/>
      <c r="CE172" s="46"/>
      <c r="CF172" s="46"/>
      <c r="CH172" s="46"/>
      <c r="CI172" s="46"/>
      <c r="CJ172" s="46"/>
      <c r="CK172" s="46"/>
      <c r="CM172" s="46"/>
      <c r="CN172" s="46"/>
      <c r="CO172" s="46"/>
      <c r="CP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I172" s="46"/>
      <c r="DJ172" s="46"/>
      <c r="DK172" s="46"/>
      <c r="DQ172" s="46"/>
      <c r="DR172" s="46"/>
      <c r="DS172" s="46"/>
      <c r="DT172" s="46"/>
    </row>
    <row r="173" spans="1:124" x14ac:dyDescent="0.2">
      <c r="A173" s="359"/>
      <c r="B173" s="8"/>
      <c r="C173" s="8"/>
      <c r="D173" s="330"/>
      <c r="E173" s="330"/>
      <c r="F173" s="330"/>
      <c r="G173" s="330"/>
      <c r="H173" s="330"/>
      <c r="I173" s="8"/>
      <c r="J173" s="8"/>
      <c r="K173" s="8"/>
      <c r="L173" s="8"/>
      <c r="M173" s="337"/>
      <c r="N173" s="337"/>
      <c r="O173" s="337"/>
      <c r="P173" s="8"/>
      <c r="Q173" s="341"/>
      <c r="R173" s="8"/>
      <c r="S173" s="8"/>
      <c r="T173" s="8"/>
      <c r="U173" s="8"/>
      <c r="V173" s="8"/>
      <c r="W173" s="47"/>
      <c r="X173" s="8"/>
      <c r="Y173" s="8"/>
      <c r="Z173" s="47"/>
      <c r="AA173" s="47"/>
      <c r="AB173" s="8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8"/>
      <c r="AT173" s="5"/>
      <c r="AV173" s="46"/>
      <c r="AW173" s="46"/>
      <c r="AX173" s="46"/>
      <c r="AY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M173" s="46"/>
      <c r="BN173" s="46"/>
      <c r="BO173" s="46"/>
      <c r="BP173" s="46"/>
      <c r="BR173" s="46"/>
      <c r="BS173" s="46"/>
      <c r="BT173" s="46"/>
      <c r="BU173" s="46"/>
      <c r="BV173" s="46"/>
      <c r="BX173" s="46"/>
      <c r="BY173" s="46"/>
      <c r="BZ173" s="46"/>
      <c r="CA173" s="46"/>
      <c r="CC173" s="46"/>
      <c r="CD173" s="46"/>
      <c r="CE173" s="46"/>
      <c r="CF173" s="46"/>
      <c r="CH173" s="46"/>
      <c r="CI173" s="46"/>
      <c r="CJ173" s="46"/>
      <c r="CK173" s="46"/>
      <c r="CM173" s="46"/>
      <c r="CN173" s="46"/>
      <c r="CO173" s="46"/>
      <c r="CP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I173" s="46"/>
      <c r="DJ173" s="46"/>
      <c r="DK173" s="46"/>
      <c r="DQ173" s="46"/>
      <c r="DR173" s="46"/>
      <c r="DS173" s="46"/>
      <c r="DT173" s="46"/>
    </row>
    <row r="174" spans="1:124" x14ac:dyDescent="0.2">
      <c r="A174" s="359"/>
      <c r="B174" s="8"/>
      <c r="C174" s="8"/>
      <c r="D174" s="330"/>
      <c r="E174" s="330"/>
      <c r="F174" s="330"/>
      <c r="G174" s="330"/>
      <c r="H174" s="330"/>
      <c r="I174" s="8"/>
      <c r="J174" s="8"/>
      <c r="K174" s="8"/>
      <c r="L174" s="8"/>
      <c r="M174" s="337"/>
      <c r="N174" s="337"/>
      <c r="O174" s="337"/>
      <c r="P174" s="8"/>
      <c r="Q174" s="341"/>
      <c r="R174" s="8"/>
      <c r="S174" s="8"/>
      <c r="T174" s="8"/>
      <c r="U174" s="8"/>
      <c r="V174" s="8"/>
      <c r="W174" s="47"/>
      <c r="X174" s="8"/>
      <c r="Y174" s="8"/>
      <c r="Z174" s="47"/>
      <c r="AA174" s="47"/>
      <c r="AB174" s="8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8"/>
      <c r="AT174" s="5"/>
      <c r="AV174" s="46"/>
      <c r="AW174" s="46"/>
      <c r="AX174" s="46"/>
      <c r="AY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M174" s="46"/>
      <c r="BN174" s="46"/>
      <c r="BO174" s="46"/>
      <c r="BP174" s="46"/>
      <c r="BR174" s="46"/>
      <c r="BS174" s="46"/>
      <c r="BT174" s="46"/>
      <c r="BU174" s="46"/>
      <c r="BV174" s="46"/>
      <c r="BX174" s="46"/>
      <c r="BY174" s="46"/>
      <c r="BZ174" s="46"/>
      <c r="CA174" s="46"/>
      <c r="CC174" s="46"/>
      <c r="CD174" s="46"/>
      <c r="CE174" s="46"/>
      <c r="CF174" s="46"/>
      <c r="CH174" s="46"/>
      <c r="CI174" s="46"/>
      <c r="CJ174" s="46"/>
      <c r="CK174" s="46"/>
      <c r="CM174" s="46"/>
      <c r="CN174" s="46"/>
      <c r="CO174" s="46"/>
      <c r="CP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I174" s="46"/>
      <c r="DJ174" s="46"/>
      <c r="DK174" s="46"/>
      <c r="DQ174" s="46"/>
      <c r="DR174" s="46"/>
      <c r="DS174" s="46"/>
      <c r="DT174" s="46"/>
    </row>
    <row r="175" spans="1:124" x14ac:dyDescent="0.2">
      <c r="A175" s="359"/>
      <c r="B175" s="8"/>
      <c r="C175" s="8"/>
      <c r="D175" s="330"/>
      <c r="E175" s="330"/>
      <c r="F175" s="330"/>
      <c r="G175" s="330"/>
      <c r="H175" s="330"/>
      <c r="I175" s="8"/>
      <c r="J175" s="8"/>
      <c r="K175" s="8"/>
      <c r="L175" s="8"/>
      <c r="M175" s="337"/>
      <c r="N175" s="337"/>
      <c r="O175" s="337"/>
      <c r="P175" s="8"/>
      <c r="Q175" s="341"/>
      <c r="R175" s="8"/>
      <c r="S175" s="8"/>
      <c r="T175" s="8"/>
      <c r="U175" s="8"/>
      <c r="V175" s="8"/>
      <c r="W175" s="47"/>
      <c r="X175" s="8"/>
      <c r="Y175" s="8"/>
      <c r="Z175" s="47"/>
      <c r="AA175" s="47"/>
      <c r="AB175" s="8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8"/>
      <c r="AT175" s="5"/>
      <c r="AV175" s="46"/>
      <c r="AW175" s="46"/>
      <c r="AX175" s="46"/>
      <c r="AY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M175" s="46"/>
      <c r="BN175" s="46"/>
      <c r="BO175" s="46"/>
      <c r="BP175" s="46"/>
      <c r="BR175" s="46"/>
      <c r="BS175" s="46"/>
      <c r="BT175" s="46"/>
      <c r="BU175" s="46"/>
      <c r="BV175" s="46"/>
      <c r="BX175" s="46"/>
      <c r="BY175" s="46"/>
      <c r="BZ175" s="46"/>
      <c r="CA175" s="46"/>
      <c r="CC175" s="46"/>
      <c r="CD175" s="46"/>
      <c r="CE175" s="46"/>
      <c r="CF175" s="46"/>
      <c r="CH175" s="46"/>
      <c r="CI175" s="46"/>
      <c r="CJ175" s="46"/>
      <c r="CK175" s="46"/>
      <c r="CM175" s="46"/>
      <c r="CN175" s="46"/>
      <c r="CO175" s="46"/>
      <c r="CP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I175" s="46"/>
      <c r="DJ175" s="46"/>
      <c r="DK175" s="46"/>
      <c r="DQ175" s="46"/>
      <c r="DR175" s="46"/>
      <c r="DS175" s="46"/>
      <c r="DT175" s="46"/>
    </row>
    <row r="176" spans="1:124" x14ac:dyDescent="0.2">
      <c r="A176" s="359"/>
      <c r="B176" s="8"/>
      <c r="C176" s="8"/>
      <c r="D176" s="330"/>
      <c r="E176" s="330"/>
      <c r="F176" s="330"/>
      <c r="G176" s="330"/>
      <c r="H176" s="330"/>
      <c r="I176" s="8"/>
      <c r="J176" s="8"/>
      <c r="K176" s="8"/>
      <c r="L176" s="8"/>
      <c r="M176" s="337"/>
      <c r="N176" s="337"/>
      <c r="O176" s="337"/>
      <c r="P176" s="8"/>
      <c r="Q176" s="341"/>
      <c r="R176" s="8"/>
      <c r="S176" s="8"/>
      <c r="T176" s="8"/>
      <c r="U176" s="8"/>
      <c r="V176" s="8"/>
      <c r="W176" s="47"/>
      <c r="X176" s="8"/>
      <c r="Y176" s="8"/>
      <c r="Z176" s="47"/>
      <c r="AA176" s="47"/>
      <c r="AB176" s="8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8"/>
      <c r="AT176" s="5"/>
      <c r="AV176" s="46"/>
      <c r="AW176" s="46"/>
      <c r="AX176" s="46"/>
      <c r="AY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M176" s="46"/>
      <c r="BN176" s="46"/>
      <c r="BO176" s="46"/>
      <c r="BP176" s="46"/>
      <c r="BR176" s="46"/>
      <c r="BS176" s="46"/>
      <c r="BT176" s="46"/>
      <c r="BU176" s="46"/>
      <c r="BV176" s="46"/>
      <c r="BX176" s="46"/>
      <c r="BY176" s="46"/>
      <c r="BZ176" s="46"/>
      <c r="CA176" s="46"/>
      <c r="CC176" s="46"/>
      <c r="CD176" s="46"/>
      <c r="CE176" s="46"/>
      <c r="CF176" s="46"/>
      <c r="CH176" s="46"/>
      <c r="CI176" s="46"/>
      <c r="CJ176" s="46"/>
      <c r="CK176" s="46"/>
      <c r="CM176" s="46"/>
      <c r="CN176" s="46"/>
      <c r="CO176" s="46"/>
      <c r="CP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I176" s="46"/>
      <c r="DJ176" s="46"/>
      <c r="DK176" s="46"/>
      <c r="DQ176" s="46"/>
      <c r="DR176" s="46"/>
      <c r="DS176" s="46"/>
      <c r="DT176" s="46"/>
    </row>
    <row r="177" spans="1:124" x14ac:dyDescent="0.2">
      <c r="A177" s="359"/>
      <c r="B177" s="8"/>
      <c r="C177" s="8"/>
      <c r="D177" s="330"/>
      <c r="E177" s="330"/>
      <c r="F177" s="330"/>
      <c r="G177" s="330"/>
      <c r="H177" s="330"/>
      <c r="I177" s="8"/>
      <c r="J177" s="8"/>
      <c r="K177" s="8"/>
      <c r="L177" s="8"/>
      <c r="M177" s="337"/>
      <c r="N177" s="337"/>
      <c r="O177" s="337"/>
      <c r="P177" s="8"/>
      <c r="Q177" s="341"/>
      <c r="R177" s="8"/>
      <c r="S177" s="8"/>
      <c r="T177" s="8"/>
      <c r="U177" s="8"/>
      <c r="V177" s="8"/>
      <c r="W177" s="47"/>
      <c r="X177" s="8"/>
      <c r="Y177" s="8"/>
      <c r="Z177" s="47"/>
      <c r="AA177" s="47"/>
      <c r="AB177" s="8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8"/>
      <c r="AT177" s="5"/>
      <c r="AV177" s="46"/>
      <c r="AW177" s="46"/>
      <c r="AX177" s="46"/>
      <c r="AY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M177" s="46"/>
      <c r="BN177" s="46"/>
      <c r="BO177" s="46"/>
      <c r="BP177" s="46"/>
      <c r="BR177" s="46"/>
      <c r="BS177" s="46"/>
      <c r="BT177" s="46"/>
      <c r="BU177" s="46"/>
      <c r="BV177" s="46"/>
      <c r="BX177" s="46"/>
      <c r="BY177" s="46"/>
      <c r="BZ177" s="46"/>
      <c r="CA177" s="46"/>
      <c r="CC177" s="46"/>
      <c r="CD177" s="46"/>
      <c r="CE177" s="46"/>
      <c r="CF177" s="46"/>
      <c r="CH177" s="46"/>
      <c r="CI177" s="46"/>
      <c r="CJ177" s="46"/>
      <c r="CK177" s="46"/>
      <c r="CM177" s="46"/>
      <c r="CN177" s="46"/>
      <c r="CO177" s="46"/>
      <c r="CP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I177" s="46"/>
      <c r="DJ177" s="46"/>
      <c r="DK177" s="46"/>
      <c r="DQ177" s="46"/>
      <c r="DR177" s="46"/>
      <c r="DS177" s="46"/>
      <c r="DT177" s="46"/>
    </row>
    <row r="178" spans="1:124" x14ac:dyDescent="0.2">
      <c r="A178" s="359"/>
      <c r="B178" s="8"/>
      <c r="C178" s="8"/>
      <c r="D178" s="330"/>
      <c r="E178" s="330"/>
      <c r="F178" s="330"/>
      <c r="G178" s="330"/>
      <c r="H178" s="330"/>
      <c r="I178" s="8"/>
      <c r="J178" s="8"/>
      <c r="K178" s="8"/>
      <c r="L178" s="8"/>
      <c r="M178" s="337"/>
      <c r="N178" s="337"/>
      <c r="O178" s="337"/>
      <c r="P178" s="8"/>
      <c r="Q178" s="341"/>
      <c r="R178" s="8"/>
      <c r="S178" s="8"/>
      <c r="T178" s="8"/>
      <c r="U178" s="8"/>
      <c r="V178" s="8"/>
      <c r="W178" s="47"/>
      <c r="X178" s="8"/>
      <c r="Y178" s="8"/>
      <c r="Z178" s="47"/>
      <c r="AA178" s="47"/>
      <c r="AB178" s="8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8"/>
      <c r="AT178" s="5"/>
      <c r="AV178" s="46"/>
      <c r="AW178" s="46"/>
      <c r="AX178" s="46"/>
      <c r="AY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M178" s="46"/>
      <c r="BN178" s="46"/>
      <c r="BO178" s="46"/>
      <c r="BP178" s="46"/>
      <c r="BR178" s="46"/>
      <c r="BS178" s="46"/>
      <c r="BT178" s="46"/>
      <c r="BU178" s="46"/>
      <c r="BV178" s="46"/>
      <c r="BX178" s="46"/>
      <c r="BY178" s="46"/>
      <c r="BZ178" s="46"/>
      <c r="CA178" s="46"/>
      <c r="CC178" s="46"/>
      <c r="CD178" s="46"/>
      <c r="CE178" s="46"/>
      <c r="CF178" s="46"/>
      <c r="CH178" s="46"/>
      <c r="CI178" s="46"/>
      <c r="CJ178" s="46"/>
      <c r="CK178" s="46"/>
      <c r="CM178" s="46"/>
      <c r="CN178" s="46"/>
      <c r="CO178" s="46"/>
      <c r="CP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I178" s="46"/>
      <c r="DJ178" s="46"/>
      <c r="DK178" s="46"/>
      <c r="DQ178" s="46"/>
      <c r="DR178" s="46"/>
      <c r="DS178" s="46"/>
      <c r="DT178" s="46"/>
    </row>
    <row r="179" spans="1:124" x14ac:dyDescent="0.2">
      <c r="A179" s="359"/>
      <c r="B179" s="8"/>
      <c r="C179" s="8"/>
      <c r="D179" s="330"/>
      <c r="E179" s="330"/>
      <c r="F179" s="330"/>
      <c r="G179" s="330"/>
      <c r="H179" s="330"/>
      <c r="I179" s="8"/>
      <c r="J179" s="8"/>
      <c r="K179" s="8"/>
      <c r="L179" s="8"/>
      <c r="M179" s="337"/>
      <c r="N179" s="337"/>
      <c r="O179" s="337"/>
      <c r="P179" s="8"/>
      <c r="Q179" s="341"/>
      <c r="R179" s="8"/>
      <c r="S179" s="8"/>
      <c r="T179" s="8"/>
      <c r="U179" s="8"/>
      <c r="V179" s="8"/>
      <c r="W179" s="47"/>
      <c r="X179" s="8"/>
      <c r="Y179" s="8"/>
      <c r="Z179" s="47"/>
      <c r="AA179" s="47"/>
      <c r="AB179" s="8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8"/>
      <c r="AT179" s="5"/>
      <c r="AV179" s="46"/>
      <c r="AW179" s="46"/>
      <c r="AX179" s="46"/>
      <c r="AY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M179" s="46"/>
      <c r="BN179" s="46"/>
      <c r="BO179" s="46"/>
      <c r="BP179" s="46"/>
      <c r="BR179" s="46"/>
      <c r="BS179" s="46"/>
      <c r="BT179" s="46"/>
      <c r="BU179" s="46"/>
      <c r="BV179" s="46"/>
      <c r="BX179" s="46"/>
      <c r="BY179" s="46"/>
      <c r="BZ179" s="46"/>
      <c r="CA179" s="46"/>
      <c r="CC179" s="46"/>
      <c r="CD179" s="46"/>
      <c r="CE179" s="46"/>
      <c r="CF179" s="46"/>
      <c r="CH179" s="46"/>
      <c r="CI179" s="46"/>
      <c r="CJ179" s="46"/>
      <c r="CK179" s="46"/>
      <c r="CM179" s="46"/>
      <c r="CN179" s="46"/>
      <c r="CO179" s="46"/>
      <c r="CP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I179" s="46"/>
      <c r="DJ179" s="46"/>
      <c r="DK179" s="46"/>
      <c r="DQ179" s="46"/>
      <c r="DR179" s="46"/>
      <c r="DS179" s="46"/>
      <c r="DT179" s="46"/>
    </row>
    <row r="180" spans="1:124" x14ac:dyDescent="0.2">
      <c r="A180" s="359"/>
      <c r="B180" s="8"/>
      <c r="C180" s="8"/>
      <c r="D180" s="330"/>
      <c r="E180" s="330"/>
      <c r="F180" s="330"/>
      <c r="G180" s="330"/>
      <c r="H180" s="330"/>
      <c r="I180" s="8"/>
      <c r="J180" s="8"/>
      <c r="K180" s="8"/>
      <c r="L180" s="8"/>
      <c r="M180" s="337"/>
      <c r="N180" s="337"/>
      <c r="O180" s="337"/>
      <c r="P180" s="8"/>
      <c r="Q180" s="341"/>
      <c r="R180" s="8"/>
      <c r="S180" s="8"/>
      <c r="T180" s="8"/>
      <c r="U180" s="8"/>
      <c r="V180" s="8"/>
      <c r="W180" s="47"/>
      <c r="X180" s="8"/>
      <c r="Y180" s="8"/>
      <c r="Z180" s="47"/>
      <c r="AA180" s="47"/>
      <c r="AB180" s="8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8"/>
      <c r="AT180" s="5"/>
      <c r="AV180" s="46"/>
      <c r="AW180" s="46"/>
      <c r="AX180" s="46"/>
      <c r="AY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M180" s="46"/>
      <c r="BN180" s="46"/>
      <c r="BO180" s="46"/>
      <c r="BP180" s="46"/>
      <c r="BR180" s="46"/>
      <c r="BS180" s="46"/>
      <c r="BT180" s="46"/>
      <c r="BU180" s="46"/>
      <c r="BV180" s="46"/>
      <c r="BX180" s="46"/>
      <c r="BY180" s="46"/>
      <c r="BZ180" s="46"/>
      <c r="CA180" s="46"/>
      <c r="CC180" s="46"/>
      <c r="CD180" s="46"/>
      <c r="CE180" s="46"/>
      <c r="CF180" s="46"/>
      <c r="CH180" s="46"/>
      <c r="CI180" s="46"/>
      <c r="CJ180" s="46"/>
      <c r="CK180" s="46"/>
      <c r="CM180" s="46"/>
      <c r="CN180" s="46"/>
      <c r="CO180" s="46"/>
      <c r="CP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I180" s="46"/>
      <c r="DJ180" s="46"/>
      <c r="DK180" s="46"/>
      <c r="DQ180" s="46"/>
      <c r="DR180" s="46"/>
      <c r="DS180" s="46"/>
      <c r="DT180" s="46"/>
    </row>
    <row r="181" spans="1:124" x14ac:dyDescent="0.2">
      <c r="A181" s="359"/>
      <c r="B181" s="8"/>
      <c r="C181" s="8"/>
      <c r="D181" s="330"/>
      <c r="E181" s="330"/>
      <c r="F181" s="330"/>
      <c r="G181" s="330"/>
      <c r="H181" s="330"/>
      <c r="I181" s="8"/>
      <c r="J181" s="8"/>
      <c r="K181" s="8"/>
      <c r="L181" s="8"/>
      <c r="M181" s="337"/>
      <c r="N181" s="337"/>
      <c r="O181" s="337"/>
      <c r="P181" s="8"/>
      <c r="Q181" s="341"/>
      <c r="R181" s="8"/>
      <c r="S181" s="8"/>
      <c r="T181" s="8"/>
      <c r="U181" s="8"/>
      <c r="V181" s="8"/>
      <c r="W181" s="47"/>
      <c r="X181" s="8"/>
      <c r="Y181" s="8"/>
      <c r="Z181" s="47"/>
      <c r="AA181" s="47"/>
      <c r="AB181" s="8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8"/>
      <c r="AT181" s="5"/>
      <c r="AV181" s="46"/>
      <c r="AW181" s="46"/>
      <c r="AX181" s="46"/>
      <c r="AY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M181" s="46"/>
      <c r="BN181" s="46"/>
      <c r="BO181" s="46"/>
      <c r="BP181" s="46"/>
      <c r="BR181" s="46"/>
      <c r="BS181" s="46"/>
      <c r="BT181" s="46"/>
      <c r="BU181" s="46"/>
      <c r="BV181" s="46"/>
      <c r="BX181" s="46"/>
      <c r="BY181" s="46"/>
      <c r="BZ181" s="46"/>
      <c r="CA181" s="46"/>
      <c r="CC181" s="46"/>
      <c r="CD181" s="46"/>
      <c r="CE181" s="46"/>
      <c r="CF181" s="46"/>
      <c r="CH181" s="46"/>
      <c r="CI181" s="46"/>
      <c r="CJ181" s="46"/>
      <c r="CK181" s="46"/>
      <c r="CM181" s="46"/>
      <c r="CN181" s="46"/>
      <c r="CO181" s="46"/>
      <c r="CP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I181" s="46"/>
      <c r="DJ181" s="46"/>
      <c r="DK181" s="46"/>
      <c r="DQ181" s="46"/>
      <c r="DR181" s="46"/>
      <c r="DS181" s="46"/>
      <c r="DT181" s="46"/>
    </row>
    <row r="182" spans="1:124" x14ac:dyDescent="0.2">
      <c r="A182" s="359"/>
      <c r="B182" s="8"/>
      <c r="C182" s="8"/>
      <c r="D182" s="330"/>
      <c r="E182" s="330"/>
      <c r="F182" s="330"/>
      <c r="G182" s="330"/>
      <c r="H182" s="330"/>
      <c r="I182" s="8"/>
      <c r="J182" s="8"/>
      <c r="K182" s="8"/>
      <c r="L182" s="8"/>
      <c r="M182" s="337"/>
      <c r="N182" s="337"/>
      <c r="O182" s="337"/>
      <c r="P182" s="8"/>
      <c r="Q182" s="341"/>
      <c r="R182" s="8"/>
      <c r="S182" s="8"/>
      <c r="T182" s="8"/>
      <c r="U182" s="8"/>
      <c r="V182" s="8"/>
      <c r="W182" s="47"/>
      <c r="X182" s="8"/>
      <c r="Y182" s="8"/>
      <c r="Z182" s="47"/>
      <c r="AA182" s="47"/>
      <c r="AB182" s="8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8"/>
      <c r="AT182" s="5"/>
      <c r="AV182" s="46"/>
      <c r="AW182" s="46"/>
      <c r="AX182" s="46"/>
      <c r="AY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M182" s="46"/>
      <c r="BN182" s="46"/>
      <c r="BO182" s="46"/>
      <c r="BP182" s="46"/>
      <c r="BR182" s="46"/>
      <c r="BS182" s="46"/>
      <c r="BT182" s="46"/>
      <c r="BU182" s="46"/>
      <c r="BV182" s="46"/>
      <c r="BX182" s="46"/>
      <c r="BY182" s="46"/>
      <c r="BZ182" s="46"/>
      <c r="CA182" s="46"/>
      <c r="CC182" s="46"/>
      <c r="CD182" s="46"/>
      <c r="CE182" s="46"/>
      <c r="CF182" s="46"/>
      <c r="CH182" s="46"/>
      <c r="CI182" s="46"/>
      <c r="CJ182" s="46"/>
      <c r="CK182" s="46"/>
      <c r="CM182" s="46"/>
      <c r="CN182" s="46"/>
      <c r="CO182" s="46"/>
      <c r="CP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I182" s="46"/>
      <c r="DJ182" s="46"/>
      <c r="DK182" s="46"/>
      <c r="DQ182" s="46"/>
      <c r="DR182" s="46"/>
      <c r="DS182" s="46"/>
      <c r="DT182" s="46"/>
    </row>
    <row r="183" spans="1:124" x14ac:dyDescent="0.2">
      <c r="A183" s="359"/>
      <c r="B183" s="8"/>
      <c r="C183" s="8"/>
      <c r="D183" s="330"/>
      <c r="E183" s="330"/>
      <c r="F183" s="330"/>
      <c r="G183" s="330"/>
      <c r="H183" s="330"/>
      <c r="I183" s="8"/>
      <c r="J183" s="8"/>
      <c r="K183" s="8"/>
      <c r="L183" s="8"/>
      <c r="M183" s="337"/>
      <c r="N183" s="337"/>
      <c r="O183" s="337"/>
      <c r="P183" s="8"/>
      <c r="Q183" s="341"/>
      <c r="R183" s="8"/>
      <c r="S183" s="8"/>
      <c r="T183" s="8"/>
      <c r="U183" s="8"/>
      <c r="V183" s="8"/>
      <c r="W183" s="47"/>
      <c r="X183" s="8"/>
      <c r="Y183" s="8"/>
      <c r="Z183" s="47"/>
      <c r="AA183" s="47"/>
      <c r="AB183" s="8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8"/>
      <c r="AT183" s="5"/>
      <c r="AV183" s="46"/>
      <c r="AW183" s="46"/>
      <c r="AX183" s="46"/>
      <c r="AY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M183" s="46"/>
      <c r="BN183" s="46"/>
      <c r="BO183" s="46"/>
      <c r="BP183" s="46"/>
      <c r="BR183" s="46"/>
      <c r="BS183" s="46"/>
      <c r="BT183" s="46"/>
      <c r="BU183" s="46"/>
      <c r="BV183" s="46"/>
      <c r="BX183" s="46"/>
      <c r="BY183" s="46"/>
      <c r="BZ183" s="46"/>
      <c r="CA183" s="46"/>
      <c r="CC183" s="46"/>
      <c r="CD183" s="46"/>
      <c r="CE183" s="46"/>
      <c r="CF183" s="46"/>
      <c r="CH183" s="46"/>
      <c r="CI183" s="46"/>
      <c r="CJ183" s="46"/>
      <c r="CK183" s="46"/>
      <c r="CM183" s="46"/>
      <c r="CN183" s="46"/>
      <c r="CO183" s="46"/>
      <c r="CP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I183" s="46"/>
      <c r="DJ183" s="46"/>
      <c r="DK183" s="46"/>
      <c r="DQ183" s="46"/>
      <c r="DR183" s="46"/>
      <c r="DS183" s="46"/>
      <c r="DT183" s="46"/>
    </row>
    <row r="184" spans="1:124" x14ac:dyDescent="0.2">
      <c r="A184" s="359"/>
      <c r="B184" s="8"/>
      <c r="C184" s="8"/>
      <c r="D184" s="330"/>
      <c r="E184" s="330"/>
      <c r="F184" s="330"/>
      <c r="G184" s="330"/>
      <c r="H184" s="330"/>
      <c r="I184" s="8"/>
      <c r="J184" s="8"/>
      <c r="K184" s="8"/>
      <c r="L184" s="8"/>
      <c r="M184" s="337"/>
      <c r="N184" s="337"/>
      <c r="O184" s="337"/>
      <c r="P184" s="8"/>
      <c r="Q184" s="341"/>
      <c r="R184" s="8"/>
      <c r="S184" s="8"/>
      <c r="T184" s="8"/>
      <c r="U184" s="8"/>
      <c r="V184" s="8"/>
      <c r="W184" s="47"/>
      <c r="X184" s="8"/>
      <c r="Y184" s="8"/>
      <c r="Z184" s="47"/>
      <c r="AA184" s="47"/>
      <c r="AB184" s="8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8"/>
      <c r="AT184" s="5"/>
      <c r="AV184" s="46"/>
      <c r="AW184" s="46"/>
      <c r="AX184" s="46"/>
      <c r="AY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M184" s="46"/>
      <c r="BN184" s="46"/>
      <c r="BO184" s="46"/>
      <c r="BP184" s="46"/>
      <c r="BR184" s="46"/>
      <c r="BS184" s="46"/>
      <c r="BT184" s="46"/>
      <c r="BU184" s="46"/>
      <c r="BV184" s="46"/>
      <c r="BX184" s="46"/>
      <c r="BY184" s="46"/>
      <c r="BZ184" s="46"/>
      <c r="CA184" s="46"/>
      <c r="CC184" s="46"/>
      <c r="CD184" s="46"/>
      <c r="CE184" s="46"/>
      <c r="CF184" s="46"/>
      <c r="CH184" s="46"/>
      <c r="CI184" s="46"/>
      <c r="CJ184" s="46"/>
      <c r="CK184" s="46"/>
      <c r="CM184" s="46"/>
      <c r="CN184" s="46"/>
      <c r="CO184" s="46"/>
      <c r="CP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I184" s="46"/>
      <c r="DJ184" s="46"/>
      <c r="DK184" s="46"/>
      <c r="DQ184" s="46"/>
      <c r="DR184" s="46"/>
      <c r="DS184" s="46"/>
      <c r="DT184" s="46"/>
    </row>
    <row r="185" spans="1:124" x14ac:dyDescent="0.2">
      <c r="A185" s="359"/>
      <c r="B185" s="8"/>
      <c r="C185" s="8"/>
      <c r="D185" s="330"/>
      <c r="E185" s="330"/>
      <c r="F185" s="330"/>
      <c r="G185" s="330"/>
      <c r="H185" s="330"/>
      <c r="I185" s="8"/>
      <c r="J185" s="8"/>
      <c r="K185" s="8"/>
      <c r="L185" s="8"/>
      <c r="M185" s="337"/>
      <c r="N185" s="337"/>
      <c r="O185" s="337"/>
      <c r="P185" s="8"/>
      <c r="Q185" s="341"/>
      <c r="R185" s="8"/>
      <c r="S185" s="8"/>
      <c r="T185" s="8"/>
      <c r="U185" s="8"/>
      <c r="V185" s="8"/>
      <c r="W185" s="47"/>
      <c r="X185" s="8"/>
      <c r="Y185" s="8"/>
      <c r="Z185" s="47"/>
      <c r="AA185" s="47"/>
      <c r="AB185" s="8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8"/>
      <c r="AT185" s="5"/>
      <c r="AV185" s="46"/>
      <c r="AW185" s="46"/>
      <c r="AX185" s="46"/>
      <c r="AY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M185" s="46"/>
      <c r="BN185" s="46"/>
      <c r="BO185" s="46"/>
      <c r="BP185" s="46"/>
      <c r="BR185" s="46"/>
      <c r="BS185" s="46"/>
      <c r="BT185" s="46"/>
      <c r="BU185" s="46"/>
      <c r="BV185" s="46"/>
      <c r="BX185" s="46"/>
      <c r="BY185" s="46"/>
      <c r="BZ185" s="46"/>
      <c r="CA185" s="46"/>
      <c r="CC185" s="46"/>
      <c r="CD185" s="46"/>
      <c r="CE185" s="46"/>
      <c r="CF185" s="46"/>
      <c r="CH185" s="46"/>
      <c r="CI185" s="46"/>
      <c r="CJ185" s="46"/>
      <c r="CK185" s="46"/>
      <c r="CM185" s="46"/>
      <c r="CN185" s="46"/>
      <c r="CO185" s="46"/>
      <c r="CP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I185" s="46"/>
      <c r="DJ185" s="46"/>
      <c r="DK185" s="46"/>
      <c r="DQ185" s="46"/>
      <c r="DR185" s="46"/>
      <c r="DS185" s="46"/>
      <c r="DT185" s="46"/>
    </row>
    <row r="186" spans="1:124" x14ac:dyDescent="0.2">
      <c r="A186" s="359"/>
      <c r="B186" s="8"/>
      <c r="C186" s="8"/>
      <c r="D186" s="330"/>
      <c r="E186" s="330"/>
      <c r="F186" s="330"/>
      <c r="G186" s="330"/>
      <c r="H186" s="330"/>
      <c r="I186" s="8"/>
      <c r="J186" s="8"/>
      <c r="K186" s="8"/>
      <c r="L186" s="8"/>
      <c r="M186" s="337"/>
      <c r="N186" s="337"/>
      <c r="O186" s="337"/>
      <c r="P186" s="8"/>
      <c r="Q186" s="341"/>
      <c r="R186" s="8"/>
      <c r="S186" s="8"/>
      <c r="T186" s="8"/>
      <c r="U186" s="8"/>
      <c r="V186" s="8"/>
      <c r="W186" s="47"/>
      <c r="X186" s="8"/>
      <c r="Y186" s="8"/>
      <c r="Z186" s="47"/>
      <c r="AA186" s="47"/>
      <c r="AB186" s="8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8"/>
      <c r="AT186" s="5"/>
      <c r="AV186" s="46"/>
      <c r="AW186" s="46"/>
      <c r="AX186" s="46"/>
      <c r="AY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M186" s="46"/>
      <c r="BN186" s="46"/>
      <c r="BO186" s="46"/>
      <c r="BP186" s="46"/>
      <c r="BR186" s="46"/>
      <c r="BS186" s="46"/>
      <c r="BT186" s="46"/>
      <c r="BU186" s="46"/>
      <c r="BV186" s="46"/>
      <c r="BX186" s="46"/>
      <c r="BY186" s="46"/>
      <c r="BZ186" s="46"/>
      <c r="CA186" s="46"/>
      <c r="CC186" s="46"/>
      <c r="CD186" s="46"/>
      <c r="CE186" s="46"/>
      <c r="CF186" s="46"/>
      <c r="CH186" s="46"/>
      <c r="CI186" s="46"/>
      <c r="CJ186" s="46"/>
      <c r="CK186" s="46"/>
      <c r="CM186" s="46"/>
      <c r="CN186" s="46"/>
      <c r="CO186" s="46"/>
      <c r="CP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I186" s="46"/>
      <c r="DJ186" s="46"/>
      <c r="DK186" s="46"/>
      <c r="DQ186" s="46"/>
      <c r="DR186" s="46"/>
      <c r="DS186" s="46"/>
      <c r="DT186" s="46"/>
    </row>
    <row r="187" spans="1:124" x14ac:dyDescent="0.2">
      <c r="A187" s="359"/>
      <c r="B187" s="8"/>
      <c r="C187" s="8"/>
      <c r="D187" s="330"/>
      <c r="E187" s="330"/>
      <c r="F187" s="330"/>
      <c r="G187" s="330"/>
      <c r="H187" s="330"/>
      <c r="I187" s="8"/>
      <c r="J187" s="8"/>
      <c r="K187" s="8"/>
      <c r="L187" s="8"/>
      <c r="M187" s="337"/>
      <c r="N187" s="337"/>
      <c r="O187" s="337"/>
      <c r="P187" s="8"/>
      <c r="Q187" s="341"/>
      <c r="R187" s="8"/>
      <c r="S187" s="8"/>
      <c r="T187" s="8"/>
      <c r="U187" s="8"/>
      <c r="V187" s="8"/>
      <c r="W187" s="47"/>
      <c r="X187" s="8"/>
      <c r="Y187" s="8"/>
      <c r="Z187" s="47"/>
      <c r="AA187" s="47"/>
      <c r="AB187" s="8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8"/>
      <c r="AT187" s="5"/>
      <c r="AV187" s="46"/>
      <c r="AW187" s="46"/>
      <c r="AX187" s="46"/>
      <c r="AY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M187" s="46"/>
      <c r="BN187" s="46"/>
      <c r="BO187" s="46"/>
      <c r="BP187" s="46"/>
      <c r="BR187" s="46"/>
      <c r="BS187" s="46"/>
      <c r="BT187" s="46"/>
      <c r="BU187" s="46"/>
      <c r="BV187" s="46"/>
      <c r="BX187" s="46"/>
      <c r="BY187" s="46"/>
      <c r="BZ187" s="46"/>
      <c r="CA187" s="46"/>
      <c r="CC187" s="46"/>
      <c r="CD187" s="46"/>
      <c r="CE187" s="46"/>
      <c r="CF187" s="46"/>
      <c r="CH187" s="46"/>
      <c r="CI187" s="46"/>
      <c r="CJ187" s="46"/>
      <c r="CK187" s="46"/>
      <c r="CM187" s="46"/>
      <c r="CN187" s="46"/>
      <c r="CO187" s="46"/>
      <c r="CP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I187" s="46"/>
      <c r="DJ187" s="46"/>
      <c r="DK187" s="46"/>
      <c r="DQ187" s="46"/>
      <c r="DR187" s="46"/>
      <c r="DS187" s="46"/>
      <c r="DT187" s="46"/>
    </row>
    <row r="188" spans="1:124" x14ac:dyDescent="0.2">
      <c r="A188" s="359"/>
      <c r="B188" s="8"/>
      <c r="C188" s="8"/>
      <c r="D188" s="330"/>
      <c r="E188" s="330"/>
      <c r="F188" s="330"/>
      <c r="G188" s="330"/>
      <c r="H188" s="330"/>
      <c r="I188" s="8"/>
      <c r="J188" s="8"/>
      <c r="K188" s="8"/>
      <c r="L188" s="8"/>
      <c r="M188" s="337"/>
      <c r="N188" s="337"/>
      <c r="O188" s="337"/>
      <c r="P188" s="8"/>
      <c r="Q188" s="341"/>
      <c r="R188" s="8"/>
      <c r="S188" s="8"/>
      <c r="T188" s="8"/>
      <c r="U188" s="8"/>
      <c r="V188" s="8"/>
      <c r="W188" s="47"/>
      <c r="X188" s="8"/>
      <c r="Y188" s="8"/>
      <c r="Z188" s="47"/>
      <c r="AA188" s="47"/>
      <c r="AB188" s="8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8"/>
      <c r="AT188" s="5"/>
      <c r="AV188" s="46"/>
      <c r="AW188" s="46"/>
      <c r="AX188" s="46"/>
      <c r="AY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M188" s="46"/>
      <c r="BN188" s="46"/>
      <c r="BO188" s="46"/>
      <c r="BP188" s="46"/>
      <c r="BR188" s="46"/>
      <c r="BS188" s="46"/>
      <c r="BT188" s="46"/>
      <c r="BU188" s="46"/>
      <c r="BV188" s="46"/>
      <c r="BX188" s="46"/>
      <c r="BY188" s="46"/>
      <c r="BZ188" s="46"/>
      <c r="CA188" s="46"/>
      <c r="CC188" s="46"/>
      <c r="CD188" s="46"/>
      <c r="CE188" s="46"/>
      <c r="CF188" s="46"/>
      <c r="CH188" s="46"/>
      <c r="CI188" s="46"/>
      <c r="CJ188" s="46"/>
      <c r="CK188" s="46"/>
      <c r="CM188" s="46"/>
      <c r="CN188" s="46"/>
      <c r="CO188" s="46"/>
      <c r="CP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I188" s="46"/>
      <c r="DJ188" s="46"/>
      <c r="DK188" s="46"/>
      <c r="DQ188" s="46"/>
      <c r="DR188" s="46"/>
      <c r="DS188" s="46"/>
      <c r="DT188" s="46"/>
    </row>
    <row r="189" spans="1:124" x14ac:dyDescent="0.2">
      <c r="A189" s="359"/>
      <c r="B189" s="8"/>
      <c r="C189" s="8"/>
      <c r="D189" s="330"/>
      <c r="E189" s="330"/>
      <c r="F189" s="330"/>
      <c r="G189" s="330"/>
      <c r="H189" s="330"/>
      <c r="I189" s="8"/>
      <c r="J189" s="8"/>
      <c r="K189" s="8"/>
      <c r="L189" s="8"/>
      <c r="M189" s="337"/>
      <c r="N189" s="337"/>
      <c r="O189" s="337"/>
      <c r="P189" s="8"/>
      <c r="Q189" s="341"/>
      <c r="R189" s="8"/>
      <c r="S189" s="8"/>
      <c r="T189" s="8"/>
      <c r="U189" s="8"/>
      <c r="V189" s="8"/>
      <c r="W189" s="47"/>
      <c r="X189" s="8"/>
      <c r="Y189" s="8"/>
      <c r="Z189" s="47"/>
      <c r="AA189" s="47"/>
      <c r="AB189" s="8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8"/>
      <c r="AT189" s="5"/>
      <c r="AV189" s="46"/>
      <c r="AW189" s="46"/>
      <c r="AX189" s="46"/>
      <c r="AY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M189" s="46"/>
      <c r="BN189" s="46"/>
      <c r="BO189" s="46"/>
      <c r="BP189" s="46"/>
      <c r="BR189" s="46"/>
      <c r="BS189" s="46"/>
      <c r="BT189" s="46"/>
      <c r="BU189" s="46"/>
      <c r="BV189" s="46"/>
      <c r="BX189" s="46"/>
      <c r="BY189" s="46"/>
      <c r="BZ189" s="46"/>
      <c r="CA189" s="46"/>
      <c r="CC189" s="46"/>
      <c r="CD189" s="46"/>
      <c r="CE189" s="46"/>
      <c r="CF189" s="46"/>
      <c r="CH189" s="46"/>
      <c r="CI189" s="46"/>
      <c r="CJ189" s="46"/>
      <c r="CK189" s="46"/>
      <c r="CM189" s="46"/>
      <c r="CN189" s="46"/>
      <c r="CO189" s="46"/>
      <c r="CP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I189" s="46"/>
      <c r="DJ189" s="46"/>
      <c r="DK189" s="46"/>
      <c r="DQ189" s="46"/>
      <c r="DR189" s="46"/>
      <c r="DS189" s="46"/>
      <c r="DT189" s="46"/>
    </row>
    <row r="190" spans="1:124" x14ac:dyDescent="0.2">
      <c r="A190" s="359"/>
      <c r="B190" s="8"/>
      <c r="C190" s="8"/>
      <c r="D190" s="330"/>
      <c r="E190" s="330"/>
      <c r="F190" s="330"/>
      <c r="G190" s="330"/>
      <c r="H190" s="330"/>
      <c r="I190" s="8"/>
      <c r="J190" s="8"/>
      <c r="K190" s="8"/>
      <c r="L190" s="8"/>
      <c r="M190" s="337"/>
      <c r="N190" s="337"/>
      <c r="O190" s="337"/>
      <c r="P190" s="8"/>
      <c r="Q190" s="341"/>
      <c r="R190" s="8"/>
      <c r="S190" s="8"/>
      <c r="T190" s="8"/>
      <c r="U190" s="8"/>
      <c r="V190" s="8"/>
      <c r="W190" s="47"/>
      <c r="X190" s="8"/>
      <c r="Y190" s="8"/>
      <c r="Z190" s="47"/>
      <c r="AA190" s="47"/>
      <c r="AB190" s="8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8"/>
      <c r="AT190" s="5"/>
      <c r="AV190" s="46"/>
      <c r="AW190" s="46"/>
      <c r="AX190" s="46"/>
      <c r="AY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M190" s="46"/>
      <c r="BN190" s="46"/>
      <c r="BO190" s="46"/>
      <c r="BP190" s="46"/>
      <c r="BR190" s="46"/>
      <c r="BS190" s="46"/>
      <c r="BT190" s="46"/>
      <c r="BU190" s="46"/>
      <c r="BV190" s="46"/>
      <c r="BX190" s="46"/>
      <c r="BY190" s="46"/>
      <c r="BZ190" s="46"/>
      <c r="CA190" s="46"/>
      <c r="CC190" s="46"/>
      <c r="CD190" s="46"/>
      <c r="CE190" s="46"/>
      <c r="CF190" s="46"/>
      <c r="CH190" s="46"/>
      <c r="CI190" s="46"/>
      <c r="CJ190" s="46"/>
      <c r="CK190" s="46"/>
      <c r="CM190" s="46"/>
      <c r="CN190" s="46"/>
      <c r="CO190" s="46"/>
      <c r="CP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I190" s="46"/>
      <c r="DJ190" s="46"/>
      <c r="DK190" s="46"/>
      <c r="DQ190" s="46"/>
      <c r="DR190" s="46"/>
      <c r="DS190" s="46"/>
      <c r="DT190" s="46"/>
    </row>
    <row r="191" spans="1:124" x14ac:dyDescent="0.2">
      <c r="A191" s="359"/>
      <c r="B191" s="8"/>
      <c r="C191" s="8"/>
      <c r="D191" s="330"/>
      <c r="E191" s="330"/>
      <c r="F191" s="330"/>
      <c r="G191" s="330"/>
      <c r="H191" s="330"/>
      <c r="I191" s="8"/>
      <c r="J191" s="8"/>
      <c r="K191" s="8"/>
      <c r="L191" s="8"/>
      <c r="M191" s="337"/>
      <c r="N191" s="337"/>
      <c r="O191" s="337"/>
      <c r="P191" s="8"/>
      <c r="Q191" s="341"/>
      <c r="R191" s="8"/>
      <c r="S191" s="8"/>
      <c r="T191" s="8"/>
      <c r="U191" s="8"/>
      <c r="V191" s="8"/>
      <c r="W191" s="47"/>
      <c r="X191" s="8"/>
      <c r="Y191" s="8"/>
      <c r="Z191" s="47"/>
      <c r="AA191" s="47"/>
      <c r="AB191" s="8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8"/>
      <c r="AT191" s="5"/>
      <c r="AV191" s="46"/>
      <c r="AW191" s="46"/>
      <c r="AX191" s="46"/>
      <c r="AY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M191" s="46"/>
      <c r="BN191" s="46"/>
      <c r="BO191" s="46"/>
      <c r="BP191" s="46"/>
      <c r="BR191" s="46"/>
      <c r="BS191" s="46"/>
      <c r="BT191" s="46"/>
      <c r="BU191" s="46"/>
      <c r="BV191" s="46"/>
      <c r="BX191" s="46"/>
      <c r="BY191" s="46"/>
      <c r="BZ191" s="46"/>
      <c r="CA191" s="46"/>
      <c r="CC191" s="46"/>
      <c r="CD191" s="46"/>
      <c r="CE191" s="46"/>
      <c r="CF191" s="46"/>
      <c r="CH191" s="46"/>
      <c r="CI191" s="46"/>
      <c r="CJ191" s="46"/>
      <c r="CK191" s="46"/>
      <c r="CM191" s="46"/>
      <c r="CN191" s="46"/>
      <c r="CO191" s="46"/>
      <c r="CP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I191" s="46"/>
      <c r="DJ191" s="46"/>
      <c r="DK191" s="46"/>
      <c r="DQ191" s="46"/>
      <c r="DR191" s="46"/>
      <c r="DS191" s="46"/>
      <c r="DT191" s="46"/>
    </row>
    <row r="192" spans="1:124" x14ac:dyDescent="0.2">
      <c r="A192" s="359"/>
      <c r="B192" s="8"/>
      <c r="C192" s="8"/>
      <c r="D192" s="330"/>
      <c r="E192" s="330"/>
      <c r="F192" s="330"/>
      <c r="G192" s="330"/>
      <c r="H192" s="330"/>
      <c r="I192" s="8"/>
      <c r="J192" s="8"/>
      <c r="K192" s="8"/>
      <c r="L192" s="8"/>
      <c r="M192" s="337"/>
      <c r="N192" s="337"/>
      <c r="O192" s="337"/>
      <c r="P192" s="8"/>
      <c r="Q192" s="341"/>
      <c r="R192" s="8"/>
      <c r="S192" s="8"/>
      <c r="T192" s="8"/>
      <c r="U192" s="8"/>
      <c r="V192" s="8"/>
      <c r="W192" s="47"/>
      <c r="X192" s="8"/>
      <c r="Y192" s="8"/>
      <c r="Z192" s="47"/>
      <c r="AA192" s="47"/>
      <c r="AB192" s="8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8"/>
      <c r="AT192" s="5"/>
      <c r="AV192" s="46"/>
      <c r="AW192" s="46"/>
      <c r="AX192" s="46"/>
      <c r="AY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M192" s="46"/>
      <c r="BN192" s="46"/>
      <c r="BO192" s="46"/>
      <c r="BP192" s="46"/>
      <c r="BR192" s="46"/>
      <c r="BS192" s="46"/>
      <c r="BT192" s="46"/>
      <c r="BU192" s="46"/>
      <c r="BV192" s="46"/>
      <c r="BX192" s="46"/>
      <c r="BY192" s="46"/>
      <c r="BZ192" s="46"/>
      <c r="CA192" s="46"/>
      <c r="CC192" s="46"/>
      <c r="CD192" s="46"/>
      <c r="CE192" s="46"/>
      <c r="CF192" s="46"/>
      <c r="CH192" s="46"/>
      <c r="CI192" s="46"/>
      <c r="CJ192" s="46"/>
      <c r="CK192" s="46"/>
      <c r="CM192" s="46"/>
      <c r="CN192" s="46"/>
      <c r="CO192" s="46"/>
      <c r="CP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I192" s="46"/>
      <c r="DJ192" s="46"/>
      <c r="DK192" s="46"/>
      <c r="DQ192" s="46"/>
      <c r="DR192" s="46"/>
      <c r="DS192" s="46"/>
      <c r="DT192" s="46"/>
    </row>
    <row r="193" spans="1:124" x14ac:dyDescent="0.2">
      <c r="A193" s="359"/>
      <c r="B193" s="8"/>
      <c r="C193" s="8"/>
      <c r="D193" s="330"/>
      <c r="E193" s="330"/>
      <c r="F193" s="330"/>
      <c r="G193" s="330"/>
      <c r="H193" s="330"/>
      <c r="I193" s="8"/>
      <c r="J193" s="8"/>
      <c r="K193" s="8"/>
      <c r="L193" s="8"/>
      <c r="M193" s="337"/>
      <c r="N193" s="337"/>
      <c r="O193" s="337"/>
      <c r="P193" s="8"/>
      <c r="Q193" s="341"/>
      <c r="R193" s="8"/>
      <c r="S193" s="8"/>
      <c r="T193" s="8"/>
      <c r="U193" s="8"/>
      <c r="V193" s="8"/>
      <c r="W193" s="47"/>
      <c r="X193" s="8"/>
      <c r="Y193" s="8"/>
      <c r="Z193" s="47"/>
      <c r="AA193" s="47"/>
      <c r="AB193" s="8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8"/>
      <c r="AT193" s="5"/>
      <c r="AV193" s="46"/>
      <c r="AW193" s="46"/>
      <c r="AX193" s="46"/>
      <c r="AY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M193" s="46"/>
      <c r="BN193" s="46"/>
      <c r="BO193" s="46"/>
      <c r="BP193" s="46"/>
      <c r="BR193" s="46"/>
      <c r="BS193" s="46"/>
      <c r="BT193" s="46"/>
      <c r="BU193" s="46"/>
      <c r="BV193" s="46"/>
      <c r="BX193" s="46"/>
      <c r="BY193" s="46"/>
      <c r="BZ193" s="46"/>
      <c r="CA193" s="46"/>
      <c r="CC193" s="46"/>
      <c r="CD193" s="46"/>
      <c r="CE193" s="46"/>
      <c r="CF193" s="46"/>
      <c r="CH193" s="46"/>
      <c r="CI193" s="46"/>
      <c r="CJ193" s="46"/>
      <c r="CK193" s="46"/>
      <c r="CM193" s="46"/>
      <c r="CN193" s="46"/>
      <c r="CO193" s="46"/>
      <c r="CP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I193" s="46"/>
      <c r="DJ193" s="46"/>
      <c r="DK193" s="46"/>
      <c r="DQ193" s="46"/>
      <c r="DR193" s="46"/>
      <c r="DS193" s="46"/>
      <c r="DT193" s="46"/>
    </row>
    <row r="194" spans="1:124" x14ac:dyDescent="0.2">
      <c r="A194" s="359"/>
      <c r="B194" s="8"/>
      <c r="C194" s="8"/>
      <c r="D194" s="330"/>
      <c r="E194" s="330"/>
      <c r="F194" s="330"/>
      <c r="G194" s="330"/>
      <c r="H194" s="330"/>
      <c r="I194" s="8"/>
      <c r="J194" s="8"/>
      <c r="K194" s="8"/>
      <c r="L194" s="8"/>
      <c r="M194" s="337"/>
      <c r="N194" s="337"/>
      <c r="O194" s="337"/>
      <c r="P194" s="8"/>
      <c r="Q194" s="341"/>
      <c r="R194" s="8"/>
      <c r="S194" s="8"/>
      <c r="T194" s="8"/>
      <c r="U194" s="8"/>
      <c r="V194" s="8"/>
      <c r="W194" s="47"/>
      <c r="X194" s="8"/>
      <c r="Y194" s="8"/>
      <c r="Z194" s="47"/>
      <c r="AA194" s="47"/>
      <c r="AB194" s="8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8"/>
      <c r="AT194" s="5"/>
      <c r="AV194" s="46"/>
      <c r="AW194" s="46"/>
      <c r="AX194" s="46"/>
      <c r="AY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M194" s="46"/>
      <c r="BN194" s="46"/>
      <c r="BO194" s="46"/>
      <c r="BP194" s="46"/>
      <c r="BR194" s="46"/>
      <c r="BS194" s="46"/>
      <c r="BT194" s="46"/>
      <c r="BU194" s="46"/>
      <c r="BV194" s="46"/>
      <c r="BX194" s="46"/>
      <c r="BY194" s="46"/>
      <c r="BZ194" s="46"/>
      <c r="CA194" s="46"/>
      <c r="CC194" s="46"/>
      <c r="CD194" s="46"/>
      <c r="CE194" s="46"/>
      <c r="CF194" s="46"/>
      <c r="CH194" s="46"/>
      <c r="CI194" s="46"/>
      <c r="CJ194" s="46"/>
      <c r="CK194" s="46"/>
      <c r="CM194" s="46"/>
      <c r="CN194" s="46"/>
      <c r="CO194" s="46"/>
      <c r="CP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I194" s="46"/>
      <c r="DJ194" s="46"/>
      <c r="DK194" s="46"/>
      <c r="DQ194" s="46"/>
      <c r="DR194" s="46"/>
      <c r="DS194" s="46"/>
      <c r="DT194" s="46"/>
    </row>
    <row r="195" spans="1:124" x14ac:dyDescent="0.2">
      <c r="A195" s="359"/>
      <c r="B195" s="8"/>
      <c r="C195" s="8"/>
      <c r="D195" s="330"/>
      <c r="E195" s="330"/>
      <c r="F195" s="330"/>
      <c r="G195" s="330"/>
      <c r="H195" s="330"/>
      <c r="I195" s="8"/>
      <c r="J195" s="8"/>
      <c r="K195" s="8"/>
      <c r="L195" s="8"/>
      <c r="M195" s="337"/>
      <c r="N195" s="337"/>
      <c r="O195" s="337"/>
      <c r="P195" s="8"/>
      <c r="Q195" s="341"/>
      <c r="R195" s="8"/>
      <c r="S195" s="8"/>
      <c r="T195" s="8"/>
      <c r="U195" s="8"/>
      <c r="V195" s="8"/>
      <c r="W195" s="47"/>
      <c r="X195" s="8"/>
      <c r="Y195" s="8"/>
      <c r="Z195" s="47"/>
      <c r="AA195" s="47"/>
      <c r="AB195" s="8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8"/>
      <c r="AT195" s="5"/>
      <c r="AV195" s="46"/>
      <c r="AW195" s="46"/>
      <c r="AX195" s="46"/>
      <c r="AY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M195" s="46"/>
      <c r="BN195" s="46"/>
      <c r="BO195" s="46"/>
      <c r="BP195" s="46"/>
      <c r="BR195" s="46"/>
      <c r="BS195" s="46"/>
      <c r="BT195" s="46"/>
      <c r="BU195" s="46"/>
      <c r="BV195" s="46"/>
      <c r="BX195" s="46"/>
      <c r="BY195" s="46"/>
      <c r="BZ195" s="46"/>
      <c r="CA195" s="46"/>
      <c r="CC195" s="46"/>
      <c r="CD195" s="46"/>
      <c r="CE195" s="46"/>
      <c r="CF195" s="46"/>
      <c r="CH195" s="46"/>
      <c r="CI195" s="46"/>
      <c r="CJ195" s="46"/>
      <c r="CK195" s="46"/>
      <c r="CM195" s="46"/>
      <c r="CN195" s="46"/>
      <c r="CO195" s="46"/>
      <c r="CP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I195" s="46"/>
      <c r="DJ195" s="46"/>
      <c r="DK195" s="46"/>
      <c r="DQ195" s="46"/>
      <c r="DR195" s="46"/>
      <c r="DS195" s="46"/>
      <c r="DT195" s="46"/>
    </row>
    <row r="196" spans="1:124" x14ac:dyDescent="0.2">
      <c r="A196" s="359"/>
      <c r="B196" s="8"/>
      <c r="C196" s="8"/>
      <c r="D196" s="330"/>
      <c r="E196" s="330"/>
      <c r="F196" s="330"/>
      <c r="G196" s="330"/>
      <c r="H196" s="330"/>
      <c r="I196" s="8"/>
      <c r="J196" s="8"/>
      <c r="K196" s="8"/>
      <c r="L196" s="8"/>
      <c r="M196" s="337"/>
      <c r="N196" s="337"/>
      <c r="O196" s="337"/>
      <c r="P196" s="8"/>
      <c r="Q196" s="341"/>
      <c r="R196" s="8"/>
      <c r="S196" s="8"/>
      <c r="T196" s="8"/>
      <c r="U196" s="8"/>
      <c r="V196" s="8"/>
      <c r="W196" s="47"/>
      <c r="X196" s="8"/>
      <c r="Y196" s="8"/>
      <c r="Z196" s="47"/>
      <c r="AA196" s="47"/>
      <c r="AB196" s="8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8"/>
      <c r="AT196" s="5"/>
      <c r="AV196" s="46"/>
      <c r="AW196" s="46"/>
      <c r="AX196" s="46"/>
      <c r="AY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M196" s="46"/>
      <c r="BN196" s="46"/>
      <c r="BO196" s="46"/>
      <c r="BP196" s="46"/>
      <c r="BR196" s="46"/>
      <c r="BS196" s="46"/>
      <c r="BT196" s="46"/>
      <c r="BU196" s="46"/>
      <c r="BV196" s="46"/>
      <c r="BX196" s="46"/>
      <c r="BY196" s="46"/>
      <c r="BZ196" s="46"/>
      <c r="CA196" s="46"/>
      <c r="CC196" s="46"/>
      <c r="CD196" s="46"/>
      <c r="CE196" s="46"/>
      <c r="CF196" s="46"/>
      <c r="CH196" s="46"/>
      <c r="CI196" s="46"/>
      <c r="CJ196" s="46"/>
      <c r="CK196" s="46"/>
      <c r="CM196" s="46"/>
      <c r="CN196" s="46"/>
      <c r="CO196" s="46"/>
      <c r="CP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I196" s="46"/>
      <c r="DJ196" s="46"/>
      <c r="DK196" s="46"/>
      <c r="DQ196" s="46"/>
      <c r="DR196" s="46"/>
      <c r="DS196" s="46"/>
      <c r="DT196" s="46"/>
    </row>
    <row r="197" spans="1:124" x14ac:dyDescent="0.2">
      <c r="A197" s="359"/>
      <c r="B197" s="8"/>
      <c r="C197" s="8"/>
      <c r="D197" s="330"/>
      <c r="E197" s="330"/>
      <c r="F197" s="330"/>
      <c r="G197" s="330"/>
      <c r="H197" s="330"/>
      <c r="I197" s="8"/>
      <c r="J197" s="8"/>
      <c r="K197" s="8"/>
      <c r="L197" s="8"/>
      <c r="M197" s="337"/>
      <c r="N197" s="337"/>
      <c r="O197" s="337"/>
      <c r="P197" s="8"/>
      <c r="Q197" s="341"/>
      <c r="R197" s="8"/>
      <c r="S197" s="8"/>
      <c r="T197" s="8"/>
      <c r="U197" s="8"/>
      <c r="V197" s="8"/>
      <c r="W197" s="47"/>
      <c r="X197" s="8"/>
      <c r="Y197" s="8"/>
      <c r="Z197" s="47"/>
      <c r="AA197" s="47"/>
      <c r="AB197" s="8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8"/>
      <c r="AT197" s="5"/>
      <c r="AV197" s="46"/>
      <c r="AW197" s="46"/>
      <c r="AX197" s="46"/>
      <c r="AY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M197" s="46"/>
      <c r="BN197" s="46"/>
      <c r="BO197" s="46"/>
      <c r="BP197" s="46"/>
      <c r="BR197" s="46"/>
      <c r="BS197" s="46"/>
      <c r="BT197" s="46"/>
      <c r="BU197" s="46"/>
      <c r="BV197" s="46"/>
      <c r="BX197" s="46"/>
      <c r="BY197" s="46"/>
      <c r="BZ197" s="46"/>
      <c r="CA197" s="46"/>
      <c r="CC197" s="46"/>
      <c r="CD197" s="46"/>
      <c r="CE197" s="46"/>
      <c r="CF197" s="46"/>
      <c r="CH197" s="46"/>
      <c r="CI197" s="46"/>
      <c r="CJ197" s="46"/>
      <c r="CK197" s="46"/>
      <c r="CM197" s="46"/>
      <c r="CN197" s="46"/>
      <c r="CO197" s="46"/>
      <c r="CP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I197" s="46"/>
      <c r="DJ197" s="46"/>
      <c r="DK197" s="46"/>
      <c r="DQ197" s="46"/>
      <c r="DR197" s="46"/>
      <c r="DS197" s="46"/>
      <c r="DT197" s="46"/>
    </row>
    <row r="198" spans="1:124" x14ac:dyDescent="0.2">
      <c r="A198" s="359"/>
      <c r="B198" s="8"/>
      <c r="C198" s="8"/>
      <c r="D198" s="330"/>
      <c r="E198" s="330"/>
      <c r="F198" s="330"/>
      <c r="G198" s="330"/>
      <c r="H198" s="330"/>
      <c r="I198" s="8"/>
      <c r="J198" s="8"/>
      <c r="K198" s="8"/>
      <c r="L198" s="8"/>
      <c r="M198" s="337"/>
      <c r="N198" s="337"/>
      <c r="O198" s="337"/>
      <c r="P198" s="8"/>
      <c r="Q198" s="341"/>
      <c r="R198" s="8"/>
      <c r="S198" s="8"/>
      <c r="T198" s="8"/>
      <c r="U198" s="8"/>
      <c r="V198" s="8"/>
      <c r="W198" s="47"/>
      <c r="X198" s="8"/>
      <c r="Y198" s="8"/>
      <c r="Z198" s="47"/>
      <c r="AA198" s="47"/>
      <c r="AB198" s="8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8"/>
      <c r="AT198" s="5"/>
      <c r="AV198" s="46"/>
      <c r="AW198" s="46"/>
      <c r="AX198" s="46"/>
      <c r="AY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M198" s="46"/>
      <c r="BN198" s="46"/>
      <c r="BO198" s="46"/>
      <c r="BP198" s="46"/>
      <c r="BR198" s="46"/>
      <c r="BS198" s="46"/>
      <c r="BT198" s="46"/>
      <c r="BU198" s="46"/>
      <c r="BV198" s="46"/>
      <c r="BX198" s="46"/>
      <c r="BY198" s="46"/>
      <c r="BZ198" s="46"/>
      <c r="CA198" s="46"/>
      <c r="CC198" s="46"/>
      <c r="CD198" s="46"/>
      <c r="CE198" s="46"/>
      <c r="CF198" s="46"/>
      <c r="CH198" s="46"/>
      <c r="CI198" s="46"/>
      <c r="CJ198" s="46"/>
      <c r="CK198" s="46"/>
      <c r="CM198" s="46"/>
      <c r="CN198" s="46"/>
      <c r="CO198" s="46"/>
      <c r="CP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I198" s="46"/>
      <c r="DJ198" s="46"/>
      <c r="DK198" s="46"/>
      <c r="DQ198" s="46"/>
      <c r="DR198" s="46"/>
      <c r="DS198" s="46"/>
      <c r="DT198" s="46"/>
    </row>
    <row r="199" spans="1:124" x14ac:dyDescent="0.2">
      <c r="A199" s="359"/>
      <c r="B199" s="8"/>
      <c r="C199" s="8"/>
      <c r="D199" s="330"/>
      <c r="E199" s="330"/>
      <c r="F199" s="330"/>
      <c r="G199" s="330"/>
      <c r="H199" s="330"/>
      <c r="I199" s="8"/>
      <c r="J199" s="8"/>
      <c r="K199" s="8"/>
      <c r="L199" s="8"/>
      <c r="M199" s="337"/>
      <c r="N199" s="337"/>
      <c r="O199" s="337"/>
      <c r="P199" s="8"/>
      <c r="Q199" s="341"/>
      <c r="R199" s="8"/>
      <c r="S199" s="8"/>
      <c r="T199" s="8"/>
      <c r="U199" s="8"/>
      <c r="V199" s="8"/>
      <c r="W199" s="47"/>
      <c r="X199" s="8"/>
      <c r="Y199" s="8"/>
      <c r="Z199" s="47"/>
      <c r="AA199" s="47"/>
      <c r="AB199" s="8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8"/>
      <c r="AT199" s="5"/>
      <c r="AV199" s="46"/>
      <c r="AW199" s="46"/>
      <c r="AX199" s="46"/>
      <c r="AY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M199" s="46"/>
      <c r="BN199" s="46"/>
      <c r="BO199" s="46"/>
      <c r="BP199" s="46"/>
      <c r="BR199" s="46"/>
      <c r="BS199" s="46"/>
      <c r="BT199" s="46"/>
      <c r="BU199" s="46"/>
      <c r="BV199" s="46"/>
      <c r="BX199" s="46"/>
      <c r="BY199" s="46"/>
      <c r="BZ199" s="46"/>
      <c r="CA199" s="46"/>
      <c r="CC199" s="46"/>
      <c r="CD199" s="46"/>
      <c r="CE199" s="46"/>
      <c r="CF199" s="46"/>
      <c r="CH199" s="46"/>
      <c r="CI199" s="46"/>
      <c r="CJ199" s="46"/>
      <c r="CK199" s="46"/>
      <c r="CM199" s="46"/>
      <c r="CN199" s="46"/>
      <c r="CO199" s="46"/>
      <c r="CP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I199" s="46"/>
      <c r="DJ199" s="46"/>
      <c r="DK199" s="46"/>
      <c r="DQ199" s="46"/>
      <c r="DR199" s="46"/>
      <c r="DS199" s="46"/>
      <c r="DT199" s="46"/>
    </row>
    <row r="200" spans="1:124" x14ac:dyDescent="0.2">
      <c r="A200" s="359"/>
      <c r="B200" s="8"/>
      <c r="C200" s="8"/>
      <c r="D200" s="330"/>
      <c r="E200" s="330"/>
      <c r="F200" s="330"/>
      <c r="G200" s="330"/>
      <c r="H200" s="330"/>
      <c r="I200" s="8"/>
      <c r="J200" s="8"/>
      <c r="K200" s="8"/>
      <c r="L200" s="8"/>
      <c r="M200" s="337"/>
      <c r="N200" s="337"/>
      <c r="O200" s="337"/>
      <c r="P200" s="8"/>
      <c r="Q200" s="341"/>
      <c r="R200" s="8"/>
      <c r="S200" s="8"/>
      <c r="T200" s="8"/>
      <c r="U200" s="8"/>
      <c r="V200" s="8"/>
      <c r="W200" s="47"/>
      <c r="X200" s="8"/>
      <c r="Y200" s="8"/>
      <c r="Z200" s="47"/>
      <c r="AA200" s="47"/>
      <c r="AB200" s="8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8"/>
      <c r="AT200" s="5"/>
      <c r="AV200" s="46"/>
      <c r="AW200" s="46"/>
      <c r="AX200" s="46"/>
      <c r="AY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M200" s="46"/>
      <c r="BN200" s="46"/>
      <c r="BO200" s="46"/>
      <c r="BP200" s="46"/>
      <c r="BR200" s="46"/>
      <c r="BS200" s="46"/>
      <c r="BT200" s="46"/>
      <c r="BU200" s="46"/>
      <c r="BV200" s="46"/>
      <c r="BX200" s="46"/>
      <c r="BY200" s="46"/>
      <c r="BZ200" s="46"/>
      <c r="CA200" s="46"/>
      <c r="CC200" s="46"/>
      <c r="CD200" s="46"/>
      <c r="CE200" s="46"/>
      <c r="CF200" s="46"/>
      <c r="CH200" s="46"/>
      <c r="CI200" s="46"/>
      <c r="CJ200" s="46"/>
      <c r="CK200" s="46"/>
      <c r="CM200" s="46"/>
      <c r="CN200" s="46"/>
      <c r="CO200" s="46"/>
      <c r="CP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I200" s="46"/>
      <c r="DJ200" s="46"/>
      <c r="DK200" s="46"/>
    </row>
    <row r="201" spans="1:124" x14ac:dyDescent="0.2">
      <c r="A201" s="359"/>
      <c r="B201" s="8"/>
      <c r="C201" s="8"/>
      <c r="D201" s="330"/>
      <c r="E201" s="330"/>
      <c r="F201" s="330"/>
      <c r="G201" s="330"/>
      <c r="H201" s="330"/>
      <c r="I201" s="8"/>
      <c r="J201" s="8"/>
      <c r="K201" s="8"/>
      <c r="L201" s="8"/>
      <c r="M201" s="337"/>
      <c r="N201" s="337"/>
      <c r="O201" s="337"/>
      <c r="P201" s="8"/>
      <c r="Q201" s="341"/>
      <c r="R201" s="8"/>
      <c r="S201" s="8"/>
      <c r="T201" s="8"/>
      <c r="U201" s="8"/>
      <c r="V201" s="8"/>
      <c r="W201" s="47"/>
      <c r="X201" s="8"/>
      <c r="Y201" s="8"/>
      <c r="Z201" s="47"/>
      <c r="AA201" s="47"/>
      <c r="AB201" s="8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8"/>
      <c r="AT201" s="5"/>
      <c r="AV201" s="46"/>
      <c r="AW201" s="46"/>
      <c r="AX201" s="46"/>
      <c r="AY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M201" s="46"/>
      <c r="BN201" s="46"/>
      <c r="BO201" s="46"/>
      <c r="BP201" s="46"/>
      <c r="BR201" s="46"/>
      <c r="BS201" s="46"/>
      <c r="BT201" s="46"/>
      <c r="BU201" s="46"/>
      <c r="BV201" s="46"/>
      <c r="BX201" s="46"/>
      <c r="BY201" s="46"/>
      <c r="BZ201" s="46"/>
      <c r="CA201" s="46"/>
      <c r="CC201" s="46"/>
      <c r="CD201" s="46"/>
      <c r="CE201" s="46"/>
      <c r="CF201" s="46"/>
      <c r="CH201" s="46"/>
      <c r="CI201" s="46"/>
      <c r="CJ201" s="46"/>
      <c r="CK201" s="46"/>
      <c r="CM201" s="46"/>
      <c r="CN201" s="46"/>
      <c r="CO201" s="46"/>
      <c r="CP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I201" s="46"/>
      <c r="DJ201" s="46"/>
      <c r="DK201" s="46"/>
    </row>
    <row r="202" spans="1:124" x14ac:dyDescent="0.2">
      <c r="A202" s="359"/>
      <c r="B202" s="8"/>
      <c r="C202" s="8"/>
      <c r="D202" s="330"/>
      <c r="E202" s="330"/>
      <c r="F202" s="330"/>
      <c r="G202" s="330"/>
      <c r="H202" s="330"/>
      <c r="I202" s="8"/>
      <c r="J202" s="8"/>
      <c r="K202" s="8"/>
      <c r="L202" s="8"/>
      <c r="M202" s="337"/>
      <c r="N202" s="337"/>
      <c r="O202" s="337"/>
      <c r="P202" s="8"/>
      <c r="Q202" s="341"/>
      <c r="R202" s="8"/>
      <c r="S202" s="8"/>
      <c r="T202" s="8"/>
      <c r="U202" s="8"/>
      <c r="V202" s="8"/>
      <c r="W202" s="47"/>
      <c r="X202" s="8"/>
      <c r="Y202" s="8"/>
      <c r="Z202" s="47"/>
      <c r="AA202" s="47"/>
      <c r="AB202" s="8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8"/>
      <c r="AT202" s="5"/>
      <c r="AV202" s="46"/>
      <c r="AW202" s="46"/>
      <c r="AX202" s="46"/>
      <c r="AY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M202" s="46"/>
      <c r="BN202" s="46"/>
      <c r="BO202" s="46"/>
      <c r="BP202" s="46"/>
      <c r="BR202" s="46"/>
      <c r="BS202" s="46"/>
      <c r="BT202" s="46"/>
      <c r="BU202" s="46"/>
      <c r="BV202" s="46"/>
      <c r="BX202" s="46"/>
      <c r="BY202" s="46"/>
      <c r="BZ202" s="46"/>
      <c r="CA202" s="46"/>
      <c r="CC202" s="46"/>
      <c r="CD202" s="46"/>
      <c r="CE202" s="46"/>
      <c r="CF202" s="46"/>
      <c r="CH202" s="46"/>
      <c r="CI202" s="46"/>
      <c r="CJ202" s="46"/>
      <c r="CK202" s="46"/>
      <c r="CM202" s="46"/>
      <c r="CN202" s="46"/>
      <c r="CO202" s="46"/>
      <c r="CP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I202" s="46"/>
      <c r="DJ202" s="46"/>
      <c r="DK202" s="46"/>
    </row>
    <row r="203" spans="1:124" x14ac:dyDescent="0.2">
      <c r="A203" s="359"/>
      <c r="B203" s="8"/>
      <c r="C203" s="8"/>
      <c r="D203" s="330"/>
      <c r="E203" s="330"/>
      <c r="F203" s="330"/>
      <c r="G203" s="330"/>
      <c r="H203" s="330"/>
      <c r="I203" s="8"/>
      <c r="J203" s="8"/>
      <c r="K203" s="8"/>
      <c r="L203" s="8"/>
      <c r="M203" s="337"/>
      <c r="N203" s="337"/>
      <c r="O203" s="337"/>
      <c r="P203" s="8"/>
      <c r="Q203" s="341"/>
      <c r="R203" s="8"/>
      <c r="S203" s="8"/>
      <c r="T203" s="8"/>
      <c r="U203" s="8"/>
      <c r="V203" s="8"/>
      <c r="W203" s="47"/>
      <c r="X203" s="8"/>
      <c r="Y203" s="8"/>
      <c r="Z203" s="47"/>
      <c r="AA203" s="47"/>
      <c r="AB203" s="8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8"/>
      <c r="AT203" s="5"/>
      <c r="AV203" s="46"/>
      <c r="AW203" s="46"/>
      <c r="AX203" s="46"/>
      <c r="AY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M203" s="46"/>
      <c r="BN203" s="46"/>
      <c r="BO203" s="46"/>
      <c r="BP203" s="46"/>
      <c r="BR203" s="46"/>
      <c r="BS203" s="46"/>
      <c r="BT203" s="46"/>
      <c r="BU203" s="46"/>
      <c r="BV203" s="46"/>
      <c r="BX203" s="46"/>
      <c r="BY203" s="46"/>
      <c r="BZ203" s="46"/>
      <c r="CA203" s="46"/>
      <c r="CC203" s="46"/>
      <c r="CD203" s="46"/>
      <c r="CE203" s="46"/>
      <c r="CF203" s="46"/>
      <c r="CH203" s="46"/>
      <c r="CI203" s="46"/>
      <c r="CJ203" s="46"/>
      <c r="CK203" s="46"/>
      <c r="CM203" s="46"/>
      <c r="CN203" s="46"/>
      <c r="CO203" s="46"/>
      <c r="CP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I203" s="46"/>
      <c r="DJ203" s="46"/>
      <c r="DK203" s="46"/>
    </row>
    <row r="204" spans="1:124" x14ac:dyDescent="0.2">
      <c r="A204" s="359"/>
      <c r="B204" s="8"/>
      <c r="C204" s="8"/>
      <c r="D204" s="330"/>
      <c r="E204" s="330"/>
      <c r="F204" s="330"/>
      <c r="G204" s="330"/>
      <c r="H204" s="330"/>
      <c r="I204" s="8"/>
      <c r="J204" s="8"/>
      <c r="K204" s="8"/>
      <c r="L204" s="8"/>
      <c r="M204" s="337"/>
      <c r="N204" s="337"/>
      <c r="O204" s="337"/>
      <c r="P204" s="8"/>
      <c r="Q204" s="341"/>
      <c r="R204" s="8"/>
      <c r="S204" s="8"/>
      <c r="T204" s="8"/>
      <c r="U204" s="8"/>
      <c r="V204" s="8"/>
      <c r="W204" s="47"/>
      <c r="X204" s="8"/>
      <c r="Y204" s="8"/>
      <c r="Z204" s="47"/>
      <c r="AA204" s="47"/>
      <c r="AB204" s="8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8"/>
      <c r="AT204" s="5"/>
      <c r="AV204" s="46"/>
      <c r="AW204" s="46"/>
      <c r="AX204" s="46"/>
      <c r="AY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M204" s="46"/>
      <c r="BN204" s="46"/>
      <c r="BO204" s="46"/>
      <c r="BP204" s="46"/>
      <c r="BR204" s="46"/>
      <c r="BS204" s="46"/>
      <c r="BT204" s="46"/>
      <c r="BU204" s="46"/>
      <c r="BV204" s="46"/>
      <c r="BX204" s="46"/>
      <c r="BY204" s="46"/>
      <c r="BZ204" s="46"/>
      <c r="CA204" s="46"/>
      <c r="CC204" s="46"/>
      <c r="CD204" s="46"/>
      <c r="CE204" s="46"/>
      <c r="CF204" s="46"/>
      <c r="CH204" s="46"/>
      <c r="CI204" s="46"/>
      <c r="CJ204" s="46"/>
      <c r="CK204" s="46"/>
      <c r="CM204" s="46"/>
      <c r="CN204" s="46"/>
      <c r="CO204" s="46"/>
      <c r="CP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I204" s="46"/>
      <c r="DJ204" s="46"/>
      <c r="DK204" s="46"/>
    </row>
    <row r="205" spans="1:124" x14ac:dyDescent="0.2">
      <c r="A205" s="359"/>
      <c r="B205" s="8"/>
      <c r="C205" s="8"/>
      <c r="D205" s="330"/>
      <c r="E205" s="330"/>
      <c r="F205" s="330"/>
      <c r="G205" s="330"/>
      <c r="H205" s="330"/>
      <c r="I205" s="8"/>
      <c r="J205" s="8"/>
      <c r="K205" s="8"/>
      <c r="L205" s="8"/>
      <c r="M205" s="337"/>
      <c r="N205" s="337"/>
      <c r="O205" s="337"/>
      <c r="P205" s="8"/>
      <c r="Q205" s="341"/>
      <c r="R205" s="8"/>
      <c r="S205" s="8"/>
      <c r="T205" s="8"/>
      <c r="U205" s="8"/>
      <c r="V205" s="8"/>
      <c r="W205" s="47"/>
      <c r="X205" s="8"/>
      <c r="Y205" s="8"/>
      <c r="Z205" s="47"/>
      <c r="AA205" s="47"/>
      <c r="AB205" s="8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8"/>
      <c r="AT205" s="5"/>
      <c r="AV205" s="46"/>
      <c r="AW205" s="46"/>
      <c r="AX205" s="46"/>
      <c r="AY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M205" s="46"/>
      <c r="BN205" s="46"/>
      <c r="BO205" s="46"/>
      <c r="BP205" s="46"/>
      <c r="BR205" s="46"/>
      <c r="BS205" s="46"/>
      <c r="BT205" s="46"/>
      <c r="BU205" s="46"/>
      <c r="BV205" s="46"/>
      <c r="BX205" s="46"/>
      <c r="BY205" s="46"/>
      <c r="BZ205" s="46"/>
      <c r="CA205" s="46"/>
      <c r="CC205" s="46"/>
      <c r="CD205" s="46"/>
      <c r="CE205" s="46"/>
      <c r="CF205" s="46"/>
      <c r="CH205" s="46"/>
      <c r="CI205" s="46"/>
      <c r="CJ205" s="46"/>
      <c r="CK205" s="46"/>
      <c r="CM205" s="46"/>
      <c r="CN205" s="46"/>
      <c r="CO205" s="46"/>
      <c r="CP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I205" s="46"/>
      <c r="DJ205" s="46"/>
      <c r="DK205" s="46"/>
    </row>
    <row r="206" spans="1:124" x14ac:dyDescent="0.2">
      <c r="A206" s="359"/>
      <c r="B206" s="8"/>
      <c r="C206" s="8"/>
      <c r="D206" s="330"/>
      <c r="E206" s="330"/>
      <c r="F206" s="330"/>
      <c r="G206" s="330"/>
      <c r="H206" s="330"/>
      <c r="I206" s="8"/>
      <c r="J206" s="8"/>
      <c r="K206" s="8"/>
      <c r="L206" s="8"/>
      <c r="M206" s="337"/>
      <c r="N206" s="337"/>
      <c r="O206" s="337"/>
      <c r="P206" s="8"/>
      <c r="Q206" s="341"/>
      <c r="R206" s="8"/>
      <c r="S206" s="8"/>
      <c r="T206" s="8"/>
      <c r="U206" s="8"/>
      <c r="V206" s="8"/>
      <c r="W206" s="47"/>
      <c r="X206" s="8"/>
      <c r="Y206" s="8"/>
      <c r="Z206" s="47"/>
      <c r="AA206" s="47"/>
      <c r="AB206" s="8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8"/>
      <c r="AT206" s="5"/>
      <c r="AV206" s="46"/>
      <c r="AW206" s="46"/>
      <c r="AX206" s="46"/>
      <c r="AY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M206" s="46"/>
      <c r="BN206" s="46"/>
      <c r="BO206" s="46"/>
      <c r="BP206" s="46"/>
      <c r="BR206" s="46"/>
      <c r="BS206" s="46"/>
      <c r="BT206" s="46"/>
      <c r="BU206" s="46"/>
      <c r="BV206" s="46"/>
      <c r="BX206" s="46"/>
      <c r="BY206" s="46"/>
      <c r="BZ206" s="46"/>
      <c r="CA206" s="46"/>
      <c r="CC206" s="46"/>
      <c r="CD206" s="46"/>
      <c r="CE206" s="46"/>
      <c r="CF206" s="46"/>
      <c r="CH206" s="46"/>
      <c r="CI206" s="46"/>
      <c r="CJ206" s="46"/>
      <c r="CK206" s="46"/>
      <c r="CM206" s="46"/>
      <c r="CN206" s="46"/>
      <c r="CO206" s="46"/>
      <c r="CP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I206" s="46"/>
      <c r="DJ206" s="46"/>
      <c r="DK206" s="46"/>
    </row>
    <row r="207" spans="1:124" x14ac:dyDescent="0.2">
      <c r="A207" s="359"/>
      <c r="B207" s="8"/>
      <c r="C207" s="8"/>
      <c r="D207" s="330"/>
      <c r="E207" s="330"/>
      <c r="F207" s="330"/>
      <c r="G207" s="330"/>
      <c r="H207" s="330"/>
      <c r="I207" s="8"/>
      <c r="J207" s="8"/>
      <c r="K207" s="8"/>
      <c r="L207" s="8"/>
      <c r="M207" s="337"/>
      <c r="N207" s="337"/>
      <c r="O207" s="337"/>
      <c r="P207" s="8"/>
      <c r="Q207" s="341"/>
      <c r="R207" s="8"/>
      <c r="S207" s="8"/>
      <c r="T207" s="8"/>
      <c r="U207" s="8"/>
      <c r="V207" s="8"/>
      <c r="W207" s="47"/>
      <c r="X207" s="8"/>
      <c r="Y207" s="8"/>
      <c r="Z207" s="47"/>
      <c r="AA207" s="47"/>
      <c r="AB207" s="8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8"/>
      <c r="AT207" s="5"/>
      <c r="AV207" s="46"/>
      <c r="AW207" s="46"/>
      <c r="AX207" s="46"/>
      <c r="AY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M207" s="46"/>
      <c r="BN207" s="46"/>
      <c r="BO207" s="46"/>
      <c r="BP207" s="46"/>
      <c r="BR207" s="46"/>
      <c r="BS207" s="46"/>
      <c r="BT207" s="46"/>
      <c r="BU207" s="46"/>
      <c r="BV207" s="46"/>
      <c r="BX207" s="46"/>
      <c r="BY207" s="46"/>
      <c r="BZ207" s="46"/>
      <c r="CA207" s="46"/>
      <c r="CC207" s="46"/>
      <c r="CD207" s="46"/>
      <c r="CE207" s="46"/>
      <c r="CF207" s="46"/>
      <c r="CH207" s="46"/>
      <c r="CI207" s="46"/>
      <c r="CJ207" s="46"/>
      <c r="CK207" s="46"/>
      <c r="CM207" s="46"/>
      <c r="CN207" s="46"/>
      <c r="CO207" s="46"/>
      <c r="CP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I207" s="46"/>
      <c r="DJ207" s="46"/>
      <c r="DK207" s="46"/>
    </row>
    <row r="208" spans="1:124" x14ac:dyDescent="0.2">
      <c r="A208" s="359"/>
      <c r="B208" s="8"/>
      <c r="C208" s="8"/>
      <c r="D208" s="330"/>
      <c r="E208" s="330"/>
      <c r="F208" s="330"/>
      <c r="G208" s="330"/>
      <c r="H208" s="330"/>
      <c r="I208" s="8"/>
      <c r="J208" s="8"/>
      <c r="K208" s="8"/>
      <c r="L208" s="8"/>
      <c r="M208" s="337"/>
      <c r="N208" s="337"/>
      <c r="O208" s="337"/>
      <c r="P208" s="8"/>
      <c r="Q208" s="341"/>
      <c r="R208" s="8"/>
      <c r="S208" s="8"/>
      <c r="T208" s="8"/>
      <c r="U208" s="8"/>
      <c r="V208" s="8"/>
      <c r="W208" s="47"/>
      <c r="X208" s="8"/>
      <c r="Y208" s="8"/>
      <c r="Z208" s="47"/>
      <c r="AA208" s="47"/>
      <c r="AB208" s="8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8"/>
      <c r="AT208" s="5"/>
      <c r="AV208" s="46"/>
      <c r="AW208" s="46"/>
      <c r="AX208" s="46"/>
      <c r="AY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M208" s="46"/>
      <c r="BN208" s="46"/>
      <c r="BO208" s="46"/>
      <c r="BP208" s="46"/>
      <c r="BR208" s="46"/>
      <c r="BS208" s="46"/>
      <c r="BT208" s="46"/>
      <c r="BU208" s="46"/>
      <c r="BV208" s="46"/>
      <c r="BX208" s="46"/>
      <c r="BY208" s="46"/>
      <c r="BZ208" s="46"/>
      <c r="CA208" s="46"/>
      <c r="CC208" s="46"/>
      <c r="CD208" s="46"/>
      <c r="CE208" s="46"/>
      <c r="CF208" s="46"/>
      <c r="CH208" s="46"/>
      <c r="CI208" s="46"/>
      <c r="CJ208" s="46"/>
      <c r="CK208" s="46"/>
      <c r="CM208" s="46"/>
      <c r="CN208" s="46"/>
      <c r="CO208" s="46"/>
      <c r="CP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I208" s="46"/>
      <c r="DJ208" s="46"/>
      <c r="DK208" s="46"/>
    </row>
    <row r="209" spans="1:115" x14ac:dyDescent="0.2">
      <c r="A209" s="359"/>
      <c r="B209" s="8"/>
      <c r="C209" s="8"/>
      <c r="D209" s="330"/>
      <c r="E209" s="330"/>
      <c r="F209" s="330"/>
      <c r="G209" s="330"/>
      <c r="H209" s="330"/>
      <c r="I209" s="8"/>
      <c r="J209" s="8"/>
      <c r="K209" s="8"/>
      <c r="L209" s="8"/>
      <c r="M209" s="337"/>
      <c r="N209" s="337"/>
      <c r="O209" s="337"/>
      <c r="P209" s="8"/>
      <c r="Q209" s="341"/>
      <c r="R209" s="8"/>
      <c r="S209" s="8"/>
      <c r="T209" s="8"/>
      <c r="U209" s="8"/>
      <c r="V209" s="8"/>
      <c r="W209" s="47"/>
      <c r="X209" s="8"/>
      <c r="Y209" s="8"/>
      <c r="Z209" s="47"/>
      <c r="AA209" s="47"/>
      <c r="AB209" s="8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8"/>
      <c r="AT209" s="5"/>
      <c r="AV209" s="46"/>
      <c r="AW209" s="46"/>
      <c r="AX209" s="46"/>
      <c r="AY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M209" s="46"/>
      <c r="BN209" s="46"/>
      <c r="BO209" s="46"/>
      <c r="BP209" s="46"/>
      <c r="BR209" s="46"/>
      <c r="BS209" s="46"/>
      <c r="BT209" s="46"/>
      <c r="BU209" s="46"/>
      <c r="BV209" s="46"/>
      <c r="BX209" s="46"/>
      <c r="BY209" s="46"/>
      <c r="BZ209" s="46"/>
      <c r="CA209" s="46"/>
      <c r="CC209" s="46"/>
      <c r="CD209" s="46"/>
      <c r="CE209" s="46"/>
      <c r="CF209" s="46"/>
      <c r="CH209" s="46"/>
      <c r="CI209" s="46"/>
      <c r="CJ209" s="46"/>
      <c r="CK209" s="46"/>
      <c r="CM209" s="46"/>
      <c r="CN209" s="46"/>
      <c r="CO209" s="46"/>
      <c r="CP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I209" s="46"/>
      <c r="DJ209" s="46"/>
      <c r="DK209" s="46"/>
    </row>
    <row r="210" spans="1:115" x14ac:dyDescent="0.2">
      <c r="A210" s="359"/>
      <c r="B210" s="8"/>
      <c r="C210" s="8"/>
      <c r="D210" s="330"/>
      <c r="E210" s="330"/>
      <c r="F210" s="330"/>
      <c r="G210" s="330"/>
      <c r="H210" s="330"/>
      <c r="I210" s="8"/>
      <c r="J210" s="8"/>
      <c r="K210" s="8"/>
      <c r="L210" s="8"/>
      <c r="M210" s="337"/>
      <c r="N210" s="337"/>
      <c r="O210" s="337"/>
      <c r="P210" s="8"/>
      <c r="Q210" s="341"/>
      <c r="R210" s="8"/>
      <c r="S210" s="8"/>
      <c r="T210" s="8"/>
      <c r="U210" s="8"/>
      <c r="V210" s="8"/>
      <c r="W210" s="47"/>
      <c r="X210" s="8"/>
      <c r="Y210" s="8"/>
      <c r="Z210" s="47"/>
      <c r="AA210" s="47"/>
      <c r="AB210" s="8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8"/>
      <c r="AT210" s="5"/>
      <c r="AV210" s="46"/>
      <c r="AW210" s="46"/>
      <c r="AX210" s="46"/>
      <c r="AY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M210" s="46"/>
      <c r="BN210" s="46"/>
      <c r="BO210" s="46"/>
      <c r="BP210" s="46"/>
      <c r="BR210" s="46"/>
      <c r="BS210" s="46"/>
      <c r="BT210" s="46"/>
      <c r="BU210" s="46"/>
      <c r="BV210" s="46"/>
      <c r="BX210" s="46"/>
      <c r="BY210" s="46"/>
      <c r="BZ210" s="46"/>
      <c r="CA210" s="46"/>
      <c r="CC210" s="46"/>
      <c r="CD210" s="46"/>
      <c r="CE210" s="46"/>
      <c r="CF210" s="46"/>
      <c r="CH210" s="46"/>
      <c r="CI210" s="46"/>
      <c r="CJ210" s="46"/>
      <c r="CK210" s="46"/>
      <c r="CM210" s="46"/>
      <c r="CN210" s="46"/>
      <c r="CO210" s="46"/>
      <c r="CP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I210" s="46"/>
      <c r="DJ210" s="46"/>
      <c r="DK210" s="46"/>
    </row>
    <row r="211" spans="1:115" x14ac:dyDescent="0.2">
      <c r="A211" s="359"/>
      <c r="B211" s="8"/>
      <c r="C211" s="8"/>
      <c r="D211" s="330"/>
      <c r="E211" s="330"/>
      <c r="F211" s="330"/>
      <c r="G211" s="330"/>
      <c r="H211" s="330"/>
      <c r="I211" s="8"/>
      <c r="J211" s="8"/>
      <c r="K211" s="8"/>
      <c r="L211" s="8"/>
      <c r="M211" s="337"/>
      <c r="N211" s="337"/>
      <c r="O211" s="337"/>
      <c r="P211" s="8"/>
      <c r="Q211" s="341"/>
      <c r="R211" s="8"/>
      <c r="S211" s="8"/>
      <c r="T211" s="8"/>
      <c r="U211" s="8"/>
      <c r="V211" s="8"/>
      <c r="W211" s="47"/>
      <c r="X211" s="8"/>
      <c r="Y211" s="8"/>
      <c r="Z211" s="47"/>
      <c r="AA211" s="47"/>
      <c r="AB211" s="8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8"/>
      <c r="AT211" s="5"/>
      <c r="AV211" s="46"/>
      <c r="AW211" s="46"/>
      <c r="AX211" s="46"/>
      <c r="AY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M211" s="46"/>
      <c r="BN211" s="46"/>
      <c r="BO211" s="46"/>
      <c r="BP211" s="46"/>
      <c r="BR211" s="46"/>
      <c r="BS211" s="46"/>
      <c r="BT211" s="46"/>
      <c r="BU211" s="46"/>
      <c r="BV211" s="46"/>
      <c r="BX211" s="46"/>
      <c r="BY211" s="46"/>
      <c r="BZ211" s="46"/>
      <c r="CA211" s="46"/>
      <c r="CC211" s="46"/>
      <c r="CD211" s="46"/>
      <c r="CE211" s="46"/>
      <c r="CF211" s="46"/>
      <c r="CH211" s="46"/>
      <c r="CI211" s="46"/>
      <c r="CJ211" s="46"/>
      <c r="CK211" s="46"/>
      <c r="CM211" s="46"/>
      <c r="CN211" s="46"/>
      <c r="CO211" s="46"/>
      <c r="CP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I211" s="46"/>
      <c r="DJ211" s="46"/>
      <c r="DK211" s="46"/>
    </row>
    <row r="212" spans="1:115" x14ac:dyDescent="0.2">
      <c r="A212" s="359"/>
      <c r="B212" s="8"/>
      <c r="C212" s="8"/>
      <c r="D212" s="330"/>
      <c r="E212" s="330"/>
      <c r="F212" s="330"/>
      <c r="G212" s="330"/>
      <c r="H212" s="330"/>
      <c r="I212" s="8"/>
      <c r="J212" s="8"/>
      <c r="K212" s="8"/>
      <c r="L212" s="8"/>
      <c r="M212" s="337"/>
      <c r="N212" s="337"/>
      <c r="O212" s="337"/>
      <c r="P212" s="8"/>
      <c r="Q212" s="341"/>
      <c r="R212" s="8"/>
      <c r="S212" s="8"/>
      <c r="T212" s="8"/>
      <c r="U212" s="8"/>
      <c r="V212" s="8"/>
      <c r="W212" s="47"/>
      <c r="X212" s="8"/>
      <c r="Y212" s="8"/>
      <c r="Z212" s="47"/>
      <c r="AA212" s="47"/>
      <c r="AB212" s="8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8"/>
      <c r="AT212" s="5"/>
      <c r="AV212" s="46"/>
      <c r="AW212" s="46"/>
      <c r="AX212" s="46"/>
      <c r="AY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M212" s="46"/>
      <c r="BN212" s="46"/>
      <c r="BO212" s="46"/>
      <c r="BP212" s="46"/>
      <c r="BR212" s="46"/>
      <c r="BS212" s="46"/>
      <c r="BT212" s="46"/>
      <c r="BU212" s="46"/>
      <c r="BV212" s="46"/>
      <c r="BX212" s="46"/>
      <c r="BY212" s="46"/>
      <c r="BZ212" s="46"/>
      <c r="CA212" s="46"/>
      <c r="CC212" s="46"/>
      <c r="CD212" s="46"/>
      <c r="CE212" s="46"/>
      <c r="CF212" s="46"/>
      <c r="CH212" s="46"/>
      <c r="CI212" s="46"/>
      <c r="CJ212" s="46"/>
      <c r="CK212" s="46"/>
      <c r="CM212" s="46"/>
      <c r="CN212" s="46"/>
      <c r="CO212" s="46"/>
      <c r="CP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I212" s="46"/>
      <c r="DJ212" s="46"/>
      <c r="DK212" s="46"/>
    </row>
    <row r="213" spans="1:115" x14ac:dyDescent="0.2">
      <c r="A213" s="359"/>
      <c r="B213" s="8"/>
      <c r="C213" s="8"/>
      <c r="D213" s="330"/>
      <c r="E213" s="330"/>
      <c r="F213" s="330"/>
      <c r="G213" s="330"/>
      <c r="H213" s="330"/>
      <c r="I213" s="8"/>
      <c r="J213" s="8"/>
      <c r="K213" s="8"/>
      <c r="L213" s="8"/>
      <c r="M213" s="337"/>
      <c r="N213" s="337"/>
      <c r="O213" s="337"/>
      <c r="P213" s="8"/>
      <c r="Q213" s="341"/>
      <c r="R213" s="8"/>
      <c r="S213" s="8"/>
      <c r="T213" s="8"/>
      <c r="U213" s="8"/>
      <c r="V213" s="8"/>
      <c r="W213" s="47"/>
      <c r="X213" s="8"/>
      <c r="Y213" s="8"/>
      <c r="Z213" s="47"/>
      <c r="AA213" s="47"/>
      <c r="AB213" s="8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8"/>
      <c r="AT213" s="5"/>
      <c r="AV213" s="46"/>
      <c r="AW213" s="46"/>
      <c r="AX213" s="46"/>
      <c r="AY213" s="46"/>
      <c r="BA213" s="46"/>
      <c r="BB213" s="46"/>
      <c r="BC213" s="46"/>
      <c r="BD213" s="46"/>
      <c r="BE213" s="46"/>
      <c r="BG213" s="46"/>
      <c r="BH213" s="46"/>
      <c r="BI213" s="46"/>
      <c r="BJ213" s="46"/>
      <c r="BM213" s="46"/>
      <c r="BN213" s="46"/>
      <c r="BO213" s="46"/>
      <c r="BP213" s="46"/>
      <c r="BR213" s="46"/>
      <c r="BS213" s="46"/>
      <c r="BT213" s="46"/>
      <c r="BU213" s="46"/>
      <c r="BV213" s="46"/>
      <c r="BX213" s="46"/>
      <c r="BY213" s="46"/>
      <c r="BZ213" s="46"/>
      <c r="CA213" s="46"/>
      <c r="CC213" s="46"/>
      <c r="CD213" s="46"/>
      <c r="CE213" s="46"/>
      <c r="CF213" s="46"/>
      <c r="CH213" s="46"/>
      <c r="CI213" s="46"/>
      <c r="CJ213" s="46"/>
      <c r="CK213" s="46"/>
      <c r="CM213" s="46"/>
      <c r="CN213" s="46"/>
      <c r="CO213" s="46"/>
      <c r="CP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E213" s="46"/>
      <c r="DF213" s="46"/>
      <c r="DG213" s="46"/>
      <c r="DI213" s="46"/>
      <c r="DJ213" s="46"/>
      <c r="DK213" s="46"/>
    </row>
    <row r="214" spans="1:115" x14ac:dyDescent="0.2">
      <c r="A214" s="359"/>
      <c r="B214" s="8"/>
      <c r="C214" s="8"/>
      <c r="D214" s="330"/>
      <c r="E214" s="330"/>
      <c r="F214" s="330"/>
      <c r="G214" s="330"/>
      <c r="H214" s="330"/>
      <c r="I214" s="8"/>
      <c r="J214" s="8"/>
      <c r="K214" s="8"/>
      <c r="L214" s="8"/>
      <c r="M214" s="337"/>
      <c r="N214" s="337"/>
      <c r="O214" s="337"/>
      <c r="P214" s="8"/>
      <c r="Q214" s="341"/>
      <c r="R214" s="8"/>
      <c r="S214" s="8"/>
      <c r="T214" s="8"/>
      <c r="U214" s="8"/>
      <c r="V214" s="8"/>
      <c r="W214" s="47"/>
      <c r="X214" s="8"/>
      <c r="Y214" s="8"/>
      <c r="Z214" s="47"/>
      <c r="AA214" s="8"/>
      <c r="AB214" s="8"/>
      <c r="AC214" s="47"/>
      <c r="AD214" s="47"/>
      <c r="AE214" s="47"/>
      <c r="AF214" s="47"/>
      <c r="AG214" s="47"/>
      <c r="AH214" s="47"/>
      <c r="AI214" s="47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5"/>
    </row>
    <row r="215" spans="1:115" x14ac:dyDescent="0.2">
      <c r="A215" s="359"/>
      <c r="B215" s="8"/>
      <c r="C215" s="8"/>
      <c r="D215" s="330"/>
      <c r="E215" s="330"/>
      <c r="F215" s="330"/>
      <c r="G215" s="330"/>
      <c r="H215" s="330"/>
      <c r="I215" s="8"/>
      <c r="J215" s="8"/>
      <c r="K215" s="8"/>
      <c r="L215" s="8"/>
      <c r="M215" s="337"/>
      <c r="N215" s="337"/>
      <c r="O215" s="337"/>
      <c r="P215" s="8"/>
      <c r="Q215" s="341"/>
      <c r="R215" s="8"/>
      <c r="S215" s="8"/>
      <c r="T215" s="8"/>
      <c r="U215" s="8"/>
      <c r="V215" s="8"/>
      <c r="W215" s="47"/>
      <c r="X215" s="8"/>
      <c r="Y215" s="8"/>
      <c r="Z215" s="47"/>
      <c r="AA215" s="8"/>
      <c r="AB215" s="8"/>
      <c r="AC215" s="47"/>
      <c r="AD215" s="47"/>
      <c r="AE215" s="47"/>
      <c r="AF215" s="47"/>
      <c r="AG215" s="47"/>
      <c r="AH215" s="47"/>
      <c r="AI215" s="47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5"/>
    </row>
    <row r="216" spans="1:115" x14ac:dyDescent="0.2">
      <c r="A216" s="359"/>
      <c r="B216" s="8"/>
      <c r="C216" s="8"/>
      <c r="D216" s="330"/>
      <c r="E216" s="330"/>
      <c r="F216" s="330"/>
      <c r="G216" s="330"/>
      <c r="H216" s="330"/>
      <c r="I216" s="8"/>
      <c r="J216" s="8"/>
      <c r="K216" s="8"/>
      <c r="L216" s="8"/>
      <c r="M216" s="337"/>
      <c r="N216" s="337"/>
      <c r="O216" s="337"/>
      <c r="P216" s="8"/>
      <c r="Q216" s="341"/>
      <c r="R216" s="8"/>
      <c r="S216" s="8"/>
      <c r="T216" s="8"/>
      <c r="U216" s="8"/>
      <c r="V216" s="8"/>
      <c r="W216" s="47"/>
      <c r="X216" s="8"/>
      <c r="Y216" s="8"/>
      <c r="Z216" s="47"/>
      <c r="AA216" s="8"/>
      <c r="AB216" s="8"/>
      <c r="AC216" s="47"/>
      <c r="AD216" s="47"/>
      <c r="AE216" s="47"/>
      <c r="AF216" s="47"/>
      <c r="AG216" s="47"/>
      <c r="AH216" s="47"/>
      <c r="AI216" s="47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5"/>
    </row>
    <row r="217" spans="1:115" x14ac:dyDescent="0.2">
      <c r="A217" s="359"/>
      <c r="B217" s="8"/>
      <c r="C217" s="8"/>
      <c r="D217" s="330"/>
      <c r="E217" s="330"/>
      <c r="F217" s="330"/>
      <c r="G217" s="330"/>
      <c r="H217" s="330"/>
      <c r="I217" s="8"/>
      <c r="J217" s="8"/>
      <c r="K217" s="8"/>
      <c r="L217" s="8"/>
      <c r="M217" s="337"/>
      <c r="N217" s="337"/>
      <c r="O217" s="337"/>
      <c r="P217" s="8"/>
      <c r="Q217" s="341"/>
      <c r="R217" s="8"/>
      <c r="S217" s="8"/>
      <c r="T217" s="8"/>
      <c r="U217" s="8"/>
      <c r="V217" s="8"/>
      <c r="W217" s="47"/>
      <c r="X217" s="8"/>
      <c r="Y217" s="8"/>
      <c r="Z217" s="47"/>
      <c r="AA217" s="8"/>
      <c r="AB217" s="8"/>
      <c r="AC217" s="47"/>
      <c r="AD217" s="47"/>
      <c r="AE217" s="47"/>
      <c r="AF217" s="47"/>
      <c r="AG217" s="47"/>
      <c r="AH217" s="47"/>
      <c r="AI217" s="47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5"/>
    </row>
    <row r="218" spans="1:115" x14ac:dyDescent="0.2">
      <c r="A218" s="359"/>
      <c r="B218" s="8"/>
      <c r="C218" s="8"/>
      <c r="D218" s="330"/>
      <c r="E218" s="330"/>
      <c r="F218" s="330"/>
      <c r="G218" s="330"/>
      <c r="H218" s="330"/>
      <c r="I218" s="8"/>
      <c r="J218" s="8"/>
      <c r="K218" s="8"/>
      <c r="L218" s="8"/>
      <c r="M218" s="337"/>
      <c r="N218" s="337"/>
      <c r="O218" s="337"/>
      <c r="P218" s="8"/>
      <c r="Q218" s="341"/>
      <c r="R218" s="8"/>
      <c r="S218" s="8"/>
      <c r="T218" s="8"/>
      <c r="U218" s="8"/>
      <c r="V218" s="8"/>
      <c r="W218" s="47"/>
      <c r="X218" s="8"/>
      <c r="Y218" s="8"/>
      <c r="Z218" s="47"/>
      <c r="AA218" s="8"/>
      <c r="AB218" s="8"/>
      <c r="AC218" s="47"/>
      <c r="AD218" s="47"/>
      <c r="AE218" s="47"/>
      <c r="AF218" s="47"/>
      <c r="AG218" s="47"/>
      <c r="AH218" s="47"/>
      <c r="AI218" s="47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5"/>
    </row>
    <row r="219" spans="1:115" x14ac:dyDescent="0.2">
      <c r="A219" s="359"/>
      <c r="B219" s="8"/>
      <c r="C219" s="8"/>
      <c r="D219" s="330"/>
      <c r="E219" s="330"/>
      <c r="F219" s="330"/>
      <c r="G219" s="330"/>
      <c r="H219" s="330"/>
      <c r="I219" s="8"/>
      <c r="J219" s="8"/>
      <c r="K219" s="8"/>
      <c r="L219" s="8"/>
      <c r="M219" s="337"/>
      <c r="N219" s="337"/>
      <c r="O219" s="337"/>
      <c r="P219" s="8"/>
      <c r="Q219" s="341"/>
      <c r="R219" s="8"/>
      <c r="S219" s="8"/>
      <c r="T219" s="8"/>
      <c r="U219" s="8"/>
      <c r="V219" s="8"/>
      <c r="W219" s="47"/>
      <c r="X219" s="8"/>
      <c r="Y219" s="8"/>
      <c r="Z219" s="47"/>
      <c r="AA219" s="8"/>
      <c r="AB219" s="8"/>
      <c r="AC219" s="47"/>
      <c r="AD219" s="47"/>
      <c r="AE219" s="47"/>
      <c r="AF219" s="47"/>
      <c r="AG219" s="47"/>
      <c r="AH219" s="47"/>
      <c r="AI219" s="47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5"/>
    </row>
    <row r="220" spans="1:115" x14ac:dyDescent="0.2">
      <c r="A220" s="359"/>
      <c r="B220" s="8"/>
      <c r="C220" s="8"/>
      <c r="D220" s="330"/>
      <c r="E220" s="330"/>
      <c r="F220" s="330"/>
      <c r="G220" s="330"/>
      <c r="H220" s="330"/>
      <c r="I220" s="8"/>
      <c r="J220" s="8"/>
      <c r="K220" s="8"/>
      <c r="L220" s="8"/>
      <c r="M220" s="337"/>
      <c r="N220" s="337"/>
      <c r="O220" s="337"/>
      <c r="P220" s="8"/>
      <c r="Q220" s="341"/>
      <c r="R220" s="8"/>
      <c r="S220" s="8"/>
      <c r="T220" s="8"/>
      <c r="U220" s="8"/>
      <c r="V220" s="8"/>
      <c r="W220" s="47"/>
      <c r="X220" s="8"/>
      <c r="Y220" s="8"/>
      <c r="Z220" s="47"/>
      <c r="AA220" s="8"/>
      <c r="AB220" s="8"/>
      <c r="AC220" s="47"/>
      <c r="AD220" s="47"/>
      <c r="AE220" s="47"/>
      <c r="AF220" s="47"/>
      <c r="AG220" s="47"/>
      <c r="AH220" s="47"/>
      <c r="AI220" s="47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5"/>
    </row>
    <row r="221" spans="1:115" x14ac:dyDescent="0.2">
      <c r="A221" s="359"/>
      <c r="B221" s="8"/>
      <c r="C221" s="8"/>
      <c r="D221" s="330"/>
      <c r="E221" s="330"/>
      <c r="F221" s="330"/>
      <c r="G221" s="330"/>
      <c r="H221" s="330"/>
      <c r="I221" s="8"/>
      <c r="J221" s="8"/>
      <c r="K221" s="8"/>
      <c r="L221" s="8"/>
      <c r="M221" s="337"/>
      <c r="N221" s="337"/>
      <c r="O221" s="337"/>
      <c r="P221" s="8"/>
      <c r="Q221" s="341"/>
      <c r="R221" s="8"/>
      <c r="S221" s="8"/>
      <c r="T221" s="8"/>
      <c r="U221" s="8"/>
      <c r="V221" s="8"/>
      <c r="W221" s="47"/>
      <c r="X221" s="8"/>
      <c r="Y221" s="8"/>
      <c r="Z221" s="47"/>
      <c r="AA221" s="8"/>
      <c r="AB221" s="8"/>
      <c r="AC221" s="47"/>
      <c r="AD221" s="47"/>
      <c r="AE221" s="47"/>
      <c r="AF221" s="47"/>
      <c r="AG221" s="47"/>
      <c r="AH221" s="47"/>
      <c r="AI221" s="47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5"/>
    </row>
    <row r="222" spans="1:115" x14ac:dyDescent="0.2">
      <c r="A222" s="359"/>
      <c r="B222" s="8"/>
      <c r="C222" s="8"/>
      <c r="D222" s="330"/>
      <c r="E222" s="330"/>
      <c r="F222" s="330"/>
      <c r="G222" s="330"/>
      <c r="H222" s="330"/>
      <c r="I222" s="8"/>
      <c r="J222" s="8"/>
      <c r="K222" s="8"/>
      <c r="L222" s="8"/>
      <c r="M222" s="337"/>
      <c r="N222" s="337"/>
      <c r="O222" s="337"/>
      <c r="P222" s="8"/>
      <c r="Q222" s="341"/>
      <c r="R222" s="8"/>
      <c r="S222" s="8"/>
      <c r="T222" s="8"/>
      <c r="U222" s="8"/>
      <c r="V222" s="8"/>
      <c r="W222" s="47"/>
      <c r="X222" s="8"/>
      <c r="Y222" s="8"/>
      <c r="Z222" s="47"/>
      <c r="AA222" s="47"/>
      <c r="AB222" s="8"/>
      <c r="AC222" s="47"/>
      <c r="AD222" s="47"/>
      <c r="AE222" s="47"/>
      <c r="AF222" s="47"/>
      <c r="AG222" s="47"/>
      <c r="AH222" s="47"/>
      <c r="AI222" s="47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5"/>
    </row>
    <row r="223" spans="1:115" hidden="1" x14ac:dyDescent="0.2">
      <c r="A223" s="359"/>
      <c r="B223" s="8"/>
      <c r="C223" s="8"/>
      <c r="D223" s="331"/>
      <c r="E223" s="331"/>
      <c r="F223" s="331"/>
      <c r="G223" s="331"/>
      <c r="H223" s="331"/>
      <c r="I223" s="8"/>
      <c r="J223" s="8"/>
      <c r="K223" s="8"/>
      <c r="L223" s="8"/>
      <c r="M223" s="334"/>
      <c r="N223" s="334"/>
      <c r="O223" s="334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5"/>
    </row>
    <row r="224" spans="1:115" hidden="1" x14ac:dyDescent="0.2">
      <c r="A224" s="212"/>
      <c r="B224" s="360"/>
      <c r="C224" s="8"/>
      <c r="D224" s="336"/>
      <c r="E224" s="336"/>
      <c r="F224" s="336"/>
      <c r="G224" s="336"/>
      <c r="H224" s="336"/>
      <c r="I224" s="8"/>
      <c r="J224" s="8"/>
      <c r="K224" s="8"/>
      <c r="L224" s="8"/>
      <c r="M224" s="336"/>
      <c r="N224" s="336"/>
      <c r="O224" s="336"/>
      <c r="P224" s="8"/>
      <c r="Q224" s="336"/>
      <c r="R224" s="8"/>
      <c r="S224" s="8"/>
      <c r="T224" s="8"/>
      <c r="U224" s="8"/>
      <c r="V224" s="8"/>
      <c r="W224" s="336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5"/>
      <c r="CT224" s="46"/>
      <c r="CX224" s="46"/>
      <c r="DB224" s="46"/>
      <c r="DF224" s="46"/>
      <c r="DJ224" s="52"/>
    </row>
    <row r="225" spans="1:125" hidden="1" x14ac:dyDescent="0.2">
      <c r="A225" s="212"/>
      <c r="B225" s="360"/>
      <c r="C225" s="8"/>
      <c r="D225" s="331"/>
      <c r="E225" s="331"/>
      <c r="F225" s="331"/>
      <c r="G225" s="331"/>
      <c r="H225" s="331"/>
      <c r="I225" s="8"/>
      <c r="J225" s="8"/>
      <c r="K225" s="8"/>
      <c r="L225" s="8"/>
      <c r="M225" s="334"/>
      <c r="N225" s="334"/>
      <c r="O225" s="334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5"/>
    </row>
    <row r="226" spans="1:125" x14ac:dyDescent="0.2">
      <c r="A226" s="359"/>
      <c r="B226" s="8"/>
      <c r="C226" s="8"/>
      <c r="D226" s="331"/>
      <c r="E226" s="331"/>
      <c r="F226" s="331"/>
      <c r="G226" s="331"/>
      <c r="H226" s="331"/>
      <c r="I226" s="8"/>
      <c r="J226" s="8"/>
      <c r="K226" s="8"/>
      <c r="L226" s="8"/>
      <c r="M226" s="334"/>
      <c r="N226" s="334"/>
      <c r="O226" s="334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5"/>
    </row>
    <row r="227" spans="1:125" x14ac:dyDescent="0.2">
      <c r="A227" s="359"/>
      <c r="B227" s="8"/>
      <c r="C227" s="8"/>
      <c r="D227" s="331"/>
      <c r="E227" s="331"/>
      <c r="F227" s="331"/>
      <c r="G227" s="331"/>
      <c r="H227" s="331"/>
      <c r="I227" s="8"/>
      <c r="J227" s="8"/>
      <c r="K227" s="8"/>
      <c r="L227" s="8"/>
      <c r="M227" s="334"/>
      <c r="N227" s="334"/>
      <c r="O227" s="334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5"/>
    </row>
    <row r="228" spans="1:125" x14ac:dyDescent="0.2">
      <c r="A228" s="359"/>
      <c r="B228" s="8"/>
      <c r="C228" s="8"/>
      <c r="D228" s="331"/>
      <c r="E228" s="331"/>
      <c r="F228" s="331"/>
      <c r="G228" s="331"/>
      <c r="H228" s="331"/>
      <c r="I228" s="8"/>
      <c r="J228" s="8"/>
      <c r="K228" s="8"/>
      <c r="L228" s="8"/>
      <c r="M228" s="334"/>
      <c r="N228" s="334"/>
      <c r="O228" s="334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5"/>
    </row>
    <row r="229" spans="1:125" x14ac:dyDescent="0.2">
      <c r="A229" s="8"/>
      <c r="B229" s="8"/>
      <c r="C229" s="8"/>
      <c r="D229" s="329"/>
      <c r="E229" s="329"/>
      <c r="F229" s="329"/>
      <c r="G229" s="329"/>
      <c r="H229" s="329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5"/>
    </row>
    <row r="230" spans="1:125" x14ac:dyDescent="0.2">
      <c r="A230" s="8"/>
      <c r="B230" s="8"/>
      <c r="C230" s="8"/>
      <c r="D230" s="328"/>
      <c r="E230" s="328"/>
      <c r="F230" s="328"/>
      <c r="G230" s="328"/>
      <c r="H230" s="328"/>
      <c r="I230" s="8"/>
      <c r="J230" s="8"/>
      <c r="K230" s="8"/>
      <c r="L230" s="8"/>
      <c r="M230" s="328"/>
      <c r="N230" s="328"/>
      <c r="O230" s="328"/>
      <c r="P230" s="8"/>
      <c r="Q230" s="8"/>
      <c r="R230" s="8"/>
      <c r="S230" s="8"/>
      <c r="T230" s="8"/>
      <c r="U230" s="8"/>
      <c r="V230" s="8"/>
      <c r="W230" s="328"/>
      <c r="X230" s="8"/>
      <c r="Y230" s="8"/>
      <c r="Z230" s="328"/>
      <c r="AA230" s="8"/>
      <c r="AB230" s="8"/>
      <c r="AC230" s="342"/>
      <c r="AD230" s="342"/>
      <c r="AE230" s="342"/>
      <c r="AF230" s="342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5"/>
    </row>
    <row r="231" spans="1:125" x14ac:dyDescent="0.2">
      <c r="A231" s="8"/>
      <c r="B231" s="8"/>
      <c r="C231" s="8"/>
      <c r="D231" s="329"/>
      <c r="E231" s="329"/>
      <c r="F231" s="329"/>
      <c r="G231" s="329"/>
      <c r="H231" s="329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5"/>
    </row>
    <row r="232" spans="1:125" x14ac:dyDescent="0.2">
      <c r="A232" s="8"/>
      <c r="B232" s="8"/>
      <c r="C232" s="8"/>
      <c r="D232" s="13"/>
      <c r="E232" s="13"/>
      <c r="F232" s="13"/>
      <c r="G232" s="13"/>
      <c r="H232" s="13"/>
      <c r="I232" s="8"/>
      <c r="J232" s="8"/>
      <c r="K232" s="8"/>
      <c r="L232" s="8"/>
      <c r="M232" s="13"/>
      <c r="N232" s="13"/>
      <c r="O232" s="13"/>
      <c r="P232" s="8"/>
      <c r="Q232" s="36"/>
      <c r="R232" s="8"/>
      <c r="S232" s="8"/>
      <c r="T232" s="8"/>
      <c r="U232" s="8"/>
      <c r="V232" s="8"/>
      <c r="W232" s="21"/>
      <c r="X232" s="8"/>
      <c r="Y232" s="8"/>
      <c r="Z232" s="21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5"/>
    </row>
    <row r="233" spans="1:125" x14ac:dyDescent="0.2">
      <c r="A233" s="340"/>
      <c r="B233" s="8"/>
      <c r="C233" s="8"/>
      <c r="D233" s="13"/>
      <c r="E233" s="13"/>
      <c r="F233" s="13"/>
      <c r="G233" s="13"/>
      <c r="H233" s="13"/>
      <c r="I233" s="8"/>
      <c r="J233" s="8"/>
      <c r="K233" s="8"/>
      <c r="L233" s="8"/>
      <c r="M233" s="13"/>
      <c r="N233" s="13"/>
      <c r="O233" s="13"/>
      <c r="P233" s="8"/>
      <c r="Q233" s="13"/>
      <c r="R233" s="8"/>
      <c r="S233" s="8"/>
      <c r="T233" s="8"/>
      <c r="U233" s="8"/>
      <c r="V233" s="8"/>
      <c r="W233" s="8"/>
      <c r="X233" s="8"/>
      <c r="Y233" s="8"/>
      <c r="Z233" s="13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5"/>
      <c r="DQ233" s="11"/>
    </row>
    <row r="234" spans="1:125" x14ac:dyDescent="0.2">
      <c r="A234" s="8"/>
      <c r="B234" s="8"/>
      <c r="C234" s="8"/>
      <c r="D234" s="21"/>
      <c r="E234" s="21"/>
      <c r="F234" s="21"/>
      <c r="G234" s="21"/>
      <c r="H234" s="21"/>
      <c r="I234" s="8"/>
      <c r="J234" s="8"/>
      <c r="K234" s="8"/>
      <c r="L234" s="8"/>
      <c r="M234" s="13"/>
      <c r="N234" s="13"/>
      <c r="O234" s="13"/>
      <c r="P234" s="8"/>
      <c r="Q234" s="13"/>
      <c r="R234" s="8"/>
      <c r="S234" s="8"/>
      <c r="T234" s="8"/>
      <c r="U234" s="8"/>
      <c r="V234" s="8"/>
      <c r="W234" s="13"/>
      <c r="X234" s="8"/>
      <c r="Y234" s="8"/>
      <c r="Z234" s="21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5"/>
      <c r="DQ234" s="196"/>
      <c r="DR234" s="196"/>
      <c r="DS234" s="196"/>
      <c r="DT234" s="196"/>
      <c r="DU234" s="237"/>
    </row>
    <row r="235" spans="1:125" x14ac:dyDescent="0.2">
      <c r="A235" s="359"/>
      <c r="B235" s="8"/>
      <c r="C235" s="8"/>
      <c r="D235" s="330"/>
      <c r="E235" s="330"/>
      <c r="F235" s="330"/>
      <c r="G235" s="330"/>
      <c r="H235" s="330"/>
      <c r="I235" s="8"/>
      <c r="J235" s="8"/>
      <c r="K235" s="8"/>
      <c r="L235" s="8"/>
      <c r="M235" s="337"/>
      <c r="N235" s="337"/>
      <c r="O235" s="337"/>
      <c r="P235" s="8"/>
      <c r="Q235" s="331"/>
      <c r="R235" s="8"/>
      <c r="S235" s="8"/>
      <c r="T235" s="8"/>
      <c r="U235" s="8"/>
      <c r="V235" s="8"/>
      <c r="W235" s="47"/>
      <c r="X235" s="8"/>
      <c r="Y235" s="8"/>
      <c r="Z235" s="47"/>
      <c r="AA235" s="47"/>
      <c r="AB235" s="8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8"/>
      <c r="AT235" s="5"/>
      <c r="AV235" s="46"/>
      <c r="AW235" s="46"/>
      <c r="AX235" s="46"/>
      <c r="AY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R235" s="46"/>
      <c r="BS235" s="46"/>
      <c r="BT235" s="46"/>
      <c r="BU235" s="46"/>
      <c r="BV235" s="46"/>
      <c r="BX235" s="46"/>
      <c r="BY235" s="46"/>
      <c r="BZ235" s="46"/>
      <c r="CA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I235" s="46"/>
      <c r="DJ235" s="46"/>
      <c r="DK235" s="46"/>
      <c r="DQ235" s="46"/>
      <c r="DR235" s="46"/>
      <c r="DS235" s="46"/>
      <c r="DT235" s="46"/>
      <c r="DU235" s="52"/>
    </row>
    <row r="236" spans="1:125" x14ac:dyDescent="0.2">
      <c r="A236" s="359"/>
      <c r="B236" s="8"/>
      <c r="C236" s="8"/>
      <c r="D236" s="330"/>
      <c r="E236" s="330"/>
      <c r="F236" s="330"/>
      <c r="G236" s="330"/>
      <c r="H236" s="330"/>
      <c r="I236" s="8"/>
      <c r="J236" s="8"/>
      <c r="K236" s="8"/>
      <c r="L236" s="8"/>
      <c r="M236" s="337"/>
      <c r="N236" s="337"/>
      <c r="O236" s="337"/>
      <c r="P236" s="8"/>
      <c r="Q236" s="331"/>
      <c r="R236" s="8"/>
      <c r="S236" s="8"/>
      <c r="T236" s="8"/>
      <c r="U236" s="8"/>
      <c r="V236" s="8"/>
      <c r="W236" s="47"/>
      <c r="X236" s="8"/>
      <c r="Y236" s="8"/>
      <c r="Z236" s="47"/>
      <c r="AA236" s="47"/>
      <c r="AB236" s="8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8"/>
      <c r="AT236" s="5"/>
      <c r="AV236" s="46"/>
      <c r="AW236" s="46"/>
      <c r="AX236" s="46"/>
      <c r="AY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M236" s="46"/>
      <c r="BN236" s="46"/>
      <c r="BO236" s="46"/>
      <c r="BP236" s="46"/>
      <c r="BR236" s="46"/>
      <c r="BS236" s="46"/>
      <c r="BT236" s="46"/>
      <c r="BU236" s="46"/>
      <c r="BV236" s="46"/>
      <c r="BX236" s="46"/>
      <c r="BY236" s="46"/>
      <c r="BZ236" s="46"/>
      <c r="CA236" s="46"/>
      <c r="CC236" s="46"/>
      <c r="CD236" s="46"/>
      <c r="CE236" s="46"/>
      <c r="CF236" s="46"/>
      <c r="CH236" s="46"/>
      <c r="CI236" s="46"/>
      <c r="CJ236" s="46"/>
      <c r="CK236" s="46"/>
      <c r="CM236" s="46"/>
      <c r="CN236" s="46"/>
      <c r="CO236" s="46"/>
      <c r="CP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I236" s="46"/>
      <c r="DJ236" s="46"/>
      <c r="DK236" s="46"/>
      <c r="DQ236" s="46"/>
      <c r="DR236" s="46"/>
      <c r="DS236" s="46"/>
      <c r="DT236" s="46"/>
      <c r="DU236" s="52"/>
    </row>
    <row r="237" spans="1:125" x14ac:dyDescent="0.2">
      <c r="A237" s="359"/>
      <c r="B237" s="8"/>
      <c r="C237" s="8"/>
      <c r="D237" s="330"/>
      <c r="E237" s="330"/>
      <c r="F237" s="330"/>
      <c r="G237" s="330"/>
      <c r="H237" s="330"/>
      <c r="I237" s="8"/>
      <c r="J237" s="8"/>
      <c r="K237" s="8"/>
      <c r="L237" s="8"/>
      <c r="M237" s="337"/>
      <c r="N237" s="337"/>
      <c r="O237" s="337"/>
      <c r="P237" s="8"/>
      <c r="Q237" s="331"/>
      <c r="R237" s="8"/>
      <c r="S237" s="8"/>
      <c r="T237" s="8"/>
      <c r="U237" s="8"/>
      <c r="V237" s="8"/>
      <c r="W237" s="47"/>
      <c r="X237" s="8"/>
      <c r="Y237" s="8"/>
      <c r="Z237" s="47"/>
      <c r="AA237" s="47"/>
      <c r="AB237" s="8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8"/>
      <c r="AT237" s="5"/>
      <c r="AV237" s="46"/>
      <c r="AW237" s="46"/>
      <c r="AX237" s="46"/>
      <c r="AY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M237" s="46"/>
      <c r="BN237" s="46"/>
      <c r="BO237" s="46"/>
      <c r="BP237" s="46"/>
      <c r="BR237" s="46"/>
      <c r="BS237" s="46"/>
      <c r="BT237" s="46"/>
      <c r="BU237" s="46"/>
      <c r="BV237" s="46"/>
      <c r="BX237" s="46"/>
      <c r="BY237" s="46"/>
      <c r="BZ237" s="46"/>
      <c r="CA237" s="46"/>
      <c r="CC237" s="46"/>
      <c r="CD237" s="46"/>
      <c r="CE237" s="46"/>
      <c r="CF237" s="46"/>
      <c r="CH237" s="46"/>
      <c r="CI237" s="46"/>
      <c r="CJ237" s="46"/>
      <c r="CK237" s="46"/>
      <c r="CM237" s="46"/>
      <c r="CN237" s="46"/>
      <c r="CO237" s="46"/>
      <c r="CP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I237" s="46"/>
      <c r="DJ237" s="46"/>
      <c r="DK237" s="46"/>
      <c r="DQ237" s="46"/>
      <c r="DR237" s="46"/>
      <c r="DS237" s="46"/>
      <c r="DT237" s="46"/>
      <c r="DU237" s="52"/>
    </row>
    <row r="238" spans="1:125" x14ac:dyDescent="0.2">
      <c r="A238" s="359"/>
      <c r="B238" s="8"/>
      <c r="C238" s="8"/>
      <c r="D238" s="330"/>
      <c r="E238" s="330"/>
      <c r="F238" s="330"/>
      <c r="G238" s="330"/>
      <c r="H238" s="330"/>
      <c r="I238" s="8"/>
      <c r="J238" s="8"/>
      <c r="K238" s="8"/>
      <c r="L238" s="8"/>
      <c r="M238" s="337"/>
      <c r="N238" s="337"/>
      <c r="O238" s="337"/>
      <c r="P238" s="8"/>
      <c r="Q238" s="331"/>
      <c r="R238" s="8"/>
      <c r="S238" s="8"/>
      <c r="T238" s="8"/>
      <c r="U238" s="8"/>
      <c r="V238" s="8"/>
      <c r="W238" s="47"/>
      <c r="X238" s="8"/>
      <c r="Y238" s="8"/>
      <c r="Z238" s="47"/>
      <c r="AA238" s="47"/>
      <c r="AB238" s="8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8"/>
      <c r="AT238" s="5"/>
      <c r="AV238" s="46"/>
      <c r="AW238" s="46"/>
      <c r="AX238" s="46"/>
      <c r="AY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M238" s="46"/>
      <c r="BN238" s="46"/>
      <c r="BO238" s="46"/>
      <c r="BP238" s="46"/>
      <c r="BR238" s="46"/>
      <c r="BS238" s="46"/>
      <c r="BT238" s="46"/>
      <c r="BU238" s="46"/>
      <c r="BV238" s="46"/>
      <c r="BX238" s="46"/>
      <c r="BY238" s="46"/>
      <c r="BZ238" s="46"/>
      <c r="CA238" s="46"/>
      <c r="CC238" s="46"/>
      <c r="CD238" s="46"/>
      <c r="CE238" s="46"/>
      <c r="CF238" s="46"/>
      <c r="CH238" s="46"/>
      <c r="CI238" s="46"/>
      <c r="CJ238" s="46"/>
      <c r="CK238" s="46"/>
      <c r="CM238" s="46"/>
      <c r="CN238" s="46"/>
      <c r="CO238" s="46"/>
      <c r="CP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/>
      <c r="DF238" s="46"/>
      <c r="DG238" s="46"/>
      <c r="DI238" s="46"/>
      <c r="DJ238" s="46"/>
      <c r="DK238" s="46"/>
      <c r="DQ238" s="46"/>
      <c r="DR238" s="46"/>
      <c r="DS238" s="46"/>
      <c r="DT238" s="46"/>
      <c r="DU238" s="52"/>
    </row>
    <row r="239" spans="1:125" x14ac:dyDescent="0.2">
      <c r="A239" s="359"/>
      <c r="B239" s="8"/>
      <c r="C239" s="8"/>
      <c r="D239" s="330"/>
      <c r="E239" s="330"/>
      <c r="F239" s="330"/>
      <c r="G239" s="330"/>
      <c r="H239" s="330"/>
      <c r="I239" s="8"/>
      <c r="J239" s="8"/>
      <c r="K239" s="8"/>
      <c r="L239" s="8"/>
      <c r="M239" s="337"/>
      <c r="N239" s="337"/>
      <c r="O239" s="337"/>
      <c r="P239" s="8"/>
      <c r="Q239" s="331"/>
      <c r="R239" s="8"/>
      <c r="S239" s="8"/>
      <c r="T239" s="8"/>
      <c r="U239" s="8"/>
      <c r="V239" s="8"/>
      <c r="W239" s="47"/>
      <c r="X239" s="8"/>
      <c r="Y239" s="8"/>
      <c r="Z239" s="47"/>
      <c r="AA239" s="47"/>
      <c r="AB239" s="8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8"/>
      <c r="AT239" s="5"/>
      <c r="AV239" s="46"/>
      <c r="AW239" s="46"/>
      <c r="AX239" s="46"/>
      <c r="AY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M239" s="46"/>
      <c r="BN239" s="46"/>
      <c r="BO239" s="46"/>
      <c r="BP239" s="46"/>
      <c r="BR239" s="46"/>
      <c r="BS239" s="46"/>
      <c r="BT239" s="46"/>
      <c r="BU239" s="46"/>
      <c r="BV239" s="46"/>
      <c r="BX239" s="46"/>
      <c r="BY239" s="46"/>
      <c r="BZ239" s="46"/>
      <c r="CA239" s="46"/>
      <c r="CC239" s="46"/>
      <c r="CD239" s="46"/>
      <c r="CE239" s="46"/>
      <c r="CF239" s="46"/>
      <c r="CH239" s="46"/>
      <c r="CI239" s="46"/>
      <c r="CJ239" s="46"/>
      <c r="CK239" s="46"/>
      <c r="CM239" s="46"/>
      <c r="CN239" s="46"/>
      <c r="CO239" s="46"/>
      <c r="CP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/>
      <c r="DF239" s="46"/>
      <c r="DG239" s="46"/>
      <c r="DI239" s="46"/>
      <c r="DJ239" s="46"/>
      <c r="DK239" s="46"/>
      <c r="DQ239" s="46"/>
      <c r="DR239" s="46"/>
      <c r="DS239" s="46"/>
      <c r="DT239" s="46"/>
      <c r="DU239" s="52"/>
    </row>
    <row r="240" spans="1:125" x14ac:dyDescent="0.2">
      <c r="A240" s="359"/>
      <c r="B240" s="8"/>
      <c r="C240" s="8"/>
      <c r="D240" s="330"/>
      <c r="E240" s="330"/>
      <c r="F240" s="330"/>
      <c r="G240" s="330"/>
      <c r="H240" s="330"/>
      <c r="I240" s="8"/>
      <c r="J240" s="8"/>
      <c r="K240" s="8"/>
      <c r="L240" s="8"/>
      <c r="M240" s="337"/>
      <c r="N240" s="337"/>
      <c r="O240" s="337"/>
      <c r="P240" s="8"/>
      <c r="Q240" s="331"/>
      <c r="R240" s="8"/>
      <c r="S240" s="8"/>
      <c r="T240" s="8"/>
      <c r="U240" s="8"/>
      <c r="V240" s="8"/>
      <c r="W240" s="47"/>
      <c r="X240" s="8"/>
      <c r="Y240" s="8"/>
      <c r="Z240" s="47"/>
      <c r="AA240" s="47"/>
      <c r="AB240" s="8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8"/>
      <c r="AT240" s="5"/>
      <c r="AV240" s="46"/>
      <c r="AW240" s="46"/>
      <c r="AX240" s="46"/>
      <c r="AY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M240" s="46"/>
      <c r="BN240" s="46"/>
      <c r="BO240" s="46"/>
      <c r="BP240" s="46"/>
      <c r="BR240" s="46"/>
      <c r="BS240" s="46"/>
      <c r="BT240" s="46"/>
      <c r="BU240" s="46"/>
      <c r="BV240" s="46"/>
      <c r="BX240" s="46"/>
      <c r="BY240" s="46"/>
      <c r="BZ240" s="46"/>
      <c r="CA240" s="46"/>
      <c r="CC240" s="46"/>
      <c r="CD240" s="46"/>
      <c r="CE240" s="46"/>
      <c r="CF240" s="46"/>
      <c r="CH240" s="46"/>
      <c r="CI240" s="46"/>
      <c r="CJ240" s="46"/>
      <c r="CK240" s="46"/>
      <c r="CM240" s="46"/>
      <c r="CN240" s="46"/>
      <c r="CO240" s="46"/>
      <c r="CP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I240" s="46"/>
      <c r="DJ240" s="46"/>
      <c r="DK240" s="46"/>
      <c r="DQ240" s="46"/>
      <c r="DR240" s="46"/>
      <c r="DS240" s="46"/>
      <c r="DT240" s="46"/>
      <c r="DU240" s="52"/>
    </row>
    <row r="241" spans="1:125" x14ac:dyDescent="0.2">
      <c r="A241" s="359"/>
      <c r="B241" s="8"/>
      <c r="C241" s="8"/>
      <c r="D241" s="330"/>
      <c r="E241" s="330"/>
      <c r="F241" s="330"/>
      <c r="G241" s="330"/>
      <c r="H241" s="330"/>
      <c r="I241" s="8"/>
      <c r="J241" s="8"/>
      <c r="K241" s="8"/>
      <c r="L241" s="8"/>
      <c r="M241" s="337"/>
      <c r="N241" s="337"/>
      <c r="O241" s="337"/>
      <c r="P241" s="8"/>
      <c r="Q241" s="331"/>
      <c r="R241" s="8"/>
      <c r="S241" s="8"/>
      <c r="T241" s="8"/>
      <c r="U241" s="8"/>
      <c r="V241" s="8"/>
      <c r="W241" s="47"/>
      <c r="X241" s="8"/>
      <c r="Y241" s="8"/>
      <c r="Z241" s="47"/>
      <c r="AA241" s="47"/>
      <c r="AB241" s="8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8"/>
      <c r="AT241" s="5"/>
      <c r="AV241" s="46"/>
      <c r="AW241" s="46"/>
      <c r="AX241" s="46"/>
      <c r="AY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M241" s="46"/>
      <c r="BN241" s="46"/>
      <c r="BO241" s="46"/>
      <c r="BP241" s="46"/>
      <c r="BR241" s="46"/>
      <c r="BS241" s="46"/>
      <c r="BT241" s="46"/>
      <c r="BU241" s="46"/>
      <c r="BV241" s="46"/>
      <c r="BX241" s="46"/>
      <c r="BY241" s="46"/>
      <c r="BZ241" s="46"/>
      <c r="CA241" s="46"/>
      <c r="CC241" s="46"/>
      <c r="CD241" s="46"/>
      <c r="CE241" s="46"/>
      <c r="CF241" s="46"/>
      <c r="CH241" s="46"/>
      <c r="CI241" s="46"/>
      <c r="CJ241" s="46"/>
      <c r="CK241" s="46"/>
      <c r="CM241" s="46"/>
      <c r="CN241" s="46"/>
      <c r="CO241" s="46"/>
      <c r="CP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I241" s="46"/>
      <c r="DJ241" s="46"/>
      <c r="DK241" s="46"/>
      <c r="DQ241" s="46"/>
      <c r="DR241" s="46"/>
      <c r="DS241" s="46"/>
      <c r="DT241" s="46"/>
      <c r="DU241" s="52"/>
    </row>
    <row r="242" spans="1:125" x14ac:dyDescent="0.2">
      <c r="A242" s="359"/>
      <c r="B242" s="8"/>
      <c r="C242" s="8"/>
      <c r="D242" s="330"/>
      <c r="E242" s="330"/>
      <c r="F242" s="330"/>
      <c r="G242" s="330"/>
      <c r="H242" s="330"/>
      <c r="I242" s="8"/>
      <c r="J242" s="8"/>
      <c r="K242" s="8"/>
      <c r="L242" s="8"/>
      <c r="M242" s="337"/>
      <c r="N242" s="337"/>
      <c r="O242" s="337"/>
      <c r="P242" s="8"/>
      <c r="Q242" s="331"/>
      <c r="R242" s="8"/>
      <c r="S242" s="8"/>
      <c r="T242" s="8"/>
      <c r="U242" s="8"/>
      <c r="V242" s="8"/>
      <c r="W242" s="47"/>
      <c r="X242" s="8"/>
      <c r="Y242" s="8"/>
      <c r="Z242" s="47"/>
      <c r="AA242" s="47"/>
      <c r="AB242" s="8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8"/>
      <c r="AT242" s="5"/>
      <c r="AV242" s="46"/>
      <c r="AW242" s="46"/>
      <c r="AX242" s="46"/>
      <c r="AY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M242" s="46"/>
      <c r="BN242" s="46"/>
      <c r="BO242" s="46"/>
      <c r="BP242" s="46"/>
      <c r="BR242" s="46"/>
      <c r="BS242" s="46"/>
      <c r="BT242" s="46"/>
      <c r="BU242" s="46"/>
      <c r="BV242" s="46"/>
      <c r="BX242" s="46"/>
      <c r="BY242" s="46"/>
      <c r="BZ242" s="46"/>
      <c r="CA242" s="46"/>
      <c r="CC242" s="46"/>
      <c r="CD242" s="46"/>
      <c r="CE242" s="46"/>
      <c r="CF242" s="46"/>
      <c r="CH242" s="46"/>
      <c r="CI242" s="46"/>
      <c r="CJ242" s="46"/>
      <c r="CK242" s="46"/>
      <c r="CM242" s="46"/>
      <c r="CN242" s="46"/>
      <c r="CO242" s="46"/>
      <c r="CP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I242" s="46"/>
      <c r="DJ242" s="46"/>
      <c r="DK242" s="46"/>
      <c r="DQ242" s="46"/>
      <c r="DR242" s="46"/>
      <c r="DS242" s="46"/>
      <c r="DT242" s="46"/>
      <c r="DU242" s="52"/>
    </row>
    <row r="243" spans="1:125" x14ac:dyDescent="0.2">
      <c r="A243" s="359"/>
      <c r="B243" s="8"/>
      <c r="C243" s="8"/>
      <c r="D243" s="330"/>
      <c r="E243" s="330"/>
      <c r="F243" s="330"/>
      <c r="G243" s="330"/>
      <c r="H243" s="330"/>
      <c r="I243" s="8"/>
      <c r="J243" s="8"/>
      <c r="K243" s="8"/>
      <c r="L243" s="8"/>
      <c r="M243" s="337"/>
      <c r="N243" s="337"/>
      <c r="O243" s="337"/>
      <c r="P243" s="8"/>
      <c r="Q243" s="331"/>
      <c r="R243" s="8"/>
      <c r="S243" s="8"/>
      <c r="T243" s="8"/>
      <c r="U243" s="8"/>
      <c r="V243" s="8"/>
      <c r="W243" s="47"/>
      <c r="X243" s="8"/>
      <c r="Y243" s="8"/>
      <c r="Z243" s="47"/>
      <c r="AA243" s="47"/>
      <c r="AB243" s="8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8"/>
      <c r="AT243" s="5"/>
      <c r="AV243" s="46"/>
      <c r="AW243" s="46"/>
      <c r="AX243" s="46"/>
      <c r="AY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M243" s="46"/>
      <c r="BN243" s="46"/>
      <c r="BO243" s="46"/>
      <c r="BP243" s="46"/>
      <c r="BR243" s="46"/>
      <c r="BS243" s="46"/>
      <c r="BT243" s="46"/>
      <c r="BU243" s="46"/>
      <c r="BV243" s="46"/>
      <c r="BX243" s="46"/>
      <c r="BY243" s="46"/>
      <c r="BZ243" s="46"/>
      <c r="CA243" s="46"/>
      <c r="CC243" s="46"/>
      <c r="CD243" s="46"/>
      <c r="CE243" s="46"/>
      <c r="CF243" s="46"/>
      <c r="CH243" s="46"/>
      <c r="CI243" s="46"/>
      <c r="CJ243" s="46"/>
      <c r="CK243" s="46"/>
      <c r="CM243" s="46"/>
      <c r="CN243" s="46"/>
      <c r="CO243" s="46"/>
      <c r="CP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I243" s="46"/>
      <c r="DJ243" s="46"/>
      <c r="DK243" s="46"/>
      <c r="DQ243" s="46"/>
      <c r="DR243" s="46"/>
      <c r="DS243" s="46"/>
      <c r="DT243" s="46"/>
      <c r="DU243" s="52"/>
    </row>
    <row r="244" spans="1:125" x14ac:dyDescent="0.2">
      <c r="A244" s="359"/>
      <c r="B244" s="8"/>
      <c r="C244" s="8"/>
      <c r="D244" s="330"/>
      <c r="E244" s="330"/>
      <c r="F244" s="330"/>
      <c r="G244" s="330"/>
      <c r="H244" s="330"/>
      <c r="I244" s="8"/>
      <c r="J244" s="8"/>
      <c r="K244" s="8"/>
      <c r="L244" s="8"/>
      <c r="M244" s="337"/>
      <c r="N244" s="337"/>
      <c r="O244" s="337"/>
      <c r="P244" s="8"/>
      <c r="Q244" s="331"/>
      <c r="R244" s="8"/>
      <c r="S244" s="8"/>
      <c r="T244" s="8"/>
      <c r="U244" s="8"/>
      <c r="V244" s="8"/>
      <c r="W244" s="47"/>
      <c r="X244" s="8"/>
      <c r="Y244" s="8"/>
      <c r="Z244" s="47"/>
      <c r="AA244" s="47"/>
      <c r="AB244" s="8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8"/>
      <c r="AT244" s="5"/>
      <c r="AV244" s="46"/>
      <c r="AW244" s="46"/>
      <c r="AX244" s="46"/>
      <c r="AY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M244" s="46"/>
      <c r="BN244" s="46"/>
      <c r="BO244" s="46"/>
      <c r="BP244" s="46"/>
      <c r="BR244" s="46"/>
      <c r="BS244" s="46"/>
      <c r="BT244" s="46"/>
      <c r="BU244" s="46"/>
      <c r="BV244" s="46"/>
      <c r="BX244" s="46"/>
      <c r="BY244" s="46"/>
      <c r="BZ244" s="46"/>
      <c r="CA244" s="46"/>
      <c r="CC244" s="46"/>
      <c r="CD244" s="46"/>
      <c r="CE244" s="46"/>
      <c r="CF244" s="46"/>
      <c r="CH244" s="46"/>
      <c r="CI244" s="46"/>
      <c r="CJ244" s="46"/>
      <c r="CK244" s="46"/>
      <c r="CM244" s="46"/>
      <c r="CN244" s="46"/>
      <c r="CO244" s="46"/>
      <c r="CP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I244" s="46"/>
      <c r="DJ244" s="46"/>
      <c r="DK244" s="46"/>
      <c r="DQ244" s="46"/>
      <c r="DR244" s="46"/>
      <c r="DS244" s="46"/>
      <c r="DT244" s="46"/>
      <c r="DU244" s="52"/>
    </row>
    <row r="245" spans="1:125" x14ac:dyDescent="0.2">
      <c r="A245" s="359"/>
      <c r="B245" s="8"/>
      <c r="C245" s="8"/>
      <c r="D245" s="330"/>
      <c r="E245" s="330"/>
      <c r="F245" s="330"/>
      <c r="G245" s="330"/>
      <c r="H245" s="330"/>
      <c r="I245" s="8"/>
      <c r="J245" s="8"/>
      <c r="K245" s="8"/>
      <c r="L245" s="8"/>
      <c r="M245" s="337"/>
      <c r="N245" s="337"/>
      <c r="O245" s="337"/>
      <c r="P245" s="8"/>
      <c r="Q245" s="331"/>
      <c r="R245" s="8"/>
      <c r="S245" s="8"/>
      <c r="T245" s="8"/>
      <c r="U245" s="8"/>
      <c r="V245" s="8"/>
      <c r="W245" s="47"/>
      <c r="X245" s="8"/>
      <c r="Y245" s="8"/>
      <c r="Z245" s="47"/>
      <c r="AA245" s="47"/>
      <c r="AB245" s="8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8"/>
      <c r="AT245" s="5"/>
      <c r="AV245" s="46"/>
      <c r="AW245" s="46"/>
      <c r="AX245" s="46"/>
      <c r="AY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M245" s="46"/>
      <c r="BN245" s="46"/>
      <c r="BO245" s="46"/>
      <c r="BP245" s="46"/>
      <c r="BR245" s="46"/>
      <c r="BS245" s="46"/>
      <c r="BT245" s="46"/>
      <c r="BU245" s="46"/>
      <c r="BV245" s="46"/>
      <c r="BX245" s="46"/>
      <c r="BY245" s="46"/>
      <c r="BZ245" s="46"/>
      <c r="CA245" s="46"/>
      <c r="CC245" s="46"/>
      <c r="CD245" s="46"/>
      <c r="CE245" s="46"/>
      <c r="CF245" s="46"/>
      <c r="CH245" s="46"/>
      <c r="CI245" s="46"/>
      <c r="CJ245" s="46"/>
      <c r="CK245" s="46"/>
      <c r="CM245" s="46"/>
      <c r="CN245" s="46"/>
      <c r="CO245" s="46"/>
      <c r="CP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I245" s="46"/>
      <c r="DJ245" s="46"/>
      <c r="DK245" s="46"/>
      <c r="DQ245" s="46"/>
      <c r="DR245" s="46"/>
      <c r="DS245" s="46"/>
      <c r="DT245" s="46"/>
      <c r="DU245" s="52"/>
    </row>
    <row r="246" spans="1:125" x14ac:dyDescent="0.2">
      <c r="A246" s="359"/>
      <c r="B246" s="8"/>
      <c r="C246" s="8"/>
      <c r="D246" s="330"/>
      <c r="E246" s="330"/>
      <c r="F246" s="330"/>
      <c r="G246" s="330"/>
      <c r="H246" s="330"/>
      <c r="I246" s="8"/>
      <c r="J246" s="8"/>
      <c r="K246" s="8"/>
      <c r="L246" s="8"/>
      <c r="M246" s="337"/>
      <c r="N246" s="337"/>
      <c r="O246" s="337"/>
      <c r="P246" s="8"/>
      <c r="Q246" s="331"/>
      <c r="R246" s="8"/>
      <c r="S246" s="8"/>
      <c r="T246" s="8"/>
      <c r="U246" s="8"/>
      <c r="V246" s="8"/>
      <c r="W246" s="47"/>
      <c r="X246" s="8"/>
      <c r="Y246" s="8"/>
      <c r="Z246" s="47"/>
      <c r="AA246" s="47"/>
      <c r="AB246" s="8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8"/>
      <c r="AT246" s="5"/>
      <c r="AV246" s="46"/>
      <c r="AW246" s="46"/>
      <c r="AX246" s="46"/>
      <c r="AY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M246" s="46"/>
      <c r="BN246" s="46"/>
      <c r="BO246" s="46"/>
      <c r="BP246" s="46"/>
      <c r="BR246" s="46"/>
      <c r="BS246" s="46"/>
      <c r="BT246" s="46"/>
      <c r="BU246" s="46"/>
      <c r="BV246" s="46"/>
      <c r="BX246" s="46"/>
      <c r="BY246" s="46"/>
      <c r="BZ246" s="46"/>
      <c r="CA246" s="46"/>
      <c r="CC246" s="46"/>
      <c r="CD246" s="46"/>
      <c r="CE246" s="46"/>
      <c r="CF246" s="46"/>
      <c r="CH246" s="46"/>
      <c r="CI246" s="46"/>
      <c r="CJ246" s="46"/>
      <c r="CK246" s="46"/>
      <c r="CM246" s="46"/>
      <c r="CN246" s="46"/>
      <c r="CO246" s="46"/>
      <c r="CP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I246" s="46"/>
      <c r="DJ246" s="46"/>
      <c r="DK246" s="46"/>
      <c r="DQ246" s="46"/>
      <c r="DR246" s="46"/>
      <c r="DS246" s="46"/>
      <c r="DT246" s="46"/>
      <c r="DU246" s="52"/>
    </row>
    <row r="247" spans="1:125" x14ac:dyDescent="0.2">
      <c r="A247" s="359"/>
      <c r="B247" s="8"/>
      <c r="C247" s="8"/>
      <c r="D247" s="330"/>
      <c r="E247" s="330"/>
      <c r="F247" s="330"/>
      <c r="G247" s="330"/>
      <c r="H247" s="330"/>
      <c r="I247" s="8"/>
      <c r="J247" s="8"/>
      <c r="K247" s="8"/>
      <c r="L247" s="8"/>
      <c r="M247" s="337"/>
      <c r="N247" s="337"/>
      <c r="O247" s="337"/>
      <c r="P247" s="8"/>
      <c r="Q247" s="331"/>
      <c r="R247" s="8"/>
      <c r="S247" s="8"/>
      <c r="T247" s="8"/>
      <c r="U247" s="8"/>
      <c r="V247" s="8"/>
      <c r="W247" s="47"/>
      <c r="X247" s="8"/>
      <c r="Y247" s="8"/>
      <c r="Z247" s="47"/>
      <c r="AA247" s="47"/>
      <c r="AB247" s="8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8"/>
      <c r="AT247" s="5"/>
      <c r="AV247" s="46"/>
      <c r="AW247" s="46"/>
      <c r="AX247" s="46"/>
      <c r="AY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M247" s="46"/>
      <c r="BN247" s="46"/>
      <c r="BO247" s="46"/>
      <c r="BP247" s="46"/>
      <c r="BR247" s="46"/>
      <c r="BS247" s="46"/>
      <c r="BT247" s="46"/>
      <c r="BU247" s="46"/>
      <c r="BV247" s="46"/>
      <c r="BX247" s="46"/>
      <c r="BY247" s="46"/>
      <c r="BZ247" s="46"/>
      <c r="CA247" s="46"/>
      <c r="CC247" s="46"/>
      <c r="CD247" s="46"/>
      <c r="CE247" s="46"/>
      <c r="CF247" s="46"/>
      <c r="CH247" s="46"/>
      <c r="CI247" s="46"/>
      <c r="CJ247" s="46"/>
      <c r="CK247" s="46"/>
      <c r="CM247" s="46"/>
      <c r="CN247" s="46"/>
      <c r="CO247" s="46"/>
      <c r="CP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I247" s="46"/>
      <c r="DJ247" s="46"/>
      <c r="DK247" s="46"/>
      <c r="DQ247" s="46"/>
      <c r="DR247" s="46"/>
      <c r="DS247" s="46"/>
      <c r="DT247" s="46"/>
      <c r="DU247" s="52"/>
    </row>
    <row r="248" spans="1:125" x14ac:dyDescent="0.2">
      <c r="A248" s="359"/>
      <c r="B248" s="8"/>
      <c r="C248" s="8"/>
      <c r="D248" s="330"/>
      <c r="E248" s="330"/>
      <c r="F248" s="330"/>
      <c r="G248" s="330"/>
      <c r="H248" s="330"/>
      <c r="I248" s="8"/>
      <c r="J248" s="8"/>
      <c r="K248" s="8"/>
      <c r="L248" s="8"/>
      <c r="M248" s="337"/>
      <c r="N248" s="337"/>
      <c r="O248" s="337"/>
      <c r="P248" s="8"/>
      <c r="Q248" s="331"/>
      <c r="R248" s="8"/>
      <c r="S248" s="8"/>
      <c r="T248" s="8"/>
      <c r="U248" s="8"/>
      <c r="V248" s="8"/>
      <c r="W248" s="47"/>
      <c r="X248" s="8"/>
      <c r="Y248" s="8"/>
      <c r="Z248" s="47"/>
      <c r="AA248" s="47"/>
      <c r="AB248" s="8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8"/>
      <c r="AT248" s="5"/>
      <c r="AV248" s="46"/>
      <c r="AW248" s="46"/>
      <c r="AX248" s="46"/>
      <c r="AY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M248" s="46"/>
      <c r="BN248" s="46"/>
      <c r="BO248" s="46"/>
      <c r="BP248" s="46"/>
      <c r="BR248" s="46"/>
      <c r="BS248" s="46"/>
      <c r="BT248" s="46"/>
      <c r="BU248" s="46"/>
      <c r="BV248" s="46"/>
      <c r="BX248" s="46"/>
      <c r="BY248" s="46"/>
      <c r="BZ248" s="46"/>
      <c r="CA248" s="46"/>
      <c r="CC248" s="46"/>
      <c r="CD248" s="46"/>
      <c r="CE248" s="46"/>
      <c r="CF248" s="46"/>
      <c r="CH248" s="46"/>
      <c r="CI248" s="46"/>
      <c r="CJ248" s="46"/>
      <c r="CK248" s="46"/>
      <c r="CM248" s="46"/>
      <c r="CN248" s="46"/>
      <c r="CO248" s="46"/>
      <c r="CP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I248" s="46"/>
      <c r="DJ248" s="46"/>
      <c r="DK248" s="46"/>
      <c r="DQ248" s="46"/>
      <c r="DR248" s="46"/>
      <c r="DS248" s="46"/>
      <c r="DT248" s="46"/>
      <c r="DU248" s="52"/>
    </row>
    <row r="249" spans="1:125" x14ac:dyDescent="0.2">
      <c r="A249" s="359"/>
      <c r="B249" s="8"/>
      <c r="C249" s="8"/>
      <c r="D249" s="330"/>
      <c r="E249" s="330"/>
      <c r="F249" s="330"/>
      <c r="G249" s="330"/>
      <c r="H249" s="330"/>
      <c r="I249" s="8"/>
      <c r="J249" s="8"/>
      <c r="K249" s="8"/>
      <c r="L249" s="8"/>
      <c r="M249" s="337"/>
      <c r="N249" s="337"/>
      <c r="O249" s="337"/>
      <c r="P249" s="8"/>
      <c r="Q249" s="331"/>
      <c r="R249" s="8"/>
      <c r="S249" s="8"/>
      <c r="T249" s="8"/>
      <c r="U249" s="8"/>
      <c r="V249" s="8"/>
      <c r="W249" s="47"/>
      <c r="X249" s="8"/>
      <c r="Y249" s="8"/>
      <c r="Z249" s="47"/>
      <c r="AA249" s="47"/>
      <c r="AB249" s="8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8"/>
      <c r="AT249" s="5"/>
      <c r="AV249" s="46"/>
      <c r="AW249" s="46"/>
      <c r="AX249" s="46"/>
      <c r="AY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M249" s="46"/>
      <c r="BN249" s="46"/>
      <c r="BO249" s="46"/>
      <c r="BP249" s="46"/>
      <c r="BR249" s="46"/>
      <c r="BS249" s="46"/>
      <c r="BT249" s="46"/>
      <c r="BU249" s="46"/>
      <c r="BV249" s="46"/>
      <c r="BX249" s="46"/>
      <c r="BY249" s="46"/>
      <c r="BZ249" s="46"/>
      <c r="CA249" s="46"/>
      <c r="CC249" s="46"/>
      <c r="CD249" s="46"/>
      <c r="CE249" s="46"/>
      <c r="CF249" s="46"/>
      <c r="CH249" s="46"/>
      <c r="CI249" s="46"/>
      <c r="CJ249" s="46"/>
      <c r="CK249" s="46"/>
      <c r="CM249" s="46"/>
      <c r="CN249" s="46"/>
      <c r="CO249" s="46"/>
      <c r="CP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I249" s="46"/>
      <c r="DJ249" s="46"/>
      <c r="DK249" s="46"/>
      <c r="DQ249" s="46"/>
      <c r="DR249" s="46"/>
      <c r="DS249" s="46"/>
      <c r="DT249" s="46"/>
      <c r="DU249" s="52"/>
    </row>
    <row r="250" spans="1:125" x14ac:dyDescent="0.2">
      <c r="A250" s="359"/>
      <c r="B250" s="8"/>
      <c r="C250" s="8"/>
      <c r="D250" s="330"/>
      <c r="E250" s="330"/>
      <c r="F250" s="330"/>
      <c r="G250" s="330"/>
      <c r="H250" s="330"/>
      <c r="I250" s="8"/>
      <c r="J250" s="8"/>
      <c r="K250" s="8"/>
      <c r="L250" s="8"/>
      <c r="M250" s="337"/>
      <c r="N250" s="337"/>
      <c r="O250" s="337"/>
      <c r="P250" s="8"/>
      <c r="Q250" s="331"/>
      <c r="R250" s="8"/>
      <c r="S250" s="8"/>
      <c r="T250" s="8"/>
      <c r="U250" s="8"/>
      <c r="V250" s="8"/>
      <c r="W250" s="47"/>
      <c r="X250" s="8"/>
      <c r="Y250" s="8"/>
      <c r="Z250" s="47"/>
      <c r="AA250" s="47"/>
      <c r="AB250" s="8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8"/>
      <c r="AT250" s="5"/>
      <c r="AV250" s="46"/>
      <c r="AW250" s="46"/>
      <c r="AX250" s="46"/>
      <c r="AY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M250" s="46"/>
      <c r="BN250" s="46"/>
      <c r="BO250" s="46"/>
      <c r="BP250" s="46"/>
      <c r="BR250" s="46"/>
      <c r="BS250" s="46"/>
      <c r="BT250" s="46"/>
      <c r="BU250" s="46"/>
      <c r="BV250" s="46"/>
      <c r="BX250" s="46"/>
      <c r="BY250" s="46"/>
      <c r="BZ250" s="46"/>
      <c r="CA250" s="46"/>
      <c r="CC250" s="46"/>
      <c r="CD250" s="46"/>
      <c r="CE250" s="46"/>
      <c r="CF250" s="46"/>
      <c r="CH250" s="46"/>
      <c r="CI250" s="46"/>
      <c r="CJ250" s="46"/>
      <c r="CK250" s="46"/>
      <c r="CM250" s="46"/>
      <c r="CN250" s="46"/>
      <c r="CO250" s="46"/>
      <c r="CP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I250" s="46"/>
      <c r="DJ250" s="46"/>
      <c r="DK250" s="46"/>
      <c r="DQ250" s="46"/>
      <c r="DR250" s="46"/>
      <c r="DS250" s="46"/>
      <c r="DT250" s="46"/>
      <c r="DU250" s="52"/>
    </row>
    <row r="251" spans="1:125" x14ac:dyDescent="0.2">
      <c r="A251" s="359"/>
      <c r="B251" s="8"/>
      <c r="C251" s="8"/>
      <c r="D251" s="330"/>
      <c r="E251" s="330"/>
      <c r="F251" s="330"/>
      <c r="G251" s="330"/>
      <c r="H251" s="330"/>
      <c r="I251" s="8"/>
      <c r="J251" s="8"/>
      <c r="K251" s="8"/>
      <c r="L251" s="8"/>
      <c r="M251" s="337"/>
      <c r="N251" s="337"/>
      <c r="O251" s="337"/>
      <c r="P251" s="8"/>
      <c r="Q251" s="331"/>
      <c r="R251" s="8"/>
      <c r="S251" s="8"/>
      <c r="T251" s="8"/>
      <c r="U251" s="8"/>
      <c r="V251" s="8"/>
      <c r="W251" s="47"/>
      <c r="X251" s="8"/>
      <c r="Y251" s="8"/>
      <c r="Z251" s="47"/>
      <c r="AA251" s="47"/>
      <c r="AB251" s="8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8"/>
      <c r="AT251" s="5"/>
      <c r="AV251" s="46"/>
      <c r="AW251" s="46"/>
      <c r="AX251" s="46"/>
      <c r="AY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M251" s="46"/>
      <c r="BN251" s="46"/>
      <c r="BO251" s="46"/>
      <c r="BP251" s="46"/>
      <c r="BR251" s="46"/>
      <c r="BS251" s="46"/>
      <c r="BT251" s="46"/>
      <c r="BU251" s="46"/>
      <c r="BV251" s="46"/>
      <c r="BX251" s="46"/>
      <c r="BY251" s="46"/>
      <c r="BZ251" s="46"/>
      <c r="CA251" s="46"/>
      <c r="CC251" s="46"/>
      <c r="CD251" s="46"/>
      <c r="CE251" s="46"/>
      <c r="CF251" s="46"/>
      <c r="CH251" s="46"/>
      <c r="CI251" s="46"/>
      <c r="CJ251" s="46"/>
      <c r="CK251" s="46"/>
      <c r="CM251" s="46"/>
      <c r="CN251" s="46"/>
      <c r="CO251" s="46"/>
      <c r="CP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I251" s="46"/>
      <c r="DJ251" s="46"/>
      <c r="DK251" s="46"/>
      <c r="DQ251" s="46"/>
      <c r="DR251" s="46"/>
      <c r="DS251" s="46"/>
      <c r="DT251" s="46"/>
      <c r="DU251" s="52"/>
    </row>
    <row r="252" spans="1:125" x14ac:dyDescent="0.2">
      <c r="A252" s="359"/>
      <c r="B252" s="8"/>
      <c r="C252" s="8"/>
      <c r="D252" s="330"/>
      <c r="E252" s="330"/>
      <c r="F252" s="330"/>
      <c r="G252" s="330"/>
      <c r="H252" s="330"/>
      <c r="I252" s="8"/>
      <c r="J252" s="8"/>
      <c r="K252" s="8"/>
      <c r="L252" s="8"/>
      <c r="M252" s="337"/>
      <c r="N252" s="337"/>
      <c r="O252" s="337"/>
      <c r="P252" s="8"/>
      <c r="Q252" s="331"/>
      <c r="R252" s="8"/>
      <c r="S252" s="8"/>
      <c r="T252" s="8"/>
      <c r="U252" s="8"/>
      <c r="V252" s="8"/>
      <c r="W252" s="47"/>
      <c r="X252" s="8"/>
      <c r="Y252" s="8"/>
      <c r="Z252" s="47"/>
      <c r="AA252" s="47"/>
      <c r="AB252" s="8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8"/>
      <c r="AT252" s="5"/>
      <c r="AV252" s="46"/>
      <c r="AW252" s="46"/>
      <c r="AX252" s="46"/>
      <c r="AY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M252" s="46"/>
      <c r="BN252" s="46"/>
      <c r="BO252" s="46"/>
      <c r="BP252" s="46"/>
      <c r="BR252" s="46"/>
      <c r="BS252" s="46"/>
      <c r="BT252" s="46"/>
      <c r="BU252" s="46"/>
      <c r="BV252" s="46"/>
      <c r="BX252" s="46"/>
      <c r="BY252" s="46"/>
      <c r="BZ252" s="46"/>
      <c r="CA252" s="46"/>
      <c r="CC252" s="46"/>
      <c r="CD252" s="46"/>
      <c r="CE252" s="46"/>
      <c r="CF252" s="46"/>
      <c r="CH252" s="46"/>
      <c r="CI252" s="46"/>
      <c r="CJ252" s="46"/>
      <c r="CK252" s="46"/>
      <c r="CM252" s="46"/>
      <c r="CN252" s="46"/>
      <c r="CO252" s="46"/>
      <c r="CP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I252" s="46"/>
      <c r="DJ252" s="46"/>
      <c r="DK252" s="46"/>
      <c r="DQ252" s="46"/>
      <c r="DR252" s="46"/>
      <c r="DS252" s="46"/>
      <c r="DT252" s="46"/>
      <c r="DU252" s="52"/>
    </row>
    <row r="253" spans="1:125" x14ac:dyDescent="0.2">
      <c r="A253" s="359"/>
      <c r="B253" s="8"/>
      <c r="C253" s="8"/>
      <c r="D253" s="330"/>
      <c r="E253" s="330"/>
      <c r="F253" s="330"/>
      <c r="G253" s="330"/>
      <c r="H253" s="330"/>
      <c r="I253" s="8"/>
      <c r="J253" s="8"/>
      <c r="K253" s="8"/>
      <c r="L253" s="8"/>
      <c r="M253" s="337"/>
      <c r="N253" s="337"/>
      <c r="O253" s="337"/>
      <c r="P253" s="8"/>
      <c r="Q253" s="331"/>
      <c r="R253" s="8"/>
      <c r="S253" s="8"/>
      <c r="T253" s="8"/>
      <c r="U253" s="8"/>
      <c r="V253" s="8"/>
      <c r="W253" s="47"/>
      <c r="X253" s="8"/>
      <c r="Y253" s="8"/>
      <c r="Z253" s="47"/>
      <c r="AA253" s="47"/>
      <c r="AB253" s="8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8"/>
      <c r="AT253" s="5"/>
      <c r="AV253" s="46"/>
      <c r="AW253" s="46"/>
      <c r="AX253" s="46"/>
      <c r="AY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M253" s="46"/>
      <c r="BN253" s="46"/>
      <c r="BO253" s="46"/>
      <c r="BP253" s="46"/>
      <c r="BR253" s="46"/>
      <c r="BS253" s="46"/>
      <c r="BT253" s="46"/>
      <c r="BU253" s="46"/>
      <c r="BV253" s="46"/>
      <c r="BX253" s="46"/>
      <c r="BY253" s="46"/>
      <c r="BZ253" s="46"/>
      <c r="CA253" s="46"/>
      <c r="CC253" s="46"/>
      <c r="CD253" s="46"/>
      <c r="CE253" s="46"/>
      <c r="CF253" s="46"/>
      <c r="CH253" s="46"/>
      <c r="CI253" s="46"/>
      <c r="CJ253" s="46"/>
      <c r="CK253" s="46"/>
      <c r="CM253" s="46"/>
      <c r="CN253" s="46"/>
      <c r="CO253" s="46"/>
      <c r="CP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I253" s="46"/>
      <c r="DJ253" s="46"/>
      <c r="DK253" s="46"/>
      <c r="DQ253" s="46"/>
      <c r="DR253" s="46"/>
      <c r="DS253" s="46"/>
      <c r="DT253" s="46"/>
      <c r="DU253" s="52"/>
    </row>
    <row r="254" spans="1:125" x14ac:dyDescent="0.2">
      <c r="A254" s="359"/>
      <c r="B254" s="8"/>
      <c r="C254" s="8"/>
      <c r="D254" s="330"/>
      <c r="E254" s="330"/>
      <c r="F254" s="330"/>
      <c r="G254" s="330"/>
      <c r="H254" s="330"/>
      <c r="I254" s="8"/>
      <c r="J254" s="8"/>
      <c r="K254" s="8"/>
      <c r="L254" s="8"/>
      <c r="M254" s="337"/>
      <c r="N254" s="337"/>
      <c r="O254" s="337"/>
      <c r="P254" s="8"/>
      <c r="Q254" s="331"/>
      <c r="R254" s="8"/>
      <c r="S254" s="8"/>
      <c r="T254" s="8"/>
      <c r="U254" s="8"/>
      <c r="V254" s="8"/>
      <c r="W254" s="47"/>
      <c r="X254" s="8"/>
      <c r="Y254" s="8"/>
      <c r="Z254" s="47"/>
      <c r="AA254" s="47"/>
      <c r="AB254" s="8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8"/>
      <c r="AT254" s="5"/>
      <c r="AV254" s="46"/>
      <c r="AW254" s="46"/>
      <c r="AX254" s="46"/>
      <c r="AY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M254" s="46"/>
      <c r="BN254" s="46"/>
      <c r="BO254" s="46"/>
      <c r="BP254" s="46"/>
      <c r="BR254" s="46"/>
      <c r="BS254" s="46"/>
      <c r="BT254" s="46"/>
      <c r="BU254" s="46"/>
      <c r="BV254" s="46"/>
      <c r="BX254" s="46"/>
      <c r="BY254" s="46"/>
      <c r="BZ254" s="46"/>
      <c r="CA254" s="46"/>
      <c r="CC254" s="46"/>
      <c r="CD254" s="46"/>
      <c r="CE254" s="46"/>
      <c r="CF254" s="46"/>
      <c r="CH254" s="46"/>
      <c r="CI254" s="46"/>
      <c r="CJ254" s="46"/>
      <c r="CK254" s="46"/>
      <c r="CM254" s="46"/>
      <c r="CN254" s="46"/>
      <c r="CO254" s="46"/>
      <c r="CP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I254" s="46"/>
      <c r="DJ254" s="46"/>
      <c r="DK254" s="46"/>
      <c r="DQ254" s="46"/>
      <c r="DR254" s="46"/>
      <c r="DS254" s="46"/>
      <c r="DT254" s="46"/>
      <c r="DU254" s="52"/>
    </row>
    <row r="255" spans="1:125" x14ac:dyDescent="0.2">
      <c r="A255" s="359"/>
      <c r="B255" s="8"/>
      <c r="C255" s="8"/>
      <c r="D255" s="330"/>
      <c r="E255" s="330"/>
      <c r="F255" s="330"/>
      <c r="G255" s="330"/>
      <c r="H255" s="330"/>
      <c r="I255" s="8"/>
      <c r="J255" s="8"/>
      <c r="K255" s="8"/>
      <c r="L255" s="8"/>
      <c r="M255" s="337"/>
      <c r="N255" s="337"/>
      <c r="O255" s="337"/>
      <c r="P255" s="8"/>
      <c r="Q255" s="331"/>
      <c r="R255" s="8"/>
      <c r="S255" s="8"/>
      <c r="T255" s="8"/>
      <c r="U255" s="8"/>
      <c r="V255" s="8"/>
      <c r="W255" s="47"/>
      <c r="X255" s="8"/>
      <c r="Y255" s="8"/>
      <c r="Z255" s="47"/>
      <c r="AA255" s="47"/>
      <c r="AB255" s="8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8"/>
      <c r="AT255" s="5"/>
      <c r="AV255" s="46"/>
      <c r="AW255" s="46"/>
      <c r="AX255" s="46"/>
      <c r="AY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M255" s="46"/>
      <c r="BN255" s="46"/>
      <c r="BO255" s="46"/>
      <c r="BP255" s="46"/>
      <c r="BR255" s="46"/>
      <c r="BS255" s="46"/>
      <c r="BT255" s="46"/>
      <c r="BU255" s="46"/>
      <c r="BV255" s="46"/>
      <c r="BX255" s="46"/>
      <c r="BY255" s="46"/>
      <c r="BZ255" s="46"/>
      <c r="CA255" s="46"/>
      <c r="CC255" s="46"/>
      <c r="CD255" s="46"/>
      <c r="CE255" s="46"/>
      <c r="CF255" s="46"/>
      <c r="CH255" s="46"/>
      <c r="CI255" s="46"/>
      <c r="CJ255" s="46"/>
      <c r="CK255" s="46"/>
      <c r="CM255" s="46"/>
      <c r="CN255" s="46"/>
      <c r="CO255" s="46"/>
      <c r="CP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I255" s="46"/>
      <c r="DJ255" s="46"/>
      <c r="DK255" s="46"/>
      <c r="DQ255" s="46"/>
      <c r="DR255" s="46"/>
      <c r="DS255" s="46"/>
      <c r="DT255" s="46"/>
      <c r="DU255" s="52"/>
    </row>
    <row r="256" spans="1:125" x14ac:dyDescent="0.2">
      <c r="A256" s="359"/>
      <c r="B256" s="8"/>
      <c r="C256" s="8"/>
      <c r="D256" s="330"/>
      <c r="E256" s="330"/>
      <c r="F256" s="330"/>
      <c r="G256" s="330"/>
      <c r="H256" s="330"/>
      <c r="I256" s="8"/>
      <c r="J256" s="8"/>
      <c r="K256" s="8"/>
      <c r="L256" s="8"/>
      <c r="M256" s="337"/>
      <c r="N256" s="337"/>
      <c r="O256" s="337"/>
      <c r="P256" s="8"/>
      <c r="Q256" s="331"/>
      <c r="R256" s="8"/>
      <c r="S256" s="8"/>
      <c r="T256" s="8"/>
      <c r="U256" s="8"/>
      <c r="V256" s="8"/>
      <c r="W256" s="47"/>
      <c r="X256" s="8"/>
      <c r="Y256" s="8"/>
      <c r="Z256" s="47"/>
      <c r="AA256" s="47"/>
      <c r="AB256" s="8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8"/>
      <c r="AT256" s="5"/>
      <c r="AV256" s="46"/>
      <c r="AW256" s="46"/>
      <c r="AX256" s="46"/>
      <c r="AY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M256" s="46"/>
      <c r="BN256" s="46"/>
      <c r="BO256" s="46"/>
      <c r="BP256" s="46"/>
      <c r="BR256" s="46"/>
      <c r="BS256" s="46"/>
      <c r="BT256" s="46"/>
      <c r="BU256" s="46"/>
      <c r="BV256" s="46"/>
      <c r="BX256" s="46"/>
      <c r="BY256" s="46"/>
      <c r="BZ256" s="46"/>
      <c r="CA256" s="46"/>
      <c r="CC256" s="46"/>
      <c r="CD256" s="46"/>
      <c r="CE256" s="46"/>
      <c r="CF256" s="46"/>
      <c r="CH256" s="46"/>
      <c r="CI256" s="46"/>
      <c r="CJ256" s="46"/>
      <c r="CK256" s="46"/>
      <c r="CM256" s="46"/>
      <c r="CN256" s="46"/>
      <c r="CO256" s="46"/>
      <c r="CP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I256" s="46"/>
      <c r="DJ256" s="46"/>
      <c r="DK256" s="46"/>
      <c r="DQ256" s="46"/>
      <c r="DR256" s="46"/>
      <c r="DS256" s="46"/>
      <c r="DT256" s="46"/>
      <c r="DU256" s="52"/>
    </row>
    <row r="257" spans="1:125" x14ac:dyDescent="0.2">
      <c r="A257" s="359"/>
      <c r="B257" s="8"/>
      <c r="C257" s="8"/>
      <c r="D257" s="330"/>
      <c r="E257" s="330"/>
      <c r="F257" s="330"/>
      <c r="G257" s="330"/>
      <c r="H257" s="330"/>
      <c r="I257" s="8"/>
      <c r="J257" s="8"/>
      <c r="K257" s="8"/>
      <c r="L257" s="8"/>
      <c r="M257" s="337"/>
      <c r="N257" s="337"/>
      <c r="O257" s="337"/>
      <c r="P257" s="8"/>
      <c r="Q257" s="331"/>
      <c r="R257" s="8"/>
      <c r="S257" s="8"/>
      <c r="T257" s="8"/>
      <c r="U257" s="8"/>
      <c r="V257" s="8"/>
      <c r="W257" s="47"/>
      <c r="X257" s="8"/>
      <c r="Y257" s="8"/>
      <c r="Z257" s="47"/>
      <c r="AA257" s="47"/>
      <c r="AB257" s="8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8"/>
      <c r="AT257" s="5"/>
      <c r="AV257" s="46"/>
      <c r="AW257" s="46"/>
      <c r="AX257" s="46"/>
      <c r="AY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M257" s="46"/>
      <c r="BN257" s="46"/>
      <c r="BO257" s="46"/>
      <c r="BP257" s="46"/>
      <c r="BR257" s="46"/>
      <c r="BS257" s="46"/>
      <c r="BT257" s="46"/>
      <c r="BU257" s="46"/>
      <c r="BV257" s="46"/>
      <c r="BX257" s="46"/>
      <c r="BY257" s="46"/>
      <c r="BZ257" s="46"/>
      <c r="CA257" s="46"/>
      <c r="CC257" s="46"/>
      <c r="CD257" s="46"/>
      <c r="CE257" s="46"/>
      <c r="CF257" s="46"/>
      <c r="CH257" s="46"/>
      <c r="CI257" s="46"/>
      <c r="CJ257" s="46"/>
      <c r="CK257" s="46"/>
      <c r="CM257" s="46"/>
      <c r="CN257" s="46"/>
      <c r="CO257" s="46"/>
      <c r="CP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I257" s="46"/>
      <c r="DJ257" s="46"/>
      <c r="DK257" s="46"/>
      <c r="DQ257" s="46"/>
      <c r="DR257" s="46"/>
      <c r="DS257" s="46"/>
      <c r="DT257" s="46"/>
      <c r="DU257" s="52"/>
    </row>
    <row r="258" spans="1:125" x14ac:dyDescent="0.2">
      <c r="A258" s="359"/>
      <c r="B258" s="8"/>
      <c r="C258" s="8"/>
      <c r="D258" s="330"/>
      <c r="E258" s="330"/>
      <c r="F258" s="330"/>
      <c r="G258" s="330"/>
      <c r="H258" s="330"/>
      <c r="I258" s="8"/>
      <c r="J258" s="8"/>
      <c r="K258" s="8"/>
      <c r="L258" s="8"/>
      <c r="M258" s="337"/>
      <c r="N258" s="337"/>
      <c r="O258" s="337"/>
      <c r="P258" s="8"/>
      <c r="Q258" s="331"/>
      <c r="R258" s="8"/>
      <c r="S258" s="8"/>
      <c r="T258" s="8"/>
      <c r="U258" s="8"/>
      <c r="V258" s="8"/>
      <c r="W258" s="47"/>
      <c r="X258" s="8"/>
      <c r="Y258" s="8"/>
      <c r="Z258" s="47"/>
      <c r="AA258" s="47"/>
      <c r="AB258" s="8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8"/>
      <c r="AT258" s="5"/>
      <c r="AV258" s="46"/>
      <c r="AW258" s="46"/>
      <c r="AX258" s="46"/>
      <c r="AY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M258" s="46"/>
      <c r="BN258" s="46"/>
      <c r="BO258" s="46"/>
      <c r="BP258" s="46"/>
      <c r="BR258" s="46"/>
      <c r="BS258" s="46"/>
      <c r="BT258" s="46"/>
      <c r="BU258" s="46"/>
      <c r="BV258" s="46"/>
      <c r="BX258" s="46"/>
      <c r="BY258" s="46"/>
      <c r="BZ258" s="46"/>
      <c r="CA258" s="46"/>
      <c r="CC258" s="46"/>
      <c r="CD258" s="46"/>
      <c r="CE258" s="46"/>
      <c r="CF258" s="46"/>
      <c r="CH258" s="46"/>
      <c r="CI258" s="46"/>
      <c r="CJ258" s="46"/>
      <c r="CK258" s="46"/>
      <c r="CM258" s="46"/>
      <c r="CN258" s="46"/>
      <c r="CO258" s="46"/>
      <c r="CP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I258" s="46"/>
      <c r="DJ258" s="46"/>
      <c r="DK258" s="46"/>
      <c r="DQ258" s="46"/>
      <c r="DR258" s="46"/>
      <c r="DS258" s="46"/>
      <c r="DT258" s="46"/>
      <c r="DU258" s="52"/>
    </row>
    <row r="259" spans="1:125" x14ac:dyDescent="0.2">
      <c r="A259" s="359"/>
      <c r="B259" s="8"/>
      <c r="C259" s="8"/>
      <c r="D259" s="330"/>
      <c r="E259" s="330"/>
      <c r="F259" s="330"/>
      <c r="G259" s="330"/>
      <c r="H259" s="330"/>
      <c r="I259" s="8"/>
      <c r="J259" s="8"/>
      <c r="K259" s="8"/>
      <c r="L259" s="8"/>
      <c r="M259" s="337"/>
      <c r="N259" s="337"/>
      <c r="O259" s="337"/>
      <c r="P259" s="8"/>
      <c r="Q259" s="331"/>
      <c r="R259" s="8"/>
      <c r="S259" s="8"/>
      <c r="T259" s="8"/>
      <c r="U259" s="8"/>
      <c r="V259" s="8"/>
      <c r="W259" s="47"/>
      <c r="X259" s="8"/>
      <c r="Y259" s="8"/>
      <c r="Z259" s="47"/>
      <c r="AA259" s="47"/>
      <c r="AB259" s="8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8"/>
      <c r="AT259" s="5"/>
      <c r="AV259" s="46"/>
      <c r="AW259" s="46"/>
      <c r="AX259" s="46"/>
      <c r="AY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M259" s="46"/>
      <c r="BN259" s="46"/>
      <c r="BO259" s="46"/>
      <c r="BP259" s="46"/>
      <c r="BR259" s="46"/>
      <c r="BS259" s="46"/>
      <c r="BT259" s="46"/>
      <c r="BU259" s="46"/>
      <c r="BV259" s="46"/>
      <c r="BX259" s="46"/>
      <c r="BY259" s="46"/>
      <c r="BZ259" s="46"/>
      <c r="CA259" s="46"/>
      <c r="CC259" s="46"/>
      <c r="CD259" s="46"/>
      <c r="CE259" s="46"/>
      <c r="CF259" s="46"/>
      <c r="CH259" s="46"/>
      <c r="CI259" s="46"/>
      <c r="CJ259" s="46"/>
      <c r="CK259" s="46"/>
      <c r="CM259" s="46"/>
      <c r="CN259" s="46"/>
      <c r="CO259" s="46"/>
      <c r="CP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I259" s="46"/>
      <c r="DJ259" s="46"/>
      <c r="DK259" s="46"/>
      <c r="DQ259" s="46"/>
      <c r="DR259" s="46"/>
      <c r="DS259" s="46"/>
      <c r="DT259" s="46"/>
      <c r="DU259" s="52"/>
    </row>
    <row r="260" spans="1:125" x14ac:dyDescent="0.2">
      <c r="A260" s="359"/>
      <c r="B260" s="8"/>
      <c r="C260" s="8"/>
      <c r="D260" s="330"/>
      <c r="E260" s="330"/>
      <c r="F260" s="330"/>
      <c r="G260" s="330"/>
      <c r="H260" s="330"/>
      <c r="I260" s="8"/>
      <c r="J260" s="8"/>
      <c r="K260" s="8"/>
      <c r="L260" s="8"/>
      <c r="M260" s="337"/>
      <c r="N260" s="337"/>
      <c r="O260" s="337"/>
      <c r="P260" s="8"/>
      <c r="Q260" s="331"/>
      <c r="R260" s="8"/>
      <c r="S260" s="8"/>
      <c r="T260" s="8"/>
      <c r="U260" s="8"/>
      <c r="V260" s="8"/>
      <c r="W260" s="47"/>
      <c r="X260" s="8"/>
      <c r="Y260" s="8"/>
      <c r="Z260" s="47"/>
      <c r="AA260" s="47"/>
      <c r="AB260" s="8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8"/>
      <c r="AT260" s="5"/>
      <c r="AV260" s="46"/>
      <c r="AW260" s="46"/>
      <c r="AX260" s="46"/>
      <c r="AY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M260" s="46"/>
      <c r="BN260" s="46"/>
      <c r="BO260" s="46"/>
      <c r="BP260" s="46"/>
      <c r="BR260" s="46"/>
      <c r="BS260" s="46"/>
      <c r="BT260" s="46"/>
      <c r="BU260" s="46"/>
      <c r="BV260" s="46"/>
      <c r="BX260" s="46"/>
      <c r="BY260" s="46"/>
      <c r="BZ260" s="46"/>
      <c r="CA260" s="46"/>
      <c r="CC260" s="46"/>
      <c r="CD260" s="46"/>
      <c r="CE260" s="46"/>
      <c r="CF260" s="46"/>
      <c r="CH260" s="46"/>
      <c r="CI260" s="46"/>
      <c r="CJ260" s="46"/>
      <c r="CK260" s="46"/>
      <c r="CM260" s="46"/>
      <c r="CN260" s="46"/>
      <c r="CO260" s="46"/>
      <c r="CP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I260" s="46"/>
      <c r="DJ260" s="46"/>
      <c r="DK260" s="46"/>
      <c r="DQ260" s="46"/>
      <c r="DR260" s="46"/>
      <c r="DS260" s="46"/>
      <c r="DT260" s="46"/>
      <c r="DU260" s="52"/>
    </row>
    <row r="261" spans="1:125" x14ac:dyDescent="0.2">
      <c r="A261" s="359"/>
      <c r="B261" s="8"/>
      <c r="C261" s="8"/>
      <c r="D261" s="330"/>
      <c r="E261" s="330"/>
      <c r="F261" s="330"/>
      <c r="G261" s="330"/>
      <c r="H261" s="330"/>
      <c r="I261" s="8"/>
      <c r="J261" s="8"/>
      <c r="K261" s="8"/>
      <c r="L261" s="8"/>
      <c r="M261" s="337"/>
      <c r="N261" s="337"/>
      <c r="O261" s="337"/>
      <c r="P261" s="8"/>
      <c r="Q261" s="331"/>
      <c r="R261" s="8"/>
      <c r="S261" s="8"/>
      <c r="T261" s="8"/>
      <c r="U261" s="8"/>
      <c r="V261" s="8"/>
      <c r="W261" s="47"/>
      <c r="X261" s="8"/>
      <c r="Y261" s="8"/>
      <c r="Z261" s="47"/>
      <c r="AA261" s="47"/>
      <c r="AB261" s="8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8"/>
      <c r="AT261" s="5"/>
      <c r="AV261" s="46"/>
      <c r="AW261" s="46"/>
      <c r="AX261" s="46"/>
      <c r="AY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M261" s="46"/>
      <c r="BN261" s="46"/>
      <c r="BO261" s="46"/>
      <c r="BP261" s="46"/>
      <c r="BR261" s="46"/>
      <c r="BS261" s="46"/>
      <c r="BT261" s="46"/>
      <c r="BU261" s="46"/>
      <c r="BV261" s="46"/>
      <c r="BX261" s="46"/>
      <c r="BY261" s="46"/>
      <c r="BZ261" s="46"/>
      <c r="CA261" s="46"/>
      <c r="CC261" s="46"/>
      <c r="CD261" s="46"/>
      <c r="CE261" s="46"/>
      <c r="CF261" s="46"/>
      <c r="CH261" s="46"/>
      <c r="CI261" s="46"/>
      <c r="CJ261" s="46"/>
      <c r="CK261" s="46"/>
      <c r="CM261" s="46"/>
      <c r="CN261" s="46"/>
      <c r="CO261" s="46"/>
      <c r="CP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I261" s="46"/>
      <c r="DJ261" s="46"/>
      <c r="DK261" s="46"/>
      <c r="DQ261" s="46"/>
      <c r="DR261" s="46"/>
      <c r="DS261" s="46"/>
      <c r="DT261" s="46"/>
      <c r="DU261" s="52"/>
    </row>
    <row r="262" spans="1:125" x14ac:dyDescent="0.2">
      <c r="A262" s="359"/>
      <c r="B262" s="8"/>
      <c r="C262" s="8"/>
      <c r="D262" s="330"/>
      <c r="E262" s="330"/>
      <c r="F262" s="330"/>
      <c r="G262" s="330"/>
      <c r="H262" s="330"/>
      <c r="I262" s="8"/>
      <c r="J262" s="8"/>
      <c r="K262" s="8"/>
      <c r="L262" s="8"/>
      <c r="M262" s="337"/>
      <c r="N262" s="337"/>
      <c r="O262" s="337"/>
      <c r="P262" s="8"/>
      <c r="Q262" s="331"/>
      <c r="R262" s="8"/>
      <c r="S262" s="8"/>
      <c r="T262" s="8"/>
      <c r="U262" s="8"/>
      <c r="V262" s="8"/>
      <c r="W262" s="47"/>
      <c r="X262" s="8"/>
      <c r="Y262" s="8"/>
      <c r="Z262" s="47"/>
      <c r="AA262" s="47"/>
      <c r="AB262" s="8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8"/>
      <c r="AT262" s="5"/>
      <c r="AV262" s="46"/>
      <c r="AW262" s="46"/>
      <c r="AX262" s="46"/>
      <c r="AY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M262" s="46"/>
      <c r="BN262" s="46"/>
      <c r="BO262" s="46"/>
      <c r="BP262" s="46"/>
      <c r="BR262" s="46"/>
      <c r="BS262" s="46"/>
      <c r="BT262" s="46"/>
      <c r="BU262" s="46"/>
      <c r="BV262" s="46"/>
      <c r="BX262" s="46"/>
      <c r="BY262" s="46"/>
      <c r="BZ262" s="46"/>
      <c r="CA262" s="46"/>
      <c r="CC262" s="46"/>
      <c r="CD262" s="46"/>
      <c r="CE262" s="46"/>
      <c r="CF262" s="46"/>
      <c r="CH262" s="46"/>
      <c r="CI262" s="46"/>
      <c r="CJ262" s="46"/>
      <c r="CK262" s="46"/>
      <c r="CM262" s="46"/>
      <c r="CN262" s="46"/>
      <c r="CO262" s="46"/>
      <c r="CP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I262" s="46"/>
      <c r="DJ262" s="46"/>
      <c r="DK262" s="46"/>
      <c r="DQ262" s="46"/>
      <c r="DR262" s="46"/>
      <c r="DS262" s="46"/>
      <c r="DT262" s="46"/>
      <c r="DU262" s="52"/>
    </row>
    <row r="263" spans="1:125" x14ac:dyDescent="0.2">
      <c r="A263" s="359"/>
      <c r="B263" s="8"/>
      <c r="C263" s="8"/>
      <c r="D263" s="330"/>
      <c r="E263" s="330"/>
      <c r="F263" s="330"/>
      <c r="G263" s="330"/>
      <c r="H263" s="330"/>
      <c r="I263" s="8"/>
      <c r="J263" s="8"/>
      <c r="K263" s="8"/>
      <c r="L263" s="8"/>
      <c r="M263" s="337"/>
      <c r="N263" s="337"/>
      <c r="O263" s="337"/>
      <c r="P263" s="8"/>
      <c r="Q263" s="331"/>
      <c r="R263" s="8"/>
      <c r="S263" s="8"/>
      <c r="T263" s="8"/>
      <c r="U263" s="8"/>
      <c r="V263" s="8"/>
      <c r="W263" s="47"/>
      <c r="X263" s="8"/>
      <c r="Y263" s="8"/>
      <c r="Z263" s="47"/>
      <c r="AA263" s="47"/>
      <c r="AB263" s="8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8"/>
      <c r="AT263" s="5"/>
      <c r="AV263" s="46"/>
      <c r="AW263" s="46"/>
      <c r="AX263" s="46"/>
      <c r="AY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M263" s="46"/>
      <c r="BN263" s="46"/>
      <c r="BO263" s="46"/>
      <c r="BP263" s="46"/>
      <c r="BR263" s="46"/>
      <c r="BS263" s="46"/>
      <c r="BT263" s="46"/>
      <c r="BU263" s="46"/>
      <c r="BV263" s="46"/>
      <c r="BX263" s="46"/>
      <c r="BY263" s="46"/>
      <c r="BZ263" s="46"/>
      <c r="CA263" s="46"/>
      <c r="CC263" s="46"/>
      <c r="CD263" s="46"/>
      <c r="CE263" s="46"/>
      <c r="CF263" s="46"/>
      <c r="CH263" s="46"/>
      <c r="CI263" s="46"/>
      <c r="CJ263" s="46"/>
      <c r="CK263" s="46"/>
      <c r="CM263" s="46"/>
      <c r="CN263" s="46"/>
      <c r="CO263" s="46"/>
      <c r="CP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I263" s="46"/>
      <c r="DJ263" s="46"/>
      <c r="DK263" s="46"/>
      <c r="DQ263" s="46"/>
      <c r="DR263" s="46"/>
      <c r="DS263" s="46"/>
      <c r="DT263" s="46"/>
      <c r="DU263" s="52"/>
    </row>
    <row r="264" spans="1:125" x14ac:dyDescent="0.2">
      <c r="A264" s="359"/>
      <c r="B264" s="8"/>
      <c r="C264" s="8"/>
      <c r="D264" s="330"/>
      <c r="E264" s="330"/>
      <c r="F264" s="330"/>
      <c r="G264" s="330"/>
      <c r="H264" s="330"/>
      <c r="I264" s="8"/>
      <c r="J264" s="8"/>
      <c r="K264" s="8"/>
      <c r="L264" s="8"/>
      <c r="M264" s="337"/>
      <c r="N264" s="337"/>
      <c r="O264" s="337"/>
      <c r="P264" s="8"/>
      <c r="Q264" s="331"/>
      <c r="R264" s="8"/>
      <c r="S264" s="8"/>
      <c r="T264" s="8"/>
      <c r="U264" s="8"/>
      <c r="V264" s="8"/>
      <c r="W264" s="47"/>
      <c r="X264" s="8"/>
      <c r="Y264" s="8"/>
      <c r="Z264" s="47"/>
      <c r="AA264" s="47"/>
      <c r="AB264" s="8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8"/>
      <c r="AT264" s="5"/>
      <c r="AV264" s="46"/>
      <c r="AW264" s="46"/>
      <c r="AX264" s="46"/>
      <c r="AY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M264" s="46"/>
      <c r="BN264" s="46"/>
      <c r="BO264" s="46"/>
      <c r="BP264" s="46"/>
      <c r="BR264" s="46"/>
      <c r="BS264" s="46"/>
      <c r="BT264" s="46"/>
      <c r="BU264" s="46"/>
      <c r="BV264" s="46"/>
      <c r="BX264" s="46"/>
      <c r="BY264" s="46"/>
      <c r="BZ264" s="46"/>
      <c r="CA264" s="46"/>
      <c r="CC264" s="46"/>
      <c r="CD264" s="46"/>
      <c r="CE264" s="46"/>
      <c r="CF264" s="46"/>
      <c r="CH264" s="46"/>
      <c r="CI264" s="46"/>
      <c r="CJ264" s="46"/>
      <c r="CK264" s="46"/>
      <c r="CM264" s="46"/>
      <c r="CN264" s="46"/>
      <c r="CO264" s="46"/>
      <c r="CP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I264" s="46"/>
      <c r="DJ264" s="46"/>
      <c r="DK264" s="46"/>
      <c r="DQ264" s="46"/>
      <c r="DR264" s="46"/>
      <c r="DS264" s="46"/>
      <c r="DT264" s="46"/>
      <c r="DU264" s="52"/>
    </row>
    <row r="265" spans="1:125" x14ac:dyDescent="0.2">
      <c r="A265" s="359"/>
      <c r="B265" s="8"/>
      <c r="C265" s="8"/>
      <c r="D265" s="330"/>
      <c r="E265" s="330"/>
      <c r="F265" s="330"/>
      <c r="G265" s="330"/>
      <c r="H265" s="330"/>
      <c r="I265" s="8"/>
      <c r="J265" s="8"/>
      <c r="K265" s="8"/>
      <c r="L265" s="8"/>
      <c r="M265" s="337"/>
      <c r="N265" s="337"/>
      <c r="O265" s="337"/>
      <c r="P265" s="8"/>
      <c r="Q265" s="331"/>
      <c r="R265" s="8"/>
      <c r="S265" s="8"/>
      <c r="T265" s="8"/>
      <c r="U265" s="8"/>
      <c r="V265" s="8"/>
      <c r="W265" s="47"/>
      <c r="X265" s="8"/>
      <c r="Y265" s="8"/>
      <c r="Z265" s="47"/>
      <c r="AA265" s="47"/>
      <c r="AB265" s="8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8"/>
      <c r="AT265" s="5"/>
      <c r="AV265" s="46"/>
      <c r="AW265" s="46"/>
      <c r="AX265" s="46"/>
      <c r="AY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M265" s="46"/>
      <c r="BN265" s="46"/>
      <c r="BO265" s="46"/>
      <c r="BP265" s="46"/>
      <c r="BR265" s="46"/>
      <c r="BS265" s="46"/>
      <c r="BT265" s="46"/>
      <c r="BU265" s="46"/>
      <c r="BV265" s="46"/>
      <c r="BX265" s="46"/>
      <c r="BY265" s="46"/>
      <c r="BZ265" s="46"/>
      <c r="CA265" s="46"/>
      <c r="CC265" s="46"/>
      <c r="CD265" s="46"/>
      <c r="CE265" s="46"/>
      <c r="CF265" s="46"/>
      <c r="CH265" s="46"/>
      <c r="CI265" s="46"/>
      <c r="CJ265" s="46"/>
      <c r="CK265" s="46"/>
      <c r="CM265" s="46"/>
      <c r="CN265" s="46"/>
      <c r="CO265" s="46"/>
      <c r="CP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I265" s="46"/>
      <c r="DJ265" s="46"/>
      <c r="DK265" s="46"/>
      <c r="DQ265" s="46"/>
      <c r="DR265" s="46"/>
      <c r="DS265" s="46"/>
      <c r="DT265" s="46"/>
      <c r="DU265" s="52"/>
    </row>
    <row r="266" spans="1:125" x14ac:dyDescent="0.2">
      <c r="A266" s="359"/>
      <c r="B266" s="8"/>
      <c r="C266" s="8"/>
      <c r="D266" s="330"/>
      <c r="E266" s="330"/>
      <c r="F266" s="330"/>
      <c r="G266" s="330"/>
      <c r="H266" s="330"/>
      <c r="I266" s="8"/>
      <c r="J266" s="8"/>
      <c r="K266" s="8"/>
      <c r="L266" s="8"/>
      <c r="M266" s="337"/>
      <c r="N266" s="337"/>
      <c r="O266" s="337"/>
      <c r="P266" s="8"/>
      <c r="Q266" s="331"/>
      <c r="R266" s="8"/>
      <c r="S266" s="8"/>
      <c r="T266" s="8"/>
      <c r="U266" s="8"/>
      <c r="V266" s="8"/>
      <c r="W266" s="47"/>
      <c r="X266" s="8"/>
      <c r="Y266" s="8"/>
      <c r="Z266" s="47"/>
      <c r="AA266" s="47"/>
      <c r="AB266" s="8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8"/>
      <c r="AT266" s="5"/>
      <c r="AV266" s="46"/>
      <c r="AW266" s="46"/>
      <c r="AX266" s="46"/>
      <c r="AY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M266" s="46"/>
      <c r="BN266" s="46"/>
      <c r="BO266" s="46"/>
      <c r="BP266" s="46"/>
      <c r="BR266" s="46"/>
      <c r="BS266" s="46"/>
      <c r="BT266" s="46"/>
      <c r="BU266" s="46"/>
      <c r="BV266" s="46"/>
      <c r="BX266" s="46"/>
      <c r="BY266" s="46"/>
      <c r="BZ266" s="46"/>
      <c r="CA266" s="46"/>
      <c r="CC266" s="46"/>
      <c r="CD266" s="46"/>
      <c r="CE266" s="46"/>
      <c r="CF266" s="46"/>
      <c r="CH266" s="46"/>
      <c r="CI266" s="46"/>
      <c r="CJ266" s="46"/>
      <c r="CK266" s="46"/>
      <c r="CM266" s="46"/>
      <c r="CN266" s="46"/>
      <c r="CO266" s="46"/>
      <c r="CP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I266" s="46"/>
      <c r="DJ266" s="46"/>
      <c r="DK266" s="46"/>
      <c r="DQ266" s="46"/>
      <c r="DR266" s="46"/>
      <c r="DS266" s="46"/>
      <c r="DT266" s="46"/>
      <c r="DU266" s="52"/>
    </row>
    <row r="267" spans="1:125" x14ac:dyDescent="0.2">
      <c r="A267" s="359"/>
      <c r="B267" s="8"/>
      <c r="C267" s="8"/>
      <c r="D267" s="330"/>
      <c r="E267" s="330"/>
      <c r="F267" s="330"/>
      <c r="G267" s="330"/>
      <c r="H267" s="330"/>
      <c r="I267" s="8"/>
      <c r="J267" s="8"/>
      <c r="K267" s="8"/>
      <c r="L267" s="8"/>
      <c r="M267" s="337"/>
      <c r="N267" s="337"/>
      <c r="O267" s="337"/>
      <c r="P267" s="8"/>
      <c r="Q267" s="331"/>
      <c r="R267" s="8"/>
      <c r="S267" s="8"/>
      <c r="T267" s="8"/>
      <c r="U267" s="8"/>
      <c r="V267" s="8"/>
      <c r="W267" s="47"/>
      <c r="X267" s="8"/>
      <c r="Y267" s="8"/>
      <c r="Z267" s="47"/>
      <c r="AA267" s="47"/>
      <c r="AB267" s="8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8"/>
      <c r="AT267" s="5"/>
      <c r="AV267" s="46"/>
      <c r="AW267" s="46"/>
      <c r="AX267" s="46"/>
      <c r="AY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M267" s="46"/>
      <c r="BN267" s="46"/>
      <c r="BO267" s="46"/>
      <c r="BP267" s="46"/>
      <c r="BR267" s="46"/>
      <c r="BS267" s="46"/>
      <c r="BT267" s="46"/>
      <c r="BU267" s="46"/>
      <c r="BV267" s="46"/>
      <c r="BX267" s="46"/>
      <c r="BY267" s="46"/>
      <c r="BZ267" s="46"/>
      <c r="CA267" s="46"/>
      <c r="CC267" s="46"/>
      <c r="CD267" s="46"/>
      <c r="CE267" s="46"/>
      <c r="CF267" s="46"/>
      <c r="CH267" s="46"/>
      <c r="CI267" s="46"/>
      <c r="CJ267" s="46"/>
      <c r="CK267" s="46"/>
      <c r="CM267" s="46"/>
      <c r="CN267" s="46"/>
      <c r="CO267" s="46"/>
      <c r="CP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I267" s="46"/>
      <c r="DJ267" s="46"/>
      <c r="DK267" s="46"/>
      <c r="DQ267" s="46"/>
      <c r="DR267" s="46"/>
      <c r="DS267" s="46"/>
      <c r="DT267" s="46"/>
      <c r="DU267" s="52"/>
    </row>
    <row r="268" spans="1:125" x14ac:dyDescent="0.2">
      <c r="A268" s="359"/>
      <c r="B268" s="8"/>
      <c r="C268" s="8"/>
      <c r="D268" s="330"/>
      <c r="E268" s="330"/>
      <c r="F268" s="330"/>
      <c r="G268" s="330"/>
      <c r="H268" s="330"/>
      <c r="I268" s="8"/>
      <c r="J268" s="8"/>
      <c r="K268" s="8"/>
      <c r="L268" s="8"/>
      <c r="M268" s="337"/>
      <c r="N268" s="337"/>
      <c r="O268" s="337"/>
      <c r="P268" s="8"/>
      <c r="Q268" s="331"/>
      <c r="R268" s="8"/>
      <c r="S268" s="8"/>
      <c r="T268" s="8"/>
      <c r="U268" s="8"/>
      <c r="V268" s="8"/>
      <c r="W268" s="47"/>
      <c r="X268" s="8"/>
      <c r="Y268" s="8"/>
      <c r="Z268" s="47"/>
      <c r="AA268" s="47"/>
      <c r="AB268" s="8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8"/>
      <c r="AT268" s="5"/>
      <c r="AV268" s="46"/>
      <c r="AW268" s="46"/>
      <c r="AX268" s="46"/>
      <c r="AY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M268" s="46"/>
      <c r="BN268" s="46"/>
      <c r="BO268" s="46"/>
      <c r="BP268" s="46"/>
      <c r="BR268" s="46"/>
      <c r="BS268" s="46"/>
      <c r="BT268" s="46"/>
      <c r="BU268" s="46"/>
      <c r="BV268" s="46"/>
      <c r="BX268" s="46"/>
      <c r="BY268" s="46"/>
      <c r="BZ268" s="46"/>
      <c r="CA268" s="46"/>
      <c r="CC268" s="46"/>
      <c r="CD268" s="46"/>
      <c r="CE268" s="46"/>
      <c r="CF268" s="46"/>
      <c r="CH268" s="46"/>
      <c r="CI268" s="46"/>
      <c r="CJ268" s="46"/>
      <c r="CK268" s="46"/>
      <c r="CM268" s="46"/>
      <c r="CN268" s="46"/>
      <c r="CO268" s="46"/>
      <c r="CP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I268" s="46"/>
      <c r="DJ268" s="46"/>
      <c r="DK268" s="46"/>
      <c r="DQ268" s="46"/>
      <c r="DR268" s="46"/>
      <c r="DS268" s="46"/>
      <c r="DT268" s="46"/>
      <c r="DU268" s="52"/>
    </row>
    <row r="269" spans="1:125" x14ac:dyDescent="0.2">
      <c r="A269" s="359"/>
      <c r="B269" s="8"/>
      <c r="C269" s="8"/>
      <c r="D269" s="330"/>
      <c r="E269" s="330"/>
      <c r="F269" s="330"/>
      <c r="G269" s="330"/>
      <c r="H269" s="330"/>
      <c r="I269" s="8"/>
      <c r="J269" s="8"/>
      <c r="K269" s="8"/>
      <c r="L269" s="8"/>
      <c r="M269" s="337"/>
      <c r="N269" s="337"/>
      <c r="O269" s="337"/>
      <c r="P269" s="8"/>
      <c r="Q269" s="331"/>
      <c r="R269" s="8"/>
      <c r="S269" s="8"/>
      <c r="T269" s="8"/>
      <c r="U269" s="8"/>
      <c r="V269" s="8"/>
      <c r="W269" s="47"/>
      <c r="X269" s="8"/>
      <c r="Y269" s="8"/>
      <c r="Z269" s="47"/>
      <c r="AA269" s="47"/>
      <c r="AB269" s="8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8"/>
      <c r="AT269" s="5"/>
      <c r="AV269" s="46"/>
      <c r="AW269" s="46"/>
      <c r="AX269" s="46"/>
      <c r="AY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M269" s="46"/>
      <c r="BN269" s="46"/>
      <c r="BO269" s="46"/>
      <c r="BP269" s="46"/>
      <c r="BR269" s="46"/>
      <c r="BS269" s="46"/>
      <c r="BT269" s="46"/>
      <c r="BU269" s="46"/>
      <c r="BV269" s="46"/>
      <c r="BX269" s="46"/>
      <c r="BY269" s="46"/>
      <c r="BZ269" s="46"/>
      <c r="CA269" s="46"/>
      <c r="CC269" s="46"/>
      <c r="CD269" s="46"/>
      <c r="CE269" s="46"/>
      <c r="CF269" s="46"/>
      <c r="CH269" s="46"/>
      <c r="CI269" s="46"/>
      <c r="CJ269" s="46"/>
      <c r="CK269" s="46"/>
      <c r="CM269" s="46"/>
      <c r="CN269" s="46"/>
      <c r="CO269" s="46"/>
      <c r="CP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I269" s="46"/>
      <c r="DJ269" s="46"/>
      <c r="DK269" s="46"/>
      <c r="DQ269" s="46"/>
      <c r="DR269" s="46"/>
      <c r="DS269" s="46"/>
      <c r="DT269" s="46"/>
      <c r="DU269" s="52"/>
    </row>
    <row r="270" spans="1:125" x14ac:dyDescent="0.2">
      <c r="A270" s="359"/>
      <c r="B270" s="8"/>
      <c r="C270" s="8"/>
      <c r="D270" s="330"/>
      <c r="E270" s="330"/>
      <c r="F270" s="330"/>
      <c r="G270" s="330"/>
      <c r="H270" s="330"/>
      <c r="I270" s="8"/>
      <c r="J270" s="8"/>
      <c r="K270" s="8"/>
      <c r="L270" s="8"/>
      <c r="M270" s="337"/>
      <c r="N270" s="337"/>
      <c r="O270" s="337"/>
      <c r="P270" s="8"/>
      <c r="Q270" s="331"/>
      <c r="R270" s="8"/>
      <c r="S270" s="8"/>
      <c r="T270" s="8"/>
      <c r="U270" s="8"/>
      <c r="V270" s="8"/>
      <c r="W270" s="47"/>
      <c r="X270" s="8"/>
      <c r="Y270" s="8"/>
      <c r="Z270" s="47"/>
      <c r="AA270" s="47"/>
      <c r="AB270" s="8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8"/>
      <c r="AT270" s="5"/>
      <c r="AV270" s="46"/>
      <c r="AW270" s="46"/>
      <c r="AX270" s="46"/>
      <c r="AY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M270" s="46"/>
      <c r="BN270" s="46"/>
      <c r="BO270" s="46"/>
      <c r="BP270" s="46"/>
      <c r="BR270" s="46"/>
      <c r="BS270" s="46"/>
      <c r="BT270" s="46"/>
      <c r="BU270" s="46"/>
      <c r="BV270" s="46"/>
      <c r="BX270" s="46"/>
      <c r="BY270" s="46"/>
      <c r="BZ270" s="46"/>
      <c r="CA270" s="46"/>
      <c r="CC270" s="46"/>
      <c r="CD270" s="46"/>
      <c r="CE270" s="46"/>
      <c r="CF270" s="46"/>
      <c r="CH270" s="46"/>
      <c r="CI270" s="46"/>
      <c r="CJ270" s="46"/>
      <c r="CK270" s="46"/>
      <c r="CM270" s="46"/>
      <c r="CN270" s="46"/>
      <c r="CO270" s="46"/>
      <c r="CP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I270" s="46"/>
      <c r="DJ270" s="46"/>
      <c r="DK270" s="46"/>
      <c r="DQ270" s="46"/>
      <c r="DR270" s="46"/>
      <c r="DS270" s="46"/>
      <c r="DT270" s="46"/>
      <c r="DU270" s="52"/>
    </row>
    <row r="271" spans="1:125" x14ac:dyDescent="0.2">
      <c r="A271" s="359"/>
      <c r="B271" s="8"/>
      <c r="C271" s="8"/>
      <c r="D271" s="330"/>
      <c r="E271" s="330"/>
      <c r="F271" s="330"/>
      <c r="G271" s="330"/>
      <c r="H271" s="330"/>
      <c r="I271" s="8"/>
      <c r="J271" s="8"/>
      <c r="K271" s="8"/>
      <c r="L271" s="8"/>
      <c r="M271" s="337"/>
      <c r="N271" s="337"/>
      <c r="O271" s="337"/>
      <c r="P271" s="8"/>
      <c r="Q271" s="331"/>
      <c r="R271" s="8"/>
      <c r="S271" s="8"/>
      <c r="T271" s="8"/>
      <c r="U271" s="8"/>
      <c r="V271" s="8"/>
      <c r="W271" s="47"/>
      <c r="X271" s="8"/>
      <c r="Y271" s="8"/>
      <c r="Z271" s="47"/>
      <c r="AA271" s="47"/>
      <c r="AB271" s="8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8"/>
      <c r="AT271" s="5"/>
      <c r="AV271" s="46"/>
      <c r="AW271" s="46"/>
      <c r="AX271" s="46"/>
      <c r="AY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M271" s="46"/>
      <c r="BN271" s="46"/>
      <c r="BO271" s="46"/>
      <c r="BP271" s="46"/>
      <c r="BR271" s="46"/>
      <c r="BS271" s="46"/>
      <c r="BT271" s="46"/>
      <c r="BU271" s="46"/>
      <c r="BV271" s="46"/>
      <c r="BX271" s="46"/>
      <c r="BY271" s="46"/>
      <c r="BZ271" s="46"/>
      <c r="CA271" s="46"/>
      <c r="CC271" s="46"/>
      <c r="CD271" s="46"/>
      <c r="CE271" s="46"/>
      <c r="CF271" s="46"/>
      <c r="CH271" s="46"/>
      <c r="CI271" s="46"/>
      <c r="CJ271" s="46"/>
      <c r="CK271" s="46"/>
      <c r="CM271" s="46"/>
      <c r="CN271" s="46"/>
      <c r="CO271" s="46"/>
      <c r="CP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I271" s="46"/>
      <c r="DJ271" s="46"/>
      <c r="DK271" s="46"/>
      <c r="DQ271" s="46"/>
      <c r="DR271" s="46"/>
      <c r="DS271" s="46"/>
      <c r="DT271" s="46"/>
      <c r="DU271" s="52"/>
    </row>
    <row r="272" spans="1:125" x14ac:dyDescent="0.2">
      <c r="A272" s="359"/>
      <c r="B272" s="8"/>
      <c r="C272" s="8"/>
      <c r="D272" s="330"/>
      <c r="E272" s="330"/>
      <c r="F272" s="330"/>
      <c r="G272" s="330"/>
      <c r="H272" s="330"/>
      <c r="I272" s="8"/>
      <c r="J272" s="8"/>
      <c r="K272" s="8"/>
      <c r="L272" s="8"/>
      <c r="M272" s="337"/>
      <c r="N272" s="337"/>
      <c r="O272" s="337"/>
      <c r="P272" s="8"/>
      <c r="Q272" s="331"/>
      <c r="R272" s="8"/>
      <c r="S272" s="8"/>
      <c r="T272" s="8"/>
      <c r="U272" s="8"/>
      <c r="V272" s="8"/>
      <c r="W272" s="47"/>
      <c r="X272" s="8"/>
      <c r="Y272" s="8"/>
      <c r="Z272" s="47"/>
      <c r="AA272" s="47"/>
      <c r="AB272" s="8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8"/>
      <c r="AT272" s="5"/>
      <c r="AV272" s="46"/>
      <c r="AW272" s="46"/>
      <c r="AX272" s="46"/>
      <c r="AY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M272" s="46"/>
      <c r="BN272" s="46"/>
      <c r="BO272" s="46"/>
      <c r="BP272" s="46"/>
      <c r="BR272" s="46"/>
      <c r="BS272" s="46"/>
      <c r="BT272" s="46"/>
      <c r="BU272" s="46"/>
      <c r="BV272" s="46"/>
      <c r="BX272" s="46"/>
      <c r="BY272" s="46"/>
      <c r="BZ272" s="46"/>
      <c r="CA272" s="46"/>
      <c r="CC272" s="46"/>
      <c r="CD272" s="46"/>
      <c r="CE272" s="46"/>
      <c r="CF272" s="46"/>
      <c r="CH272" s="46"/>
      <c r="CI272" s="46"/>
      <c r="CJ272" s="46"/>
      <c r="CK272" s="46"/>
      <c r="CM272" s="46"/>
      <c r="CN272" s="46"/>
      <c r="CO272" s="46"/>
      <c r="CP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I272" s="46"/>
      <c r="DJ272" s="46"/>
      <c r="DK272" s="46"/>
      <c r="DQ272" s="46"/>
      <c r="DR272" s="46"/>
      <c r="DS272" s="46"/>
      <c r="DT272" s="46"/>
      <c r="DU272" s="52"/>
    </row>
    <row r="273" spans="1:125" x14ac:dyDescent="0.2">
      <c r="A273" s="359"/>
      <c r="B273" s="8"/>
      <c r="C273" s="8"/>
      <c r="D273" s="330"/>
      <c r="E273" s="330"/>
      <c r="F273" s="330"/>
      <c r="G273" s="330"/>
      <c r="H273" s="330"/>
      <c r="I273" s="8"/>
      <c r="J273" s="8"/>
      <c r="K273" s="8"/>
      <c r="L273" s="8"/>
      <c r="M273" s="337"/>
      <c r="N273" s="337"/>
      <c r="O273" s="337"/>
      <c r="P273" s="8"/>
      <c r="Q273" s="331"/>
      <c r="R273" s="8"/>
      <c r="S273" s="8"/>
      <c r="T273" s="8"/>
      <c r="U273" s="8"/>
      <c r="V273" s="8"/>
      <c r="W273" s="47"/>
      <c r="X273" s="8"/>
      <c r="Y273" s="8"/>
      <c r="Z273" s="47"/>
      <c r="AA273" s="47"/>
      <c r="AB273" s="8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8"/>
      <c r="AT273" s="5"/>
      <c r="AV273" s="46"/>
      <c r="AW273" s="46"/>
      <c r="AX273" s="46"/>
      <c r="AY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M273" s="46"/>
      <c r="BN273" s="46"/>
      <c r="BO273" s="46"/>
      <c r="BP273" s="46"/>
      <c r="BR273" s="46"/>
      <c r="BS273" s="46"/>
      <c r="BT273" s="46"/>
      <c r="BU273" s="46"/>
      <c r="BV273" s="46"/>
      <c r="BX273" s="46"/>
      <c r="BY273" s="46"/>
      <c r="BZ273" s="46"/>
      <c r="CA273" s="46"/>
      <c r="CC273" s="46"/>
      <c r="CD273" s="46"/>
      <c r="CE273" s="46"/>
      <c r="CF273" s="46"/>
      <c r="CH273" s="46"/>
      <c r="CI273" s="46"/>
      <c r="CJ273" s="46"/>
      <c r="CK273" s="46"/>
      <c r="CM273" s="46"/>
      <c r="CN273" s="46"/>
      <c r="CO273" s="46"/>
      <c r="CP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I273" s="46"/>
      <c r="DJ273" s="46"/>
      <c r="DK273" s="46"/>
      <c r="DQ273" s="46"/>
      <c r="DR273" s="46"/>
      <c r="DS273" s="46"/>
      <c r="DT273" s="46"/>
      <c r="DU273" s="52"/>
    </row>
    <row r="274" spans="1:125" x14ac:dyDescent="0.2">
      <c r="A274" s="359"/>
      <c r="B274" s="8"/>
      <c r="C274" s="8"/>
      <c r="D274" s="330"/>
      <c r="E274" s="330"/>
      <c r="F274" s="330"/>
      <c r="G274" s="330"/>
      <c r="H274" s="330"/>
      <c r="I274" s="8"/>
      <c r="J274" s="8"/>
      <c r="K274" s="8"/>
      <c r="L274" s="8"/>
      <c r="M274" s="337"/>
      <c r="N274" s="337"/>
      <c r="O274" s="337"/>
      <c r="P274" s="8"/>
      <c r="Q274" s="331"/>
      <c r="R274" s="8"/>
      <c r="S274" s="8"/>
      <c r="T274" s="8"/>
      <c r="U274" s="8"/>
      <c r="V274" s="8"/>
      <c r="W274" s="47"/>
      <c r="X274" s="8"/>
      <c r="Y274" s="8"/>
      <c r="Z274" s="47"/>
      <c r="AA274" s="47"/>
      <c r="AB274" s="8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8"/>
      <c r="AT274" s="5"/>
      <c r="AV274" s="46"/>
      <c r="AW274" s="46"/>
      <c r="AX274" s="46"/>
      <c r="AY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M274" s="46"/>
      <c r="BN274" s="46"/>
      <c r="BO274" s="46"/>
      <c r="BP274" s="46"/>
      <c r="BR274" s="46"/>
      <c r="BS274" s="46"/>
      <c r="BT274" s="46"/>
      <c r="BU274" s="46"/>
      <c r="BV274" s="46"/>
      <c r="BX274" s="46"/>
      <c r="BY274" s="46"/>
      <c r="BZ274" s="46"/>
      <c r="CA274" s="46"/>
      <c r="CC274" s="46"/>
      <c r="CD274" s="46"/>
      <c r="CE274" s="46"/>
      <c r="CF274" s="46"/>
      <c r="CH274" s="46"/>
      <c r="CI274" s="46"/>
      <c r="CJ274" s="46"/>
      <c r="CK274" s="46"/>
      <c r="CM274" s="46"/>
      <c r="CN274" s="46"/>
      <c r="CO274" s="46"/>
      <c r="CP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I274" s="46"/>
      <c r="DJ274" s="46"/>
      <c r="DK274" s="46"/>
      <c r="DQ274" s="46"/>
      <c r="DR274" s="46"/>
      <c r="DS274" s="46"/>
      <c r="DT274" s="46"/>
      <c r="DU274" s="52"/>
    </row>
    <row r="275" spans="1:125" x14ac:dyDescent="0.2">
      <c r="A275" s="359"/>
      <c r="B275" s="8"/>
      <c r="C275" s="8"/>
      <c r="D275" s="330"/>
      <c r="E275" s="330"/>
      <c r="F275" s="330"/>
      <c r="G275" s="330"/>
      <c r="H275" s="330"/>
      <c r="I275" s="8"/>
      <c r="J275" s="8"/>
      <c r="K275" s="8"/>
      <c r="L275" s="8"/>
      <c r="M275" s="337"/>
      <c r="N275" s="337"/>
      <c r="O275" s="337"/>
      <c r="P275" s="8"/>
      <c r="Q275" s="331"/>
      <c r="R275" s="8"/>
      <c r="S275" s="8"/>
      <c r="T275" s="8"/>
      <c r="U275" s="8"/>
      <c r="V275" s="8"/>
      <c r="W275" s="47"/>
      <c r="X275" s="8"/>
      <c r="Y275" s="8"/>
      <c r="Z275" s="47"/>
      <c r="AA275" s="47"/>
      <c r="AB275" s="8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8"/>
      <c r="AT275" s="5"/>
      <c r="AV275" s="46"/>
      <c r="AW275" s="46"/>
      <c r="AX275" s="46"/>
      <c r="AY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M275" s="46"/>
      <c r="BN275" s="46"/>
      <c r="BO275" s="46"/>
      <c r="BP275" s="46"/>
      <c r="BR275" s="46"/>
      <c r="BS275" s="46"/>
      <c r="BT275" s="46"/>
      <c r="BU275" s="46"/>
      <c r="BV275" s="46"/>
      <c r="BX275" s="46"/>
      <c r="BY275" s="46"/>
      <c r="BZ275" s="46"/>
      <c r="CA275" s="46"/>
      <c r="CC275" s="46"/>
      <c r="CD275" s="46"/>
      <c r="CE275" s="46"/>
      <c r="CF275" s="46"/>
      <c r="CH275" s="46"/>
      <c r="CI275" s="46"/>
      <c r="CJ275" s="46"/>
      <c r="CK275" s="46"/>
      <c r="CM275" s="46"/>
      <c r="CN275" s="46"/>
      <c r="CO275" s="46"/>
      <c r="CP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I275" s="46"/>
      <c r="DJ275" s="46"/>
      <c r="DK275" s="46"/>
      <c r="DQ275" s="46"/>
      <c r="DR275" s="46"/>
      <c r="DS275" s="46"/>
      <c r="DT275" s="46"/>
      <c r="DU275" s="52"/>
    </row>
    <row r="276" spans="1:125" x14ac:dyDescent="0.2">
      <c r="A276" s="359"/>
      <c r="B276" s="8"/>
      <c r="C276" s="8"/>
      <c r="D276" s="330"/>
      <c r="E276" s="330"/>
      <c r="F276" s="330"/>
      <c r="G276" s="330"/>
      <c r="H276" s="330"/>
      <c r="I276" s="8"/>
      <c r="J276" s="8"/>
      <c r="K276" s="8"/>
      <c r="L276" s="8"/>
      <c r="M276" s="337"/>
      <c r="N276" s="337"/>
      <c r="O276" s="337"/>
      <c r="P276" s="8"/>
      <c r="Q276" s="331"/>
      <c r="R276" s="8"/>
      <c r="S276" s="8"/>
      <c r="T276" s="8"/>
      <c r="U276" s="8"/>
      <c r="V276" s="8"/>
      <c r="W276" s="47"/>
      <c r="X276" s="8"/>
      <c r="Y276" s="8"/>
      <c r="Z276" s="47"/>
      <c r="AA276" s="47"/>
      <c r="AB276" s="8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8"/>
      <c r="AT276" s="5"/>
      <c r="AV276" s="46"/>
      <c r="AW276" s="46"/>
      <c r="AX276" s="46"/>
      <c r="AY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M276" s="46"/>
      <c r="BN276" s="46"/>
      <c r="BO276" s="46"/>
      <c r="BP276" s="46"/>
      <c r="BR276" s="46"/>
      <c r="BS276" s="46"/>
      <c r="BT276" s="46"/>
      <c r="BU276" s="46"/>
      <c r="BV276" s="46"/>
      <c r="BX276" s="46"/>
      <c r="BY276" s="46"/>
      <c r="BZ276" s="46"/>
      <c r="CA276" s="46"/>
      <c r="CC276" s="46"/>
      <c r="CD276" s="46"/>
      <c r="CE276" s="46"/>
      <c r="CF276" s="46"/>
      <c r="CH276" s="46"/>
      <c r="CI276" s="46"/>
      <c r="CJ276" s="46"/>
      <c r="CK276" s="46"/>
      <c r="CM276" s="46"/>
      <c r="CN276" s="46"/>
      <c r="CO276" s="46"/>
      <c r="CP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I276" s="46"/>
      <c r="DJ276" s="46"/>
      <c r="DK276" s="46"/>
    </row>
    <row r="277" spans="1:125" x14ac:dyDescent="0.2">
      <c r="A277" s="359"/>
      <c r="B277" s="8"/>
      <c r="C277" s="8"/>
      <c r="D277" s="330"/>
      <c r="E277" s="330"/>
      <c r="F277" s="330"/>
      <c r="G277" s="330"/>
      <c r="H277" s="330"/>
      <c r="I277" s="8"/>
      <c r="J277" s="8"/>
      <c r="K277" s="8"/>
      <c r="L277" s="8"/>
      <c r="M277" s="337"/>
      <c r="N277" s="337"/>
      <c r="O277" s="337"/>
      <c r="P277" s="8"/>
      <c r="Q277" s="331"/>
      <c r="R277" s="8"/>
      <c r="S277" s="8"/>
      <c r="T277" s="8"/>
      <c r="U277" s="8"/>
      <c r="V277" s="8"/>
      <c r="W277" s="47"/>
      <c r="X277" s="8"/>
      <c r="Y277" s="8"/>
      <c r="Z277" s="47"/>
      <c r="AA277" s="47"/>
      <c r="AB277" s="8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8"/>
      <c r="AT277" s="5"/>
      <c r="AV277" s="46"/>
      <c r="AW277" s="46"/>
      <c r="AX277" s="46"/>
      <c r="AY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M277" s="46"/>
      <c r="BN277" s="46"/>
      <c r="BO277" s="46"/>
      <c r="BP277" s="46"/>
      <c r="BR277" s="46"/>
      <c r="BS277" s="46"/>
      <c r="BT277" s="46"/>
      <c r="BU277" s="46"/>
      <c r="BV277" s="46"/>
      <c r="BX277" s="46"/>
      <c r="BY277" s="46"/>
      <c r="BZ277" s="46"/>
      <c r="CA277" s="46"/>
      <c r="CC277" s="46"/>
      <c r="CD277" s="46"/>
      <c r="CE277" s="46"/>
      <c r="CF277" s="46"/>
      <c r="CH277" s="46"/>
      <c r="CI277" s="46"/>
      <c r="CJ277" s="46"/>
      <c r="CK277" s="46"/>
      <c r="CM277" s="46"/>
      <c r="CN277" s="46"/>
      <c r="CO277" s="46"/>
      <c r="CP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I277" s="46"/>
      <c r="DJ277" s="46"/>
      <c r="DK277" s="46"/>
    </row>
    <row r="278" spans="1:125" x14ac:dyDescent="0.2">
      <c r="A278" s="359"/>
      <c r="B278" s="8"/>
      <c r="C278" s="8"/>
      <c r="D278" s="330"/>
      <c r="E278" s="330"/>
      <c r="F278" s="330"/>
      <c r="G278" s="330"/>
      <c r="H278" s="330"/>
      <c r="I278" s="8"/>
      <c r="J278" s="8"/>
      <c r="K278" s="8"/>
      <c r="L278" s="8"/>
      <c r="M278" s="337"/>
      <c r="N278" s="337"/>
      <c r="O278" s="337"/>
      <c r="P278" s="8"/>
      <c r="Q278" s="331"/>
      <c r="R278" s="8"/>
      <c r="S278" s="8"/>
      <c r="T278" s="8"/>
      <c r="U278" s="8"/>
      <c r="V278" s="8"/>
      <c r="W278" s="47"/>
      <c r="X278" s="8"/>
      <c r="Y278" s="8"/>
      <c r="Z278" s="47"/>
      <c r="AA278" s="47"/>
      <c r="AB278" s="8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8"/>
      <c r="AT278" s="5"/>
      <c r="AV278" s="46"/>
      <c r="AW278" s="46"/>
      <c r="AX278" s="46"/>
      <c r="AY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M278" s="46"/>
      <c r="BN278" s="46"/>
      <c r="BO278" s="46"/>
      <c r="BP278" s="46"/>
      <c r="BR278" s="46"/>
      <c r="BS278" s="46"/>
      <c r="BT278" s="46"/>
      <c r="BU278" s="46"/>
      <c r="BV278" s="46"/>
      <c r="BX278" s="46"/>
      <c r="BY278" s="46"/>
      <c r="BZ278" s="46"/>
      <c r="CA278" s="46"/>
      <c r="CC278" s="46"/>
      <c r="CD278" s="46"/>
      <c r="CE278" s="46"/>
      <c r="CF278" s="46"/>
      <c r="CH278" s="46"/>
      <c r="CI278" s="46"/>
      <c r="CJ278" s="46"/>
      <c r="CK278" s="46"/>
      <c r="CM278" s="46"/>
      <c r="CN278" s="46"/>
      <c r="CO278" s="46"/>
      <c r="CP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I278" s="46"/>
      <c r="DJ278" s="46"/>
      <c r="DK278" s="46"/>
    </row>
    <row r="279" spans="1:125" x14ac:dyDescent="0.2">
      <c r="A279" s="359"/>
      <c r="B279" s="8"/>
      <c r="C279" s="8"/>
      <c r="D279" s="330"/>
      <c r="E279" s="330"/>
      <c r="F279" s="330"/>
      <c r="G279" s="330"/>
      <c r="H279" s="330"/>
      <c r="I279" s="8"/>
      <c r="J279" s="8"/>
      <c r="K279" s="8"/>
      <c r="L279" s="8"/>
      <c r="M279" s="337"/>
      <c r="N279" s="337"/>
      <c r="O279" s="337"/>
      <c r="P279" s="8"/>
      <c r="Q279" s="331"/>
      <c r="R279" s="8"/>
      <c r="S279" s="8"/>
      <c r="T279" s="8"/>
      <c r="U279" s="8"/>
      <c r="V279" s="8"/>
      <c r="W279" s="47"/>
      <c r="X279" s="8"/>
      <c r="Y279" s="8"/>
      <c r="Z279" s="47"/>
      <c r="AA279" s="47"/>
      <c r="AB279" s="8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8"/>
      <c r="AT279" s="5"/>
      <c r="AV279" s="46"/>
      <c r="AW279" s="46"/>
      <c r="AX279" s="46"/>
      <c r="AY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M279" s="46"/>
      <c r="BN279" s="46"/>
      <c r="BO279" s="46"/>
      <c r="BP279" s="46"/>
      <c r="BR279" s="46"/>
      <c r="BS279" s="46"/>
      <c r="BT279" s="46"/>
      <c r="BU279" s="46"/>
      <c r="BV279" s="46"/>
      <c r="BX279" s="46"/>
      <c r="BY279" s="46"/>
      <c r="BZ279" s="46"/>
      <c r="CA279" s="46"/>
      <c r="CC279" s="46"/>
      <c r="CD279" s="46"/>
      <c r="CE279" s="46"/>
      <c r="CF279" s="46"/>
      <c r="CH279" s="46"/>
      <c r="CI279" s="46"/>
      <c r="CJ279" s="46"/>
      <c r="CK279" s="46"/>
      <c r="CM279" s="46"/>
      <c r="CN279" s="46"/>
      <c r="CO279" s="46"/>
      <c r="CP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I279" s="46"/>
      <c r="DJ279" s="46"/>
      <c r="DK279" s="46"/>
    </row>
    <row r="280" spans="1:125" x14ac:dyDescent="0.2">
      <c r="A280" s="359"/>
      <c r="B280" s="8"/>
      <c r="C280" s="8"/>
      <c r="D280" s="330"/>
      <c r="E280" s="330"/>
      <c r="F280" s="330"/>
      <c r="G280" s="330"/>
      <c r="H280" s="330"/>
      <c r="I280" s="8"/>
      <c r="J280" s="8"/>
      <c r="K280" s="8"/>
      <c r="L280" s="8"/>
      <c r="M280" s="337"/>
      <c r="N280" s="337"/>
      <c r="O280" s="337"/>
      <c r="P280" s="8"/>
      <c r="Q280" s="331"/>
      <c r="R280" s="8"/>
      <c r="S280" s="8"/>
      <c r="T280" s="8"/>
      <c r="U280" s="8"/>
      <c r="V280" s="8"/>
      <c r="W280" s="47"/>
      <c r="X280" s="8"/>
      <c r="Y280" s="8"/>
      <c r="Z280" s="47"/>
      <c r="AA280" s="47"/>
      <c r="AB280" s="8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8"/>
      <c r="AT280" s="5"/>
      <c r="AV280" s="46"/>
      <c r="AW280" s="46"/>
      <c r="AX280" s="46"/>
      <c r="AY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M280" s="46"/>
      <c r="BN280" s="46"/>
      <c r="BO280" s="46"/>
      <c r="BP280" s="46"/>
      <c r="BR280" s="46"/>
      <c r="BS280" s="46"/>
      <c r="BT280" s="46"/>
      <c r="BU280" s="46"/>
      <c r="BV280" s="46"/>
      <c r="BX280" s="46"/>
      <c r="BY280" s="46"/>
      <c r="BZ280" s="46"/>
      <c r="CA280" s="46"/>
      <c r="CC280" s="46"/>
      <c r="CD280" s="46"/>
      <c r="CE280" s="46"/>
      <c r="CF280" s="46"/>
      <c r="CH280" s="46"/>
      <c r="CI280" s="46"/>
      <c r="CJ280" s="46"/>
      <c r="CK280" s="46"/>
      <c r="CM280" s="46"/>
      <c r="CN280" s="46"/>
      <c r="CO280" s="46"/>
      <c r="CP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I280" s="46"/>
      <c r="DJ280" s="46"/>
      <c r="DK280" s="46"/>
    </row>
    <row r="281" spans="1:125" x14ac:dyDescent="0.2">
      <c r="A281" s="359"/>
      <c r="B281" s="8"/>
      <c r="C281" s="8"/>
      <c r="D281" s="330"/>
      <c r="E281" s="330"/>
      <c r="F281" s="330"/>
      <c r="G281" s="330"/>
      <c r="H281" s="330"/>
      <c r="I281" s="8"/>
      <c r="J281" s="8"/>
      <c r="K281" s="8"/>
      <c r="L281" s="8"/>
      <c r="M281" s="337"/>
      <c r="N281" s="337"/>
      <c r="O281" s="337"/>
      <c r="P281" s="8"/>
      <c r="Q281" s="331"/>
      <c r="R281" s="8"/>
      <c r="S281" s="8"/>
      <c r="T281" s="8"/>
      <c r="U281" s="8"/>
      <c r="V281" s="8"/>
      <c r="W281" s="47"/>
      <c r="X281" s="8"/>
      <c r="Y281" s="8"/>
      <c r="Z281" s="47"/>
      <c r="AA281" s="47"/>
      <c r="AB281" s="8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8"/>
      <c r="AT281" s="5"/>
      <c r="AV281" s="46"/>
      <c r="AW281" s="46"/>
      <c r="AX281" s="46"/>
      <c r="AY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M281" s="46"/>
      <c r="BN281" s="46"/>
      <c r="BO281" s="46"/>
      <c r="BP281" s="46"/>
      <c r="BR281" s="46"/>
      <c r="BS281" s="46"/>
      <c r="BT281" s="46"/>
      <c r="BU281" s="46"/>
      <c r="BV281" s="46"/>
      <c r="BX281" s="46"/>
      <c r="BY281" s="46"/>
      <c r="BZ281" s="46"/>
      <c r="CA281" s="46"/>
      <c r="CC281" s="46"/>
      <c r="CD281" s="46"/>
      <c r="CE281" s="46"/>
      <c r="CF281" s="46"/>
      <c r="CH281" s="46"/>
      <c r="CI281" s="46"/>
      <c r="CJ281" s="46"/>
      <c r="CK281" s="46"/>
      <c r="CM281" s="46"/>
      <c r="CN281" s="46"/>
      <c r="CO281" s="46"/>
      <c r="CP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I281" s="46"/>
      <c r="DJ281" s="46"/>
      <c r="DK281" s="46"/>
    </row>
    <row r="282" spans="1:125" x14ac:dyDescent="0.2">
      <c r="A282" s="359"/>
      <c r="B282" s="8"/>
      <c r="C282" s="8"/>
      <c r="D282" s="330"/>
      <c r="E282" s="330"/>
      <c r="F282" s="330"/>
      <c r="G282" s="330"/>
      <c r="H282" s="330"/>
      <c r="I282" s="8"/>
      <c r="J282" s="8"/>
      <c r="K282" s="8"/>
      <c r="L282" s="8"/>
      <c r="M282" s="337"/>
      <c r="N282" s="337"/>
      <c r="O282" s="337"/>
      <c r="P282" s="8"/>
      <c r="Q282" s="331"/>
      <c r="R282" s="8"/>
      <c r="S282" s="8"/>
      <c r="T282" s="8"/>
      <c r="U282" s="8"/>
      <c r="V282" s="8"/>
      <c r="W282" s="47"/>
      <c r="X282" s="8"/>
      <c r="Y282" s="8"/>
      <c r="Z282" s="47"/>
      <c r="AA282" s="47"/>
      <c r="AB282" s="8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8"/>
      <c r="AT282" s="5"/>
      <c r="AV282" s="46"/>
      <c r="AW282" s="46"/>
      <c r="AX282" s="46"/>
      <c r="AY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M282" s="46"/>
      <c r="BN282" s="46"/>
      <c r="BO282" s="46"/>
      <c r="BP282" s="46"/>
      <c r="BR282" s="46"/>
      <c r="BS282" s="46"/>
      <c r="BT282" s="46"/>
      <c r="BU282" s="46"/>
      <c r="BV282" s="46"/>
      <c r="BX282" s="46"/>
      <c r="BY282" s="46"/>
      <c r="BZ282" s="46"/>
      <c r="CA282" s="46"/>
      <c r="CC282" s="46"/>
      <c r="CD282" s="46"/>
      <c r="CE282" s="46"/>
      <c r="CF282" s="46"/>
      <c r="CH282" s="46"/>
      <c r="CI282" s="46"/>
      <c r="CJ282" s="46"/>
      <c r="CK282" s="46"/>
      <c r="CM282" s="46"/>
      <c r="CN282" s="46"/>
      <c r="CO282" s="46"/>
      <c r="CP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I282" s="46"/>
      <c r="DJ282" s="46"/>
      <c r="DK282" s="46"/>
    </row>
    <row r="283" spans="1:125" x14ac:dyDescent="0.2">
      <c r="A283" s="359"/>
      <c r="B283" s="8"/>
      <c r="C283" s="8"/>
      <c r="D283" s="330"/>
      <c r="E283" s="330"/>
      <c r="F283" s="330"/>
      <c r="G283" s="330"/>
      <c r="H283" s="330"/>
      <c r="I283" s="8"/>
      <c r="J283" s="8"/>
      <c r="K283" s="8"/>
      <c r="L283" s="8"/>
      <c r="M283" s="337"/>
      <c r="N283" s="337"/>
      <c r="O283" s="337"/>
      <c r="P283" s="8"/>
      <c r="Q283" s="331"/>
      <c r="R283" s="8"/>
      <c r="S283" s="8"/>
      <c r="T283" s="8"/>
      <c r="U283" s="8"/>
      <c r="V283" s="8"/>
      <c r="W283" s="47"/>
      <c r="X283" s="8"/>
      <c r="Y283" s="8"/>
      <c r="Z283" s="47"/>
      <c r="AA283" s="47"/>
      <c r="AB283" s="8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8"/>
      <c r="AT283" s="5"/>
      <c r="AV283" s="46"/>
      <c r="AW283" s="46"/>
      <c r="AX283" s="46"/>
      <c r="AY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M283" s="46"/>
      <c r="BN283" s="46"/>
      <c r="BO283" s="46"/>
      <c r="BP283" s="46"/>
      <c r="BR283" s="46"/>
      <c r="BS283" s="46"/>
      <c r="BT283" s="46"/>
      <c r="BU283" s="46"/>
      <c r="BV283" s="46"/>
      <c r="BX283" s="46"/>
      <c r="BY283" s="46"/>
      <c r="BZ283" s="46"/>
      <c r="CA283" s="46"/>
      <c r="CC283" s="46"/>
      <c r="CD283" s="46"/>
      <c r="CE283" s="46"/>
      <c r="CF283" s="46"/>
      <c r="CH283" s="46"/>
      <c r="CI283" s="46"/>
      <c r="CJ283" s="46"/>
      <c r="CK283" s="46"/>
      <c r="CM283" s="46"/>
      <c r="CN283" s="46"/>
      <c r="CO283" s="46"/>
      <c r="CP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I283" s="46"/>
      <c r="DJ283" s="46"/>
      <c r="DK283" s="46"/>
    </row>
    <row r="284" spans="1:125" x14ac:dyDescent="0.2">
      <c r="A284" s="359"/>
      <c r="B284" s="8"/>
      <c r="C284" s="8"/>
      <c r="D284" s="330"/>
      <c r="E284" s="330"/>
      <c r="F284" s="330"/>
      <c r="G284" s="330"/>
      <c r="H284" s="330"/>
      <c r="I284" s="8"/>
      <c r="J284" s="8"/>
      <c r="K284" s="8"/>
      <c r="L284" s="8"/>
      <c r="M284" s="337"/>
      <c r="N284" s="337"/>
      <c r="O284" s="337"/>
      <c r="P284" s="8"/>
      <c r="Q284" s="331"/>
      <c r="R284" s="8"/>
      <c r="S284" s="8"/>
      <c r="T284" s="8"/>
      <c r="U284" s="8"/>
      <c r="V284" s="8"/>
      <c r="W284" s="47"/>
      <c r="X284" s="8"/>
      <c r="Y284" s="8"/>
      <c r="Z284" s="47"/>
      <c r="AA284" s="47"/>
      <c r="AB284" s="8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8"/>
      <c r="AT284" s="5"/>
      <c r="AV284" s="46"/>
      <c r="AW284" s="46"/>
      <c r="AX284" s="46"/>
      <c r="AY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M284" s="46"/>
      <c r="BN284" s="46"/>
      <c r="BO284" s="46"/>
      <c r="BP284" s="46"/>
      <c r="BR284" s="46"/>
      <c r="BS284" s="46"/>
      <c r="BT284" s="46"/>
      <c r="BU284" s="46"/>
      <c r="BV284" s="46"/>
      <c r="BX284" s="46"/>
      <c r="BY284" s="46"/>
      <c r="BZ284" s="46"/>
      <c r="CA284" s="46"/>
      <c r="CC284" s="46"/>
      <c r="CD284" s="46"/>
      <c r="CE284" s="46"/>
      <c r="CF284" s="46"/>
      <c r="CH284" s="46"/>
      <c r="CI284" s="46"/>
      <c r="CJ284" s="46"/>
      <c r="CK284" s="46"/>
      <c r="CM284" s="46"/>
      <c r="CN284" s="46"/>
      <c r="CO284" s="46"/>
      <c r="CP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I284" s="46"/>
      <c r="DJ284" s="46"/>
      <c r="DK284" s="46"/>
    </row>
    <row r="285" spans="1:125" x14ac:dyDescent="0.2">
      <c r="A285" s="359"/>
      <c r="B285" s="8"/>
      <c r="C285" s="8"/>
      <c r="D285" s="330"/>
      <c r="E285" s="330"/>
      <c r="F285" s="330"/>
      <c r="G285" s="330"/>
      <c r="H285" s="330"/>
      <c r="I285" s="8"/>
      <c r="J285" s="8"/>
      <c r="K285" s="8"/>
      <c r="L285" s="8"/>
      <c r="M285" s="337"/>
      <c r="N285" s="337"/>
      <c r="O285" s="337"/>
      <c r="P285" s="8"/>
      <c r="Q285" s="331"/>
      <c r="R285" s="8"/>
      <c r="S285" s="8"/>
      <c r="T285" s="8"/>
      <c r="U285" s="8"/>
      <c r="V285" s="8"/>
      <c r="W285" s="47"/>
      <c r="X285" s="8"/>
      <c r="Y285" s="8"/>
      <c r="Z285" s="47"/>
      <c r="AA285" s="47"/>
      <c r="AB285" s="8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8"/>
      <c r="AT285" s="5"/>
      <c r="AV285" s="46"/>
      <c r="AW285" s="46"/>
      <c r="AX285" s="46"/>
      <c r="AY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M285" s="46"/>
      <c r="BN285" s="46"/>
      <c r="BO285" s="46"/>
      <c r="BP285" s="46"/>
      <c r="BR285" s="46"/>
      <c r="BS285" s="46"/>
      <c r="BT285" s="46"/>
      <c r="BU285" s="46"/>
      <c r="BV285" s="46"/>
      <c r="BX285" s="46"/>
      <c r="BY285" s="46"/>
      <c r="BZ285" s="46"/>
      <c r="CA285" s="46"/>
      <c r="CC285" s="46"/>
      <c r="CD285" s="46"/>
      <c r="CE285" s="46"/>
      <c r="CF285" s="46"/>
      <c r="CH285" s="46"/>
      <c r="CI285" s="46"/>
      <c r="CJ285" s="46"/>
      <c r="CK285" s="46"/>
      <c r="CM285" s="46"/>
      <c r="CN285" s="46"/>
      <c r="CO285" s="46"/>
      <c r="CP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I285" s="46"/>
      <c r="DJ285" s="46"/>
      <c r="DK285" s="46"/>
    </row>
    <row r="286" spans="1:125" x14ac:dyDescent="0.2">
      <c r="A286" s="359"/>
      <c r="B286" s="8"/>
      <c r="C286" s="8"/>
      <c r="D286" s="330"/>
      <c r="E286" s="330"/>
      <c r="F286" s="330"/>
      <c r="G286" s="330"/>
      <c r="H286" s="330"/>
      <c r="I286" s="8"/>
      <c r="J286" s="8"/>
      <c r="K286" s="8"/>
      <c r="L286" s="8"/>
      <c r="M286" s="337"/>
      <c r="N286" s="337"/>
      <c r="O286" s="337"/>
      <c r="P286" s="8"/>
      <c r="Q286" s="331"/>
      <c r="R286" s="8"/>
      <c r="S286" s="8"/>
      <c r="T286" s="8"/>
      <c r="U286" s="8"/>
      <c r="V286" s="8"/>
      <c r="W286" s="47"/>
      <c r="X286" s="8"/>
      <c r="Y286" s="8"/>
      <c r="Z286" s="47"/>
      <c r="AA286" s="47"/>
      <c r="AB286" s="8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8"/>
      <c r="AT286" s="5"/>
      <c r="AV286" s="46"/>
      <c r="AW286" s="46"/>
      <c r="AX286" s="46"/>
      <c r="AY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M286" s="46"/>
      <c r="BN286" s="46"/>
      <c r="BO286" s="46"/>
      <c r="BP286" s="46"/>
      <c r="BR286" s="46"/>
      <c r="BS286" s="46"/>
      <c r="BT286" s="46"/>
      <c r="BU286" s="46"/>
      <c r="BV286" s="46"/>
      <c r="BX286" s="46"/>
      <c r="BY286" s="46"/>
      <c r="BZ286" s="46"/>
      <c r="CA286" s="46"/>
      <c r="CC286" s="46"/>
      <c r="CD286" s="46"/>
      <c r="CE286" s="46"/>
      <c r="CF286" s="46"/>
      <c r="CH286" s="46"/>
      <c r="CI286" s="46"/>
      <c r="CJ286" s="46"/>
      <c r="CK286" s="46"/>
      <c r="CM286" s="46"/>
      <c r="CN286" s="46"/>
      <c r="CO286" s="46"/>
      <c r="CP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I286" s="46"/>
      <c r="DJ286" s="46"/>
      <c r="DK286" s="46"/>
    </row>
    <row r="287" spans="1:125" x14ac:dyDescent="0.2">
      <c r="A287" s="359"/>
      <c r="B287" s="8"/>
      <c r="C287" s="8"/>
      <c r="D287" s="330"/>
      <c r="E287" s="330"/>
      <c r="F287" s="330"/>
      <c r="G287" s="330"/>
      <c r="H287" s="330"/>
      <c r="I287" s="8"/>
      <c r="J287" s="8"/>
      <c r="K287" s="8"/>
      <c r="L287" s="8"/>
      <c r="M287" s="337"/>
      <c r="N287" s="337"/>
      <c r="O287" s="337"/>
      <c r="P287" s="8"/>
      <c r="Q287" s="331"/>
      <c r="R287" s="8"/>
      <c r="S287" s="8"/>
      <c r="T287" s="8"/>
      <c r="U287" s="8"/>
      <c r="V287" s="8"/>
      <c r="W287" s="47"/>
      <c r="X287" s="8"/>
      <c r="Y287" s="8"/>
      <c r="Z287" s="47"/>
      <c r="AA287" s="47"/>
      <c r="AB287" s="8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8"/>
      <c r="AT287" s="5"/>
      <c r="AV287" s="46"/>
      <c r="AW287" s="46"/>
      <c r="AX287" s="46"/>
      <c r="AY287" s="46"/>
      <c r="BA287" s="46"/>
      <c r="BB287" s="46"/>
      <c r="BC287" s="46"/>
      <c r="BD287" s="46"/>
      <c r="BE287" s="46"/>
      <c r="BG287" s="46"/>
      <c r="BH287" s="46"/>
      <c r="BI287" s="46"/>
      <c r="BJ287" s="46"/>
      <c r="BM287" s="46"/>
      <c r="BN287" s="46"/>
      <c r="BO287" s="46"/>
      <c r="BP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C287" s="46"/>
      <c r="CD287" s="46"/>
      <c r="CE287" s="46"/>
      <c r="CF287" s="46"/>
      <c r="CH287" s="46"/>
      <c r="CI287" s="46"/>
      <c r="CJ287" s="46"/>
      <c r="CK287" s="46"/>
      <c r="CM287" s="46"/>
      <c r="CN287" s="46"/>
      <c r="CO287" s="46"/>
      <c r="CP287" s="46"/>
      <c r="CS287" s="46"/>
      <c r="CT287" s="46"/>
      <c r="CU287" s="46"/>
      <c r="CV287" s="46"/>
      <c r="CW287" s="46"/>
      <c r="CX287" s="46"/>
      <c r="CY287" s="46"/>
      <c r="DA287" s="46"/>
      <c r="DB287" s="46"/>
      <c r="DC287" s="46"/>
      <c r="DE287" s="46"/>
      <c r="DF287" s="46"/>
      <c r="DG287" s="46"/>
      <c r="DI287" s="46"/>
      <c r="DJ287" s="46"/>
      <c r="DK287" s="46"/>
    </row>
    <row r="288" spans="1:125" x14ac:dyDescent="0.2">
      <c r="A288" s="359"/>
      <c r="B288" s="8"/>
      <c r="C288" s="8"/>
      <c r="D288" s="330"/>
      <c r="E288" s="330"/>
      <c r="F288" s="330"/>
      <c r="G288" s="330"/>
      <c r="H288" s="330"/>
      <c r="I288" s="8"/>
      <c r="J288" s="8"/>
      <c r="K288" s="8"/>
      <c r="L288" s="8"/>
      <c r="M288" s="337"/>
      <c r="N288" s="337"/>
      <c r="O288" s="337"/>
      <c r="P288" s="8"/>
      <c r="Q288" s="331"/>
      <c r="R288" s="8"/>
      <c r="S288" s="8"/>
      <c r="T288" s="8"/>
      <c r="U288" s="8"/>
      <c r="V288" s="8"/>
      <c r="W288" s="47"/>
      <c r="X288" s="8"/>
      <c r="Y288" s="8"/>
      <c r="Z288" s="47"/>
      <c r="AA288" s="8"/>
      <c r="AB288" s="8"/>
      <c r="AC288" s="47"/>
      <c r="AD288" s="47"/>
      <c r="AE288" s="47"/>
      <c r="AF288" s="47"/>
      <c r="AG288" s="47"/>
      <c r="AH288" s="47"/>
      <c r="AI288" s="47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5"/>
    </row>
    <row r="289" spans="1:114" x14ac:dyDescent="0.2">
      <c r="A289" s="359"/>
      <c r="B289" s="8"/>
      <c r="C289" s="8"/>
      <c r="D289" s="330"/>
      <c r="E289" s="330"/>
      <c r="F289" s="330"/>
      <c r="G289" s="330"/>
      <c r="H289" s="330"/>
      <c r="I289" s="8"/>
      <c r="J289" s="8"/>
      <c r="K289" s="8"/>
      <c r="L289" s="8"/>
      <c r="M289" s="337"/>
      <c r="N289" s="337"/>
      <c r="O289" s="337"/>
      <c r="P289" s="8"/>
      <c r="Q289" s="331"/>
      <c r="R289" s="8"/>
      <c r="S289" s="8"/>
      <c r="T289" s="8"/>
      <c r="U289" s="8"/>
      <c r="V289" s="8"/>
      <c r="W289" s="47"/>
      <c r="X289" s="8"/>
      <c r="Y289" s="8"/>
      <c r="Z289" s="47"/>
      <c r="AA289" s="8"/>
      <c r="AB289" s="8"/>
      <c r="AC289" s="47"/>
      <c r="AD289" s="47"/>
      <c r="AE289" s="47"/>
      <c r="AF289" s="47"/>
      <c r="AG289" s="47"/>
      <c r="AH289" s="47"/>
      <c r="AI289" s="47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5"/>
    </row>
    <row r="290" spans="1:114" x14ac:dyDescent="0.2">
      <c r="A290" s="359"/>
      <c r="B290" s="8"/>
      <c r="C290" s="8"/>
      <c r="D290" s="330"/>
      <c r="E290" s="330"/>
      <c r="F290" s="330"/>
      <c r="G290" s="330"/>
      <c r="H290" s="330"/>
      <c r="I290" s="8"/>
      <c r="J290" s="8"/>
      <c r="K290" s="8"/>
      <c r="L290" s="8"/>
      <c r="M290" s="337"/>
      <c r="N290" s="337"/>
      <c r="O290" s="337"/>
      <c r="P290" s="8"/>
      <c r="Q290" s="331"/>
      <c r="R290" s="8"/>
      <c r="S290" s="8"/>
      <c r="T290" s="8"/>
      <c r="U290" s="8"/>
      <c r="V290" s="8"/>
      <c r="W290" s="47"/>
      <c r="X290" s="8"/>
      <c r="Y290" s="8"/>
      <c r="Z290" s="47"/>
      <c r="AA290" s="8"/>
      <c r="AB290" s="8"/>
      <c r="AC290" s="47"/>
      <c r="AD290" s="47"/>
      <c r="AE290" s="47"/>
      <c r="AF290" s="47"/>
      <c r="AG290" s="47"/>
      <c r="AH290" s="47"/>
      <c r="AI290" s="47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5"/>
    </row>
    <row r="291" spans="1:114" x14ac:dyDescent="0.2">
      <c r="A291" s="359"/>
      <c r="B291" s="8"/>
      <c r="C291" s="8"/>
      <c r="D291" s="330"/>
      <c r="E291" s="330"/>
      <c r="F291" s="330"/>
      <c r="G291" s="330"/>
      <c r="H291" s="330"/>
      <c r="I291" s="8"/>
      <c r="J291" s="8"/>
      <c r="K291" s="8"/>
      <c r="L291" s="8"/>
      <c r="M291" s="337"/>
      <c r="N291" s="337"/>
      <c r="O291" s="337"/>
      <c r="P291" s="8"/>
      <c r="Q291" s="331"/>
      <c r="R291" s="8"/>
      <c r="S291" s="8"/>
      <c r="T291" s="8"/>
      <c r="U291" s="8"/>
      <c r="V291" s="8"/>
      <c r="W291" s="47"/>
      <c r="X291" s="8"/>
      <c r="Y291" s="8"/>
      <c r="Z291" s="47"/>
      <c r="AA291" s="8"/>
      <c r="AB291" s="8"/>
      <c r="AC291" s="47"/>
      <c r="AD291" s="47"/>
      <c r="AE291" s="47"/>
      <c r="AF291" s="47"/>
      <c r="AG291" s="47"/>
      <c r="AH291" s="47"/>
      <c r="AI291" s="47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5"/>
    </row>
    <row r="292" spans="1:114" x14ac:dyDescent="0.2">
      <c r="A292" s="359"/>
      <c r="B292" s="8"/>
      <c r="C292" s="8"/>
      <c r="D292" s="330"/>
      <c r="E292" s="330"/>
      <c r="F292" s="330"/>
      <c r="G292" s="330"/>
      <c r="H292" s="330"/>
      <c r="I292" s="8"/>
      <c r="J292" s="8"/>
      <c r="K292" s="8"/>
      <c r="L292" s="8"/>
      <c r="M292" s="337"/>
      <c r="N292" s="337"/>
      <c r="O292" s="337"/>
      <c r="P292" s="8"/>
      <c r="Q292" s="331"/>
      <c r="R292" s="8"/>
      <c r="S292" s="8"/>
      <c r="T292" s="8"/>
      <c r="U292" s="8"/>
      <c r="V292" s="8"/>
      <c r="W292" s="47"/>
      <c r="X292" s="8"/>
      <c r="Y292" s="8"/>
      <c r="Z292" s="47"/>
      <c r="AA292" s="8"/>
      <c r="AB292" s="8"/>
      <c r="AC292" s="47"/>
      <c r="AD292" s="47"/>
      <c r="AE292" s="47"/>
      <c r="AF292" s="47"/>
      <c r="AG292" s="47"/>
      <c r="AH292" s="47"/>
      <c r="AI292" s="47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5"/>
    </row>
    <row r="293" spans="1:114" x14ac:dyDescent="0.2">
      <c r="A293" s="359"/>
      <c r="B293" s="8"/>
      <c r="C293" s="8"/>
      <c r="D293" s="330"/>
      <c r="E293" s="330"/>
      <c r="F293" s="330"/>
      <c r="G293" s="330"/>
      <c r="H293" s="330"/>
      <c r="I293" s="8"/>
      <c r="J293" s="8"/>
      <c r="K293" s="8"/>
      <c r="L293" s="8"/>
      <c r="M293" s="337"/>
      <c r="N293" s="337"/>
      <c r="O293" s="337"/>
      <c r="P293" s="8"/>
      <c r="Q293" s="331"/>
      <c r="R293" s="8"/>
      <c r="S293" s="8"/>
      <c r="T293" s="8"/>
      <c r="U293" s="8"/>
      <c r="V293" s="8"/>
      <c r="W293" s="47"/>
      <c r="X293" s="8"/>
      <c r="Y293" s="8"/>
      <c r="Z293" s="47"/>
      <c r="AA293" s="8"/>
      <c r="AB293" s="8"/>
      <c r="AC293" s="47"/>
      <c r="AD293" s="47"/>
      <c r="AE293" s="47"/>
      <c r="AF293" s="47"/>
      <c r="AG293" s="47"/>
      <c r="AH293" s="47"/>
      <c r="AI293" s="47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5"/>
    </row>
    <row r="294" spans="1:114" x14ac:dyDescent="0.2">
      <c r="A294" s="359"/>
      <c r="B294" s="8"/>
      <c r="C294" s="8"/>
      <c r="D294" s="330"/>
      <c r="E294" s="330"/>
      <c r="F294" s="330"/>
      <c r="G294" s="330"/>
      <c r="H294" s="330"/>
      <c r="I294" s="8"/>
      <c r="J294" s="8"/>
      <c r="K294" s="8"/>
      <c r="L294" s="8"/>
      <c r="M294" s="337"/>
      <c r="N294" s="337"/>
      <c r="O294" s="337"/>
      <c r="P294" s="8"/>
      <c r="Q294" s="331"/>
      <c r="R294" s="8"/>
      <c r="S294" s="8"/>
      <c r="T294" s="8"/>
      <c r="U294" s="8"/>
      <c r="V294" s="8"/>
      <c r="W294" s="47"/>
      <c r="X294" s="8"/>
      <c r="Y294" s="8"/>
      <c r="Z294" s="47"/>
      <c r="AA294" s="8"/>
      <c r="AB294" s="8"/>
      <c r="AC294" s="47"/>
      <c r="AD294" s="47"/>
      <c r="AE294" s="47"/>
      <c r="AF294" s="47"/>
      <c r="AG294" s="47"/>
      <c r="AH294" s="47"/>
      <c r="AI294" s="47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5"/>
    </row>
    <row r="295" spans="1:114" x14ac:dyDescent="0.2">
      <c r="A295" s="359"/>
      <c r="B295" s="8"/>
      <c r="C295" s="8"/>
      <c r="D295" s="330"/>
      <c r="E295" s="330"/>
      <c r="F295" s="330"/>
      <c r="G295" s="330"/>
      <c r="H295" s="330"/>
      <c r="I295" s="8"/>
      <c r="J295" s="8"/>
      <c r="K295" s="8"/>
      <c r="L295" s="8"/>
      <c r="M295" s="337"/>
      <c r="N295" s="337"/>
      <c r="O295" s="337"/>
      <c r="P295" s="8"/>
      <c r="Q295" s="331"/>
      <c r="R295" s="8"/>
      <c r="S295" s="8"/>
      <c r="T295" s="8"/>
      <c r="U295" s="8"/>
      <c r="V295" s="8"/>
      <c r="W295" s="47"/>
      <c r="X295" s="8"/>
      <c r="Y295" s="8"/>
      <c r="Z295" s="47"/>
      <c r="AA295" s="8"/>
      <c r="AB295" s="8"/>
      <c r="AC295" s="47"/>
      <c r="AD295" s="47"/>
      <c r="AE295" s="47"/>
      <c r="AF295" s="47"/>
      <c r="AG295" s="47"/>
      <c r="AH295" s="47"/>
      <c r="AI295" s="47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5"/>
    </row>
    <row r="296" spans="1:114" x14ac:dyDescent="0.2">
      <c r="A296" s="359"/>
      <c r="B296" s="8"/>
      <c r="C296" s="8"/>
      <c r="D296" s="330"/>
      <c r="E296" s="330"/>
      <c r="F296" s="330"/>
      <c r="G296" s="330"/>
      <c r="H296" s="330"/>
      <c r="I296" s="8"/>
      <c r="J296" s="8"/>
      <c r="K296" s="8"/>
      <c r="L296" s="8"/>
      <c r="M296" s="337"/>
      <c r="N296" s="337"/>
      <c r="O296" s="337"/>
      <c r="P296" s="8"/>
      <c r="Q296" s="331"/>
      <c r="R296" s="8"/>
      <c r="S296" s="8"/>
      <c r="T296" s="8"/>
      <c r="U296" s="8"/>
      <c r="V296" s="8"/>
      <c r="W296" s="47"/>
      <c r="X296" s="8"/>
      <c r="Y296" s="8"/>
      <c r="Z296" s="47"/>
      <c r="AA296" s="8"/>
      <c r="AB296" s="8"/>
      <c r="AC296" s="47"/>
      <c r="AD296" s="47"/>
      <c r="AE296" s="47"/>
      <c r="AF296" s="47"/>
      <c r="AG296" s="47"/>
      <c r="AH296" s="47"/>
      <c r="AI296" s="47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5"/>
    </row>
    <row r="297" spans="1:114" hidden="1" x14ac:dyDescent="0.2">
      <c r="A297" s="8"/>
      <c r="B297" s="8"/>
      <c r="C297" s="8"/>
      <c r="D297" s="329"/>
      <c r="E297" s="329"/>
      <c r="F297" s="329"/>
      <c r="G297" s="329"/>
      <c r="H297" s="329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5"/>
    </row>
    <row r="298" spans="1:114" hidden="1" x14ac:dyDescent="0.2">
      <c r="A298" s="212"/>
      <c r="B298" s="360"/>
      <c r="C298" s="8"/>
      <c r="D298" s="336"/>
      <c r="E298" s="336"/>
      <c r="F298" s="336"/>
      <c r="G298" s="336"/>
      <c r="H298" s="336"/>
      <c r="I298" s="8"/>
      <c r="J298" s="8"/>
      <c r="K298" s="8"/>
      <c r="L298" s="8"/>
      <c r="M298" s="336"/>
      <c r="N298" s="336"/>
      <c r="O298" s="336"/>
      <c r="P298" s="8"/>
      <c r="Q298" s="336"/>
      <c r="R298" s="8"/>
      <c r="S298" s="8"/>
      <c r="T298" s="8"/>
      <c r="U298" s="8"/>
      <c r="V298" s="8"/>
      <c r="W298" s="336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5"/>
      <c r="CT298" s="46"/>
      <c r="CX298" s="46"/>
      <c r="DB298" s="46"/>
      <c r="DF298" s="46"/>
      <c r="DJ298" s="46"/>
    </row>
    <row r="299" spans="1:114" hidden="1" x14ac:dyDescent="0.2">
      <c r="A299" s="212"/>
      <c r="B299" s="360"/>
      <c r="C299" s="8"/>
      <c r="D299" s="331"/>
      <c r="E299" s="331"/>
      <c r="F299" s="331"/>
      <c r="G299" s="331"/>
      <c r="H299" s="331"/>
      <c r="I299" s="8"/>
      <c r="J299" s="8"/>
      <c r="K299" s="8"/>
      <c r="L299" s="8"/>
      <c r="M299" s="334"/>
      <c r="N299" s="334"/>
      <c r="O299" s="334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5"/>
    </row>
    <row r="300" spans="1:114" x14ac:dyDescent="0.2">
      <c r="A300" s="8"/>
      <c r="B300" s="8"/>
      <c r="C300" s="8"/>
      <c r="D300" s="329"/>
      <c r="E300" s="329"/>
      <c r="F300" s="329"/>
      <c r="G300" s="329"/>
      <c r="H300" s="329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5"/>
    </row>
    <row r="301" spans="1:114" x14ac:dyDescent="0.2">
      <c r="A301" s="8"/>
      <c r="B301" s="8"/>
      <c r="C301" s="8"/>
      <c r="D301" s="329"/>
      <c r="E301" s="329"/>
      <c r="F301" s="329"/>
      <c r="G301" s="329"/>
      <c r="H301" s="329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5"/>
    </row>
    <row r="302" spans="1:114" ht="51.75" customHeight="1" x14ac:dyDescent="0.2">
      <c r="A302" s="8"/>
      <c r="B302" s="8"/>
      <c r="C302" s="8"/>
      <c r="D302" s="338"/>
      <c r="E302" s="338"/>
      <c r="F302" s="338"/>
      <c r="G302" s="338"/>
      <c r="H302" s="338"/>
      <c r="I302" s="36"/>
      <c r="J302" s="36"/>
      <c r="K302" s="36"/>
      <c r="L302" s="36"/>
      <c r="M302" s="328"/>
      <c r="N302" s="328"/>
      <c r="O302" s="328"/>
      <c r="P302" s="36"/>
      <c r="Q302" s="328"/>
      <c r="R302" s="36"/>
      <c r="S302" s="36"/>
      <c r="T302" s="36"/>
      <c r="U302" s="36"/>
      <c r="V302" s="36"/>
      <c r="W302" s="338"/>
      <c r="X302" s="36"/>
      <c r="Y302" s="36"/>
      <c r="Z302" s="338"/>
      <c r="AA302" s="338"/>
      <c r="AB302" s="36"/>
      <c r="AC302" s="338"/>
      <c r="AD302" s="338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5"/>
    </row>
    <row r="303" spans="1:114" x14ac:dyDescent="0.2">
      <c r="A303" s="359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343"/>
      <c r="AD303" s="343"/>
      <c r="AE303" s="344"/>
      <c r="AF303" s="344"/>
      <c r="AG303" s="344"/>
      <c r="AH303" s="344"/>
      <c r="AI303" s="344"/>
      <c r="AJ303" s="8"/>
      <c r="AK303" s="344"/>
      <c r="AL303" s="345"/>
      <c r="AM303" s="345"/>
      <c r="AN303" s="345"/>
      <c r="AO303" s="345"/>
      <c r="AP303" s="345"/>
      <c r="AQ303" s="345"/>
      <c r="AR303" s="345"/>
      <c r="AS303" s="8"/>
      <c r="AT303" s="5"/>
    </row>
    <row r="304" spans="1:114" x14ac:dyDescent="0.2">
      <c r="A304" s="8"/>
      <c r="B304" s="8"/>
      <c r="C304" s="8"/>
      <c r="D304" s="13"/>
      <c r="E304" s="13"/>
      <c r="F304" s="13"/>
      <c r="G304" s="13"/>
      <c r="H304" s="13"/>
      <c r="I304" s="36"/>
      <c r="J304" s="36"/>
      <c r="K304" s="36"/>
      <c r="L304" s="36"/>
      <c r="M304" s="21"/>
      <c r="N304" s="21"/>
      <c r="O304" s="21"/>
      <c r="P304" s="36"/>
      <c r="Q304" s="21"/>
      <c r="R304" s="36"/>
      <c r="S304" s="36"/>
      <c r="T304" s="36"/>
      <c r="U304" s="36"/>
      <c r="V304" s="36"/>
      <c r="W304" s="21"/>
      <c r="X304" s="36"/>
      <c r="Y304" s="36"/>
      <c r="Z304" s="36"/>
      <c r="AA304" s="36"/>
      <c r="AB304" s="36"/>
      <c r="AC304" s="346"/>
      <c r="AD304" s="346"/>
      <c r="AE304" s="346"/>
      <c r="AF304" s="346"/>
      <c r="AG304" s="346"/>
      <c r="AH304" s="346"/>
      <c r="AI304" s="346"/>
      <c r="AJ304" s="346"/>
      <c r="AK304" s="346"/>
      <c r="AL304" s="317"/>
      <c r="AM304" s="317"/>
      <c r="AN304" s="317"/>
      <c r="AO304" s="317"/>
      <c r="AP304" s="317"/>
      <c r="AQ304" s="317"/>
      <c r="AR304" s="317"/>
      <c r="AS304" s="8"/>
      <c r="AT304" s="5"/>
    </row>
    <row r="305" spans="1:125" x14ac:dyDescent="0.2">
      <c r="A305" s="340"/>
      <c r="B305" s="8"/>
      <c r="C305" s="8"/>
      <c r="D305" s="13"/>
      <c r="E305" s="13"/>
      <c r="F305" s="13"/>
      <c r="G305" s="13"/>
      <c r="H305" s="13"/>
      <c r="I305" s="36"/>
      <c r="J305" s="36"/>
      <c r="K305" s="36"/>
      <c r="L305" s="36"/>
      <c r="M305" s="13"/>
      <c r="N305" s="13"/>
      <c r="O305" s="13"/>
      <c r="P305" s="36"/>
      <c r="Q305" s="13"/>
      <c r="R305" s="36"/>
      <c r="S305" s="36"/>
      <c r="T305" s="36"/>
      <c r="U305" s="36"/>
      <c r="V305" s="36"/>
      <c r="W305" s="8"/>
      <c r="X305" s="36"/>
      <c r="Y305" s="36"/>
      <c r="Z305" s="13"/>
      <c r="AA305" s="13"/>
      <c r="AB305" s="36"/>
      <c r="AC305" s="347"/>
      <c r="AD305" s="348"/>
      <c r="AE305" s="347"/>
      <c r="AF305" s="347"/>
      <c r="AG305" s="347"/>
      <c r="AH305" s="349"/>
      <c r="AI305" s="350"/>
      <c r="AJ305" s="351"/>
      <c r="AK305" s="349"/>
      <c r="AL305" s="352"/>
      <c r="AM305" s="352"/>
      <c r="AN305" s="352"/>
      <c r="AO305" s="352"/>
      <c r="AP305" s="352"/>
      <c r="AQ305" s="352"/>
      <c r="AR305" s="352"/>
      <c r="AS305" s="8"/>
      <c r="AT305" s="5"/>
      <c r="DQ305" s="11"/>
    </row>
    <row r="306" spans="1:125" ht="13.5" thickBot="1" x14ac:dyDescent="0.25">
      <c r="A306" s="359"/>
      <c r="B306" s="8"/>
      <c r="C306" s="8"/>
      <c r="D306" s="21"/>
      <c r="E306" s="21"/>
      <c r="F306" s="21"/>
      <c r="G306" s="21"/>
      <c r="H306" s="21"/>
      <c r="I306" s="36"/>
      <c r="J306" s="36"/>
      <c r="K306" s="36"/>
      <c r="L306" s="36"/>
      <c r="M306" s="13"/>
      <c r="N306" s="13"/>
      <c r="O306" s="13"/>
      <c r="P306" s="36"/>
      <c r="Q306" s="13"/>
      <c r="R306" s="36"/>
      <c r="S306" s="36"/>
      <c r="T306" s="36"/>
      <c r="U306" s="36"/>
      <c r="V306" s="36"/>
      <c r="W306" s="13"/>
      <c r="X306" s="36"/>
      <c r="Y306" s="36"/>
      <c r="Z306" s="21"/>
      <c r="AA306" s="36"/>
      <c r="AB306" s="36"/>
      <c r="AC306" s="353"/>
      <c r="AD306" s="354"/>
      <c r="AE306" s="353"/>
      <c r="AF306" s="353"/>
      <c r="AG306" s="354"/>
      <c r="AH306" s="355"/>
      <c r="AI306" s="353"/>
      <c r="AJ306" s="356"/>
      <c r="AK306" s="356"/>
      <c r="AL306" s="357"/>
      <c r="AM306" s="357"/>
      <c r="AN306" s="357"/>
      <c r="AO306" s="357"/>
      <c r="AP306" s="357"/>
      <c r="AQ306" s="357"/>
      <c r="AR306" s="357"/>
      <c r="AS306" s="8"/>
      <c r="AT306" s="5"/>
      <c r="DQ306" s="196"/>
      <c r="DR306" s="196"/>
      <c r="DS306" s="196"/>
      <c r="DT306" s="196"/>
      <c r="DU306" s="237"/>
    </row>
    <row r="307" spans="1:125" x14ac:dyDescent="0.2">
      <c r="A307" s="359"/>
      <c r="B307" s="8"/>
      <c r="C307" s="8"/>
      <c r="D307" s="330"/>
      <c r="E307" s="330"/>
      <c r="F307" s="330"/>
      <c r="G307" s="330"/>
      <c r="H307" s="330"/>
      <c r="I307" s="8"/>
      <c r="J307" s="8"/>
      <c r="K307" s="8"/>
      <c r="L307" s="8"/>
      <c r="M307" s="337"/>
      <c r="N307" s="337"/>
      <c r="O307" s="337"/>
      <c r="P307" s="8"/>
      <c r="Q307" s="331"/>
      <c r="R307" s="8"/>
      <c r="S307" s="8"/>
      <c r="T307" s="8"/>
      <c r="U307" s="8"/>
      <c r="V307" s="8"/>
      <c r="W307" s="332"/>
      <c r="X307" s="8"/>
      <c r="Y307" s="8"/>
      <c r="Z307" s="358"/>
      <c r="AA307" s="47"/>
      <c r="AB307" s="8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8"/>
      <c r="AT307" s="5"/>
      <c r="DQ307" s="46"/>
      <c r="DR307" s="46"/>
      <c r="DS307" s="46"/>
      <c r="DT307" s="46"/>
      <c r="DU307" s="52"/>
    </row>
    <row r="308" spans="1:125" x14ac:dyDescent="0.2">
      <c r="A308" s="359"/>
      <c r="B308" s="8"/>
      <c r="C308" s="8"/>
      <c r="D308" s="330"/>
      <c r="E308" s="330"/>
      <c r="F308" s="330"/>
      <c r="G308" s="330"/>
      <c r="H308" s="330"/>
      <c r="I308" s="8"/>
      <c r="J308" s="8"/>
      <c r="K308" s="8"/>
      <c r="L308" s="8"/>
      <c r="M308" s="337"/>
      <c r="N308" s="337"/>
      <c r="O308" s="337"/>
      <c r="P308" s="8"/>
      <c r="Q308" s="331"/>
      <c r="R308" s="8"/>
      <c r="S308" s="8"/>
      <c r="T308" s="8"/>
      <c r="U308" s="8"/>
      <c r="V308" s="8"/>
      <c r="W308" s="332"/>
      <c r="X308" s="8"/>
      <c r="Y308" s="8"/>
      <c r="Z308" s="358"/>
      <c r="AA308" s="47"/>
      <c r="AB308" s="8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8"/>
      <c r="AT308" s="5"/>
      <c r="DQ308" s="46"/>
      <c r="DR308" s="46"/>
      <c r="DS308" s="46"/>
      <c r="DT308" s="46"/>
      <c r="DU308" s="52"/>
    </row>
    <row r="309" spans="1:125" x14ac:dyDescent="0.2">
      <c r="A309" s="359"/>
      <c r="B309" s="8"/>
      <c r="C309" s="8"/>
      <c r="D309" s="330"/>
      <c r="E309" s="330"/>
      <c r="F309" s="330"/>
      <c r="G309" s="330"/>
      <c r="H309" s="330"/>
      <c r="I309" s="8"/>
      <c r="J309" s="8"/>
      <c r="K309" s="8"/>
      <c r="L309" s="8"/>
      <c r="M309" s="337"/>
      <c r="N309" s="337"/>
      <c r="O309" s="337"/>
      <c r="P309" s="8"/>
      <c r="Q309" s="331"/>
      <c r="R309" s="8"/>
      <c r="S309" s="8"/>
      <c r="T309" s="8"/>
      <c r="U309" s="8"/>
      <c r="V309" s="8"/>
      <c r="W309" s="332"/>
      <c r="X309" s="8"/>
      <c r="Y309" s="8"/>
      <c r="Z309" s="358"/>
      <c r="AA309" s="47"/>
      <c r="AB309" s="8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8"/>
      <c r="AT309" s="5"/>
      <c r="DQ309" s="46"/>
      <c r="DR309" s="46"/>
      <c r="DS309" s="46"/>
      <c r="DT309" s="46"/>
      <c r="DU309" s="52"/>
    </row>
    <row r="310" spans="1:125" x14ac:dyDescent="0.2">
      <c r="A310" s="359"/>
      <c r="B310" s="8"/>
      <c r="C310" s="8"/>
      <c r="D310" s="330"/>
      <c r="E310" s="330"/>
      <c r="F310" s="330"/>
      <c r="G310" s="330"/>
      <c r="H310" s="330"/>
      <c r="I310" s="8"/>
      <c r="J310" s="8"/>
      <c r="K310" s="8"/>
      <c r="L310" s="8"/>
      <c r="M310" s="337"/>
      <c r="N310" s="337"/>
      <c r="O310" s="337"/>
      <c r="P310" s="8"/>
      <c r="Q310" s="331"/>
      <c r="R310" s="8"/>
      <c r="S310" s="8"/>
      <c r="T310" s="8"/>
      <c r="U310" s="8"/>
      <c r="V310" s="8"/>
      <c r="W310" s="332"/>
      <c r="X310" s="8"/>
      <c r="Y310" s="8"/>
      <c r="Z310" s="358"/>
      <c r="AA310" s="47"/>
      <c r="AB310" s="8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8"/>
      <c r="AT310" s="5"/>
      <c r="DQ310" s="46"/>
      <c r="DR310" s="46"/>
      <c r="DS310" s="46"/>
      <c r="DT310" s="46"/>
      <c r="DU310" s="52"/>
    </row>
    <row r="311" spans="1:125" x14ac:dyDescent="0.2">
      <c r="A311" s="359"/>
      <c r="B311" s="8"/>
      <c r="C311" s="8"/>
      <c r="D311" s="330"/>
      <c r="E311" s="330"/>
      <c r="F311" s="330"/>
      <c r="G311" s="330"/>
      <c r="H311" s="330"/>
      <c r="I311" s="8"/>
      <c r="J311" s="8"/>
      <c r="K311" s="8"/>
      <c r="L311" s="8"/>
      <c r="M311" s="337"/>
      <c r="N311" s="337"/>
      <c r="O311" s="337"/>
      <c r="P311" s="8"/>
      <c r="Q311" s="331"/>
      <c r="R311" s="8"/>
      <c r="S311" s="8"/>
      <c r="T311" s="8"/>
      <c r="U311" s="8"/>
      <c r="V311" s="8"/>
      <c r="W311" s="332"/>
      <c r="X311" s="8"/>
      <c r="Y311" s="8"/>
      <c r="Z311" s="358"/>
      <c r="AA311" s="47"/>
      <c r="AB311" s="8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8"/>
      <c r="AT311" s="5"/>
      <c r="DQ311" s="46"/>
      <c r="DR311" s="46"/>
      <c r="DS311" s="46"/>
      <c r="DT311" s="46"/>
      <c r="DU311" s="52"/>
    </row>
    <row r="312" spans="1:125" x14ac:dyDescent="0.2">
      <c r="A312" s="359"/>
      <c r="B312" s="8"/>
      <c r="C312" s="8"/>
      <c r="D312" s="330"/>
      <c r="E312" s="330"/>
      <c r="F312" s="330"/>
      <c r="G312" s="330"/>
      <c r="H312" s="330"/>
      <c r="I312" s="8"/>
      <c r="J312" s="8"/>
      <c r="K312" s="8"/>
      <c r="L312" s="8"/>
      <c r="M312" s="337"/>
      <c r="N312" s="337"/>
      <c r="O312" s="337"/>
      <c r="P312" s="8"/>
      <c r="Q312" s="331"/>
      <c r="R312" s="8"/>
      <c r="S312" s="8"/>
      <c r="T312" s="8"/>
      <c r="U312" s="8"/>
      <c r="V312" s="8"/>
      <c r="W312" s="332"/>
      <c r="X312" s="8"/>
      <c r="Y312" s="8"/>
      <c r="Z312" s="358"/>
      <c r="AA312" s="47"/>
      <c r="AB312" s="8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8"/>
      <c r="AT312" s="5"/>
      <c r="DQ312" s="46"/>
      <c r="DR312" s="46"/>
      <c r="DS312" s="46"/>
      <c r="DT312" s="46"/>
      <c r="DU312" s="52"/>
    </row>
    <row r="313" spans="1:125" x14ac:dyDescent="0.2">
      <c r="A313" s="359"/>
      <c r="B313" s="8"/>
      <c r="C313" s="8"/>
      <c r="D313" s="330"/>
      <c r="E313" s="330"/>
      <c r="F313" s="330"/>
      <c r="G313" s="330"/>
      <c r="H313" s="330"/>
      <c r="I313" s="8"/>
      <c r="J313" s="8"/>
      <c r="K313" s="8"/>
      <c r="L313" s="8"/>
      <c r="M313" s="337"/>
      <c r="N313" s="337"/>
      <c r="O313" s="337"/>
      <c r="P313" s="8"/>
      <c r="Q313" s="331"/>
      <c r="R313" s="8"/>
      <c r="S313" s="8"/>
      <c r="T313" s="8"/>
      <c r="U313" s="8"/>
      <c r="V313" s="8"/>
      <c r="W313" s="332"/>
      <c r="X313" s="8"/>
      <c r="Y313" s="8"/>
      <c r="Z313" s="358"/>
      <c r="AA313" s="47"/>
      <c r="AB313" s="8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8"/>
      <c r="AT313" s="5"/>
      <c r="DQ313" s="46"/>
      <c r="DR313" s="46"/>
      <c r="DS313" s="46"/>
      <c r="DT313" s="46"/>
      <c r="DU313" s="52"/>
    </row>
    <row r="314" spans="1:125" x14ac:dyDescent="0.2">
      <c r="A314" s="359"/>
      <c r="B314" s="8"/>
      <c r="C314" s="8"/>
      <c r="D314" s="330"/>
      <c r="E314" s="330"/>
      <c r="F314" s="330"/>
      <c r="G314" s="330"/>
      <c r="H314" s="330"/>
      <c r="I314" s="8"/>
      <c r="J314" s="8"/>
      <c r="K314" s="8"/>
      <c r="L314" s="8"/>
      <c r="M314" s="337"/>
      <c r="N314" s="337"/>
      <c r="O314" s="337"/>
      <c r="P314" s="8"/>
      <c r="Q314" s="331"/>
      <c r="R314" s="8"/>
      <c r="S314" s="8"/>
      <c r="T314" s="8"/>
      <c r="U314" s="8"/>
      <c r="V314" s="8"/>
      <c r="W314" s="332"/>
      <c r="X314" s="8"/>
      <c r="Y314" s="8"/>
      <c r="Z314" s="358"/>
      <c r="AA314" s="47"/>
      <c r="AB314" s="8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8"/>
      <c r="AT314" s="5"/>
      <c r="DQ314" s="46"/>
      <c r="DR314" s="46"/>
      <c r="DS314" s="46"/>
      <c r="DT314" s="46"/>
      <c r="DU314" s="52"/>
    </row>
    <row r="315" spans="1:125" x14ac:dyDescent="0.2">
      <c r="A315" s="359"/>
      <c r="B315" s="8"/>
      <c r="C315" s="8"/>
      <c r="D315" s="330"/>
      <c r="E315" s="330"/>
      <c r="F315" s="330"/>
      <c r="G315" s="330"/>
      <c r="H315" s="330"/>
      <c r="I315" s="8"/>
      <c r="J315" s="8"/>
      <c r="K315" s="8"/>
      <c r="L315" s="8"/>
      <c r="M315" s="337"/>
      <c r="N315" s="337"/>
      <c r="O315" s="337"/>
      <c r="P315" s="8"/>
      <c r="Q315" s="331"/>
      <c r="R315" s="8"/>
      <c r="S315" s="8"/>
      <c r="T315" s="8"/>
      <c r="U315" s="8"/>
      <c r="V315" s="8"/>
      <c r="W315" s="332"/>
      <c r="X315" s="8"/>
      <c r="Y315" s="8"/>
      <c r="Z315" s="358"/>
      <c r="AA315" s="47"/>
      <c r="AB315" s="8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8"/>
      <c r="AT315" s="5"/>
      <c r="DQ315" s="46"/>
      <c r="DR315" s="46"/>
      <c r="DS315" s="46"/>
      <c r="DT315" s="46"/>
      <c r="DU315" s="52"/>
    </row>
    <row r="316" spans="1:125" x14ac:dyDescent="0.2">
      <c r="A316" s="359"/>
      <c r="B316" s="8"/>
      <c r="C316" s="8"/>
      <c r="D316" s="330"/>
      <c r="E316" s="330"/>
      <c r="F316" s="330"/>
      <c r="G316" s="330"/>
      <c r="H316" s="330"/>
      <c r="I316" s="8"/>
      <c r="J316" s="8"/>
      <c r="K316" s="8"/>
      <c r="L316" s="8"/>
      <c r="M316" s="337"/>
      <c r="N316" s="337"/>
      <c r="O316" s="337"/>
      <c r="P316" s="8"/>
      <c r="Q316" s="331"/>
      <c r="R316" s="8"/>
      <c r="S316" s="8"/>
      <c r="T316" s="8"/>
      <c r="U316" s="8"/>
      <c r="V316" s="8"/>
      <c r="W316" s="332"/>
      <c r="X316" s="8"/>
      <c r="Y316" s="8"/>
      <c r="Z316" s="358"/>
      <c r="AA316" s="47"/>
      <c r="AB316" s="8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8"/>
      <c r="AT316" s="5"/>
      <c r="DQ316" s="46"/>
      <c r="DR316" s="46"/>
      <c r="DS316" s="46"/>
      <c r="DT316" s="46"/>
      <c r="DU316" s="52"/>
    </row>
    <row r="317" spans="1:125" x14ac:dyDescent="0.2">
      <c r="A317" s="359"/>
      <c r="B317" s="8"/>
      <c r="C317" s="8"/>
      <c r="D317" s="330"/>
      <c r="E317" s="330"/>
      <c r="F317" s="330"/>
      <c r="G317" s="330"/>
      <c r="H317" s="330"/>
      <c r="I317" s="8"/>
      <c r="J317" s="8"/>
      <c r="K317" s="8"/>
      <c r="L317" s="8"/>
      <c r="M317" s="337"/>
      <c r="N317" s="337"/>
      <c r="O317" s="337"/>
      <c r="P317" s="8"/>
      <c r="Q317" s="331"/>
      <c r="R317" s="8"/>
      <c r="S317" s="8"/>
      <c r="T317" s="8"/>
      <c r="U317" s="8"/>
      <c r="V317" s="8"/>
      <c r="W317" s="332"/>
      <c r="X317" s="8"/>
      <c r="Y317" s="8"/>
      <c r="Z317" s="358"/>
      <c r="AA317" s="47"/>
      <c r="AB317" s="8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8"/>
      <c r="AT317" s="5"/>
      <c r="DQ317" s="46"/>
      <c r="DR317" s="46"/>
      <c r="DS317" s="46"/>
      <c r="DT317" s="46"/>
      <c r="DU317" s="52"/>
    </row>
    <row r="318" spans="1:125" x14ac:dyDescent="0.2">
      <c r="A318" s="359"/>
      <c r="B318" s="8"/>
      <c r="C318" s="8"/>
      <c r="D318" s="330"/>
      <c r="E318" s="330"/>
      <c r="F318" s="330"/>
      <c r="G318" s="330"/>
      <c r="H318" s="330"/>
      <c r="I318" s="8"/>
      <c r="J318" s="8"/>
      <c r="K318" s="8"/>
      <c r="L318" s="8"/>
      <c r="M318" s="337"/>
      <c r="N318" s="337"/>
      <c r="O318" s="337"/>
      <c r="P318" s="8"/>
      <c r="Q318" s="331"/>
      <c r="R318" s="8"/>
      <c r="S318" s="8"/>
      <c r="T318" s="8"/>
      <c r="U318" s="8"/>
      <c r="V318" s="8"/>
      <c r="W318" s="332"/>
      <c r="X318" s="8"/>
      <c r="Y318" s="8"/>
      <c r="Z318" s="358"/>
      <c r="AA318" s="47"/>
      <c r="AB318" s="8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8"/>
      <c r="AT318" s="5"/>
      <c r="DQ318" s="46"/>
      <c r="DR318" s="46"/>
      <c r="DS318" s="46"/>
      <c r="DT318" s="46"/>
      <c r="DU318" s="52"/>
    </row>
    <row r="319" spans="1:125" x14ac:dyDescent="0.2">
      <c r="A319" s="359"/>
      <c r="B319" s="8"/>
      <c r="C319" s="8"/>
      <c r="D319" s="330"/>
      <c r="E319" s="330"/>
      <c r="F319" s="330"/>
      <c r="G319" s="330"/>
      <c r="H319" s="330"/>
      <c r="I319" s="8"/>
      <c r="J319" s="8"/>
      <c r="K319" s="8"/>
      <c r="L319" s="8"/>
      <c r="M319" s="337"/>
      <c r="N319" s="337"/>
      <c r="O319" s="337"/>
      <c r="P319" s="8"/>
      <c r="Q319" s="331"/>
      <c r="R319" s="8"/>
      <c r="S319" s="8"/>
      <c r="T319" s="8"/>
      <c r="U319" s="8"/>
      <c r="V319" s="8"/>
      <c r="W319" s="332"/>
      <c r="X319" s="8"/>
      <c r="Y319" s="8"/>
      <c r="Z319" s="358"/>
      <c r="AA319" s="47"/>
      <c r="AB319" s="8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8"/>
      <c r="AT319" s="5"/>
      <c r="DQ319" s="46"/>
      <c r="DR319" s="46"/>
      <c r="DS319" s="46"/>
      <c r="DT319" s="46"/>
      <c r="DU319" s="52"/>
    </row>
    <row r="320" spans="1:125" x14ac:dyDescent="0.2">
      <c r="A320" s="359"/>
      <c r="B320" s="8"/>
      <c r="C320" s="8"/>
      <c r="D320" s="330"/>
      <c r="E320" s="330"/>
      <c r="F320" s="330"/>
      <c r="G320" s="330"/>
      <c r="H320" s="330"/>
      <c r="I320" s="8"/>
      <c r="J320" s="8"/>
      <c r="K320" s="8"/>
      <c r="L320" s="8"/>
      <c r="M320" s="337"/>
      <c r="N320" s="337"/>
      <c r="O320" s="337"/>
      <c r="P320" s="8"/>
      <c r="Q320" s="331"/>
      <c r="R320" s="8"/>
      <c r="S320" s="8"/>
      <c r="T320" s="8"/>
      <c r="U320" s="8"/>
      <c r="V320" s="8"/>
      <c r="W320" s="332"/>
      <c r="X320" s="8"/>
      <c r="Y320" s="8"/>
      <c r="Z320" s="358"/>
      <c r="AA320" s="47"/>
      <c r="AB320" s="8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8"/>
      <c r="AT320" s="5"/>
      <c r="DQ320" s="46"/>
      <c r="DR320" s="46"/>
      <c r="DS320" s="46"/>
      <c r="DT320" s="46"/>
      <c r="DU320" s="52"/>
    </row>
    <row r="321" spans="1:125" x14ac:dyDescent="0.2">
      <c r="A321" s="359"/>
      <c r="B321" s="8"/>
      <c r="C321" s="8"/>
      <c r="D321" s="330"/>
      <c r="E321" s="330"/>
      <c r="F321" s="330"/>
      <c r="G321" s="330"/>
      <c r="H321" s="330"/>
      <c r="I321" s="8"/>
      <c r="J321" s="8"/>
      <c r="K321" s="8"/>
      <c r="L321" s="8"/>
      <c r="M321" s="337"/>
      <c r="N321" s="337"/>
      <c r="O321" s="337"/>
      <c r="P321" s="8"/>
      <c r="Q321" s="331"/>
      <c r="R321" s="8"/>
      <c r="S321" s="8"/>
      <c r="T321" s="8"/>
      <c r="U321" s="8"/>
      <c r="V321" s="8"/>
      <c r="W321" s="332"/>
      <c r="X321" s="8"/>
      <c r="Y321" s="8"/>
      <c r="Z321" s="358"/>
      <c r="AA321" s="47"/>
      <c r="AB321" s="8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8"/>
      <c r="AT321" s="5"/>
      <c r="DQ321" s="46"/>
      <c r="DR321" s="46"/>
      <c r="DS321" s="46"/>
      <c r="DT321" s="46"/>
      <c r="DU321" s="52"/>
    </row>
    <row r="322" spans="1:125" x14ac:dyDescent="0.2">
      <c r="A322" s="359"/>
      <c r="B322" s="8"/>
      <c r="C322" s="8"/>
      <c r="D322" s="330"/>
      <c r="E322" s="330"/>
      <c r="F322" s="330"/>
      <c r="G322" s="330"/>
      <c r="H322" s="330"/>
      <c r="I322" s="8"/>
      <c r="J322" s="8"/>
      <c r="K322" s="8"/>
      <c r="L322" s="8"/>
      <c r="M322" s="337"/>
      <c r="N322" s="337"/>
      <c r="O322" s="337"/>
      <c r="P322" s="8"/>
      <c r="Q322" s="331"/>
      <c r="R322" s="8"/>
      <c r="S322" s="8"/>
      <c r="T322" s="8"/>
      <c r="U322" s="8"/>
      <c r="V322" s="8"/>
      <c r="W322" s="332"/>
      <c r="X322" s="8"/>
      <c r="Y322" s="8"/>
      <c r="Z322" s="358"/>
      <c r="AA322" s="47"/>
      <c r="AB322" s="8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8"/>
      <c r="AT322" s="5"/>
      <c r="DQ322" s="46"/>
      <c r="DR322" s="46"/>
      <c r="DS322" s="46"/>
      <c r="DT322" s="46"/>
      <c r="DU322" s="52"/>
    </row>
    <row r="323" spans="1:125" x14ac:dyDescent="0.2">
      <c r="A323" s="359"/>
      <c r="B323" s="8"/>
      <c r="C323" s="8"/>
      <c r="D323" s="330"/>
      <c r="E323" s="330"/>
      <c r="F323" s="330"/>
      <c r="G323" s="330"/>
      <c r="H323" s="330"/>
      <c r="I323" s="8"/>
      <c r="J323" s="8"/>
      <c r="K323" s="8"/>
      <c r="L323" s="8"/>
      <c r="M323" s="337"/>
      <c r="N323" s="337"/>
      <c r="O323" s="337"/>
      <c r="P323" s="8"/>
      <c r="Q323" s="331"/>
      <c r="R323" s="8"/>
      <c r="S323" s="8"/>
      <c r="T323" s="8"/>
      <c r="U323" s="8"/>
      <c r="V323" s="8"/>
      <c r="W323" s="332"/>
      <c r="X323" s="8"/>
      <c r="Y323" s="8"/>
      <c r="Z323" s="358"/>
      <c r="AA323" s="47"/>
      <c r="AB323" s="8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8"/>
      <c r="AT323" s="5"/>
      <c r="DQ323" s="46"/>
      <c r="DR323" s="46"/>
      <c r="DS323" s="46"/>
      <c r="DT323" s="46"/>
      <c r="DU323" s="52"/>
    </row>
    <row r="324" spans="1:125" x14ac:dyDescent="0.2">
      <c r="A324" s="359"/>
      <c r="B324" s="8"/>
      <c r="C324" s="8"/>
      <c r="D324" s="330"/>
      <c r="E324" s="330"/>
      <c r="F324" s="330"/>
      <c r="G324" s="330"/>
      <c r="H324" s="330"/>
      <c r="I324" s="8"/>
      <c r="J324" s="8"/>
      <c r="K324" s="8"/>
      <c r="L324" s="8"/>
      <c r="M324" s="337"/>
      <c r="N324" s="337"/>
      <c r="O324" s="337"/>
      <c r="P324" s="8"/>
      <c r="Q324" s="331"/>
      <c r="R324" s="8"/>
      <c r="S324" s="8"/>
      <c r="T324" s="8"/>
      <c r="U324" s="8"/>
      <c r="V324" s="8"/>
      <c r="W324" s="332"/>
      <c r="X324" s="8"/>
      <c r="Y324" s="8"/>
      <c r="Z324" s="358"/>
      <c r="AA324" s="47"/>
      <c r="AB324" s="8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8"/>
      <c r="AT324" s="5"/>
      <c r="DQ324" s="46"/>
      <c r="DR324" s="46"/>
      <c r="DS324" s="46"/>
      <c r="DT324" s="46"/>
      <c r="DU324" s="52"/>
    </row>
    <row r="325" spans="1:125" x14ac:dyDescent="0.2">
      <c r="A325" s="359"/>
      <c r="B325" s="8"/>
      <c r="C325" s="8"/>
      <c r="D325" s="330"/>
      <c r="E325" s="330"/>
      <c r="F325" s="330"/>
      <c r="G325" s="330"/>
      <c r="H325" s="330"/>
      <c r="I325" s="8"/>
      <c r="J325" s="8"/>
      <c r="K325" s="8"/>
      <c r="L325" s="8"/>
      <c r="M325" s="337"/>
      <c r="N325" s="337"/>
      <c r="O325" s="337"/>
      <c r="P325" s="8"/>
      <c r="Q325" s="331"/>
      <c r="R325" s="8"/>
      <c r="S325" s="8"/>
      <c r="T325" s="8"/>
      <c r="U325" s="8"/>
      <c r="V325" s="8"/>
      <c r="W325" s="332"/>
      <c r="X325" s="8"/>
      <c r="Y325" s="8"/>
      <c r="Z325" s="358"/>
      <c r="AA325" s="47"/>
      <c r="AB325" s="8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8"/>
      <c r="AT325" s="5"/>
      <c r="DQ325" s="46"/>
      <c r="DR325" s="46"/>
      <c r="DS325" s="46"/>
      <c r="DT325" s="46"/>
      <c r="DU325" s="52"/>
    </row>
    <row r="326" spans="1:125" x14ac:dyDescent="0.2">
      <c r="A326" s="359"/>
      <c r="B326" s="8"/>
      <c r="C326" s="8"/>
      <c r="D326" s="330"/>
      <c r="E326" s="330"/>
      <c r="F326" s="330"/>
      <c r="G326" s="330"/>
      <c r="H326" s="330"/>
      <c r="I326" s="8"/>
      <c r="J326" s="8"/>
      <c r="K326" s="8"/>
      <c r="L326" s="8"/>
      <c r="M326" s="337"/>
      <c r="N326" s="337"/>
      <c r="O326" s="337"/>
      <c r="P326" s="8"/>
      <c r="Q326" s="331"/>
      <c r="R326" s="8"/>
      <c r="S326" s="8"/>
      <c r="T326" s="8"/>
      <c r="U326" s="8"/>
      <c r="V326" s="8"/>
      <c r="W326" s="332"/>
      <c r="X326" s="8"/>
      <c r="Y326" s="8"/>
      <c r="Z326" s="358"/>
      <c r="AA326" s="47"/>
      <c r="AB326" s="8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8"/>
      <c r="AT326" s="5"/>
      <c r="DQ326" s="46"/>
      <c r="DR326" s="46"/>
      <c r="DS326" s="46"/>
      <c r="DT326" s="46"/>
      <c r="DU326" s="52"/>
    </row>
    <row r="327" spans="1:125" x14ac:dyDescent="0.2">
      <c r="A327" s="359"/>
      <c r="B327" s="8"/>
      <c r="C327" s="8"/>
      <c r="D327" s="330"/>
      <c r="E327" s="330"/>
      <c r="F327" s="330"/>
      <c r="G327" s="330"/>
      <c r="H327" s="330"/>
      <c r="I327" s="8"/>
      <c r="J327" s="8"/>
      <c r="K327" s="8"/>
      <c r="L327" s="8"/>
      <c r="M327" s="337"/>
      <c r="N327" s="337"/>
      <c r="O327" s="337"/>
      <c r="P327" s="8"/>
      <c r="Q327" s="331"/>
      <c r="R327" s="8"/>
      <c r="S327" s="8"/>
      <c r="T327" s="8"/>
      <c r="U327" s="8"/>
      <c r="V327" s="8"/>
      <c r="W327" s="332"/>
      <c r="X327" s="8"/>
      <c r="Y327" s="8"/>
      <c r="Z327" s="358"/>
      <c r="AA327" s="47"/>
      <c r="AB327" s="8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8"/>
      <c r="AT327" s="5"/>
      <c r="DQ327" s="46"/>
      <c r="DR327" s="46"/>
      <c r="DS327" s="46"/>
      <c r="DT327" s="46"/>
      <c r="DU327" s="52"/>
    </row>
    <row r="328" spans="1:125" x14ac:dyDescent="0.2">
      <c r="A328" s="359"/>
      <c r="B328" s="8"/>
      <c r="C328" s="8"/>
      <c r="D328" s="330"/>
      <c r="E328" s="330"/>
      <c r="F328" s="330"/>
      <c r="G328" s="330"/>
      <c r="H328" s="330"/>
      <c r="I328" s="8"/>
      <c r="J328" s="8"/>
      <c r="K328" s="8"/>
      <c r="L328" s="8"/>
      <c r="M328" s="337"/>
      <c r="N328" s="337"/>
      <c r="O328" s="337"/>
      <c r="P328" s="8"/>
      <c r="Q328" s="331"/>
      <c r="R328" s="8"/>
      <c r="S328" s="8"/>
      <c r="T328" s="8"/>
      <c r="U328" s="8"/>
      <c r="V328" s="8"/>
      <c r="W328" s="332"/>
      <c r="X328" s="8"/>
      <c r="Y328" s="8"/>
      <c r="Z328" s="358"/>
      <c r="AA328" s="47"/>
      <c r="AB328" s="8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8"/>
      <c r="AT328" s="5"/>
      <c r="DQ328" s="46"/>
      <c r="DR328" s="46"/>
      <c r="DS328" s="46"/>
      <c r="DT328" s="46"/>
      <c r="DU328" s="52"/>
    </row>
    <row r="329" spans="1:125" x14ac:dyDescent="0.2">
      <c r="A329" s="359"/>
      <c r="B329" s="8"/>
      <c r="C329" s="8"/>
      <c r="D329" s="330"/>
      <c r="E329" s="330"/>
      <c r="F329" s="330"/>
      <c r="G329" s="330"/>
      <c r="H329" s="330"/>
      <c r="I329" s="8"/>
      <c r="J329" s="8"/>
      <c r="K329" s="8"/>
      <c r="L329" s="8"/>
      <c r="M329" s="337"/>
      <c r="N329" s="337"/>
      <c r="O329" s="337"/>
      <c r="P329" s="8"/>
      <c r="Q329" s="331"/>
      <c r="R329" s="8"/>
      <c r="S329" s="8"/>
      <c r="T329" s="8"/>
      <c r="U329" s="8"/>
      <c r="V329" s="8"/>
      <c r="W329" s="332"/>
      <c r="X329" s="8"/>
      <c r="Y329" s="8"/>
      <c r="Z329" s="358"/>
      <c r="AA329" s="47"/>
      <c r="AB329" s="8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8"/>
      <c r="AT329" s="5"/>
      <c r="DQ329" s="46"/>
      <c r="DR329" s="46"/>
      <c r="DS329" s="46"/>
      <c r="DT329" s="46"/>
      <c r="DU329" s="52"/>
    </row>
    <row r="330" spans="1:125" x14ac:dyDescent="0.2">
      <c r="A330" s="359"/>
      <c r="B330" s="8"/>
      <c r="C330" s="8"/>
      <c r="D330" s="330"/>
      <c r="E330" s="330"/>
      <c r="F330" s="330"/>
      <c r="G330" s="330"/>
      <c r="H330" s="330"/>
      <c r="I330" s="8"/>
      <c r="J330" s="8"/>
      <c r="K330" s="8"/>
      <c r="L330" s="8"/>
      <c r="M330" s="337"/>
      <c r="N330" s="337"/>
      <c r="O330" s="337"/>
      <c r="P330" s="8"/>
      <c r="Q330" s="331"/>
      <c r="R330" s="8"/>
      <c r="S330" s="8"/>
      <c r="T330" s="8"/>
      <c r="U330" s="8"/>
      <c r="V330" s="8"/>
      <c r="W330" s="332"/>
      <c r="X330" s="8"/>
      <c r="Y330" s="8"/>
      <c r="Z330" s="358"/>
      <c r="AA330" s="47"/>
      <c r="AB330" s="8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8"/>
      <c r="AT330" s="5"/>
      <c r="DQ330" s="46"/>
      <c r="DR330" s="46"/>
      <c r="DS330" s="46"/>
      <c r="DT330" s="46"/>
      <c r="DU330" s="52"/>
    </row>
    <row r="331" spans="1:125" x14ac:dyDescent="0.2">
      <c r="A331" s="359"/>
      <c r="B331" s="8"/>
      <c r="C331" s="8"/>
      <c r="D331" s="330"/>
      <c r="E331" s="330"/>
      <c r="F331" s="330"/>
      <c r="G331" s="330"/>
      <c r="H331" s="330"/>
      <c r="I331" s="8"/>
      <c r="J331" s="8"/>
      <c r="K331" s="8"/>
      <c r="L331" s="8"/>
      <c r="M331" s="337"/>
      <c r="N331" s="337"/>
      <c r="O331" s="337"/>
      <c r="P331" s="8"/>
      <c r="Q331" s="331"/>
      <c r="R331" s="8"/>
      <c r="S331" s="8"/>
      <c r="T331" s="8"/>
      <c r="U331" s="8"/>
      <c r="V331" s="8"/>
      <c r="W331" s="332"/>
      <c r="X331" s="8"/>
      <c r="Y331" s="8"/>
      <c r="Z331" s="358"/>
      <c r="AA331" s="47"/>
      <c r="AB331" s="8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8"/>
      <c r="AT331" s="5"/>
      <c r="DQ331" s="46"/>
      <c r="DR331" s="46"/>
      <c r="DS331" s="46"/>
      <c r="DT331" s="46"/>
      <c r="DU331" s="52"/>
    </row>
    <row r="332" spans="1:125" x14ac:dyDescent="0.2">
      <c r="A332" s="359"/>
      <c r="B332" s="8"/>
      <c r="C332" s="8"/>
      <c r="D332" s="330"/>
      <c r="E332" s="330"/>
      <c r="F332" s="330"/>
      <c r="G332" s="330"/>
      <c r="H332" s="330"/>
      <c r="I332" s="8"/>
      <c r="J332" s="8"/>
      <c r="K332" s="8"/>
      <c r="L332" s="8"/>
      <c r="M332" s="337"/>
      <c r="N332" s="337"/>
      <c r="O332" s="337"/>
      <c r="P332" s="8"/>
      <c r="Q332" s="331"/>
      <c r="R332" s="8"/>
      <c r="S332" s="8"/>
      <c r="T332" s="8"/>
      <c r="U332" s="8"/>
      <c r="V332" s="8"/>
      <c r="W332" s="332"/>
      <c r="X332" s="8"/>
      <c r="Y332" s="8"/>
      <c r="Z332" s="358"/>
      <c r="AA332" s="47"/>
      <c r="AB332" s="8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8"/>
      <c r="AT332" s="5"/>
      <c r="DQ332" s="46"/>
      <c r="DR332" s="46"/>
      <c r="DS332" s="46"/>
      <c r="DT332" s="46"/>
      <c r="DU332" s="52"/>
    </row>
    <row r="333" spans="1:125" x14ac:dyDescent="0.2">
      <c r="A333" s="359"/>
      <c r="B333" s="8"/>
      <c r="C333" s="8"/>
      <c r="D333" s="330"/>
      <c r="E333" s="330"/>
      <c r="F333" s="330"/>
      <c r="G333" s="330"/>
      <c r="H333" s="330"/>
      <c r="I333" s="8"/>
      <c r="J333" s="8"/>
      <c r="K333" s="8"/>
      <c r="L333" s="8"/>
      <c r="M333" s="337"/>
      <c r="N333" s="337"/>
      <c r="O333" s="337"/>
      <c r="P333" s="8"/>
      <c r="Q333" s="331"/>
      <c r="R333" s="8"/>
      <c r="S333" s="8"/>
      <c r="T333" s="8"/>
      <c r="U333" s="8"/>
      <c r="V333" s="8"/>
      <c r="W333" s="332"/>
      <c r="X333" s="8"/>
      <c r="Y333" s="8"/>
      <c r="Z333" s="358"/>
      <c r="AA333" s="47"/>
      <c r="AB333" s="8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8"/>
      <c r="AT333" s="5"/>
      <c r="DQ333" s="46"/>
      <c r="DR333" s="46"/>
      <c r="DS333" s="46"/>
      <c r="DT333" s="46"/>
      <c r="DU333" s="52"/>
    </row>
    <row r="334" spans="1:125" x14ac:dyDescent="0.2">
      <c r="A334" s="359"/>
      <c r="B334" s="8"/>
      <c r="C334" s="8"/>
      <c r="D334" s="330"/>
      <c r="E334" s="330"/>
      <c r="F334" s="330"/>
      <c r="G334" s="330"/>
      <c r="H334" s="330"/>
      <c r="I334" s="8"/>
      <c r="J334" s="8"/>
      <c r="K334" s="8"/>
      <c r="L334" s="8"/>
      <c r="M334" s="337"/>
      <c r="N334" s="337"/>
      <c r="O334" s="337"/>
      <c r="P334" s="8"/>
      <c r="Q334" s="331"/>
      <c r="R334" s="8"/>
      <c r="S334" s="8"/>
      <c r="T334" s="8"/>
      <c r="U334" s="8"/>
      <c r="V334" s="8"/>
      <c r="W334" s="332"/>
      <c r="X334" s="8"/>
      <c r="Y334" s="8"/>
      <c r="Z334" s="358"/>
      <c r="AA334" s="47"/>
      <c r="AB334" s="8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8"/>
      <c r="AT334" s="5"/>
      <c r="DQ334" s="46"/>
      <c r="DR334" s="46"/>
      <c r="DS334" s="46"/>
      <c r="DT334" s="46"/>
      <c r="DU334" s="52"/>
    </row>
    <row r="335" spans="1:125" x14ac:dyDescent="0.2">
      <c r="A335" s="359"/>
      <c r="B335" s="8"/>
      <c r="C335" s="8"/>
      <c r="D335" s="330"/>
      <c r="E335" s="330"/>
      <c r="F335" s="330"/>
      <c r="G335" s="330"/>
      <c r="H335" s="330"/>
      <c r="I335" s="8"/>
      <c r="J335" s="8"/>
      <c r="K335" s="8"/>
      <c r="L335" s="8"/>
      <c r="M335" s="337"/>
      <c r="N335" s="337"/>
      <c r="O335" s="337"/>
      <c r="P335" s="8"/>
      <c r="Q335" s="331"/>
      <c r="R335" s="8"/>
      <c r="S335" s="8"/>
      <c r="T335" s="8"/>
      <c r="U335" s="8"/>
      <c r="V335" s="8"/>
      <c r="W335" s="332"/>
      <c r="X335" s="8"/>
      <c r="Y335" s="8"/>
      <c r="Z335" s="358"/>
      <c r="AA335" s="47"/>
      <c r="AB335" s="8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8"/>
      <c r="AT335" s="5"/>
      <c r="DQ335" s="46"/>
      <c r="DR335" s="46"/>
      <c r="DS335" s="46"/>
      <c r="DT335" s="46"/>
      <c r="DU335" s="52"/>
    </row>
    <row r="336" spans="1:125" x14ac:dyDescent="0.2">
      <c r="A336" s="359"/>
      <c r="B336" s="8"/>
      <c r="C336" s="8"/>
      <c r="D336" s="330"/>
      <c r="E336" s="330"/>
      <c r="F336" s="330"/>
      <c r="G336" s="330"/>
      <c r="H336" s="330"/>
      <c r="I336" s="8"/>
      <c r="J336" s="8"/>
      <c r="K336" s="8"/>
      <c r="L336" s="8"/>
      <c r="M336" s="337"/>
      <c r="N336" s="337"/>
      <c r="O336" s="337"/>
      <c r="P336" s="8"/>
      <c r="Q336" s="331"/>
      <c r="R336" s="8"/>
      <c r="S336" s="8"/>
      <c r="T336" s="8"/>
      <c r="U336" s="8"/>
      <c r="V336" s="8"/>
      <c r="W336" s="332"/>
      <c r="X336" s="8"/>
      <c r="Y336" s="8"/>
      <c r="Z336" s="358"/>
      <c r="AA336" s="47"/>
      <c r="AB336" s="8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8"/>
      <c r="AT336" s="5"/>
      <c r="DQ336" s="46"/>
      <c r="DR336" s="46"/>
      <c r="DS336" s="46"/>
      <c r="DT336" s="46"/>
      <c r="DU336" s="52"/>
    </row>
    <row r="337" spans="1:125" x14ac:dyDescent="0.2">
      <c r="A337" s="359"/>
      <c r="B337" s="8"/>
      <c r="C337" s="8"/>
      <c r="D337" s="330"/>
      <c r="E337" s="330"/>
      <c r="F337" s="330"/>
      <c r="G337" s="330"/>
      <c r="H337" s="330"/>
      <c r="I337" s="8"/>
      <c r="J337" s="8"/>
      <c r="K337" s="8"/>
      <c r="L337" s="8"/>
      <c r="M337" s="337"/>
      <c r="N337" s="337"/>
      <c r="O337" s="337"/>
      <c r="P337" s="8"/>
      <c r="Q337" s="331"/>
      <c r="R337" s="8"/>
      <c r="S337" s="8"/>
      <c r="T337" s="8"/>
      <c r="U337" s="8"/>
      <c r="V337" s="8"/>
      <c r="W337" s="332"/>
      <c r="X337" s="8"/>
      <c r="Y337" s="8"/>
      <c r="Z337" s="358"/>
      <c r="AA337" s="47"/>
      <c r="AB337" s="8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8"/>
      <c r="AT337" s="5"/>
      <c r="DQ337" s="46"/>
      <c r="DR337" s="46"/>
      <c r="DS337" s="46"/>
      <c r="DT337" s="46"/>
      <c r="DU337" s="52"/>
    </row>
    <row r="338" spans="1:125" x14ac:dyDescent="0.2">
      <c r="A338" s="359"/>
      <c r="B338" s="8"/>
      <c r="C338" s="8"/>
      <c r="D338" s="330"/>
      <c r="E338" s="330"/>
      <c r="F338" s="330"/>
      <c r="G338" s="330"/>
      <c r="H338" s="330"/>
      <c r="I338" s="8"/>
      <c r="J338" s="8"/>
      <c r="K338" s="8"/>
      <c r="L338" s="8"/>
      <c r="M338" s="337"/>
      <c r="N338" s="337"/>
      <c r="O338" s="337"/>
      <c r="P338" s="8"/>
      <c r="Q338" s="331"/>
      <c r="R338" s="8"/>
      <c r="S338" s="8"/>
      <c r="T338" s="8"/>
      <c r="U338" s="8"/>
      <c r="V338" s="8"/>
      <c r="W338" s="332"/>
      <c r="X338" s="8"/>
      <c r="Y338" s="8"/>
      <c r="Z338" s="358"/>
      <c r="AA338" s="47"/>
      <c r="AB338" s="8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8"/>
      <c r="AT338" s="5"/>
      <c r="DQ338" s="46"/>
      <c r="DR338" s="46"/>
      <c r="DS338" s="46"/>
      <c r="DT338" s="46"/>
      <c r="DU338" s="52"/>
    </row>
    <row r="339" spans="1:125" x14ac:dyDescent="0.2">
      <c r="A339" s="359"/>
      <c r="B339" s="8"/>
      <c r="C339" s="8"/>
      <c r="D339" s="330"/>
      <c r="E339" s="330"/>
      <c r="F339" s="330"/>
      <c r="G339" s="330"/>
      <c r="H339" s="330"/>
      <c r="I339" s="8"/>
      <c r="J339" s="8"/>
      <c r="K339" s="8"/>
      <c r="L339" s="8"/>
      <c r="M339" s="337"/>
      <c r="N339" s="337"/>
      <c r="O339" s="337"/>
      <c r="P339" s="8"/>
      <c r="Q339" s="331"/>
      <c r="R339" s="8"/>
      <c r="S339" s="8"/>
      <c r="T339" s="8"/>
      <c r="U339" s="8"/>
      <c r="V339" s="8"/>
      <c r="W339" s="332"/>
      <c r="X339" s="8"/>
      <c r="Y339" s="8"/>
      <c r="Z339" s="358"/>
      <c r="AA339" s="47"/>
      <c r="AB339" s="8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8"/>
      <c r="AT339" s="5"/>
      <c r="DQ339" s="46"/>
      <c r="DR339" s="46"/>
      <c r="DS339" s="46"/>
      <c r="DT339" s="46"/>
      <c r="DU339" s="52"/>
    </row>
    <row r="340" spans="1:125" x14ac:dyDescent="0.2">
      <c r="A340" s="359"/>
      <c r="B340" s="8"/>
      <c r="C340" s="8"/>
      <c r="D340" s="330"/>
      <c r="E340" s="330"/>
      <c r="F340" s="330"/>
      <c r="G340" s="330"/>
      <c r="H340" s="330"/>
      <c r="I340" s="8"/>
      <c r="J340" s="8"/>
      <c r="K340" s="8"/>
      <c r="L340" s="8"/>
      <c r="M340" s="337"/>
      <c r="N340" s="337"/>
      <c r="O340" s="337"/>
      <c r="P340" s="8"/>
      <c r="Q340" s="331"/>
      <c r="R340" s="8"/>
      <c r="S340" s="8"/>
      <c r="T340" s="8"/>
      <c r="U340" s="8"/>
      <c r="V340" s="8"/>
      <c r="W340" s="332"/>
      <c r="X340" s="8"/>
      <c r="Y340" s="8"/>
      <c r="Z340" s="358"/>
      <c r="AA340" s="47"/>
      <c r="AB340" s="8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8"/>
      <c r="AT340" s="5"/>
      <c r="DQ340" s="46"/>
      <c r="DR340" s="46"/>
      <c r="DS340" s="46"/>
      <c r="DT340" s="46"/>
      <c r="DU340" s="52"/>
    </row>
    <row r="341" spans="1:125" x14ac:dyDescent="0.2">
      <c r="A341" s="359"/>
      <c r="B341" s="8"/>
      <c r="C341" s="8"/>
      <c r="D341" s="330"/>
      <c r="E341" s="330"/>
      <c r="F341" s="330"/>
      <c r="G341" s="330"/>
      <c r="H341" s="330"/>
      <c r="I341" s="8"/>
      <c r="J341" s="8"/>
      <c r="K341" s="8"/>
      <c r="L341" s="8"/>
      <c r="M341" s="337"/>
      <c r="N341" s="337"/>
      <c r="O341" s="337"/>
      <c r="P341" s="8"/>
      <c r="Q341" s="331"/>
      <c r="R341" s="8"/>
      <c r="S341" s="8"/>
      <c r="T341" s="8"/>
      <c r="U341" s="8"/>
      <c r="V341" s="8"/>
      <c r="W341" s="332"/>
      <c r="X341" s="8"/>
      <c r="Y341" s="8"/>
      <c r="Z341" s="358"/>
      <c r="AA341" s="47"/>
      <c r="AB341" s="8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8"/>
      <c r="AT341" s="5"/>
      <c r="DQ341" s="46"/>
      <c r="DR341" s="46"/>
      <c r="DS341" s="46"/>
      <c r="DT341" s="46"/>
      <c r="DU341" s="52"/>
    </row>
    <row r="342" spans="1:125" x14ac:dyDescent="0.2">
      <c r="A342" s="359"/>
      <c r="B342" s="8"/>
      <c r="C342" s="8"/>
      <c r="D342" s="330"/>
      <c r="E342" s="330"/>
      <c r="F342" s="330"/>
      <c r="G342" s="330"/>
      <c r="H342" s="330"/>
      <c r="I342" s="8"/>
      <c r="J342" s="8"/>
      <c r="K342" s="8"/>
      <c r="L342" s="8"/>
      <c r="M342" s="337"/>
      <c r="N342" s="337"/>
      <c r="O342" s="337"/>
      <c r="P342" s="8"/>
      <c r="Q342" s="331"/>
      <c r="R342" s="8"/>
      <c r="S342" s="8"/>
      <c r="T342" s="8"/>
      <c r="U342" s="8"/>
      <c r="V342" s="8"/>
      <c r="W342" s="332"/>
      <c r="X342" s="8"/>
      <c r="Y342" s="8"/>
      <c r="Z342" s="358"/>
      <c r="AA342" s="47"/>
      <c r="AB342" s="8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8"/>
      <c r="AT342" s="5"/>
      <c r="DQ342" s="46"/>
      <c r="DR342" s="46"/>
      <c r="DS342" s="46"/>
      <c r="DT342" s="46"/>
      <c r="DU342" s="52"/>
    </row>
    <row r="343" spans="1:125" x14ac:dyDescent="0.2">
      <c r="A343" s="359"/>
      <c r="B343" s="8"/>
      <c r="C343" s="8"/>
      <c r="D343" s="330"/>
      <c r="E343" s="330"/>
      <c r="F343" s="330"/>
      <c r="G343" s="330"/>
      <c r="H343" s="330"/>
      <c r="I343" s="8"/>
      <c r="J343" s="8"/>
      <c r="K343" s="8"/>
      <c r="L343" s="8"/>
      <c r="M343" s="337"/>
      <c r="N343" s="337"/>
      <c r="O343" s="337"/>
      <c r="P343" s="8"/>
      <c r="Q343" s="331"/>
      <c r="R343" s="8"/>
      <c r="S343" s="8"/>
      <c r="T343" s="8"/>
      <c r="U343" s="8"/>
      <c r="V343" s="8"/>
      <c r="W343" s="332"/>
      <c r="X343" s="8"/>
      <c r="Y343" s="8"/>
      <c r="Z343" s="358"/>
      <c r="AA343" s="47"/>
      <c r="AB343" s="8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8"/>
      <c r="AT343" s="5"/>
      <c r="DQ343" s="46"/>
      <c r="DR343" s="46"/>
      <c r="DS343" s="46"/>
      <c r="DT343" s="46"/>
      <c r="DU343" s="52"/>
    </row>
    <row r="344" spans="1:125" x14ac:dyDescent="0.2">
      <c r="A344" s="359"/>
      <c r="B344" s="8"/>
      <c r="C344" s="8"/>
      <c r="D344" s="330"/>
      <c r="E344" s="330"/>
      <c r="F344" s="330"/>
      <c r="G344" s="330"/>
      <c r="H344" s="330"/>
      <c r="I344" s="8"/>
      <c r="J344" s="8"/>
      <c r="K344" s="8"/>
      <c r="L344" s="8"/>
      <c r="M344" s="337"/>
      <c r="N344" s="337"/>
      <c r="O344" s="337"/>
      <c r="P344" s="8"/>
      <c r="Q344" s="331"/>
      <c r="R344" s="8"/>
      <c r="S344" s="8"/>
      <c r="T344" s="8"/>
      <c r="U344" s="8"/>
      <c r="V344" s="8"/>
      <c r="W344" s="332"/>
      <c r="X344" s="8"/>
      <c r="Y344" s="8"/>
      <c r="Z344" s="358"/>
      <c r="AA344" s="47"/>
      <c r="AB344" s="8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8"/>
      <c r="AT344" s="5"/>
      <c r="DQ344" s="46"/>
      <c r="DR344" s="46"/>
      <c r="DS344" s="46"/>
      <c r="DT344" s="46"/>
      <c r="DU344" s="52"/>
    </row>
    <row r="345" spans="1:125" x14ac:dyDescent="0.2">
      <c r="A345" s="359"/>
      <c r="B345" s="8"/>
      <c r="C345" s="8"/>
      <c r="D345" s="330"/>
      <c r="E345" s="330"/>
      <c r="F345" s="330"/>
      <c r="G345" s="330"/>
      <c r="H345" s="330"/>
      <c r="I345" s="8"/>
      <c r="J345" s="8"/>
      <c r="K345" s="8"/>
      <c r="L345" s="8"/>
      <c r="M345" s="337"/>
      <c r="N345" s="337"/>
      <c r="O345" s="337"/>
      <c r="P345" s="8"/>
      <c r="Q345" s="331"/>
      <c r="R345" s="8"/>
      <c r="S345" s="8"/>
      <c r="T345" s="8"/>
      <c r="U345" s="8"/>
      <c r="V345" s="8"/>
      <c r="W345" s="332"/>
      <c r="X345" s="8"/>
      <c r="Y345" s="8"/>
      <c r="Z345" s="358"/>
      <c r="AA345" s="47"/>
      <c r="AB345" s="8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8"/>
      <c r="AT345" s="5"/>
      <c r="DQ345" s="46"/>
      <c r="DR345" s="46"/>
      <c r="DS345" s="46"/>
      <c r="DT345" s="46"/>
      <c r="DU345" s="52"/>
    </row>
    <row r="346" spans="1:125" x14ac:dyDescent="0.2">
      <c r="A346" s="359"/>
      <c r="B346" s="8"/>
      <c r="C346" s="8"/>
      <c r="D346" s="330"/>
      <c r="E346" s="330"/>
      <c r="F346" s="330"/>
      <c r="G346" s="330"/>
      <c r="H346" s="330"/>
      <c r="I346" s="8"/>
      <c r="J346" s="8"/>
      <c r="K346" s="8"/>
      <c r="L346" s="8"/>
      <c r="M346" s="337"/>
      <c r="N346" s="337"/>
      <c r="O346" s="337"/>
      <c r="P346" s="8"/>
      <c r="Q346" s="331"/>
      <c r="R346" s="8"/>
      <c r="S346" s="8"/>
      <c r="T346" s="8"/>
      <c r="U346" s="8"/>
      <c r="V346" s="8"/>
      <c r="W346" s="332"/>
      <c r="X346" s="8"/>
      <c r="Y346" s="8"/>
      <c r="Z346" s="358"/>
      <c r="AA346" s="47"/>
      <c r="AB346" s="8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8"/>
      <c r="AT346" s="5"/>
      <c r="DQ346" s="46"/>
      <c r="DR346" s="46"/>
      <c r="DS346" s="46"/>
      <c r="DT346" s="46"/>
      <c r="DU346" s="52"/>
    </row>
    <row r="347" spans="1:125" x14ac:dyDescent="0.2">
      <c r="A347" s="359"/>
      <c r="B347" s="8"/>
      <c r="C347" s="8"/>
      <c r="D347" s="330"/>
      <c r="E347" s="330"/>
      <c r="F347" s="330"/>
      <c r="G347" s="330"/>
      <c r="H347" s="330"/>
      <c r="I347" s="8"/>
      <c r="J347" s="8"/>
      <c r="K347" s="8"/>
      <c r="L347" s="8"/>
      <c r="M347" s="337"/>
      <c r="N347" s="337"/>
      <c r="O347" s="337"/>
      <c r="P347" s="8"/>
      <c r="Q347" s="331"/>
      <c r="R347" s="8"/>
      <c r="S347" s="8"/>
      <c r="T347" s="8"/>
      <c r="U347" s="8"/>
      <c r="V347" s="8"/>
      <c r="W347" s="332"/>
      <c r="X347" s="8"/>
      <c r="Y347" s="8"/>
      <c r="Z347" s="358"/>
      <c r="AA347" s="47"/>
      <c r="AB347" s="8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8"/>
      <c r="AT347" s="5"/>
      <c r="DQ347" s="46"/>
      <c r="DR347" s="46"/>
      <c r="DS347" s="46"/>
      <c r="DT347" s="46"/>
      <c r="DU347" s="52"/>
    </row>
    <row r="348" spans="1:125" x14ac:dyDescent="0.2">
      <c r="A348" s="359"/>
      <c r="B348" s="8"/>
      <c r="C348" s="8"/>
      <c r="D348" s="330"/>
      <c r="E348" s="330"/>
      <c r="F348" s="330"/>
      <c r="G348" s="330"/>
      <c r="H348" s="330"/>
      <c r="I348" s="8"/>
      <c r="J348" s="8"/>
      <c r="K348" s="8"/>
      <c r="L348" s="8"/>
      <c r="M348" s="337"/>
      <c r="N348" s="337"/>
      <c r="O348" s="337"/>
      <c r="P348" s="8"/>
      <c r="Q348" s="331"/>
      <c r="R348" s="8"/>
      <c r="S348" s="8"/>
      <c r="T348" s="8"/>
      <c r="U348" s="8"/>
      <c r="V348" s="8"/>
      <c r="W348" s="332"/>
      <c r="X348" s="8"/>
      <c r="Y348" s="8"/>
      <c r="Z348" s="358"/>
      <c r="AA348" s="47"/>
      <c r="AB348" s="8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8"/>
      <c r="AT348" s="5"/>
    </row>
    <row r="349" spans="1:125" x14ac:dyDescent="0.2">
      <c r="A349" s="359"/>
      <c r="B349" s="8"/>
      <c r="C349" s="8"/>
      <c r="D349" s="330"/>
      <c r="E349" s="330"/>
      <c r="F349" s="330"/>
      <c r="G349" s="330"/>
      <c r="H349" s="330"/>
      <c r="I349" s="8"/>
      <c r="J349" s="8"/>
      <c r="K349" s="8"/>
      <c r="L349" s="8"/>
      <c r="M349" s="337"/>
      <c r="N349" s="337"/>
      <c r="O349" s="337"/>
      <c r="P349" s="8"/>
      <c r="Q349" s="331"/>
      <c r="R349" s="8"/>
      <c r="S349" s="8"/>
      <c r="T349" s="8"/>
      <c r="U349" s="8"/>
      <c r="V349" s="8"/>
      <c r="W349" s="332"/>
      <c r="X349" s="8"/>
      <c r="Y349" s="8"/>
      <c r="Z349" s="358"/>
      <c r="AA349" s="47"/>
      <c r="AB349" s="8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8"/>
      <c r="AT349" s="5"/>
    </row>
    <row r="350" spans="1:125" x14ac:dyDescent="0.2">
      <c r="A350" s="359"/>
      <c r="B350" s="8"/>
      <c r="C350" s="8"/>
      <c r="D350" s="330"/>
      <c r="E350" s="330"/>
      <c r="F350" s="330"/>
      <c r="G350" s="330"/>
      <c r="H350" s="330"/>
      <c r="I350" s="8"/>
      <c r="J350" s="8"/>
      <c r="K350" s="8"/>
      <c r="L350" s="8"/>
      <c r="M350" s="337"/>
      <c r="N350" s="337"/>
      <c r="O350" s="337"/>
      <c r="P350" s="8"/>
      <c r="Q350" s="331"/>
      <c r="R350" s="8"/>
      <c r="S350" s="8"/>
      <c r="T350" s="8"/>
      <c r="U350" s="8"/>
      <c r="V350" s="8"/>
      <c r="W350" s="332"/>
      <c r="X350" s="8"/>
      <c r="Y350" s="8"/>
      <c r="Z350" s="358"/>
      <c r="AA350" s="47"/>
      <c r="AB350" s="8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8"/>
      <c r="AT350" s="5"/>
    </row>
    <row r="351" spans="1:125" x14ac:dyDescent="0.2">
      <c r="A351" s="359"/>
      <c r="B351" s="8"/>
      <c r="C351" s="8"/>
      <c r="D351" s="330"/>
      <c r="E351" s="330"/>
      <c r="F351" s="330"/>
      <c r="G351" s="330"/>
      <c r="H351" s="330"/>
      <c r="I351" s="8"/>
      <c r="J351" s="8"/>
      <c r="K351" s="8"/>
      <c r="L351" s="8"/>
      <c r="M351" s="337"/>
      <c r="N351" s="337"/>
      <c r="O351" s="337"/>
      <c r="P351" s="8"/>
      <c r="Q351" s="331"/>
      <c r="R351" s="8"/>
      <c r="S351" s="8"/>
      <c r="T351" s="8"/>
      <c r="U351" s="8"/>
      <c r="V351" s="8"/>
      <c r="W351" s="332"/>
      <c r="X351" s="8"/>
      <c r="Y351" s="8"/>
      <c r="Z351" s="358"/>
      <c r="AA351" s="47"/>
      <c r="AB351" s="8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8"/>
      <c r="AT351" s="5"/>
    </row>
    <row r="352" spans="1:125" x14ac:dyDescent="0.2">
      <c r="A352" s="359"/>
      <c r="B352" s="8"/>
      <c r="C352" s="8"/>
      <c r="D352" s="330"/>
      <c r="E352" s="330"/>
      <c r="F352" s="330"/>
      <c r="G352" s="330"/>
      <c r="H352" s="330"/>
      <c r="I352" s="8"/>
      <c r="J352" s="8"/>
      <c r="K352" s="8"/>
      <c r="L352" s="8"/>
      <c r="M352" s="337"/>
      <c r="N352" s="337"/>
      <c r="O352" s="337"/>
      <c r="P352" s="8"/>
      <c r="Q352" s="331"/>
      <c r="R352" s="8"/>
      <c r="S352" s="8"/>
      <c r="T352" s="8"/>
      <c r="U352" s="8"/>
      <c r="V352" s="8"/>
      <c r="W352" s="332"/>
      <c r="X352" s="8"/>
      <c r="Y352" s="8"/>
      <c r="Z352" s="358"/>
      <c r="AA352" s="47"/>
      <c r="AB352" s="8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8"/>
      <c r="AT352" s="5"/>
      <c r="DQ352" s="275"/>
      <c r="DR352" s="275"/>
      <c r="DS352" s="275"/>
    </row>
    <row r="353" spans="1:123" x14ac:dyDescent="0.2">
      <c r="A353" s="359"/>
      <c r="B353" s="8"/>
      <c r="C353" s="8"/>
      <c r="D353" s="330"/>
      <c r="E353" s="330"/>
      <c r="F353" s="330"/>
      <c r="G353" s="330"/>
      <c r="H353" s="330"/>
      <c r="I353" s="8"/>
      <c r="J353" s="8"/>
      <c r="K353" s="8"/>
      <c r="L353" s="8"/>
      <c r="M353" s="337"/>
      <c r="N353" s="337"/>
      <c r="O353" s="337"/>
      <c r="P353" s="8"/>
      <c r="Q353" s="331"/>
      <c r="R353" s="8"/>
      <c r="S353" s="8"/>
      <c r="T353" s="8"/>
      <c r="U353" s="8"/>
      <c r="V353" s="8"/>
      <c r="W353" s="332"/>
      <c r="X353" s="8"/>
      <c r="Y353" s="8"/>
      <c r="Z353" s="358"/>
      <c r="AA353" s="47"/>
      <c r="AB353" s="8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8"/>
      <c r="AT353" s="5"/>
      <c r="DQ353" s="48"/>
      <c r="DR353" s="48"/>
      <c r="DS353" s="48"/>
    </row>
    <row r="354" spans="1:123" x14ac:dyDescent="0.2">
      <c r="A354" s="359"/>
      <c r="B354" s="8"/>
      <c r="C354" s="8"/>
      <c r="D354" s="330"/>
      <c r="E354" s="330"/>
      <c r="F354" s="330"/>
      <c r="G354" s="330"/>
      <c r="H354" s="330"/>
      <c r="I354" s="8"/>
      <c r="J354" s="8"/>
      <c r="K354" s="8"/>
      <c r="L354" s="8"/>
      <c r="M354" s="337"/>
      <c r="N354" s="337"/>
      <c r="O354" s="337"/>
      <c r="P354" s="8"/>
      <c r="Q354" s="331"/>
      <c r="R354" s="8"/>
      <c r="S354" s="8"/>
      <c r="T354" s="8"/>
      <c r="U354" s="8"/>
      <c r="V354" s="8"/>
      <c r="W354" s="332"/>
      <c r="X354" s="8"/>
      <c r="Y354" s="8"/>
      <c r="Z354" s="358"/>
      <c r="AA354" s="47"/>
      <c r="AB354" s="8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8"/>
      <c r="AT354" s="5"/>
      <c r="DQ354" s="48"/>
      <c r="DR354" s="48"/>
      <c r="DS354" s="48"/>
    </row>
    <row r="355" spans="1:123" x14ac:dyDescent="0.2">
      <c r="A355" s="359"/>
      <c r="B355" s="8"/>
      <c r="C355" s="8"/>
      <c r="D355" s="330"/>
      <c r="E355" s="330"/>
      <c r="F355" s="330"/>
      <c r="G355" s="330"/>
      <c r="H355" s="330"/>
      <c r="I355" s="8"/>
      <c r="J355" s="8"/>
      <c r="K355" s="8"/>
      <c r="L355" s="8"/>
      <c r="M355" s="337"/>
      <c r="N355" s="337"/>
      <c r="O355" s="337"/>
      <c r="P355" s="8"/>
      <c r="Q355" s="331"/>
      <c r="R355" s="8"/>
      <c r="S355" s="8"/>
      <c r="T355" s="8"/>
      <c r="U355" s="8"/>
      <c r="V355" s="8"/>
      <c r="W355" s="332"/>
      <c r="X355" s="8"/>
      <c r="Y355" s="8"/>
      <c r="Z355" s="358"/>
      <c r="AA355" s="47"/>
      <c r="AB355" s="8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8"/>
      <c r="AT355" s="5"/>
      <c r="DQ355" s="48"/>
      <c r="DR355" s="48"/>
      <c r="DS355" s="48"/>
    </row>
    <row r="356" spans="1:123" x14ac:dyDescent="0.2">
      <c r="A356" s="359"/>
      <c r="B356" s="8"/>
      <c r="C356" s="8"/>
      <c r="D356" s="330"/>
      <c r="E356" s="330"/>
      <c r="F356" s="330"/>
      <c r="G356" s="330"/>
      <c r="H356" s="330"/>
      <c r="I356" s="8"/>
      <c r="J356" s="8"/>
      <c r="K356" s="8"/>
      <c r="L356" s="8"/>
      <c r="M356" s="337"/>
      <c r="N356" s="337"/>
      <c r="O356" s="337"/>
      <c r="P356" s="8"/>
      <c r="Q356" s="331"/>
      <c r="R356" s="8"/>
      <c r="S356" s="8"/>
      <c r="T356" s="8"/>
      <c r="U356" s="8"/>
      <c r="V356" s="8"/>
      <c r="W356" s="332"/>
      <c r="X356" s="8"/>
      <c r="Y356" s="8"/>
      <c r="Z356" s="358"/>
      <c r="AA356" s="47"/>
      <c r="AB356" s="8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8"/>
      <c r="AT356" s="5"/>
      <c r="DQ356" s="48"/>
      <c r="DR356" s="48"/>
      <c r="DS356" s="48"/>
    </row>
    <row r="357" spans="1:123" x14ac:dyDescent="0.2">
      <c r="A357" s="359"/>
      <c r="B357" s="8"/>
      <c r="C357" s="8"/>
      <c r="D357" s="330"/>
      <c r="E357" s="330"/>
      <c r="F357" s="330"/>
      <c r="G357" s="330"/>
      <c r="H357" s="330"/>
      <c r="I357" s="8"/>
      <c r="J357" s="8"/>
      <c r="K357" s="8"/>
      <c r="L357" s="8"/>
      <c r="M357" s="337"/>
      <c r="N357" s="337"/>
      <c r="O357" s="337"/>
      <c r="P357" s="8"/>
      <c r="Q357" s="331"/>
      <c r="R357" s="8"/>
      <c r="S357" s="8"/>
      <c r="T357" s="8"/>
      <c r="U357" s="8"/>
      <c r="V357" s="8"/>
      <c r="W357" s="332"/>
      <c r="X357" s="8"/>
      <c r="Y357" s="8"/>
      <c r="Z357" s="358"/>
      <c r="AA357" s="47"/>
      <c r="AB357" s="8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8"/>
      <c r="AT357" s="5"/>
      <c r="DQ357" s="48"/>
      <c r="DR357" s="48"/>
      <c r="DS357" s="48"/>
    </row>
    <row r="358" spans="1:123" x14ac:dyDescent="0.2">
      <c r="A358" s="359"/>
      <c r="B358" s="8"/>
      <c r="C358" s="8"/>
      <c r="D358" s="330"/>
      <c r="E358" s="330"/>
      <c r="F358" s="330"/>
      <c r="G358" s="330"/>
      <c r="H358" s="330"/>
      <c r="I358" s="8"/>
      <c r="J358" s="8"/>
      <c r="K358" s="8"/>
      <c r="L358" s="8"/>
      <c r="M358" s="337"/>
      <c r="N358" s="337"/>
      <c r="O358" s="337"/>
      <c r="P358" s="8"/>
      <c r="Q358" s="331"/>
      <c r="R358" s="8"/>
      <c r="S358" s="8"/>
      <c r="T358" s="8"/>
      <c r="U358" s="8"/>
      <c r="V358" s="8"/>
      <c r="W358" s="332"/>
      <c r="X358" s="8"/>
      <c r="Y358" s="8"/>
      <c r="Z358" s="358"/>
      <c r="AA358" s="47"/>
      <c r="AB358" s="8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5"/>
      <c r="DQ358" s="48"/>
      <c r="DR358" s="48"/>
      <c r="DS358" s="48"/>
    </row>
    <row r="359" spans="1:123" x14ac:dyDescent="0.2">
      <c r="A359" s="359"/>
      <c r="B359" s="8"/>
      <c r="C359" s="8"/>
      <c r="D359" s="330"/>
      <c r="E359" s="330"/>
      <c r="F359" s="330"/>
      <c r="G359" s="330"/>
      <c r="H359" s="330"/>
      <c r="I359" s="8"/>
      <c r="J359" s="8"/>
      <c r="K359" s="8"/>
      <c r="L359" s="8"/>
      <c r="M359" s="337"/>
      <c r="N359" s="337"/>
      <c r="O359" s="337"/>
      <c r="P359" s="8"/>
      <c r="Q359" s="331"/>
      <c r="R359" s="8"/>
      <c r="S359" s="8"/>
      <c r="T359" s="8"/>
      <c r="U359" s="8"/>
      <c r="V359" s="8"/>
      <c r="W359" s="332"/>
      <c r="X359" s="8"/>
      <c r="Y359" s="8"/>
      <c r="Z359" s="358"/>
      <c r="AA359" s="47"/>
      <c r="AB359" s="8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8"/>
      <c r="AT359" s="5"/>
      <c r="DQ359" s="48"/>
      <c r="DR359" s="48"/>
      <c r="DS359" s="48"/>
    </row>
    <row r="360" spans="1:123" x14ac:dyDescent="0.2">
      <c r="A360" s="359"/>
      <c r="B360" s="8"/>
      <c r="C360" s="8"/>
      <c r="D360" s="330"/>
      <c r="E360" s="330"/>
      <c r="F360" s="330"/>
      <c r="G360" s="330"/>
      <c r="H360" s="330"/>
      <c r="I360" s="8"/>
      <c r="J360" s="8"/>
      <c r="K360" s="8"/>
      <c r="L360" s="8"/>
      <c r="M360" s="337"/>
      <c r="N360" s="337"/>
      <c r="O360" s="337"/>
      <c r="P360" s="8"/>
      <c r="Q360" s="331"/>
      <c r="R360" s="8"/>
      <c r="S360" s="8"/>
      <c r="T360" s="8"/>
      <c r="U360" s="8"/>
      <c r="V360" s="8"/>
      <c r="W360" s="332"/>
      <c r="X360" s="8"/>
      <c r="Y360" s="8"/>
      <c r="Z360" s="358"/>
      <c r="AA360" s="47"/>
      <c r="AB360" s="8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8"/>
      <c r="AT360" s="5"/>
      <c r="DQ360" s="48"/>
      <c r="DR360" s="48"/>
      <c r="DS360" s="48"/>
    </row>
    <row r="361" spans="1:123" x14ac:dyDescent="0.2">
      <c r="A361" s="359"/>
      <c r="B361" s="8"/>
      <c r="C361" s="8"/>
      <c r="D361" s="330"/>
      <c r="E361" s="330"/>
      <c r="F361" s="330"/>
      <c r="G361" s="330"/>
      <c r="H361" s="330"/>
      <c r="I361" s="8"/>
      <c r="J361" s="8"/>
      <c r="K361" s="8"/>
      <c r="L361" s="8"/>
      <c r="M361" s="337"/>
      <c r="N361" s="337"/>
      <c r="O361" s="337"/>
      <c r="P361" s="8"/>
      <c r="Q361" s="331"/>
      <c r="R361" s="8"/>
      <c r="S361" s="8"/>
      <c r="T361" s="8"/>
      <c r="U361" s="8"/>
      <c r="V361" s="8"/>
      <c r="W361" s="332"/>
      <c r="X361" s="8"/>
      <c r="Y361" s="8"/>
      <c r="Z361" s="358"/>
      <c r="AA361" s="47"/>
      <c r="AB361" s="8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8"/>
      <c r="AT361" s="5"/>
      <c r="DQ361" s="48"/>
      <c r="DR361" s="48"/>
      <c r="DS361" s="48"/>
    </row>
    <row r="362" spans="1:123" x14ac:dyDescent="0.2">
      <c r="A362" s="359"/>
      <c r="B362" s="8"/>
      <c r="C362" s="8"/>
      <c r="D362" s="330"/>
      <c r="E362" s="330"/>
      <c r="F362" s="330"/>
      <c r="G362" s="330"/>
      <c r="H362" s="330"/>
      <c r="I362" s="8"/>
      <c r="J362" s="8"/>
      <c r="K362" s="8"/>
      <c r="L362" s="8"/>
      <c r="M362" s="337"/>
      <c r="N362" s="337"/>
      <c r="O362" s="337"/>
      <c r="P362" s="8"/>
      <c r="Q362" s="331"/>
      <c r="R362" s="8"/>
      <c r="S362" s="8"/>
      <c r="T362" s="8"/>
      <c r="U362" s="8"/>
      <c r="V362" s="8"/>
      <c r="W362" s="332"/>
      <c r="X362" s="8"/>
      <c r="Y362" s="8"/>
      <c r="Z362" s="358"/>
      <c r="AA362" s="47"/>
      <c r="AB362" s="8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8"/>
      <c r="AT362" s="5"/>
      <c r="DQ362" s="48"/>
      <c r="DR362" s="48"/>
      <c r="DS362" s="48"/>
    </row>
    <row r="363" spans="1:123" x14ac:dyDescent="0.2">
      <c r="A363" s="359"/>
      <c r="B363" s="8"/>
      <c r="C363" s="8"/>
      <c r="D363" s="330"/>
      <c r="E363" s="330"/>
      <c r="F363" s="330"/>
      <c r="G363" s="330"/>
      <c r="H363" s="330"/>
      <c r="I363" s="8"/>
      <c r="J363" s="8"/>
      <c r="K363" s="8"/>
      <c r="L363" s="8"/>
      <c r="M363" s="337"/>
      <c r="N363" s="337"/>
      <c r="O363" s="337"/>
      <c r="P363" s="8"/>
      <c r="Q363" s="331"/>
      <c r="R363" s="8"/>
      <c r="S363" s="8"/>
      <c r="T363" s="8"/>
      <c r="U363" s="8"/>
      <c r="V363" s="8"/>
      <c r="W363" s="332"/>
      <c r="X363" s="8"/>
      <c r="Y363" s="8"/>
      <c r="Z363" s="358"/>
      <c r="AA363" s="47"/>
      <c r="AB363" s="8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8"/>
      <c r="AT363" s="5"/>
      <c r="DQ363" s="48"/>
      <c r="DR363" s="48"/>
      <c r="DS363" s="48"/>
    </row>
    <row r="364" spans="1:123" x14ac:dyDescent="0.2">
      <c r="A364" s="359"/>
      <c r="B364" s="8"/>
      <c r="C364" s="8"/>
      <c r="D364" s="330"/>
      <c r="E364" s="330"/>
      <c r="F364" s="330"/>
      <c r="G364" s="330"/>
      <c r="H364" s="330"/>
      <c r="I364" s="8"/>
      <c r="J364" s="8"/>
      <c r="K364" s="8"/>
      <c r="L364" s="8"/>
      <c r="M364" s="337"/>
      <c r="N364" s="337"/>
      <c r="O364" s="337"/>
      <c r="P364" s="8"/>
      <c r="Q364" s="331"/>
      <c r="R364" s="8"/>
      <c r="S364" s="8"/>
      <c r="T364" s="8"/>
      <c r="U364" s="8"/>
      <c r="V364" s="8"/>
      <c r="W364" s="332"/>
      <c r="X364" s="8"/>
      <c r="Y364" s="8"/>
      <c r="Z364" s="358"/>
      <c r="AA364" s="47"/>
      <c r="AB364" s="8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8"/>
      <c r="AT364" s="5"/>
      <c r="DQ364" s="48"/>
      <c r="DR364" s="48"/>
      <c r="DS364" s="48"/>
    </row>
    <row r="365" spans="1:123" x14ac:dyDescent="0.2">
      <c r="A365" s="359"/>
      <c r="B365" s="8"/>
      <c r="C365" s="8"/>
      <c r="D365" s="330"/>
      <c r="E365" s="330"/>
      <c r="F365" s="330"/>
      <c r="G365" s="330"/>
      <c r="H365" s="330"/>
      <c r="I365" s="8"/>
      <c r="J365" s="8"/>
      <c r="K365" s="8"/>
      <c r="L365" s="8"/>
      <c r="M365" s="337"/>
      <c r="N365" s="337"/>
      <c r="O365" s="337"/>
      <c r="P365" s="8"/>
      <c r="Q365" s="331"/>
      <c r="R365" s="8"/>
      <c r="S365" s="8"/>
      <c r="T365" s="8"/>
      <c r="U365" s="8"/>
      <c r="V365" s="8"/>
      <c r="W365" s="332"/>
      <c r="X365" s="8"/>
      <c r="Y365" s="8"/>
      <c r="Z365" s="358"/>
      <c r="AA365" s="47"/>
      <c r="AB365" s="8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8"/>
      <c r="AT365" s="5"/>
      <c r="DQ365" s="48"/>
      <c r="DR365" s="48"/>
      <c r="DS365" s="48"/>
    </row>
    <row r="366" spans="1:123" x14ac:dyDescent="0.2">
      <c r="A366" s="359"/>
      <c r="B366" s="8"/>
      <c r="C366" s="8"/>
      <c r="D366" s="330"/>
      <c r="E366" s="330"/>
      <c r="F366" s="330"/>
      <c r="G366" s="330"/>
      <c r="H366" s="330"/>
      <c r="I366" s="8"/>
      <c r="J366" s="8"/>
      <c r="K366" s="8"/>
      <c r="L366" s="8"/>
      <c r="M366" s="337"/>
      <c r="N366" s="337"/>
      <c r="O366" s="337"/>
      <c r="P366" s="8"/>
      <c r="Q366" s="331"/>
      <c r="R366" s="8"/>
      <c r="S366" s="8"/>
      <c r="T366" s="8"/>
      <c r="U366" s="8"/>
      <c r="V366" s="8"/>
      <c r="W366" s="332"/>
      <c r="X366" s="8"/>
      <c r="Y366" s="8"/>
      <c r="Z366" s="358"/>
      <c r="AA366" s="47"/>
      <c r="AB366" s="8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8"/>
      <c r="AT366" s="5"/>
      <c r="DQ366" s="48"/>
      <c r="DR366" s="48"/>
      <c r="DS366" s="48"/>
    </row>
    <row r="367" spans="1:123" x14ac:dyDescent="0.2">
      <c r="A367" s="359"/>
      <c r="B367" s="8"/>
      <c r="C367" s="8"/>
      <c r="D367" s="330"/>
      <c r="E367" s="330"/>
      <c r="F367" s="330"/>
      <c r="G367" s="330"/>
      <c r="H367" s="330"/>
      <c r="I367" s="8"/>
      <c r="J367" s="8"/>
      <c r="K367" s="8"/>
      <c r="L367" s="8"/>
      <c r="M367" s="337"/>
      <c r="N367" s="337"/>
      <c r="O367" s="337"/>
      <c r="P367" s="8"/>
      <c r="Q367" s="331"/>
      <c r="R367" s="8"/>
      <c r="S367" s="8"/>
      <c r="T367" s="8"/>
      <c r="U367" s="8"/>
      <c r="V367" s="8"/>
      <c r="W367" s="332"/>
      <c r="X367" s="8"/>
      <c r="Y367" s="8"/>
      <c r="Z367" s="358"/>
      <c r="AA367" s="47"/>
      <c r="AB367" s="8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8"/>
      <c r="AT367" s="5"/>
      <c r="DQ367" s="48"/>
      <c r="DR367" s="48"/>
      <c r="DS367" s="48"/>
    </row>
    <row r="368" spans="1:123" x14ac:dyDescent="0.2">
      <c r="A368" s="359"/>
      <c r="B368" s="8"/>
      <c r="C368" s="8"/>
      <c r="D368" s="330"/>
      <c r="E368" s="330"/>
      <c r="F368" s="330"/>
      <c r="G368" s="330"/>
      <c r="H368" s="330"/>
      <c r="I368" s="8"/>
      <c r="J368" s="8"/>
      <c r="K368" s="8"/>
      <c r="L368" s="8"/>
      <c r="M368" s="337"/>
      <c r="N368" s="337"/>
      <c r="O368" s="337"/>
      <c r="P368" s="8"/>
      <c r="Q368" s="331"/>
      <c r="R368" s="8"/>
      <c r="S368" s="8"/>
      <c r="T368" s="8"/>
      <c r="U368" s="8"/>
      <c r="V368" s="8"/>
      <c r="W368" s="332"/>
      <c r="X368" s="8"/>
      <c r="Y368" s="8"/>
      <c r="Z368" s="358"/>
      <c r="AA368" s="47"/>
      <c r="AB368" s="8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8"/>
      <c r="AT368" s="5"/>
      <c r="DQ368" s="48"/>
      <c r="DR368" s="48"/>
      <c r="DS368" s="48"/>
    </row>
    <row r="369" spans="1:123" hidden="1" x14ac:dyDescent="0.2">
      <c r="A369" s="359"/>
      <c r="B369" s="8"/>
      <c r="C369" s="8"/>
      <c r="D369" s="330"/>
      <c r="E369" s="330"/>
      <c r="F369" s="330"/>
      <c r="G369" s="330"/>
      <c r="H369" s="330"/>
      <c r="I369" s="8"/>
      <c r="J369" s="8"/>
      <c r="K369" s="8"/>
      <c r="L369" s="8"/>
      <c r="M369" s="334"/>
      <c r="N369" s="334"/>
      <c r="O369" s="334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47"/>
      <c r="AA369" s="47"/>
      <c r="AB369" s="8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8"/>
      <c r="AT369" s="5"/>
      <c r="DQ369" s="48"/>
      <c r="DR369" s="48"/>
      <c r="DS369" s="48"/>
    </row>
    <row r="370" spans="1:123" hidden="1" x14ac:dyDescent="0.2">
      <c r="A370" s="212"/>
      <c r="B370" s="360"/>
      <c r="C370" s="8"/>
      <c r="D370" s="336"/>
      <c r="E370" s="336"/>
      <c r="F370" s="336"/>
      <c r="G370" s="336"/>
      <c r="H370" s="336"/>
      <c r="I370" s="8"/>
      <c r="J370" s="8"/>
      <c r="K370" s="8"/>
      <c r="L370" s="8"/>
      <c r="M370" s="336"/>
      <c r="N370" s="336"/>
      <c r="O370" s="336"/>
      <c r="P370" s="8"/>
      <c r="Q370" s="336"/>
      <c r="R370" s="8"/>
      <c r="S370" s="8"/>
      <c r="T370" s="8"/>
      <c r="U370" s="8"/>
      <c r="V370" s="8"/>
      <c r="W370" s="332"/>
      <c r="X370" s="8"/>
      <c r="Y370" s="8"/>
      <c r="Z370" s="47"/>
      <c r="AA370" s="47"/>
      <c r="AB370" s="8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8"/>
      <c r="AT370" s="5"/>
      <c r="DQ370" s="48"/>
      <c r="DR370" s="48"/>
      <c r="DS370" s="48"/>
    </row>
    <row r="371" spans="1:123" hidden="1" x14ac:dyDescent="0.2">
      <c r="A371" s="212"/>
      <c r="B371" s="360"/>
      <c r="C371" s="8"/>
      <c r="D371" s="331"/>
      <c r="E371" s="331"/>
      <c r="F371" s="331"/>
      <c r="G371" s="331"/>
      <c r="H371" s="331"/>
      <c r="I371" s="8"/>
      <c r="J371" s="8"/>
      <c r="K371" s="8"/>
      <c r="L371" s="8"/>
      <c r="M371" s="334"/>
      <c r="N371" s="334"/>
      <c r="O371" s="334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47"/>
      <c r="AA371" s="47"/>
      <c r="AB371" s="8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8"/>
      <c r="AT371" s="5"/>
      <c r="DQ371" s="48"/>
      <c r="DR371" s="48"/>
      <c r="DS371" s="48"/>
    </row>
    <row r="372" spans="1:123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5"/>
      <c r="DQ372" s="48"/>
      <c r="DR372" s="48"/>
      <c r="DS372" s="48"/>
    </row>
    <row r="373" spans="1:123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5"/>
      <c r="DQ373" s="48"/>
      <c r="DR373" s="48"/>
      <c r="DS373" s="48"/>
    </row>
    <row r="374" spans="1:123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5"/>
      <c r="DQ374" s="48"/>
      <c r="DR374" s="48"/>
      <c r="DS374" s="48"/>
    </row>
    <row r="375" spans="1:123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5"/>
      <c r="DQ375" s="48"/>
      <c r="DR375" s="48"/>
      <c r="DS375" s="48"/>
    </row>
    <row r="376" spans="1:123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5"/>
      <c r="DQ376" s="48"/>
      <c r="DR376" s="48"/>
      <c r="DS376" s="48"/>
    </row>
    <row r="377" spans="1:123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5"/>
      <c r="DQ377" s="48"/>
      <c r="DR377" s="48"/>
      <c r="DS377" s="48"/>
    </row>
    <row r="378" spans="1:123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5"/>
      <c r="DQ378" s="48"/>
      <c r="DR378" s="48"/>
      <c r="DS378" s="48"/>
    </row>
    <row r="379" spans="1:123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5"/>
      <c r="DQ379" s="48"/>
      <c r="DR379" s="48"/>
      <c r="DS379" s="48"/>
    </row>
    <row r="380" spans="1:123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5"/>
      <c r="DQ380" s="48"/>
      <c r="DR380" s="48"/>
      <c r="DS380" s="48"/>
    </row>
    <row r="381" spans="1:123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5"/>
      <c r="DQ381" s="48"/>
      <c r="DR381" s="48"/>
      <c r="DS381" s="48"/>
    </row>
    <row r="382" spans="1:123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5"/>
      <c r="DQ382" s="48"/>
      <c r="DR382" s="48"/>
      <c r="DS382" s="48"/>
    </row>
    <row r="383" spans="1:123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5"/>
      <c r="DP383" s="2">
        <f t="shared" ref="DP383:DP393" si="241">DP337</f>
        <v>0</v>
      </c>
      <c r="DQ383" s="48">
        <f t="shared" ref="DQ383:DQ393" si="242">AG212</f>
        <v>0</v>
      </c>
      <c r="DR383" s="48">
        <f t="shared" ref="DR383:DR393" si="243">AG286</f>
        <v>0</v>
      </c>
      <c r="DS383" s="48">
        <f t="shared" ref="DS383:DS393" si="244">AG358</f>
        <v>0</v>
      </c>
    </row>
    <row r="384" spans="1:123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5"/>
      <c r="DP384" s="2">
        <f t="shared" si="241"/>
        <v>0</v>
      </c>
      <c r="DQ384" s="48">
        <f t="shared" si="242"/>
        <v>0</v>
      </c>
      <c r="DR384" s="48">
        <f t="shared" si="243"/>
        <v>0</v>
      </c>
      <c r="DS384" s="48">
        <f t="shared" si="244"/>
        <v>0</v>
      </c>
    </row>
    <row r="385" spans="1:123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5"/>
      <c r="DP385" s="2">
        <f t="shared" si="241"/>
        <v>0</v>
      </c>
      <c r="DQ385" s="48">
        <f t="shared" si="242"/>
        <v>0</v>
      </c>
      <c r="DR385" s="48">
        <f t="shared" si="243"/>
        <v>0</v>
      </c>
      <c r="DS385" s="48">
        <f t="shared" si="244"/>
        <v>0</v>
      </c>
    </row>
    <row r="386" spans="1:123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5"/>
      <c r="DP386" s="2">
        <f t="shared" si="241"/>
        <v>0</v>
      </c>
      <c r="DQ386" s="48">
        <f t="shared" si="242"/>
        <v>0</v>
      </c>
      <c r="DR386" s="48">
        <f t="shared" si="243"/>
        <v>0</v>
      </c>
      <c r="DS386" s="48">
        <f t="shared" si="244"/>
        <v>0</v>
      </c>
    </row>
    <row r="387" spans="1:123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5"/>
      <c r="DP387" s="2">
        <f t="shared" si="241"/>
        <v>0</v>
      </c>
      <c r="DQ387" s="48">
        <f t="shared" si="242"/>
        <v>0</v>
      </c>
      <c r="DR387" s="48">
        <f t="shared" si="243"/>
        <v>0</v>
      </c>
      <c r="DS387" s="48">
        <f t="shared" si="244"/>
        <v>0</v>
      </c>
    </row>
    <row r="388" spans="1:123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5"/>
      <c r="DP388" s="2">
        <f t="shared" si="241"/>
        <v>0</v>
      </c>
      <c r="DQ388" s="48">
        <f t="shared" si="242"/>
        <v>0</v>
      </c>
      <c r="DR388" s="48">
        <f t="shared" si="243"/>
        <v>0</v>
      </c>
      <c r="DS388" s="48">
        <f t="shared" si="244"/>
        <v>0</v>
      </c>
    </row>
    <row r="389" spans="1:123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5"/>
      <c r="DP389" s="2">
        <f t="shared" si="241"/>
        <v>0</v>
      </c>
      <c r="DQ389" s="48">
        <f t="shared" si="242"/>
        <v>0</v>
      </c>
      <c r="DR389" s="48">
        <f t="shared" si="243"/>
        <v>0</v>
      </c>
      <c r="DS389" s="48">
        <f t="shared" si="244"/>
        <v>0</v>
      </c>
    </row>
    <row r="390" spans="1:123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5"/>
      <c r="DP390" s="2">
        <f t="shared" si="241"/>
        <v>0</v>
      </c>
      <c r="DQ390" s="48">
        <f t="shared" si="242"/>
        <v>0</v>
      </c>
      <c r="DR390" s="48">
        <f t="shared" si="243"/>
        <v>0</v>
      </c>
      <c r="DS390" s="48">
        <f t="shared" si="244"/>
        <v>0</v>
      </c>
    </row>
    <row r="391" spans="1:123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5"/>
      <c r="DP391" s="2">
        <f t="shared" si="241"/>
        <v>0</v>
      </c>
      <c r="DQ391" s="48">
        <f t="shared" si="242"/>
        <v>0</v>
      </c>
      <c r="DR391" s="48">
        <f t="shared" si="243"/>
        <v>0</v>
      </c>
      <c r="DS391" s="48">
        <f t="shared" si="244"/>
        <v>0</v>
      </c>
    </row>
    <row r="392" spans="1:123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5"/>
      <c r="DP392" s="2">
        <f t="shared" si="241"/>
        <v>0</v>
      </c>
      <c r="DQ392" s="48">
        <f t="shared" si="242"/>
        <v>0</v>
      </c>
      <c r="DR392" s="48">
        <f t="shared" si="243"/>
        <v>0</v>
      </c>
      <c r="DS392" s="48">
        <f t="shared" si="244"/>
        <v>0</v>
      </c>
    </row>
    <row r="393" spans="1:123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5"/>
      <c r="DP393" s="2">
        <f t="shared" si="241"/>
        <v>0</v>
      </c>
      <c r="DQ393" s="48">
        <f t="shared" si="242"/>
        <v>0</v>
      </c>
      <c r="DR393" s="48">
        <f t="shared" si="243"/>
        <v>0</v>
      </c>
      <c r="DS393" s="48">
        <f t="shared" si="244"/>
        <v>0</v>
      </c>
    </row>
    <row r="394" spans="1:123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5"/>
      <c r="DR394" s="47"/>
    </row>
    <row r="395" spans="1:123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5"/>
      <c r="DR395" s="47"/>
    </row>
    <row r="396" spans="1:123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5"/>
      <c r="DR396" s="47"/>
    </row>
    <row r="397" spans="1:123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5"/>
      <c r="DR397" s="47"/>
    </row>
    <row r="398" spans="1:123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5"/>
      <c r="DR398" s="47"/>
    </row>
    <row r="399" spans="1:123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5"/>
      <c r="DR399" s="47"/>
    </row>
    <row r="400" spans="1:123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5"/>
      <c r="DR400" s="47"/>
    </row>
    <row r="401" spans="1:122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5"/>
      <c r="DR401" s="47"/>
    </row>
    <row r="402" spans="1:122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5"/>
      <c r="DR402" s="47"/>
    </row>
    <row r="403" spans="1:122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5"/>
      <c r="DR403" s="47"/>
    </row>
    <row r="404" spans="1:122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5"/>
      <c r="DR404" s="47"/>
    </row>
    <row r="405" spans="1:122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5"/>
      <c r="DR405" s="47"/>
    </row>
    <row r="406" spans="1:122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5"/>
      <c r="DR406" s="47"/>
    </row>
    <row r="407" spans="1:122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5"/>
      <c r="DR407" s="47"/>
    </row>
    <row r="408" spans="1:122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5"/>
      <c r="DR408" s="47"/>
    </row>
    <row r="409" spans="1:122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5"/>
      <c r="DR409" s="47"/>
    </row>
    <row r="410" spans="1:122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5"/>
      <c r="DR410" s="47"/>
    </row>
    <row r="411" spans="1:122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5"/>
      <c r="DR411" s="47"/>
    </row>
    <row r="412" spans="1:122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5"/>
      <c r="DR412" s="47"/>
    </row>
    <row r="413" spans="1:122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5"/>
      <c r="DR413" s="47"/>
    </row>
    <row r="414" spans="1:122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5"/>
      <c r="DR414" s="47"/>
    </row>
    <row r="415" spans="1:122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5"/>
      <c r="DR415" s="8"/>
    </row>
    <row r="416" spans="1:122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5"/>
      <c r="DR416" s="8"/>
    </row>
    <row r="417" spans="1:122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5"/>
      <c r="DR417" s="8"/>
    </row>
    <row r="418" spans="1:122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5"/>
      <c r="DR418" s="8"/>
    </row>
    <row r="419" spans="1:122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5"/>
      <c r="DR419" s="8"/>
    </row>
    <row r="420" spans="1:122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5"/>
      <c r="DR420" s="8"/>
    </row>
    <row r="421" spans="1:122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5"/>
      <c r="DR421" s="8"/>
    </row>
    <row r="422" spans="1:122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5"/>
      <c r="DR422" s="8"/>
    </row>
    <row r="423" spans="1:122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5"/>
      <c r="DR423" s="8"/>
    </row>
    <row r="424" spans="1:122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5"/>
      <c r="DR424" s="8"/>
    </row>
    <row r="425" spans="1:122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5"/>
      <c r="DR425" s="8"/>
    </row>
    <row r="426" spans="1:122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5"/>
      <c r="DR426" s="8"/>
    </row>
    <row r="427" spans="1:122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5"/>
      <c r="DR427" s="8"/>
    </row>
    <row r="428" spans="1:122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5"/>
      <c r="DR428" s="8"/>
    </row>
    <row r="429" spans="1:122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5"/>
      <c r="DR429" s="8"/>
    </row>
    <row r="430" spans="1:122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5"/>
      <c r="DR430" s="8"/>
    </row>
    <row r="431" spans="1:122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5"/>
      <c r="DR431" s="8"/>
    </row>
    <row r="432" spans="1:122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5"/>
      <c r="DR432" s="8"/>
    </row>
    <row r="433" spans="1:46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5"/>
    </row>
    <row r="434" spans="1:46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5"/>
    </row>
    <row r="435" spans="1:46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5"/>
    </row>
    <row r="436" spans="1:46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5"/>
    </row>
    <row r="437" spans="1:46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5"/>
    </row>
    <row r="438" spans="1:46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5"/>
    </row>
    <row r="439" spans="1:46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5"/>
    </row>
    <row r="440" spans="1:46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5"/>
    </row>
    <row r="441" spans="1:46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5"/>
    </row>
    <row r="442" spans="1:46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5"/>
    </row>
    <row r="443" spans="1:46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5"/>
    </row>
    <row r="444" spans="1:46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5"/>
    </row>
    <row r="445" spans="1:46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5"/>
    </row>
    <row r="446" spans="1:46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5"/>
    </row>
    <row r="447" spans="1:46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5"/>
    </row>
    <row r="448" spans="1:46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5"/>
    </row>
    <row r="449" spans="1:46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5"/>
    </row>
    <row r="450" spans="1:46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5"/>
    </row>
    <row r="451" spans="1:46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5"/>
    </row>
    <row r="452" spans="1:46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5"/>
    </row>
    <row r="453" spans="1:46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5"/>
    </row>
    <row r="454" spans="1:46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5"/>
    </row>
    <row r="455" spans="1:46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5"/>
    </row>
    <row r="456" spans="1:46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5"/>
    </row>
    <row r="457" spans="1:46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5"/>
    </row>
    <row r="458" spans="1:46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5"/>
    </row>
    <row r="459" spans="1:46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5"/>
    </row>
    <row r="460" spans="1:46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5"/>
    </row>
    <row r="461" spans="1:46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5"/>
    </row>
    <row r="462" spans="1:46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5"/>
    </row>
    <row r="463" spans="1:46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5"/>
    </row>
    <row r="464" spans="1:46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5"/>
    </row>
    <row r="465" spans="1:46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5"/>
    </row>
    <row r="466" spans="1:46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5"/>
    </row>
    <row r="467" spans="1:46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5"/>
    </row>
    <row r="468" spans="1:46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5"/>
    </row>
    <row r="469" spans="1:46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5"/>
    </row>
    <row r="470" spans="1:46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5"/>
    </row>
    <row r="471" spans="1:46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5"/>
    </row>
    <row r="472" spans="1:46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5"/>
    </row>
    <row r="473" spans="1:46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5"/>
    </row>
    <row r="474" spans="1:46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5"/>
    </row>
    <row r="475" spans="1:46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5"/>
    </row>
    <row r="476" spans="1:46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5"/>
    </row>
    <row r="477" spans="1:46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5"/>
    </row>
    <row r="478" spans="1:46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5"/>
    </row>
    <row r="479" spans="1:46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5"/>
    </row>
    <row r="480" spans="1:46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5"/>
    </row>
    <row r="481" spans="1:46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5"/>
    </row>
    <row r="482" spans="1:46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5"/>
    </row>
    <row r="483" spans="1:46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5"/>
    </row>
    <row r="484" spans="1:46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5"/>
    </row>
    <row r="485" spans="1:46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5"/>
    </row>
    <row r="486" spans="1:46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5"/>
    </row>
    <row r="487" spans="1:46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5"/>
    </row>
    <row r="488" spans="1:46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5"/>
    </row>
    <row r="489" spans="1:46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5"/>
    </row>
    <row r="490" spans="1:46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5"/>
    </row>
    <row r="491" spans="1:46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5"/>
    </row>
    <row r="492" spans="1:46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5"/>
    </row>
    <row r="493" spans="1:46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5"/>
    </row>
    <row r="494" spans="1:46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5"/>
    </row>
    <row r="495" spans="1:46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5"/>
    </row>
    <row r="496" spans="1:46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5"/>
    </row>
    <row r="497" spans="1:46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5"/>
    </row>
    <row r="498" spans="1:46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5"/>
    </row>
    <row r="499" spans="1:46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5"/>
    </row>
    <row r="500" spans="1:46" x14ac:dyDescent="0.2">
      <c r="A500" s="8"/>
      <c r="B500" s="8"/>
      <c r="AT500" s="5"/>
    </row>
    <row r="501" spans="1:46" x14ac:dyDescent="0.2">
      <c r="A501" s="8"/>
      <c r="B501" s="8"/>
      <c r="AT501" s="5"/>
    </row>
    <row r="502" spans="1:46" x14ac:dyDescent="0.2">
      <c r="A502" s="8"/>
      <c r="B502" s="8"/>
      <c r="AT502" s="5"/>
    </row>
    <row r="503" spans="1:46" x14ac:dyDescent="0.2">
      <c r="A503" s="8"/>
      <c r="B503" s="8"/>
      <c r="AT503" s="5"/>
    </row>
    <row r="504" spans="1:46" x14ac:dyDescent="0.2">
      <c r="A504" s="8"/>
      <c r="B504" s="8"/>
      <c r="AT504" s="5"/>
    </row>
    <row r="505" spans="1:46" x14ac:dyDescent="0.2">
      <c r="A505" s="8"/>
      <c r="B505" s="8"/>
      <c r="AT505" s="5"/>
    </row>
    <row r="506" spans="1:46" x14ac:dyDescent="0.2">
      <c r="A506" s="8"/>
      <c r="B506" s="8"/>
      <c r="AT506" s="5"/>
    </row>
    <row r="507" spans="1:46" x14ac:dyDescent="0.2">
      <c r="A507" s="8"/>
      <c r="B507" s="8"/>
      <c r="AT507" s="5"/>
    </row>
    <row r="508" spans="1:46" x14ac:dyDescent="0.2">
      <c r="A508" s="8"/>
      <c r="B508" s="8"/>
      <c r="AT508" s="5"/>
    </row>
    <row r="509" spans="1:46" x14ac:dyDescent="0.2">
      <c r="A509" s="8"/>
      <c r="B509" s="8"/>
      <c r="AT509" s="5"/>
    </row>
    <row r="510" spans="1:46" x14ac:dyDescent="0.2">
      <c r="A510" s="8"/>
      <c r="B510" s="8"/>
      <c r="AT510" s="5"/>
    </row>
    <row r="511" spans="1:46" x14ac:dyDescent="0.2">
      <c r="A511" s="8"/>
      <c r="B511" s="8"/>
      <c r="AT511" s="5"/>
    </row>
    <row r="512" spans="1:46" x14ac:dyDescent="0.2">
      <c r="A512" s="8"/>
      <c r="B512" s="8"/>
      <c r="AT512" s="5"/>
    </row>
    <row r="513" spans="1:46" x14ac:dyDescent="0.2">
      <c r="A513" s="8"/>
      <c r="B513" s="8"/>
      <c r="AT513" s="5"/>
    </row>
    <row r="514" spans="1:46" x14ac:dyDescent="0.2">
      <c r="A514" s="8"/>
      <c r="B514" s="8"/>
      <c r="AT514" s="5"/>
    </row>
    <row r="515" spans="1:46" x14ac:dyDescent="0.2">
      <c r="A515" s="8"/>
      <c r="B515" s="8"/>
      <c r="AT515" s="5"/>
    </row>
    <row r="516" spans="1:46" x14ac:dyDescent="0.2">
      <c r="A516" s="8"/>
      <c r="B516" s="8"/>
      <c r="AT516" s="5"/>
    </row>
    <row r="517" spans="1:46" x14ac:dyDescent="0.2">
      <c r="A517" s="8"/>
      <c r="B517" s="8"/>
      <c r="AT517" s="5"/>
    </row>
    <row r="518" spans="1:46" x14ac:dyDescent="0.2">
      <c r="A518" s="8"/>
      <c r="B518" s="8"/>
      <c r="AT518" s="5"/>
    </row>
    <row r="519" spans="1:46" x14ac:dyDescent="0.2">
      <c r="A519" s="8"/>
      <c r="B519" s="8"/>
      <c r="AT519" s="5"/>
    </row>
    <row r="520" spans="1:46" x14ac:dyDescent="0.2">
      <c r="A520" s="8"/>
      <c r="B520" s="8"/>
      <c r="AT520" s="5"/>
    </row>
    <row r="521" spans="1:46" x14ac:dyDescent="0.2">
      <c r="A521" s="8"/>
      <c r="B521" s="8"/>
      <c r="AT521" s="5"/>
    </row>
    <row r="522" spans="1:46" x14ac:dyDescent="0.2">
      <c r="A522" s="8"/>
      <c r="B522" s="8"/>
      <c r="AT522" s="5"/>
    </row>
    <row r="523" spans="1:46" x14ac:dyDescent="0.2">
      <c r="A523" s="8"/>
      <c r="B523" s="8"/>
      <c r="AT523" s="5"/>
    </row>
    <row r="524" spans="1:46" x14ac:dyDescent="0.2">
      <c r="A524" s="8"/>
      <c r="B524" s="8"/>
      <c r="AT524" s="5"/>
    </row>
    <row r="525" spans="1:46" x14ac:dyDescent="0.2">
      <c r="A525" s="8"/>
      <c r="B525" s="8"/>
      <c r="AT525" s="5"/>
    </row>
    <row r="526" spans="1:46" x14ac:dyDescent="0.2">
      <c r="A526" s="8"/>
      <c r="B526" s="8"/>
      <c r="AT526" s="5"/>
    </row>
    <row r="527" spans="1:46" x14ac:dyDescent="0.2">
      <c r="A527" s="8"/>
      <c r="B527" s="8"/>
      <c r="AT527" s="5"/>
    </row>
    <row r="528" spans="1:46" x14ac:dyDescent="0.2">
      <c r="A528" s="8"/>
      <c r="B528" s="8"/>
      <c r="AT528" s="5"/>
    </row>
    <row r="529" spans="1:46" x14ac:dyDescent="0.2">
      <c r="A529" s="8"/>
      <c r="B529" s="8"/>
      <c r="AT529" s="5"/>
    </row>
    <row r="530" spans="1:46" x14ac:dyDescent="0.2">
      <c r="A530" s="8"/>
      <c r="B530" s="8"/>
      <c r="AT530" s="5"/>
    </row>
    <row r="531" spans="1:46" x14ac:dyDescent="0.2">
      <c r="A531" s="8"/>
      <c r="B531" s="8"/>
      <c r="AT531" s="5"/>
    </row>
    <row r="532" spans="1:46" x14ac:dyDescent="0.2">
      <c r="A532" s="8"/>
      <c r="B532" s="8"/>
      <c r="AT532" s="5"/>
    </row>
    <row r="533" spans="1:46" x14ac:dyDescent="0.2">
      <c r="A533" s="8"/>
      <c r="B533" s="8"/>
      <c r="AT533" s="5"/>
    </row>
    <row r="534" spans="1:46" x14ac:dyDescent="0.2">
      <c r="A534" s="8"/>
      <c r="B534" s="8"/>
      <c r="AT534" s="5"/>
    </row>
    <row r="535" spans="1:46" x14ac:dyDescent="0.2">
      <c r="A535" s="8"/>
      <c r="B535" s="8"/>
      <c r="AT535" s="5"/>
    </row>
    <row r="536" spans="1:46" x14ac:dyDescent="0.2">
      <c r="A536" s="8"/>
      <c r="B536" s="8"/>
      <c r="AT536" s="5"/>
    </row>
    <row r="537" spans="1:46" x14ac:dyDescent="0.2">
      <c r="A537" s="8"/>
      <c r="B537" s="8"/>
      <c r="AT537" s="5"/>
    </row>
    <row r="538" spans="1:46" x14ac:dyDescent="0.2">
      <c r="A538" s="8"/>
      <c r="B538" s="8"/>
      <c r="AT538" s="5"/>
    </row>
    <row r="539" spans="1:46" x14ac:dyDescent="0.2">
      <c r="A539" s="8"/>
      <c r="B539" s="8"/>
      <c r="AT539" s="5"/>
    </row>
    <row r="540" spans="1:46" x14ac:dyDescent="0.2">
      <c r="A540" s="8"/>
      <c r="B540" s="8"/>
      <c r="AT540" s="5"/>
    </row>
    <row r="541" spans="1:46" x14ac:dyDescent="0.2">
      <c r="A541" s="8"/>
      <c r="B541" s="8"/>
      <c r="AT541" s="5"/>
    </row>
    <row r="542" spans="1:46" x14ac:dyDescent="0.2">
      <c r="A542" s="8"/>
      <c r="B542" s="8"/>
      <c r="AT542" s="5"/>
    </row>
    <row r="543" spans="1:46" x14ac:dyDescent="0.2">
      <c r="A543" s="8"/>
      <c r="B543" s="8"/>
      <c r="AT543" s="5"/>
    </row>
    <row r="544" spans="1:46" x14ac:dyDescent="0.2">
      <c r="A544" s="8"/>
      <c r="B544" s="8"/>
      <c r="AT544" s="5"/>
    </row>
    <row r="545" spans="1:46" x14ac:dyDescent="0.2">
      <c r="A545" s="8"/>
      <c r="B545" s="8"/>
      <c r="AT545" s="5"/>
    </row>
    <row r="546" spans="1:46" x14ac:dyDescent="0.2">
      <c r="A546" s="8"/>
      <c r="B546" s="8"/>
      <c r="AT546" s="5"/>
    </row>
    <row r="547" spans="1:46" x14ac:dyDescent="0.2">
      <c r="A547" s="8"/>
      <c r="B547" s="8"/>
      <c r="AT547" s="5"/>
    </row>
    <row r="548" spans="1:46" x14ac:dyDescent="0.2">
      <c r="A548" s="8"/>
      <c r="B548" s="8"/>
      <c r="AT548" s="5"/>
    </row>
    <row r="549" spans="1:46" x14ac:dyDescent="0.2">
      <c r="A549" s="8"/>
      <c r="B549" s="8"/>
      <c r="AT549" s="5"/>
    </row>
    <row r="550" spans="1:46" x14ac:dyDescent="0.2">
      <c r="A550" s="8"/>
      <c r="B550" s="8"/>
      <c r="AT550" s="5"/>
    </row>
    <row r="551" spans="1:46" x14ac:dyDescent="0.2">
      <c r="A551" s="8"/>
      <c r="B551" s="8"/>
      <c r="AT551" s="5"/>
    </row>
    <row r="552" spans="1:46" x14ac:dyDescent="0.2">
      <c r="A552" s="8"/>
      <c r="B552" s="8"/>
      <c r="AT552" s="5"/>
    </row>
    <row r="553" spans="1:46" x14ac:dyDescent="0.2">
      <c r="A553" s="8"/>
      <c r="B553" s="8"/>
      <c r="AT553" s="5"/>
    </row>
    <row r="554" spans="1:46" x14ac:dyDescent="0.2">
      <c r="A554" s="8"/>
      <c r="B554" s="8"/>
      <c r="AT554" s="5"/>
    </row>
    <row r="555" spans="1:46" x14ac:dyDescent="0.2">
      <c r="A555" s="8"/>
      <c r="B555" s="8"/>
      <c r="AT555" s="5"/>
    </row>
    <row r="556" spans="1:46" x14ac:dyDescent="0.2">
      <c r="A556" s="8"/>
      <c r="B556" s="8"/>
      <c r="AT556" s="5"/>
    </row>
    <row r="557" spans="1:46" x14ac:dyDescent="0.2">
      <c r="AT557" s="5"/>
    </row>
    <row r="558" spans="1:46" x14ac:dyDescent="0.2">
      <c r="AT558" s="5"/>
    </row>
    <row r="559" spans="1:46" x14ac:dyDescent="0.2">
      <c r="AT559" s="5"/>
    </row>
    <row r="560" spans="1:46" x14ac:dyDescent="0.2">
      <c r="AT560" s="5"/>
    </row>
    <row r="561" spans="46:46" x14ac:dyDescent="0.2">
      <c r="AT561" s="5"/>
    </row>
    <row r="562" spans="46:46" x14ac:dyDescent="0.2">
      <c r="AT562" s="5"/>
    </row>
    <row r="563" spans="46:46" x14ac:dyDescent="0.2">
      <c r="AT563" s="5"/>
    </row>
    <row r="564" spans="46:46" x14ac:dyDescent="0.2">
      <c r="AT564" s="5"/>
    </row>
    <row r="565" spans="46:46" x14ac:dyDescent="0.2">
      <c r="AT565" s="5"/>
    </row>
    <row r="566" spans="46:46" x14ac:dyDescent="0.2">
      <c r="AT566" s="5"/>
    </row>
    <row r="567" spans="46:46" x14ac:dyDescent="0.2">
      <c r="AT567" s="5"/>
    </row>
    <row r="568" spans="46:46" x14ac:dyDescent="0.2">
      <c r="AT568" s="5"/>
    </row>
    <row r="569" spans="46:46" x14ac:dyDescent="0.2">
      <c r="AT569" s="5"/>
    </row>
    <row r="570" spans="46:46" x14ac:dyDescent="0.2">
      <c r="AT570" s="5"/>
    </row>
    <row r="571" spans="46:46" x14ac:dyDescent="0.2">
      <c r="AT571" s="5"/>
    </row>
    <row r="572" spans="46:46" x14ac:dyDescent="0.2">
      <c r="AT572" s="5"/>
    </row>
    <row r="573" spans="46:46" x14ac:dyDescent="0.2">
      <c r="AT573" s="5"/>
    </row>
    <row r="574" spans="46:46" x14ac:dyDescent="0.2">
      <c r="AT574" s="5"/>
    </row>
    <row r="575" spans="46:46" x14ac:dyDescent="0.2">
      <c r="AT575" s="5"/>
    </row>
    <row r="576" spans="46:46" x14ac:dyDescent="0.2">
      <c r="AT576" s="5"/>
    </row>
    <row r="577" spans="46:46" x14ac:dyDescent="0.2">
      <c r="AT577" s="5"/>
    </row>
    <row r="578" spans="46:46" x14ac:dyDescent="0.2">
      <c r="AT578" s="5"/>
    </row>
    <row r="579" spans="46:46" x14ac:dyDescent="0.2">
      <c r="AT579" s="5"/>
    </row>
    <row r="580" spans="46:46" x14ac:dyDescent="0.2">
      <c r="AT580" s="5"/>
    </row>
    <row r="581" spans="46:46" x14ac:dyDescent="0.2">
      <c r="AT581" s="5"/>
    </row>
    <row r="582" spans="46:46" x14ac:dyDescent="0.2">
      <c r="AT582" s="5"/>
    </row>
    <row r="583" spans="46:46" x14ac:dyDescent="0.2">
      <c r="AT583" s="5"/>
    </row>
    <row r="584" spans="46:46" x14ac:dyDescent="0.2">
      <c r="AT584" s="5"/>
    </row>
    <row r="585" spans="46:46" x14ac:dyDescent="0.2">
      <c r="AT585" s="5"/>
    </row>
    <row r="586" spans="46:46" x14ac:dyDescent="0.2">
      <c r="AT586" s="5"/>
    </row>
    <row r="587" spans="46:46" x14ac:dyDescent="0.2">
      <c r="AT587" s="5"/>
    </row>
    <row r="588" spans="46:46" x14ac:dyDescent="0.2">
      <c r="AT588" s="5"/>
    </row>
    <row r="589" spans="46:46" x14ac:dyDescent="0.2">
      <c r="AT589" s="5"/>
    </row>
    <row r="590" spans="46:46" x14ac:dyDescent="0.2">
      <c r="AT590" s="5"/>
    </row>
    <row r="591" spans="46:46" x14ac:dyDescent="0.2">
      <c r="AT591" s="5"/>
    </row>
    <row r="592" spans="46:46" x14ac:dyDescent="0.2">
      <c r="AT592" s="5"/>
    </row>
    <row r="593" spans="46:46" x14ac:dyDescent="0.2">
      <c r="AT593" s="5"/>
    </row>
    <row r="594" spans="46:46" x14ac:dyDescent="0.2">
      <c r="AT594" s="5"/>
    </row>
    <row r="595" spans="46:46" x14ac:dyDescent="0.2">
      <c r="AT595" s="5"/>
    </row>
    <row r="596" spans="46:46" x14ac:dyDescent="0.2">
      <c r="AT596" s="5"/>
    </row>
    <row r="597" spans="46:46" x14ac:dyDescent="0.2">
      <c r="AT597" s="5"/>
    </row>
    <row r="598" spans="46:46" x14ac:dyDescent="0.2">
      <c r="AT598" s="5"/>
    </row>
    <row r="599" spans="46:46" x14ac:dyDescent="0.2">
      <c r="AT599" s="5"/>
    </row>
    <row r="600" spans="46:46" x14ac:dyDescent="0.2">
      <c r="AT600" s="5"/>
    </row>
    <row r="601" spans="46:46" x14ac:dyDescent="0.2">
      <c r="AT601" s="5"/>
    </row>
    <row r="602" spans="46:46" x14ac:dyDescent="0.2">
      <c r="AT602" s="5"/>
    </row>
    <row r="603" spans="46:46" x14ac:dyDescent="0.2">
      <c r="AT603" s="5"/>
    </row>
    <row r="604" spans="46:46" x14ac:dyDescent="0.2">
      <c r="AT604" s="5"/>
    </row>
    <row r="605" spans="46:46" x14ac:dyDescent="0.2">
      <c r="AT605" s="5"/>
    </row>
    <row r="606" spans="46:46" x14ac:dyDescent="0.2">
      <c r="AT606" s="5"/>
    </row>
    <row r="607" spans="46:46" x14ac:dyDescent="0.2">
      <c r="AT607" s="5"/>
    </row>
    <row r="608" spans="46:46" x14ac:dyDescent="0.2">
      <c r="AT608" s="5"/>
    </row>
    <row r="609" spans="46:46" x14ac:dyDescent="0.2">
      <c r="AT609" s="5"/>
    </row>
    <row r="610" spans="46:46" x14ac:dyDescent="0.2">
      <c r="AT610" s="5"/>
    </row>
    <row r="611" spans="46:46" x14ac:dyDescent="0.2">
      <c r="AT611" s="5"/>
    </row>
    <row r="612" spans="46:46" x14ac:dyDescent="0.2">
      <c r="AT612" s="5"/>
    </row>
    <row r="613" spans="46:46" x14ac:dyDescent="0.2">
      <c r="AT613" s="5"/>
    </row>
    <row r="614" spans="46:46" x14ac:dyDescent="0.2">
      <c r="AT614" s="5"/>
    </row>
    <row r="615" spans="46:46" x14ac:dyDescent="0.2">
      <c r="AT615" s="5"/>
    </row>
    <row r="616" spans="46:46" x14ac:dyDescent="0.2">
      <c r="AT616" s="5"/>
    </row>
    <row r="617" spans="46:46" x14ac:dyDescent="0.2">
      <c r="AT617" s="5"/>
    </row>
    <row r="618" spans="46:46" x14ac:dyDescent="0.2">
      <c r="AT618" s="5"/>
    </row>
    <row r="619" spans="46:46" x14ac:dyDescent="0.2">
      <c r="AT619" s="5"/>
    </row>
    <row r="620" spans="46:46" x14ac:dyDescent="0.2">
      <c r="AT620" s="5"/>
    </row>
    <row r="621" spans="46:46" x14ac:dyDescent="0.2">
      <c r="AT621" s="5"/>
    </row>
    <row r="622" spans="46:46" x14ac:dyDescent="0.2">
      <c r="AT622" s="5"/>
    </row>
    <row r="623" spans="46:46" x14ac:dyDescent="0.2">
      <c r="AT623" s="5"/>
    </row>
    <row r="624" spans="46:46" x14ac:dyDescent="0.2">
      <c r="AT624" s="5"/>
    </row>
    <row r="625" spans="46:46" x14ac:dyDescent="0.2">
      <c r="AT625" s="5"/>
    </row>
    <row r="626" spans="46:46" x14ac:dyDescent="0.2">
      <c r="AT626" s="5"/>
    </row>
    <row r="627" spans="46:46" x14ac:dyDescent="0.2">
      <c r="AT627" s="5"/>
    </row>
    <row r="628" spans="46:46" x14ac:dyDescent="0.2">
      <c r="AT628" s="5"/>
    </row>
    <row r="629" spans="46:46" x14ac:dyDescent="0.2">
      <c r="AT629" s="5"/>
    </row>
    <row r="630" spans="46:46" x14ac:dyDescent="0.2">
      <c r="AT630" s="5"/>
    </row>
    <row r="631" spans="46:46" x14ac:dyDescent="0.2">
      <c r="AT631" s="5"/>
    </row>
    <row r="632" spans="46:46" x14ac:dyDescent="0.2">
      <c r="AT632" s="5"/>
    </row>
    <row r="633" spans="46:46" x14ac:dyDescent="0.2">
      <c r="AT633" s="5"/>
    </row>
    <row r="634" spans="46:46" x14ac:dyDescent="0.2">
      <c r="AT634" s="5"/>
    </row>
    <row r="635" spans="46:46" x14ac:dyDescent="0.2">
      <c r="AT635" s="5"/>
    </row>
    <row r="636" spans="46:46" x14ac:dyDescent="0.2">
      <c r="AT636" s="5"/>
    </row>
    <row r="637" spans="46:46" x14ac:dyDescent="0.2">
      <c r="AT637" s="5"/>
    </row>
    <row r="638" spans="46:46" x14ac:dyDescent="0.2">
      <c r="AT638" s="5"/>
    </row>
    <row r="639" spans="46:46" x14ac:dyDescent="0.2">
      <c r="AT639" s="5"/>
    </row>
    <row r="640" spans="46:46" x14ac:dyDescent="0.2">
      <c r="AT640" s="5"/>
    </row>
    <row r="641" spans="46:46" x14ac:dyDescent="0.2">
      <c r="AT641" s="5"/>
    </row>
    <row r="642" spans="46:46" x14ac:dyDescent="0.2">
      <c r="AT642" s="5"/>
    </row>
    <row r="643" spans="46:46" x14ac:dyDescent="0.2">
      <c r="AT643" s="5"/>
    </row>
    <row r="644" spans="46:46" x14ac:dyDescent="0.2">
      <c r="AT644" s="5"/>
    </row>
    <row r="645" spans="46:46" x14ac:dyDescent="0.2">
      <c r="AT645" s="5"/>
    </row>
    <row r="646" spans="46:46" x14ac:dyDescent="0.2">
      <c r="AT646" s="5"/>
    </row>
    <row r="647" spans="46:46" x14ac:dyDescent="0.2">
      <c r="AT647" s="5"/>
    </row>
    <row r="648" spans="46:46" x14ac:dyDescent="0.2">
      <c r="AT648" s="5"/>
    </row>
    <row r="649" spans="46:46" x14ac:dyDescent="0.2">
      <c r="AT649" s="5"/>
    </row>
    <row r="650" spans="46:46" x14ac:dyDescent="0.2">
      <c r="AT650" s="5"/>
    </row>
    <row r="651" spans="46:46" x14ac:dyDescent="0.2">
      <c r="AT651" s="5"/>
    </row>
    <row r="652" spans="46:46" x14ac:dyDescent="0.2">
      <c r="AT652" s="5"/>
    </row>
    <row r="653" spans="46:46" x14ac:dyDescent="0.2">
      <c r="AT653" s="5"/>
    </row>
    <row r="654" spans="46:46" x14ac:dyDescent="0.2">
      <c r="AT654" s="5"/>
    </row>
    <row r="655" spans="46:46" x14ac:dyDescent="0.2">
      <c r="AT655" s="5"/>
    </row>
    <row r="656" spans="46:46" x14ac:dyDescent="0.2">
      <c r="AT656" s="5"/>
    </row>
    <row r="657" spans="46:46" x14ac:dyDescent="0.2">
      <c r="AT657" s="5"/>
    </row>
    <row r="658" spans="46:46" x14ac:dyDescent="0.2">
      <c r="AT658" s="5"/>
    </row>
    <row r="659" spans="46:46" x14ac:dyDescent="0.2">
      <c r="AT659" s="5"/>
    </row>
    <row r="660" spans="46:46" x14ac:dyDescent="0.2">
      <c r="AT660" s="5"/>
    </row>
    <row r="661" spans="46:46" x14ac:dyDescent="0.2">
      <c r="AT661" s="5"/>
    </row>
    <row r="662" spans="46:46" x14ac:dyDescent="0.2">
      <c r="AT662" s="5"/>
    </row>
    <row r="663" spans="46:46" x14ac:dyDescent="0.2">
      <c r="AT663" s="5"/>
    </row>
    <row r="664" spans="46:46" x14ac:dyDescent="0.2">
      <c r="AT664" s="5"/>
    </row>
    <row r="665" spans="46:46" x14ac:dyDescent="0.2">
      <c r="AT665" s="5"/>
    </row>
    <row r="666" spans="46:46" x14ac:dyDescent="0.2">
      <c r="AT666" s="5"/>
    </row>
    <row r="667" spans="46:46" x14ac:dyDescent="0.2">
      <c r="AT667" s="5"/>
    </row>
    <row r="668" spans="46:46" x14ac:dyDescent="0.2">
      <c r="AT668" s="5"/>
    </row>
    <row r="669" spans="46:46" x14ac:dyDescent="0.2">
      <c r="AT669" s="5"/>
    </row>
    <row r="670" spans="46:46" x14ac:dyDescent="0.2">
      <c r="AT670" s="5"/>
    </row>
    <row r="671" spans="46:46" x14ac:dyDescent="0.2">
      <c r="AT671" s="5"/>
    </row>
    <row r="672" spans="46:46" x14ac:dyDescent="0.2">
      <c r="AT672" s="5"/>
    </row>
    <row r="673" spans="46:46" x14ac:dyDescent="0.2">
      <c r="AT673" s="5"/>
    </row>
    <row r="674" spans="46:46" x14ac:dyDescent="0.2">
      <c r="AT674" s="5"/>
    </row>
    <row r="675" spans="46:46" x14ac:dyDescent="0.2">
      <c r="AT675" s="5"/>
    </row>
    <row r="676" spans="46:46" x14ac:dyDescent="0.2">
      <c r="AT676" s="5"/>
    </row>
    <row r="677" spans="46:46" x14ac:dyDescent="0.2">
      <c r="AT677" s="5"/>
    </row>
    <row r="678" spans="46:46" x14ac:dyDescent="0.2">
      <c r="AT678" s="5"/>
    </row>
    <row r="679" spans="46:46" x14ac:dyDescent="0.2">
      <c r="AT679" s="5"/>
    </row>
    <row r="680" spans="46:46" x14ac:dyDescent="0.2">
      <c r="AT680" s="5"/>
    </row>
    <row r="681" spans="46:46" x14ac:dyDescent="0.2">
      <c r="AT681" s="5"/>
    </row>
    <row r="682" spans="46:46" x14ac:dyDescent="0.2">
      <c r="AT682" s="5"/>
    </row>
    <row r="683" spans="46:46" x14ac:dyDescent="0.2">
      <c r="AT683" s="5"/>
    </row>
    <row r="684" spans="46:46" x14ac:dyDescent="0.2">
      <c r="AT684" s="5"/>
    </row>
    <row r="685" spans="46:46" x14ac:dyDescent="0.2">
      <c r="AT685" s="5"/>
    </row>
    <row r="686" spans="46:46" x14ac:dyDescent="0.2">
      <c r="AT686" s="5"/>
    </row>
    <row r="687" spans="46:46" x14ac:dyDescent="0.2">
      <c r="AT687" s="5"/>
    </row>
    <row r="688" spans="46:46" x14ac:dyDescent="0.2">
      <c r="AT688" s="5"/>
    </row>
    <row r="689" spans="46:46" x14ac:dyDescent="0.2">
      <c r="AT689" s="5"/>
    </row>
    <row r="690" spans="46:46" x14ac:dyDescent="0.2">
      <c r="AT690" s="5"/>
    </row>
    <row r="691" spans="46:46" x14ac:dyDescent="0.2">
      <c r="AT691" s="5"/>
    </row>
    <row r="692" spans="46:46" x14ac:dyDescent="0.2">
      <c r="AT692" s="5"/>
    </row>
    <row r="693" spans="46:46" x14ac:dyDescent="0.2">
      <c r="AT693" s="5"/>
    </row>
    <row r="694" spans="46:46" x14ac:dyDescent="0.2">
      <c r="AT694" s="5"/>
    </row>
    <row r="695" spans="46:46" x14ac:dyDescent="0.2">
      <c r="AT695" s="5"/>
    </row>
    <row r="696" spans="46:46" x14ac:dyDescent="0.2">
      <c r="AT696" s="5"/>
    </row>
    <row r="697" spans="46:46" x14ac:dyDescent="0.2">
      <c r="AT697" s="5"/>
    </row>
    <row r="698" spans="46:46" x14ac:dyDescent="0.2">
      <c r="AT698" s="5"/>
    </row>
    <row r="699" spans="46:46" x14ac:dyDescent="0.2">
      <c r="AT699" s="5"/>
    </row>
    <row r="700" spans="46:46" x14ac:dyDescent="0.2">
      <c r="AT700" s="5"/>
    </row>
    <row r="701" spans="46:46" x14ac:dyDescent="0.2">
      <c r="AT701" s="5"/>
    </row>
    <row r="702" spans="46:46" x14ac:dyDescent="0.2">
      <c r="AT702" s="5"/>
    </row>
    <row r="703" spans="46:46" x14ac:dyDescent="0.2">
      <c r="AT703" s="5"/>
    </row>
    <row r="704" spans="46:46" x14ac:dyDescent="0.2">
      <c r="AT704" s="5"/>
    </row>
    <row r="705" spans="46:46" x14ac:dyDescent="0.2">
      <c r="AT705" s="5"/>
    </row>
    <row r="706" spans="46:46" x14ac:dyDescent="0.2">
      <c r="AT706" s="5"/>
    </row>
    <row r="707" spans="46:46" x14ac:dyDescent="0.2">
      <c r="AT707" s="5"/>
    </row>
    <row r="708" spans="46:46" x14ac:dyDescent="0.2">
      <c r="AT708" s="5"/>
    </row>
    <row r="709" spans="46:46" x14ac:dyDescent="0.2">
      <c r="AT709" s="5"/>
    </row>
    <row r="710" spans="46:46" x14ac:dyDescent="0.2">
      <c r="AT710" s="5"/>
    </row>
    <row r="711" spans="46:46" x14ac:dyDescent="0.2">
      <c r="AT711" s="5"/>
    </row>
    <row r="712" spans="46:46" x14ac:dyDescent="0.2">
      <c r="AT712" s="5"/>
    </row>
    <row r="713" spans="46:46" x14ac:dyDescent="0.2">
      <c r="AT713" s="5"/>
    </row>
    <row r="714" spans="46:46" x14ac:dyDescent="0.2">
      <c r="AT714" s="5"/>
    </row>
    <row r="715" spans="46:46" x14ac:dyDescent="0.2">
      <c r="AT715" s="5"/>
    </row>
    <row r="716" spans="46:46" x14ac:dyDescent="0.2">
      <c r="AT716" s="5"/>
    </row>
    <row r="717" spans="46:46" x14ac:dyDescent="0.2">
      <c r="AT717" s="5"/>
    </row>
    <row r="718" spans="46:46" x14ac:dyDescent="0.2">
      <c r="AT718" s="5"/>
    </row>
    <row r="719" spans="46:46" x14ac:dyDescent="0.2">
      <c r="AT719" s="5"/>
    </row>
    <row r="720" spans="46:46" x14ac:dyDescent="0.2">
      <c r="AT720" s="5"/>
    </row>
    <row r="721" spans="46:46" x14ac:dyDescent="0.2">
      <c r="AT721" s="5"/>
    </row>
    <row r="722" spans="46:46" x14ac:dyDescent="0.2">
      <c r="AT722" s="5"/>
    </row>
    <row r="723" spans="46:46" x14ac:dyDescent="0.2">
      <c r="AT723" s="5"/>
    </row>
    <row r="724" spans="46:46" x14ac:dyDescent="0.2">
      <c r="AT724" s="5"/>
    </row>
    <row r="725" spans="46:46" x14ac:dyDescent="0.2">
      <c r="AT725" s="5"/>
    </row>
    <row r="726" spans="46:46" x14ac:dyDescent="0.2">
      <c r="AT726" s="5"/>
    </row>
    <row r="727" spans="46:46" x14ac:dyDescent="0.2">
      <c r="AT727" s="5"/>
    </row>
    <row r="728" spans="46:46" x14ac:dyDescent="0.2">
      <c r="AT728" s="5"/>
    </row>
    <row r="729" spans="46:46" x14ac:dyDescent="0.2">
      <c r="AT729" s="5"/>
    </row>
    <row r="730" spans="46:46" x14ac:dyDescent="0.2">
      <c r="AT730" s="5"/>
    </row>
    <row r="731" spans="46:46" x14ac:dyDescent="0.2">
      <c r="AT731" s="5"/>
    </row>
    <row r="732" spans="46:46" x14ac:dyDescent="0.2">
      <c r="AT732" s="5"/>
    </row>
    <row r="733" spans="46:46" x14ac:dyDescent="0.2">
      <c r="AT733" s="5"/>
    </row>
    <row r="734" spans="46:46" x14ac:dyDescent="0.2">
      <c r="AT734" s="5"/>
    </row>
    <row r="735" spans="46:46" x14ac:dyDescent="0.2">
      <c r="AT735" s="5"/>
    </row>
    <row r="736" spans="46:46" x14ac:dyDescent="0.2">
      <c r="AT736" s="5"/>
    </row>
    <row r="737" spans="46:46" x14ac:dyDescent="0.2">
      <c r="AT737" s="5"/>
    </row>
    <row r="738" spans="46:46" x14ac:dyDescent="0.2">
      <c r="AT738" s="5"/>
    </row>
    <row r="739" spans="46:46" x14ac:dyDescent="0.2">
      <c r="AT739" s="5"/>
    </row>
    <row r="740" spans="46:46" x14ac:dyDescent="0.2">
      <c r="AT740" s="5"/>
    </row>
    <row r="741" spans="46:46" x14ac:dyDescent="0.2">
      <c r="AT741" s="5"/>
    </row>
    <row r="742" spans="46:46" x14ac:dyDescent="0.2">
      <c r="AT742" s="5"/>
    </row>
    <row r="743" spans="46:46" x14ac:dyDescent="0.2">
      <c r="AT743" s="5"/>
    </row>
    <row r="744" spans="46:46" x14ac:dyDescent="0.2">
      <c r="AT744" s="5"/>
    </row>
    <row r="745" spans="46:46" x14ac:dyDescent="0.2">
      <c r="AT745" s="5"/>
    </row>
    <row r="746" spans="46:46" x14ac:dyDescent="0.2">
      <c r="AT746" s="5"/>
    </row>
    <row r="747" spans="46:46" x14ac:dyDescent="0.2">
      <c r="AT747" s="5"/>
    </row>
    <row r="748" spans="46:46" x14ac:dyDescent="0.2">
      <c r="AT748" s="5"/>
    </row>
    <row r="749" spans="46:46" x14ac:dyDescent="0.2">
      <c r="AT749" s="5"/>
    </row>
    <row r="750" spans="46:46" x14ac:dyDescent="0.2">
      <c r="AT750" s="5"/>
    </row>
    <row r="751" spans="46:46" x14ac:dyDescent="0.2">
      <c r="AT751" s="5"/>
    </row>
    <row r="752" spans="46:46" x14ac:dyDescent="0.2">
      <c r="AT752" s="5"/>
    </row>
    <row r="753" spans="46:46" x14ac:dyDescent="0.2">
      <c r="AT753" s="5"/>
    </row>
    <row r="754" spans="46:46" x14ac:dyDescent="0.2">
      <c r="AT754" s="5"/>
    </row>
    <row r="755" spans="46:46" x14ac:dyDescent="0.2">
      <c r="AT755" s="5"/>
    </row>
    <row r="756" spans="46:46" x14ac:dyDescent="0.2">
      <c r="AT756" s="5"/>
    </row>
    <row r="757" spans="46:46" x14ac:dyDescent="0.2">
      <c r="AT757" s="5"/>
    </row>
    <row r="758" spans="46:46" x14ac:dyDescent="0.2">
      <c r="AT758" s="5"/>
    </row>
    <row r="759" spans="46:46" x14ac:dyDescent="0.2">
      <c r="AT759" s="5"/>
    </row>
    <row r="760" spans="46:46" x14ac:dyDescent="0.2">
      <c r="AT760" s="5"/>
    </row>
    <row r="761" spans="46:46" x14ac:dyDescent="0.2">
      <c r="AT761" s="5"/>
    </row>
    <row r="762" spans="46:46" x14ac:dyDescent="0.2">
      <c r="AT762" s="5"/>
    </row>
    <row r="763" spans="46:46" x14ac:dyDescent="0.2">
      <c r="AT763" s="5"/>
    </row>
    <row r="764" spans="46:46" x14ac:dyDescent="0.2">
      <c r="AT764" s="5"/>
    </row>
    <row r="765" spans="46:46" x14ac:dyDescent="0.2">
      <c r="AT765" s="5"/>
    </row>
    <row r="766" spans="46:46" x14ac:dyDescent="0.2">
      <c r="AT766" s="5"/>
    </row>
    <row r="767" spans="46:46" x14ac:dyDescent="0.2">
      <c r="AT767" s="5"/>
    </row>
    <row r="768" spans="46:46" x14ac:dyDescent="0.2">
      <c r="AT768" s="5"/>
    </row>
    <row r="769" spans="46:46" x14ac:dyDescent="0.2">
      <c r="AT769" s="5"/>
    </row>
    <row r="770" spans="46:46" x14ac:dyDescent="0.2">
      <c r="AT770" s="5"/>
    </row>
    <row r="771" spans="46:46" x14ac:dyDescent="0.2">
      <c r="AT771" s="5"/>
    </row>
    <row r="772" spans="46:46" x14ac:dyDescent="0.2">
      <c r="AT772" s="5"/>
    </row>
    <row r="773" spans="46:46" x14ac:dyDescent="0.2">
      <c r="AT773" s="5"/>
    </row>
    <row r="774" spans="46:46" x14ac:dyDescent="0.2">
      <c r="AT774" s="5"/>
    </row>
    <row r="775" spans="46:46" x14ac:dyDescent="0.2">
      <c r="AT775" s="5"/>
    </row>
    <row r="776" spans="46:46" x14ac:dyDescent="0.2">
      <c r="AT776" s="5"/>
    </row>
  </sheetData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J785"/>
  <sheetViews>
    <sheetView workbookViewId="0">
      <pane xSplit="2" ySplit="7" topLeftCell="U8" activePane="bottomRight" state="frozen"/>
      <selection pane="topRight" activeCell="C1" sqref="C1"/>
      <selection pane="bottomLeft" activeCell="A8" sqref="A8"/>
      <selection pane="bottomRight" activeCell="AE6" sqref="AE6"/>
    </sheetView>
  </sheetViews>
  <sheetFormatPr defaultRowHeight="12.75" x14ac:dyDescent="0.2"/>
  <cols>
    <col min="1" max="1" width="10.5703125" style="2" customWidth="1"/>
    <col min="2" max="2" width="7.42578125" style="2" customWidth="1"/>
    <col min="3" max="3" width="9.140625" style="2"/>
    <col min="4" max="4" width="13.7109375" style="2" customWidth="1"/>
    <col min="5" max="5" width="2.85546875" style="2" customWidth="1"/>
    <col min="6" max="6" width="14.42578125" style="2" customWidth="1"/>
    <col min="7" max="7" width="3.140625" style="2" customWidth="1"/>
    <col min="8" max="8" width="12.140625" style="2" customWidth="1"/>
    <col min="9" max="9" width="11" style="2" customWidth="1"/>
    <col min="10" max="10" width="2.85546875" style="2" customWidth="1"/>
    <col min="11" max="11" width="13.42578125" style="2" customWidth="1"/>
    <col min="12" max="12" width="12.140625" style="2" customWidth="1"/>
    <col min="13" max="13" width="5.140625" style="2" customWidth="1"/>
    <col min="14" max="14" width="4.7109375" style="2" customWidth="1"/>
    <col min="15" max="15" width="12.85546875" style="2" customWidth="1"/>
    <col min="16" max="16" width="4" style="2" customWidth="1"/>
    <col min="17" max="17" width="9.140625" style="2" hidden="1" customWidth="1"/>
    <col min="18" max="18" width="16.7109375" style="2" customWidth="1"/>
    <col min="19" max="19" width="15.5703125" style="2" customWidth="1"/>
    <col min="20" max="20" width="11.140625" style="2" customWidth="1"/>
    <col min="21" max="21" width="9.140625" style="2"/>
    <col min="22" max="22" width="11.85546875" style="2" customWidth="1"/>
    <col min="23" max="23" width="11.5703125" style="2" customWidth="1"/>
    <col min="24" max="24" width="10.5703125" style="2" bestFit="1" customWidth="1"/>
    <col min="25" max="25" width="10.42578125" style="2" customWidth="1"/>
    <col min="26" max="26" width="10.7109375" style="2" customWidth="1"/>
    <col min="27" max="27" width="10.5703125" style="2" bestFit="1" customWidth="1"/>
    <col min="28" max="28" width="5.7109375" style="2" hidden="1" customWidth="1"/>
    <col min="29" max="29" width="9.5703125" style="2" hidden="1" customWidth="1"/>
    <col min="30" max="33" width="9.140625" style="2"/>
    <col min="34" max="34" width="6.42578125" style="2" customWidth="1"/>
    <col min="35" max="35" width="9.140625" style="2"/>
    <col min="36" max="36" width="10.28515625" style="2" hidden="1" customWidth="1"/>
    <col min="37" max="37" width="9.85546875" style="2" hidden="1" customWidth="1"/>
    <col min="38" max="38" width="9.42578125" style="2" hidden="1" customWidth="1"/>
    <col min="39" max="39" width="10.5703125" style="2" hidden="1" customWidth="1"/>
    <col min="40" max="40" width="0" style="2" hidden="1" customWidth="1"/>
    <col min="41" max="41" width="11.140625" style="2" hidden="1" customWidth="1"/>
    <col min="42" max="42" width="0" style="2" hidden="1" customWidth="1"/>
    <col min="43" max="44" width="10.7109375" style="2" hidden="1" customWidth="1"/>
    <col min="45" max="45" width="9.5703125" style="2" hidden="1" customWidth="1"/>
    <col min="46" max="46" width="0" style="2" hidden="1" customWidth="1"/>
    <col min="47" max="47" width="11.42578125" style="2" hidden="1" customWidth="1"/>
    <col min="48" max="49" width="0" style="2" hidden="1" customWidth="1"/>
    <col min="50" max="50" width="10.28515625" style="2" hidden="1" customWidth="1"/>
    <col min="51" max="52" width="0" style="2" hidden="1" customWidth="1"/>
    <col min="53" max="53" width="11.7109375" style="2" hidden="1" customWidth="1"/>
    <col min="54" max="56" width="10.85546875" style="2" hidden="1" customWidth="1"/>
    <col min="57" max="57" width="7.140625" style="2" hidden="1" customWidth="1"/>
    <col min="58" max="58" width="12.85546875" style="2" hidden="1" customWidth="1"/>
    <col min="59" max="62" width="11" style="2" hidden="1" customWidth="1"/>
    <col min="63" max="63" width="0" style="2" hidden="1" customWidth="1"/>
    <col min="64" max="64" width="11.140625" style="2" hidden="1" customWidth="1"/>
    <col min="65" max="65" width="8.42578125" style="2" hidden="1" customWidth="1"/>
    <col min="66" max="66" width="0" style="2" hidden="1" customWidth="1"/>
    <col min="67" max="67" width="10.7109375" style="2" hidden="1" customWidth="1"/>
    <col min="68" max="73" width="0" style="2" hidden="1" customWidth="1"/>
    <col min="74" max="77" width="9.5703125" style="2" hidden="1" customWidth="1"/>
    <col min="78" max="106" width="0" style="2" hidden="1" customWidth="1"/>
    <col min="107" max="108" width="9.140625" style="2"/>
    <col min="109" max="109" width="12" style="2" customWidth="1"/>
    <col min="110" max="110" width="10.5703125" style="2" customWidth="1"/>
    <col min="111" max="111" width="10.85546875" style="2" customWidth="1"/>
    <col min="112" max="16384" width="9.140625" style="2"/>
  </cols>
  <sheetData>
    <row r="1" spans="1:113" ht="15.75" x14ac:dyDescent="0.25">
      <c r="A1" s="1"/>
      <c r="B1" s="1"/>
      <c r="D1" s="3" t="s">
        <v>214</v>
      </c>
      <c r="H1" s="244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8"/>
      <c r="U1" s="4"/>
      <c r="AH1" s="5"/>
    </row>
    <row r="2" spans="1:113" ht="8.25" customHeight="1" x14ac:dyDescent="0.2">
      <c r="A2" s="1"/>
      <c r="B2" s="1"/>
      <c r="U2" s="6"/>
      <c r="AH2" s="5"/>
      <c r="AJ2" s="118" t="s">
        <v>213</v>
      </c>
    </row>
    <row r="3" spans="1:113" ht="52.5" customHeight="1" x14ac:dyDescent="0.2">
      <c r="A3" s="1"/>
      <c r="B3" s="1"/>
      <c r="D3" s="70" t="s">
        <v>1</v>
      </c>
      <c r="E3" s="20"/>
      <c r="F3" s="70" t="s">
        <v>115</v>
      </c>
      <c r="G3" s="20"/>
      <c r="H3" s="70" t="s">
        <v>60</v>
      </c>
      <c r="I3" s="20">
        <v>444</v>
      </c>
      <c r="J3" s="20"/>
      <c r="K3" s="70" t="s">
        <v>1</v>
      </c>
      <c r="L3" s="70" t="s">
        <v>60</v>
      </c>
      <c r="M3" s="20"/>
      <c r="N3" s="20"/>
      <c r="O3" s="70" t="s">
        <v>3</v>
      </c>
      <c r="P3" s="20"/>
      <c r="Q3" s="20"/>
      <c r="R3" s="70" t="s">
        <v>4</v>
      </c>
      <c r="S3" s="20"/>
      <c r="T3" s="20"/>
      <c r="U3" s="20"/>
      <c r="V3" s="70" t="s">
        <v>5</v>
      </c>
      <c r="W3" s="7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71"/>
      <c r="AI3" s="20"/>
      <c r="AJ3" s="55" t="s">
        <v>6</v>
      </c>
      <c r="AK3" s="20"/>
      <c r="AL3" s="20"/>
      <c r="AM3" s="20"/>
      <c r="AN3" s="20"/>
      <c r="AO3" s="55" t="s">
        <v>7</v>
      </c>
      <c r="AP3" s="20"/>
      <c r="AQ3" s="20"/>
      <c r="AR3" s="20"/>
      <c r="AS3" s="20"/>
      <c r="AT3" s="20"/>
      <c r="AU3" s="55" t="s">
        <v>8</v>
      </c>
      <c r="AV3" s="70"/>
      <c r="AW3" s="70"/>
      <c r="AX3" s="70"/>
      <c r="AY3" s="20"/>
      <c r="AZ3" s="20"/>
      <c r="BA3" s="70" t="s">
        <v>9</v>
      </c>
      <c r="BB3" s="20"/>
      <c r="BC3" s="20"/>
      <c r="BD3" s="20"/>
      <c r="BE3" s="20"/>
      <c r="BF3" s="70" t="s">
        <v>114</v>
      </c>
      <c r="BG3" s="20"/>
      <c r="BH3" s="20"/>
      <c r="BI3" s="20"/>
      <c r="BJ3" s="20"/>
      <c r="BK3" s="20"/>
      <c r="BL3" s="70" t="s">
        <v>10</v>
      </c>
      <c r="BM3" s="20"/>
      <c r="BN3" s="20"/>
      <c r="BO3" s="20"/>
      <c r="BP3" s="20"/>
      <c r="BQ3" s="70" t="s">
        <v>11</v>
      </c>
      <c r="BR3" s="70"/>
      <c r="BS3" s="70"/>
      <c r="BT3" s="20"/>
      <c r="BU3" s="20"/>
      <c r="BV3" s="70" t="s">
        <v>12</v>
      </c>
      <c r="BW3" s="70"/>
      <c r="BX3" s="70"/>
      <c r="BY3" s="20"/>
      <c r="BZ3" s="20"/>
      <c r="CA3" s="70" t="s">
        <v>13</v>
      </c>
      <c r="CB3" s="20"/>
      <c r="CC3" s="20"/>
      <c r="CD3" s="20"/>
      <c r="CE3" s="20"/>
      <c r="CF3" s="20"/>
      <c r="CG3" s="70" t="s">
        <v>14</v>
      </c>
      <c r="CH3" s="20"/>
      <c r="CI3" s="20"/>
      <c r="CJ3" s="20"/>
      <c r="CK3" s="70" t="s">
        <v>15</v>
      </c>
      <c r="CL3" s="20"/>
      <c r="CM3" s="20"/>
      <c r="CN3" s="20"/>
      <c r="CO3" s="70" t="s">
        <v>16</v>
      </c>
      <c r="CP3" s="20"/>
      <c r="CQ3" s="20"/>
      <c r="CR3" s="20"/>
      <c r="CS3" s="70" t="s">
        <v>17</v>
      </c>
      <c r="CT3" s="20"/>
      <c r="CU3" s="20"/>
      <c r="CV3" s="20"/>
      <c r="CW3" s="70" t="s">
        <v>18</v>
      </c>
      <c r="CX3" s="20"/>
      <c r="CY3" s="20"/>
      <c r="CZ3" s="20"/>
      <c r="DA3" s="34"/>
      <c r="DB3" s="34"/>
    </row>
    <row r="4" spans="1:113" ht="26.25" customHeight="1" x14ac:dyDescent="0.2">
      <c r="A4" s="1"/>
      <c r="B4" s="1"/>
      <c r="H4" s="82" t="s">
        <v>120</v>
      </c>
      <c r="K4" s="82" t="s">
        <v>208</v>
      </c>
      <c r="L4" s="82" t="s">
        <v>208</v>
      </c>
      <c r="V4" s="9" t="s">
        <v>19</v>
      </c>
      <c r="W4" s="9" t="s">
        <v>20</v>
      </c>
      <c r="X4" s="10" t="s">
        <v>21</v>
      </c>
      <c r="Y4" s="10" t="s">
        <v>22</v>
      </c>
      <c r="Z4" s="10" t="s">
        <v>23</v>
      </c>
      <c r="AA4" s="10" t="s">
        <v>24</v>
      </c>
      <c r="AC4" s="10" t="s">
        <v>25</v>
      </c>
      <c r="AH4" s="5"/>
      <c r="AU4" s="7"/>
      <c r="AV4" s="7"/>
      <c r="AW4" s="7"/>
      <c r="AX4" s="7"/>
      <c r="CK4" s="11" t="s">
        <v>26</v>
      </c>
      <c r="CO4" s="11" t="s">
        <v>27</v>
      </c>
      <c r="CS4" s="11" t="s">
        <v>28</v>
      </c>
      <c r="CW4" s="11" t="s">
        <v>29</v>
      </c>
    </row>
    <row r="5" spans="1:113" ht="50.25" customHeight="1" x14ac:dyDescent="0.2">
      <c r="A5" s="1"/>
      <c r="B5" s="1"/>
      <c r="D5" s="12" t="s">
        <v>207</v>
      </c>
      <c r="F5" s="12" t="str">
        <f>D5</f>
        <v>Total - U.S.</v>
      </c>
      <c r="H5" s="12" t="str">
        <f>F5</f>
        <v>Total - U.S.</v>
      </c>
      <c r="K5" s="12" t="s">
        <v>207</v>
      </c>
      <c r="L5" s="12" t="s">
        <v>207</v>
      </c>
      <c r="O5" s="12" t="s">
        <v>207</v>
      </c>
      <c r="R5" s="12" t="str">
        <f>R12</f>
        <v>Total - U.S.</v>
      </c>
      <c r="S5" s="13"/>
      <c r="T5" s="13"/>
      <c r="V5" s="17" t="s">
        <v>65</v>
      </c>
      <c r="W5" s="17" t="s">
        <v>210</v>
      </c>
      <c r="X5" s="17" t="s">
        <v>30</v>
      </c>
      <c r="Y5" s="17" t="s">
        <v>61</v>
      </c>
      <c r="Z5" s="194" t="s">
        <v>308</v>
      </c>
      <c r="AA5" s="16" t="s">
        <v>32</v>
      </c>
      <c r="AB5" s="19"/>
      <c r="AC5" s="18" t="s">
        <v>33</v>
      </c>
      <c r="AH5" s="5"/>
      <c r="AJ5" s="14" t="str">
        <f>D5</f>
        <v>Total - U.S.</v>
      </c>
      <c r="AK5" s="14" t="e">
        <f>#REF!</f>
        <v>#REF!</v>
      </c>
      <c r="AL5" s="14" t="e">
        <f>#REF!</f>
        <v>#REF!</v>
      </c>
      <c r="AM5" s="14" t="e">
        <f>#REF!</f>
        <v>#REF!</v>
      </c>
      <c r="AO5" s="14" t="str">
        <f>D5</f>
        <v>Total - U.S.</v>
      </c>
      <c r="AP5" s="14" t="e">
        <f>#REF!</f>
        <v>#REF!</v>
      </c>
      <c r="AQ5" s="14" t="e">
        <f>#REF!</f>
        <v>#REF!</v>
      </c>
      <c r="AR5" s="14" t="e">
        <f>#REF!</f>
        <v>#REF!</v>
      </c>
      <c r="AS5" s="14" t="s">
        <v>34</v>
      </c>
      <c r="AT5" s="20"/>
      <c r="AU5" s="14" t="str">
        <f>D5</f>
        <v>Total - U.S.</v>
      </c>
      <c r="AV5" s="14" t="e">
        <f>#REF!</f>
        <v>#REF!</v>
      </c>
      <c r="AW5" s="14" t="e">
        <f>#REF!</f>
        <v>#REF!</v>
      </c>
      <c r="AX5" s="14" t="e">
        <f>#REF!</f>
        <v>#REF!</v>
      </c>
      <c r="AY5" s="20"/>
      <c r="AZ5" s="20"/>
      <c r="BA5" s="14" t="str">
        <f>D5</f>
        <v>Total - U.S.</v>
      </c>
      <c r="BB5" s="14" t="e">
        <f>#REF!</f>
        <v>#REF!</v>
      </c>
      <c r="BC5" s="14" t="e">
        <f>#REF!</f>
        <v>#REF!</v>
      </c>
      <c r="BD5" s="14" t="e">
        <f>#REF!</f>
        <v>#REF!</v>
      </c>
      <c r="BE5" s="20"/>
      <c r="BF5" s="14" t="str">
        <f>D5</f>
        <v>Total - U.S.</v>
      </c>
      <c r="BG5" s="14" t="e">
        <f>#REF!</f>
        <v>#REF!</v>
      </c>
      <c r="BH5" s="14" t="e">
        <f>#REF!</f>
        <v>#REF!</v>
      </c>
      <c r="BI5" s="14" t="e">
        <f>#REF!</f>
        <v>#REF!</v>
      </c>
      <c r="BJ5" s="21"/>
      <c r="BK5" s="20"/>
      <c r="BL5" s="14" t="str">
        <f>D5</f>
        <v>Total - U.S.</v>
      </c>
      <c r="BM5" s="14" t="e">
        <f>#REF!</f>
        <v>#REF!</v>
      </c>
      <c r="BN5" s="14" t="e">
        <f>#REF!</f>
        <v>#REF!</v>
      </c>
      <c r="BO5" s="14" t="e">
        <f>#REF!</f>
        <v>#REF!</v>
      </c>
      <c r="BP5" s="20"/>
      <c r="BQ5" s="14" t="str">
        <f>D5</f>
        <v>Total - U.S.</v>
      </c>
      <c r="BR5" s="14" t="e">
        <f>#REF!</f>
        <v>#REF!</v>
      </c>
      <c r="BS5" s="14" t="e">
        <f>#REF!</f>
        <v>#REF!</v>
      </c>
      <c r="BT5" s="14" t="e">
        <f>#REF!</f>
        <v>#REF!</v>
      </c>
      <c r="BU5" s="20"/>
      <c r="BV5" s="14" t="str">
        <f>D5</f>
        <v>Total - U.S.</v>
      </c>
      <c r="BW5" s="14" t="e">
        <f>#REF!</f>
        <v>#REF!</v>
      </c>
      <c r="BX5" s="14" t="e">
        <f>#REF!</f>
        <v>#REF!</v>
      </c>
      <c r="BY5" s="14" t="e">
        <f>#REF!</f>
        <v>#REF!</v>
      </c>
      <c r="BZ5" s="22"/>
      <c r="CA5" s="14" t="s">
        <v>35</v>
      </c>
      <c r="CB5" s="14" t="s">
        <v>35</v>
      </c>
      <c r="CC5" s="14" t="s">
        <v>36</v>
      </c>
      <c r="CD5" s="14" t="s">
        <v>37</v>
      </c>
      <c r="CE5" s="20"/>
      <c r="CG5" s="23" t="s">
        <v>38</v>
      </c>
      <c r="CH5" s="23" t="s">
        <v>39</v>
      </c>
      <c r="CI5" s="23" t="s">
        <v>39</v>
      </c>
      <c r="CJ5" s="8"/>
      <c r="CK5" s="23" t="s">
        <v>38</v>
      </c>
      <c r="CL5" s="23" t="s">
        <v>39</v>
      </c>
      <c r="CM5" s="23" t="s">
        <v>39</v>
      </c>
      <c r="CO5" s="23" t="s">
        <v>38</v>
      </c>
      <c r="CP5" s="23" t="s">
        <v>39</v>
      </c>
      <c r="CQ5" s="23" t="s">
        <v>39</v>
      </c>
      <c r="CS5" s="23" t="s">
        <v>38</v>
      </c>
      <c r="CT5" s="23" t="s">
        <v>39</v>
      </c>
      <c r="CU5" s="23" t="s">
        <v>39</v>
      </c>
      <c r="CW5" s="23" t="s">
        <v>38</v>
      </c>
      <c r="CX5" s="23" t="s">
        <v>39</v>
      </c>
      <c r="CY5" s="23" t="s">
        <v>39</v>
      </c>
    </row>
    <row r="6" spans="1:113" ht="25.5" x14ac:dyDescent="0.2">
      <c r="A6" s="193" t="s">
        <v>40</v>
      </c>
      <c r="B6" s="1"/>
      <c r="D6" s="12"/>
      <c r="F6" s="12"/>
      <c r="H6" s="12"/>
      <c r="K6" s="12"/>
      <c r="L6" s="12"/>
      <c r="O6" s="12"/>
      <c r="R6" s="12"/>
      <c r="S6" s="13"/>
      <c r="T6" s="13"/>
      <c r="V6" s="25"/>
      <c r="W6" s="15"/>
      <c r="X6" s="25"/>
      <c r="Y6" s="25"/>
      <c r="Z6" s="26" t="s">
        <v>260</v>
      </c>
      <c r="AA6" s="27" t="s">
        <v>41</v>
      </c>
      <c r="AB6" s="28"/>
      <c r="AC6" s="26" t="s">
        <v>42</v>
      </c>
      <c r="AH6" s="5"/>
      <c r="CG6" s="2" t="s">
        <v>43</v>
      </c>
      <c r="CH6" s="2" t="s">
        <v>43</v>
      </c>
      <c r="CI6" s="2" t="str">
        <f>index_label</f>
        <v>1985 = 1</v>
      </c>
      <c r="CK6" s="2" t="s">
        <v>43</v>
      </c>
      <c r="CL6" s="2" t="s">
        <v>43</v>
      </c>
      <c r="CM6" s="2" t="str">
        <f>index_label</f>
        <v>1985 = 1</v>
      </c>
      <c r="CO6" s="2" t="s">
        <v>43</v>
      </c>
      <c r="CP6" s="2" t="s">
        <v>43</v>
      </c>
      <c r="CQ6" s="2" t="str">
        <f>index_label</f>
        <v>1985 = 1</v>
      </c>
      <c r="CS6" s="2" t="s">
        <v>43</v>
      </c>
      <c r="CT6" s="2" t="s">
        <v>43</v>
      </c>
      <c r="CU6" s="2" t="str">
        <f>index_label</f>
        <v>1985 = 1</v>
      </c>
      <c r="CW6" s="2" t="s">
        <v>43</v>
      </c>
      <c r="CX6" s="2" t="s">
        <v>43</v>
      </c>
      <c r="CY6" s="2" t="str">
        <f>index_label</f>
        <v>1985 = 1</v>
      </c>
    </row>
    <row r="7" spans="1:113" ht="27.75" customHeight="1" thickBot="1" x14ac:dyDescent="0.25">
      <c r="A7" s="1"/>
      <c r="B7" s="1"/>
      <c r="D7" s="29" t="str">
        <f>D14</f>
        <v xml:space="preserve"> (TBtu)</v>
      </c>
      <c r="F7" s="29" t="str">
        <f>F14</f>
        <v>Billion SF</v>
      </c>
      <c r="H7" s="29" t="str">
        <f>H14</f>
        <v>kBtu/SF</v>
      </c>
      <c r="I7" s="30"/>
      <c r="J7" s="30"/>
      <c r="K7" s="29" t="str">
        <f>D14</f>
        <v xml:space="preserve"> (TBtu)</v>
      </c>
      <c r="L7" s="29" t="str">
        <f>L14</f>
        <v xml:space="preserve"> kBtu/SF</v>
      </c>
      <c r="O7" s="29" t="str">
        <f>O14</f>
        <v xml:space="preserve">  Actual/    normal</v>
      </c>
      <c r="R7" s="29" t="str">
        <f>R14</f>
        <v>1985 = 1</v>
      </c>
      <c r="S7" s="21"/>
      <c r="T7" s="21"/>
      <c r="V7" s="31"/>
      <c r="W7" s="117" t="s">
        <v>211</v>
      </c>
      <c r="X7" s="31"/>
      <c r="Y7" s="117" t="s">
        <v>310</v>
      </c>
      <c r="Z7" s="195" t="s">
        <v>309</v>
      </c>
      <c r="AA7" s="31"/>
      <c r="AB7" s="32"/>
      <c r="AC7" s="32"/>
      <c r="AH7" s="5"/>
    </row>
    <row r="8" spans="1:113" ht="6" customHeight="1" x14ac:dyDescent="0.2">
      <c r="A8" s="1"/>
      <c r="B8" s="1"/>
      <c r="S8" s="8"/>
      <c r="T8" s="8"/>
      <c r="U8"/>
      <c r="V8"/>
      <c r="W8"/>
      <c r="X8"/>
      <c r="Y8"/>
      <c r="Z8"/>
      <c r="AA8"/>
      <c r="AB8"/>
      <c r="AC8"/>
      <c r="AD8"/>
      <c r="AE8"/>
      <c r="AH8" s="5"/>
    </row>
    <row r="9" spans="1:113" ht="6.75" customHeight="1" x14ac:dyDescent="0.2">
      <c r="A9" s="1"/>
      <c r="B9" s="1"/>
      <c r="U9"/>
      <c r="V9"/>
      <c r="W9"/>
      <c r="X9"/>
      <c r="Y9"/>
      <c r="Z9"/>
      <c r="AA9"/>
      <c r="AB9"/>
      <c r="AC9"/>
      <c r="AD9"/>
      <c r="AE9"/>
      <c r="AH9" s="5"/>
    </row>
    <row r="10" spans="1:113" ht="51" x14ac:dyDescent="0.2">
      <c r="A10" s="1"/>
      <c r="B10" s="1"/>
      <c r="D10" s="68" t="s">
        <v>1</v>
      </c>
      <c r="E10" s="34"/>
      <c r="F10" s="70" t="s">
        <v>65</v>
      </c>
      <c r="G10" s="34"/>
      <c r="H10" s="70" t="s">
        <v>60</v>
      </c>
      <c r="I10" s="34"/>
      <c r="J10" s="34"/>
      <c r="K10" s="70" t="s">
        <v>1</v>
      </c>
      <c r="L10" s="70" t="s">
        <v>209</v>
      </c>
      <c r="M10" s="34"/>
      <c r="N10" s="34"/>
      <c r="O10" s="68" t="s">
        <v>3</v>
      </c>
      <c r="P10" s="34"/>
      <c r="Q10" s="34"/>
      <c r="R10" s="68" t="s">
        <v>4</v>
      </c>
      <c r="S10" s="68"/>
      <c r="T10" s="34"/>
      <c r="U10" s="34"/>
      <c r="V10" s="68" t="s">
        <v>5</v>
      </c>
      <c r="W10" s="68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69"/>
      <c r="AI10" s="34"/>
      <c r="AJ10" s="55" t="s">
        <v>6</v>
      </c>
      <c r="AK10" s="34"/>
      <c r="AL10" s="34"/>
      <c r="AM10" s="34"/>
      <c r="AN10" s="34"/>
      <c r="AO10" s="55" t="s">
        <v>7</v>
      </c>
      <c r="AP10" s="34"/>
      <c r="AQ10" s="34"/>
      <c r="AR10" s="34"/>
      <c r="AS10" s="34"/>
      <c r="AT10" s="34"/>
      <c r="AU10" s="68" t="s">
        <v>44</v>
      </c>
      <c r="AV10" s="68"/>
      <c r="AW10" s="68"/>
      <c r="AX10" s="68"/>
      <c r="AY10" s="34"/>
      <c r="AZ10" s="34"/>
      <c r="BA10" s="68" t="s">
        <v>9</v>
      </c>
      <c r="BB10" s="34"/>
      <c r="BC10" s="34"/>
      <c r="BD10" s="34"/>
      <c r="BE10" s="34"/>
      <c r="BF10" s="70" t="s">
        <v>114</v>
      </c>
      <c r="BG10" s="34"/>
      <c r="BH10" s="34"/>
      <c r="BI10" s="34"/>
      <c r="BJ10" s="34"/>
      <c r="BK10" s="34"/>
      <c r="BL10" s="68" t="s">
        <v>10</v>
      </c>
      <c r="BM10" s="34"/>
      <c r="BN10" s="34"/>
      <c r="BO10" s="34"/>
      <c r="BP10" s="34"/>
      <c r="BQ10" s="34"/>
      <c r="BR10" s="34"/>
      <c r="BS10" s="34"/>
      <c r="BT10" s="34"/>
      <c r="BU10" s="34"/>
      <c r="BV10" s="68" t="s">
        <v>12</v>
      </c>
      <c r="BW10" s="68"/>
      <c r="BX10" s="68"/>
      <c r="BY10" s="34"/>
      <c r="BZ10" s="34"/>
      <c r="CA10" s="68" t="s">
        <v>13</v>
      </c>
      <c r="CB10" s="34"/>
      <c r="CC10" s="34"/>
      <c r="CD10" s="34"/>
      <c r="CE10" s="34"/>
      <c r="CF10" s="34"/>
      <c r="CG10" s="68" t="s">
        <v>14</v>
      </c>
      <c r="CH10" s="34"/>
      <c r="CI10" s="34"/>
      <c r="CJ10" s="34"/>
      <c r="CK10" s="34"/>
      <c r="CL10" s="34"/>
      <c r="CM10" s="34"/>
      <c r="CN10" s="34"/>
      <c r="CO10" s="62" t="s">
        <v>45</v>
      </c>
      <c r="CP10" s="77"/>
      <c r="CQ10" s="77"/>
      <c r="CR10" s="77"/>
      <c r="CS10" s="62" t="s">
        <v>45</v>
      </c>
      <c r="CT10" s="77"/>
      <c r="CU10" s="77"/>
      <c r="CV10" s="77"/>
      <c r="CW10" s="62" t="s">
        <v>45</v>
      </c>
      <c r="CX10" s="77"/>
      <c r="CY10" s="77"/>
      <c r="CZ10" s="34"/>
    </row>
    <row r="11" spans="1:113" ht="24" customHeight="1" x14ac:dyDescent="0.2">
      <c r="A11" s="33"/>
      <c r="B11" s="1"/>
      <c r="K11" s="82" t="s">
        <v>208</v>
      </c>
      <c r="L11" s="82" t="s">
        <v>208</v>
      </c>
      <c r="S11" s="8"/>
      <c r="T11" s="8"/>
      <c r="V11" s="9" t="s">
        <v>19</v>
      </c>
      <c r="W11" s="9" t="s">
        <v>20</v>
      </c>
      <c r="X11" s="10" t="s">
        <v>21</v>
      </c>
      <c r="Y11" s="10" t="s">
        <v>22</v>
      </c>
      <c r="Z11" s="10" t="s">
        <v>23</v>
      </c>
      <c r="AA11" s="10" t="s">
        <v>24</v>
      </c>
      <c r="AC11" s="10" t="s">
        <v>25</v>
      </c>
      <c r="AE11" s="326" t="s">
        <v>684</v>
      </c>
      <c r="AH11" s="5"/>
      <c r="AU11" s="7" t="s">
        <v>46</v>
      </c>
      <c r="AV11" s="7"/>
      <c r="AW11" s="7"/>
      <c r="AX11" s="7"/>
      <c r="CO11" s="11" t="s">
        <v>27</v>
      </c>
      <c r="CS11" s="11" t="s">
        <v>28</v>
      </c>
      <c r="CW11" s="11" t="s">
        <v>47</v>
      </c>
      <c r="DE11" s="11" t="s">
        <v>315</v>
      </c>
    </row>
    <row r="12" spans="1:113" ht="51" customHeight="1" x14ac:dyDescent="0.2">
      <c r="A12" s="1"/>
      <c r="B12" s="1"/>
      <c r="D12" s="12" t="s">
        <v>207</v>
      </c>
      <c r="E12" s="34"/>
      <c r="F12" s="14" t="str">
        <f>D12</f>
        <v>Total - U.S.</v>
      </c>
      <c r="G12" s="34"/>
      <c r="H12" s="14" t="str">
        <f>D12</f>
        <v>Total - U.S.</v>
      </c>
      <c r="I12" s="34"/>
      <c r="J12" s="34"/>
      <c r="K12" s="12" t="s">
        <v>207</v>
      </c>
      <c r="L12" s="14" t="str">
        <f>F12</f>
        <v>Total - U.S.</v>
      </c>
      <c r="M12" s="34"/>
      <c r="N12" s="34"/>
      <c r="O12" s="14" t="str">
        <f>D12</f>
        <v>Total - U.S.</v>
      </c>
      <c r="P12" s="34"/>
      <c r="Q12" s="34"/>
      <c r="R12" s="35" t="str">
        <f>D12</f>
        <v>Total - U.S.</v>
      </c>
      <c r="S12" s="36"/>
      <c r="T12" s="36"/>
      <c r="U12" s="34"/>
      <c r="V12" s="17" t="str">
        <f>V5</f>
        <v>Activity (Floorspace)</v>
      </c>
      <c r="W12" s="17" t="str">
        <f t="shared" ref="W12:AC12" si="0">W5</f>
        <v>Index of  Aggregate Intensity (Btu/SF)</v>
      </c>
      <c r="X12" s="17" t="str">
        <f t="shared" si="0"/>
        <v>Structure:  Weather</v>
      </c>
      <c r="Y12" s="17" t="str">
        <f t="shared" si="0"/>
        <v>Component Intensity Index (Btu/SF)</v>
      </c>
      <c r="Z12" s="17" t="str">
        <f t="shared" si="0"/>
        <v>Actual: Activity x Structure x Intensity</v>
      </c>
      <c r="AA12" s="17" t="str">
        <f t="shared" si="0"/>
        <v>Actual Energy Use</v>
      </c>
      <c r="AB12" s="17">
        <f t="shared" si="0"/>
        <v>0</v>
      </c>
      <c r="AC12" s="17" t="str">
        <f t="shared" si="0"/>
        <v>Total Structure</v>
      </c>
      <c r="AE12" s="239" t="s">
        <v>505</v>
      </c>
      <c r="AF12" s="239" t="s">
        <v>506</v>
      </c>
      <c r="AG12" s="237" t="s">
        <v>507</v>
      </c>
      <c r="AH12" s="5"/>
      <c r="AJ12" s="14" t="str">
        <f>H12</f>
        <v>Total - U.S.</v>
      </c>
      <c r="AK12" s="14" t="e">
        <f>#REF!</f>
        <v>#REF!</v>
      </c>
      <c r="AL12" s="14" t="e">
        <f>#REF!</f>
        <v>#REF!</v>
      </c>
      <c r="AM12" s="14" t="e">
        <f>#REF!</f>
        <v>#REF!</v>
      </c>
      <c r="AN12" s="22"/>
      <c r="AO12" s="14" t="str">
        <f>D12</f>
        <v>Total - U.S.</v>
      </c>
      <c r="AP12" s="14" t="e">
        <f>#REF!</f>
        <v>#REF!</v>
      </c>
      <c r="AQ12" s="14" t="e">
        <f>#REF!</f>
        <v>#REF!</v>
      </c>
      <c r="AR12" s="14" t="e">
        <f>#REF!</f>
        <v>#REF!</v>
      </c>
      <c r="AS12" s="14" t="s">
        <v>34</v>
      </c>
      <c r="AT12" s="20"/>
      <c r="AU12" s="14" t="str">
        <f>D12</f>
        <v>Total - U.S.</v>
      </c>
      <c r="AV12" s="14" t="e">
        <f>#REF!</f>
        <v>#REF!</v>
      </c>
      <c r="AW12" s="14" t="e">
        <f>#REF!</f>
        <v>#REF!</v>
      </c>
      <c r="AX12" s="14" t="e">
        <f>#REF!</f>
        <v>#REF!</v>
      </c>
      <c r="AY12" s="20"/>
      <c r="AZ12" s="20"/>
      <c r="BA12" s="14" t="str">
        <f>D12</f>
        <v>Total - U.S.</v>
      </c>
      <c r="BB12" s="14" t="e">
        <f>#REF!</f>
        <v>#REF!</v>
      </c>
      <c r="BC12" s="14" t="e">
        <f>#REF!</f>
        <v>#REF!</v>
      </c>
      <c r="BD12" s="14" t="e">
        <f>#REF!</f>
        <v>#REF!</v>
      </c>
      <c r="BE12" s="20"/>
      <c r="BF12" s="14" t="str">
        <f>D12</f>
        <v>Total - U.S.</v>
      </c>
      <c r="BG12" s="14" t="e">
        <f>#REF!</f>
        <v>#REF!</v>
      </c>
      <c r="BH12" s="14" t="e">
        <f>#REF!</f>
        <v>#REF!</v>
      </c>
      <c r="BI12" s="14" t="e">
        <f>#REF!</f>
        <v>#REF!</v>
      </c>
      <c r="BJ12" s="14"/>
      <c r="BK12" s="20"/>
      <c r="BL12" s="14" t="str">
        <f>D12</f>
        <v>Total - U.S.</v>
      </c>
      <c r="BM12" s="14" t="e">
        <f>#REF!</f>
        <v>#REF!</v>
      </c>
      <c r="BN12" s="14" t="e">
        <f>#REF!</f>
        <v>#REF!</v>
      </c>
      <c r="BO12" s="14" t="e">
        <f>#REF!</f>
        <v>#REF!</v>
      </c>
      <c r="BP12" s="20"/>
      <c r="BQ12" s="20"/>
      <c r="BR12" s="20"/>
      <c r="BS12" s="20"/>
      <c r="BT12" s="20"/>
      <c r="BU12" s="20"/>
      <c r="BV12" s="14" t="str">
        <f>D12</f>
        <v>Total - U.S.</v>
      </c>
      <c r="BW12" s="14" t="e">
        <f>#REF!</f>
        <v>#REF!</v>
      </c>
      <c r="BX12" s="14" t="e">
        <f>#REF!</f>
        <v>#REF!</v>
      </c>
      <c r="BY12" s="14" t="e">
        <f>#REF!</f>
        <v>#REF!</v>
      </c>
      <c r="BZ12" s="20"/>
      <c r="CA12" s="14" t="s">
        <v>35</v>
      </c>
      <c r="CB12" s="14" t="s">
        <v>35</v>
      </c>
      <c r="CC12" s="14" t="s">
        <v>36</v>
      </c>
      <c r="CD12" s="14" t="s">
        <v>37</v>
      </c>
      <c r="CE12" s="20"/>
      <c r="CF12" s="20"/>
      <c r="CG12" s="37" t="s">
        <v>38</v>
      </c>
      <c r="CH12" s="37" t="s">
        <v>39</v>
      </c>
      <c r="CI12" s="37" t="s">
        <v>39</v>
      </c>
      <c r="CJ12" s="37"/>
      <c r="CK12" s="37"/>
      <c r="CL12" s="37"/>
      <c r="CM12" s="37"/>
      <c r="CN12" s="22"/>
      <c r="CO12" s="37" t="s">
        <v>38</v>
      </c>
      <c r="CP12" s="37" t="s">
        <v>39</v>
      </c>
      <c r="CQ12" s="37" t="s">
        <v>39</v>
      </c>
      <c r="CR12" s="22"/>
      <c r="CS12" s="37" t="s">
        <v>38</v>
      </c>
      <c r="CT12" s="37" t="s">
        <v>39</v>
      </c>
      <c r="CU12" s="37" t="s">
        <v>39</v>
      </c>
      <c r="CV12" s="22"/>
      <c r="CW12" s="37" t="s">
        <v>38</v>
      </c>
      <c r="CX12" s="37" t="s">
        <v>39</v>
      </c>
      <c r="CY12" s="37" t="s">
        <v>39</v>
      </c>
      <c r="DE12" s="196" t="s">
        <v>314</v>
      </c>
      <c r="DF12" s="196" t="s">
        <v>347</v>
      </c>
      <c r="DG12" s="196" t="s">
        <v>313</v>
      </c>
      <c r="DH12" s="196" t="s">
        <v>141</v>
      </c>
      <c r="DI12" s="237" t="s">
        <v>507</v>
      </c>
    </row>
    <row r="13" spans="1:113" ht="27" customHeight="1" x14ac:dyDescent="0.2">
      <c r="A13" s="24" t="s">
        <v>40</v>
      </c>
      <c r="B13" s="1"/>
      <c r="D13" s="38" t="s">
        <v>52</v>
      </c>
      <c r="E13" s="34"/>
      <c r="F13" s="38" t="s">
        <v>52</v>
      </c>
      <c r="G13" s="34"/>
      <c r="H13" s="38" t="s">
        <v>52</v>
      </c>
      <c r="I13" s="34"/>
      <c r="J13" s="34"/>
      <c r="K13" s="38" t="s">
        <v>52</v>
      </c>
      <c r="L13" s="38" t="s">
        <v>52</v>
      </c>
      <c r="M13" s="34"/>
      <c r="N13" s="34"/>
      <c r="O13" s="39"/>
      <c r="P13" s="34"/>
      <c r="Q13" s="34"/>
      <c r="R13" s="38" t="s">
        <v>52</v>
      </c>
      <c r="S13" s="13"/>
      <c r="T13" s="13"/>
      <c r="U13" s="34"/>
      <c r="V13" s="25"/>
      <c r="W13" s="15"/>
      <c r="X13" s="25"/>
      <c r="Y13" s="25"/>
      <c r="Z13" s="26" t="s">
        <v>508</v>
      </c>
      <c r="AA13" s="27" t="s">
        <v>41</v>
      </c>
      <c r="AB13" s="28"/>
      <c r="AC13" s="26" t="s">
        <v>42</v>
      </c>
      <c r="AH13" s="5"/>
      <c r="CG13" s="2" t="s">
        <v>43</v>
      </c>
      <c r="CH13" s="2" t="s">
        <v>43</v>
      </c>
      <c r="CI13" s="2" t="str">
        <f>index_label</f>
        <v>1985 = 1</v>
      </c>
      <c r="CO13" s="2" t="s">
        <v>43</v>
      </c>
      <c r="CP13" s="2" t="s">
        <v>43</v>
      </c>
      <c r="CQ13" s="2" t="str">
        <f>index_label</f>
        <v>1985 = 1</v>
      </c>
      <c r="CS13" s="2" t="s">
        <v>43</v>
      </c>
      <c r="CT13" s="2" t="s">
        <v>43</v>
      </c>
      <c r="CU13" s="2" t="str">
        <f>index_label</f>
        <v>1985 = 1</v>
      </c>
      <c r="CW13" s="2" t="s">
        <v>43</v>
      </c>
      <c r="CX13" s="2" t="s">
        <v>43</v>
      </c>
      <c r="CY13" s="2" t="str">
        <f>index_label</f>
        <v>1985 = 1</v>
      </c>
      <c r="DD13" s="2">
        <f>DD87</f>
        <v>1970</v>
      </c>
      <c r="DE13" s="46">
        <f t="shared" ref="DE13:DE53" si="1">AA36</f>
        <v>0.72693553528780097</v>
      </c>
      <c r="DF13" s="46">
        <f t="shared" ref="DF13:DF53" si="2">V36</f>
        <v>0.7429327365238283</v>
      </c>
      <c r="DG13" s="46">
        <f t="shared" ref="DG13:DG53" si="3">Y36</f>
        <v>0.9621199053507391</v>
      </c>
      <c r="DH13" s="46">
        <f t="shared" ref="DH13:DH53" si="4">X36</f>
        <v>1.0169912208961061</v>
      </c>
      <c r="DI13" s="52">
        <f>AG36</f>
        <v>1.0203306169309019</v>
      </c>
    </row>
    <row r="14" spans="1:113" ht="27.75" customHeight="1" thickBot="1" x14ac:dyDescent="0.25">
      <c r="A14" s="33"/>
      <c r="B14" s="1"/>
      <c r="D14" s="29" t="s">
        <v>53</v>
      </c>
      <c r="E14" s="34"/>
      <c r="F14" s="38" t="s">
        <v>54</v>
      </c>
      <c r="G14" s="34"/>
      <c r="H14" s="38" t="s">
        <v>119</v>
      </c>
      <c r="I14" s="34"/>
      <c r="J14" s="34"/>
      <c r="K14" s="29">
        <f>D21</f>
        <v>3895.1400000000003</v>
      </c>
      <c r="L14" s="40" t="s">
        <v>55</v>
      </c>
      <c r="M14" s="34"/>
      <c r="N14" s="34"/>
      <c r="O14" s="38" t="s">
        <v>56</v>
      </c>
      <c r="P14" s="34"/>
      <c r="Q14" s="34"/>
      <c r="R14" s="29" t="str">
        <f>index_label</f>
        <v>1985 = 1</v>
      </c>
      <c r="S14" s="36"/>
      <c r="T14" s="36"/>
      <c r="U14" s="34"/>
      <c r="V14" s="31"/>
      <c r="W14" s="117" t="s">
        <v>211</v>
      </c>
      <c r="X14" s="31"/>
      <c r="Y14" s="117" t="s">
        <v>212</v>
      </c>
      <c r="Z14" s="195" t="s">
        <v>311</v>
      </c>
      <c r="AA14" s="31"/>
      <c r="AB14" s="32"/>
      <c r="AC14" s="32"/>
      <c r="AH14" s="5"/>
      <c r="CG14" s="41"/>
      <c r="CH14" s="41"/>
      <c r="CI14" s="41"/>
      <c r="CJ14" s="42"/>
      <c r="CK14" s="42"/>
      <c r="CL14" s="42"/>
      <c r="CM14" s="42"/>
      <c r="CO14" s="41"/>
      <c r="CP14" s="41"/>
      <c r="CQ14" s="41"/>
      <c r="CS14" s="41"/>
      <c r="CT14" s="41"/>
      <c r="CU14" s="41"/>
      <c r="DD14" s="2">
        <f t="shared" ref="DD14:DD27" si="5">DD88</f>
        <v>1971</v>
      </c>
      <c r="DE14" s="46">
        <f t="shared" si="1"/>
        <v>0.75956704588979329</v>
      </c>
      <c r="DF14" s="46">
        <f t="shared" si="2"/>
        <v>0.75976129204513909</v>
      </c>
      <c r="DG14" s="46">
        <f t="shared" si="3"/>
        <v>0.98677360130750413</v>
      </c>
      <c r="DH14" s="46">
        <f t="shared" si="4"/>
        <v>1.0131445868904414</v>
      </c>
      <c r="DI14" s="52">
        <f t="shared" ref="DI14:DI27" si="6">AG37</f>
        <v>1.0197337364121597</v>
      </c>
    </row>
    <row r="15" spans="1:113" x14ac:dyDescent="0.2">
      <c r="A15" s="33" t="s">
        <v>52</v>
      </c>
      <c r="B15" s="1">
        <v>1949</v>
      </c>
      <c r="D15" s="43">
        <f>Conversion_Factors!$O11*D163+D239</f>
        <v>3668.8160000000003</v>
      </c>
      <c r="F15" s="49">
        <f>Floorspace_estimates!T8*0.001</f>
        <v>27.235148729606166</v>
      </c>
      <c r="H15" s="50">
        <f>D15/F15</f>
        <v>134.70886597405607</v>
      </c>
      <c r="I15" s="2">
        <f>L15-L239</f>
        <v>36.3758952401991</v>
      </c>
      <c r="K15" s="43">
        <f>Conversion_Factors!$O11*K163+K239</f>
        <v>3801.058794865794</v>
      </c>
      <c r="L15" s="115">
        <f t="shared" ref="L15:L67" si="7">H15/O15</f>
        <v>139.56445887640135</v>
      </c>
      <c r="O15" s="52">
        <f>D15/K15</f>
        <v>0.96520895834486486</v>
      </c>
      <c r="R15" s="116">
        <f t="shared" ref="R15:R46" si="8">L15/L$80</f>
        <v>0.69886310171142729</v>
      </c>
      <c r="S15" s="47"/>
      <c r="T15" s="47"/>
      <c r="V15" s="48">
        <f t="shared" ref="V15:V46" si="9">F15/F$80</f>
        <v>0.4681863288183763</v>
      </c>
      <c r="W15" s="48">
        <f t="shared" ref="W15:W46" si="10">H15/H$80</f>
        <v>0.68251055460548704</v>
      </c>
      <c r="X15" s="48">
        <f t="shared" ref="X15:X46" si="11">O15/O$80</f>
        <v>0.97660121550859547</v>
      </c>
      <c r="Y15" s="48">
        <f>R15</f>
        <v>0.69886310171142729</v>
      </c>
      <c r="Z15" s="48">
        <f>V15*X15*Y15</f>
        <v>0.31954211094053697</v>
      </c>
      <c r="AA15" s="48">
        <f>V15*W15</f>
        <v>0.31954211094053692</v>
      </c>
      <c r="AB15" s="48"/>
      <c r="AC15" s="48"/>
      <c r="AE15" s="43">
        <f>Conversion_Factors!$G11*D163+D239</f>
        <v>3668.8160000000003</v>
      </c>
      <c r="AF15" s="43">
        <f>Conversion_Factors!$G11/Conversion_Factors!$K11*D163+D239</f>
        <v>3325.7948744395612</v>
      </c>
      <c r="AG15" s="238">
        <f>AE15/AF15</f>
        <v>1.1031395917399274</v>
      </c>
      <c r="AH15" s="5"/>
      <c r="AJ15" s="46" t="e">
        <f>D15/#REF!</f>
        <v>#REF!</v>
      </c>
      <c r="AK15" s="46" t="e">
        <f>#REF!/#REF!</f>
        <v>#REF!</v>
      </c>
      <c r="AL15" s="46" t="e">
        <f>#REF!/#REF!</f>
        <v>#REF!</v>
      </c>
      <c r="AM15" s="46" t="e">
        <f>#REF!/#REF!</f>
        <v>#REF!</v>
      </c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BF15" s="46" t="e">
        <f>F15/#REF!</f>
        <v>#REF!</v>
      </c>
      <c r="BG15" s="46" t="e">
        <f>#REF!/#REF!</f>
        <v>#REF!</v>
      </c>
      <c r="BH15" s="46" t="e">
        <f>#REF!/#REF!</f>
        <v>#REF!</v>
      </c>
      <c r="BI15" s="46" t="e">
        <f>#REF!/#REF!</f>
        <v>#REF!</v>
      </c>
      <c r="BJ15" s="46"/>
      <c r="BL15" s="46"/>
      <c r="BM15" s="46"/>
      <c r="BN15" s="46"/>
      <c r="BO15" s="46"/>
      <c r="CG15" s="46"/>
      <c r="CH15" s="46">
        <v>1</v>
      </c>
      <c r="CI15" s="46">
        <f t="shared" ref="CI15:CI46" si="12">CH15/CH$80</f>
        <v>1</v>
      </c>
      <c r="CJ15" s="46"/>
      <c r="CK15" s="46"/>
      <c r="CL15" s="46">
        <v>1</v>
      </c>
      <c r="CM15" s="46">
        <f t="shared" ref="CM15:CM46" si="13">CL15/CL$80</f>
        <v>1</v>
      </c>
      <c r="CN15" s="46"/>
      <c r="CO15" s="46"/>
      <c r="CP15" s="46">
        <v>1</v>
      </c>
      <c r="CQ15" s="46">
        <f t="shared" ref="CQ15:CQ46" si="14">CP15/CP$80</f>
        <v>1</v>
      </c>
      <c r="CR15" s="46"/>
      <c r="CS15" s="46"/>
      <c r="CT15" s="46">
        <v>1</v>
      </c>
      <c r="CU15" s="46">
        <f t="shared" ref="CU15:CU46" si="15">CT15/CT$80</f>
        <v>1</v>
      </c>
      <c r="CW15" s="46"/>
      <c r="CX15" s="46">
        <v>1</v>
      </c>
      <c r="CY15" s="46">
        <f t="shared" ref="CY15:CY46" si="16">CX15/CX$80</f>
        <v>1</v>
      </c>
      <c r="DD15" s="2">
        <f t="shared" si="5"/>
        <v>1972</v>
      </c>
      <c r="DE15" s="46">
        <f t="shared" si="1"/>
        <v>0.79984609047853639</v>
      </c>
      <c r="DF15" s="46">
        <f t="shared" si="2"/>
        <v>0.7776502043173672</v>
      </c>
      <c r="DG15" s="46">
        <f t="shared" si="3"/>
        <v>1.0126881617644086</v>
      </c>
      <c r="DH15" s="46">
        <f t="shared" si="4"/>
        <v>1.0156554488752478</v>
      </c>
      <c r="DI15" s="52">
        <f t="shared" si="6"/>
        <v>1.0166641289964593</v>
      </c>
    </row>
    <row r="16" spans="1:113" x14ac:dyDescent="0.2">
      <c r="A16" s="33" t="s">
        <v>52</v>
      </c>
      <c r="B16" s="1">
        <f t="shared" ref="B16:B47" si="17">B15+1</f>
        <v>1950</v>
      </c>
      <c r="D16" s="43">
        <f>Conversion_Factors!$O12*D164+D240</f>
        <v>3893.2979999999998</v>
      </c>
      <c r="F16" s="49">
        <f>Floorspace_estimates!T9*0.001</f>
        <v>27.788637079656915</v>
      </c>
      <c r="H16" s="50">
        <f t="shared" ref="H16:H68" si="18">D16/F16</f>
        <v>140.10395647831706</v>
      </c>
      <c r="K16" s="43">
        <f>Conversion_Factors!$O12*K164+K240</f>
        <v>3928.0149563077166</v>
      </c>
      <c r="L16" s="115">
        <f t="shared" si="7"/>
        <v>141.35327850185496</v>
      </c>
      <c r="O16" s="52">
        <f t="shared" ref="O16:O67" si="19">D16/K16</f>
        <v>0.99116170465390729</v>
      </c>
      <c r="R16" s="116">
        <f t="shared" si="8"/>
        <v>0.70782054002997452</v>
      </c>
      <c r="S16" s="46"/>
      <c r="T16" s="46"/>
      <c r="V16" s="48">
        <f t="shared" si="9"/>
        <v>0.47770108055433086</v>
      </c>
      <c r="W16" s="48">
        <f t="shared" si="10"/>
        <v>0.7098451044555254</v>
      </c>
      <c r="X16" s="48">
        <f t="shared" si="11"/>
        <v>1.0028602792813348</v>
      </c>
      <c r="Y16" s="48">
        <f t="shared" ref="Y16:Y74" si="20">R16</f>
        <v>0.70782054002997452</v>
      </c>
      <c r="Z16" s="48">
        <f t="shared" ref="Z16:Z74" si="21">V16*X16*Y16</f>
        <v>0.33909377342460639</v>
      </c>
      <c r="AA16" s="48">
        <f t="shared" ref="AA16:AA67" si="22">V16*W16</f>
        <v>0.33909377342460634</v>
      </c>
      <c r="AB16" s="48"/>
      <c r="AC16" s="48"/>
      <c r="AE16" s="43">
        <f>Conversion_Factors!$G12*D164+D240</f>
        <v>3893.2979999999998</v>
      </c>
      <c r="AF16" s="43">
        <f>Conversion_Factors!$G12/Conversion_Factors!$K12*D164+D240</f>
        <v>3573.0601015326956</v>
      </c>
      <c r="AG16" s="238">
        <f t="shared" ref="AG16:AG74" si="23">AE16/AF16</f>
        <v>1.0896256680177128</v>
      </c>
      <c r="AH16" s="5"/>
      <c r="AJ16" s="46" t="e">
        <f>D16/#REF!</f>
        <v>#REF!</v>
      </c>
      <c r="AK16" s="46" t="e">
        <f>#REF!/#REF!</f>
        <v>#REF!</v>
      </c>
      <c r="AL16" s="46" t="e">
        <f>#REF!/#REF!</f>
        <v>#REF!</v>
      </c>
      <c r="AM16" s="46" t="e">
        <f>#REF!/#REF!</f>
        <v>#REF!</v>
      </c>
      <c r="AO16" s="46" t="e">
        <f t="shared" ref="AO16:AO47" si="24">(AJ16-AJ15)/LN(AJ16/AJ15)</f>
        <v>#REF!</v>
      </c>
      <c r="AP16" s="46" t="e">
        <f t="shared" ref="AP16:AP47" si="25">(AK16-AK15)/LN(AK16/AK15)</f>
        <v>#REF!</v>
      </c>
      <c r="AQ16" s="46" t="e">
        <f t="shared" ref="AQ16:AQ47" si="26">(AL16-AL15)/LN(AL16/AL15)</f>
        <v>#REF!</v>
      </c>
      <c r="AR16" s="46" t="e">
        <f t="shared" ref="AR16:AR47" si="27">(AM16-AM15)/LN(AM16/AM15)</f>
        <v>#REF!</v>
      </c>
      <c r="AS16" s="46" t="e">
        <f t="shared" ref="AS16:AS47" si="28">SUM(AO16:AR16)</f>
        <v>#REF!</v>
      </c>
      <c r="AT16" s="46"/>
      <c r="AU16" s="46" t="e">
        <f t="shared" ref="AU16:AU47" si="29">AO16/$AS16</f>
        <v>#REF!</v>
      </c>
      <c r="AV16" s="46" t="e">
        <f t="shared" ref="AV16:AV47" si="30">AP16/$AS16</f>
        <v>#REF!</v>
      </c>
      <c r="AW16" s="46" t="e">
        <f t="shared" ref="AW16:AW47" si="31">AQ16/$AS16</f>
        <v>#REF!</v>
      </c>
      <c r="AX16" s="46" t="e">
        <f t="shared" ref="AX16:AX47" si="32">AR16/$AS16</f>
        <v>#REF!</v>
      </c>
      <c r="BA16" s="46" t="e">
        <f>LN(#REF!/#REF!)</f>
        <v>#REF!</v>
      </c>
      <c r="BB16" s="46" t="e">
        <f>LN(#REF!/#REF!)</f>
        <v>#REF!</v>
      </c>
      <c r="BC16" s="46" t="e">
        <f>LN(#REF!/#REF!)</f>
        <v>#REF!</v>
      </c>
      <c r="BD16" s="46" t="e">
        <f>LN(#REF!/#REF!)</f>
        <v>#REF!</v>
      </c>
      <c r="BF16" s="46" t="e">
        <f>F16/#REF!</f>
        <v>#REF!</v>
      </c>
      <c r="BG16" s="46" t="e">
        <f>#REF!/#REF!</f>
        <v>#REF!</v>
      </c>
      <c r="BH16" s="46" t="e">
        <f>#REF!/#REF!</f>
        <v>#REF!</v>
      </c>
      <c r="BI16" s="46" t="e">
        <f>#REF!/#REF!</f>
        <v>#REF!</v>
      </c>
      <c r="BJ16" s="46"/>
      <c r="BL16" s="46" t="e">
        <f t="shared" ref="BL16:BL47" si="33">LN(BF16/BF15)</f>
        <v>#REF!</v>
      </c>
      <c r="BM16" s="46" t="e">
        <f t="shared" ref="BM16:BM47" si="34">LN(BG16/BG15)</f>
        <v>#REF!</v>
      </c>
      <c r="BN16" s="46" t="e">
        <f t="shared" ref="BN16:BN47" si="35">LN(BH16/BH15)</f>
        <v>#REF!</v>
      </c>
      <c r="BO16" s="46" t="e">
        <f t="shared" ref="BO16:BO47" si="36">LN(BI16/BI15)</f>
        <v>#REF!</v>
      </c>
      <c r="BQ16" s="46" t="e">
        <f>LN(#REF!/#REF!)</f>
        <v>#REF!</v>
      </c>
      <c r="BR16" s="46" t="e">
        <f>LN(#REF!/#REF!)</f>
        <v>#REF!</v>
      </c>
      <c r="BS16" s="46" t="e">
        <f>LN(#REF!/#REF!)</f>
        <v>#REF!</v>
      </c>
      <c r="BT16" s="46" t="e">
        <f>LN(#REF!/#REF!)</f>
        <v>#REF!</v>
      </c>
      <c r="BV16" s="46" t="e">
        <f>LN(#REF!/#REF!)</f>
        <v>#REF!</v>
      </c>
      <c r="BW16" s="46" t="e">
        <f>LN(#REF!/#REF!)</f>
        <v>#REF!</v>
      </c>
      <c r="BX16" s="46" t="e">
        <f>LN(#REF!/#REF!)</f>
        <v>#REF!</v>
      </c>
      <c r="BY16" s="46" t="e">
        <f>LN(#REF!/#REF!)</f>
        <v>#REF!</v>
      </c>
      <c r="CA16" s="46" t="e">
        <f>LN(#REF!/#REF!)</f>
        <v>#REF!</v>
      </c>
      <c r="CB16" s="46" t="e">
        <f>LN(#REF!/#REF!)</f>
        <v>#REF!</v>
      </c>
      <c r="CC16" s="46" t="e">
        <f>LN(#REF!/#REF!)</f>
        <v>#REF!</v>
      </c>
      <c r="CD16" s="46" t="e">
        <f>LN(#REF!/#REF!)</f>
        <v>#REF!</v>
      </c>
      <c r="CG16" s="46" t="e">
        <f t="shared" ref="CG16:CG47" si="37">EXP(SUMPRODUCT($AU16:$AX16,BA16:BD16))</f>
        <v>#REF!</v>
      </c>
      <c r="CH16" s="46">
        <f t="shared" ref="CH16:CH47" si="38">IF(ISERR(CG16),CH15,CG16*CH15)</f>
        <v>1</v>
      </c>
      <c r="CI16" s="46">
        <f t="shared" si="12"/>
        <v>1</v>
      </c>
      <c r="CJ16" s="46"/>
      <c r="CK16" s="46" t="e">
        <f t="shared" ref="CK16:CK47" si="39">EXP(SUMPRODUCT($AU16:$AX16,BL16:BO16))</f>
        <v>#REF!</v>
      </c>
      <c r="CL16" s="46">
        <f t="shared" ref="CL16:CL47" si="40">IF(ISERR(CK16),CL15,CK16*CL15)</f>
        <v>1</v>
      </c>
      <c r="CM16" s="46">
        <f t="shared" si="13"/>
        <v>1</v>
      </c>
      <c r="CN16" s="46"/>
      <c r="CO16" s="46" t="e">
        <f t="shared" ref="CO16:CO47" si="41">EXP(SUMPRODUCT($AU16:$AX16,BQ16:BT16))</f>
        <v>#REF!</v>
      </c>
      <c r="CP16" s="46">
        <f t="shared" ref="CP16:CP47" si="42">IF(ISERR(CO16),CP15,CO16*CP15)</f>
        <v>1</v>
      </c>
      <c r="CQ16" s="46">
        <f t="shared" si="14"/>
        <v>1</v>
      </c>
      <c r="CR16" s="46"/>
      <c r="CS16" s="46" t="e">
        <f t="shared" ref="CS16:CS47" si="43">EXP(SUMPRODUCT($AU16:$AX16,BV16:BY16))</f>
        <v>#REF!</v>
      </c>
      <c r="CT16" s="46">
        <f t="shared" ref="CT16:CT47" si="44">IF(ISERR(CS16),CT15,CS16*CT15)</f>
        <v>1</v>
      </c>
      <c r="CU16" s="46">
        <f t="shared" si="15"/>
        <v>1</v>
      </c>
      <c r="CW16" s="46" t="e">
        <f t="shared" ref="CW16:CW47" si="45">EXP(SUMPRODUCT($AU16:$AX16,CA16:CD16))</f>
        <v>#REF!</v>
      </c>
      <c r="CX16" s="46">
        <f t="shared" ref="CX16:CX47" si="46">IF(ISERR(CW16),CX15,CW16*CX15)</f>
        <v>1</v>
      </c>
      <c r="CY16" s="46">
        <f t="shared" si="16"/>
        <v>1</v>
      </c>
      <c r="DD16" s="2">
        <f t="shared" si="5"/>
        <v>1973</v>
      </c>
      <c r="DE16" s="46">
        <f t="shared" si="1"/>
        <v>0.83116095884742458</v>
      </c>
      <c r="DF16" s="46">
        <f t="shared" si="2"/>
        <v>0.79734073659600746</v>
      </c>
      <c r="DG16" s="46">
        <f t="shared" si="3"/>
        <v>1.0370761443946588</v>
      </c>
      <c r="DH16" s="46">
        <f t="shared" si="4"/>
        <v>1.0051492154179682</v>
      </c>
      <c r="DI16" s="52">
        <f t="shared" si="6"/>
        <v>1.0150087656755302</v>
      </c>
    </row>
    <row r="17" spans="1:113" x14ac:dyDescent="0.2">
      <c r="A17" s="33" t="s">
        <v>52</v>
      </c>
      <c r="B17" s="1">
        <f t="shared" si="17"/>
        <v>1951</v>
      </c>
      <c r="D17" s="43">
        <f>Conversion_Factors!$O13*D165+D241</f>
        <v>3873.2250000000004</v>
      </c>
      <c r="F17" s="49">
        <f>Floorspace_estimates!T10*0.001</f>
        <v>28.246642791733045</v>
      </c>
      <c r="H17" s="50">
        <f t="shared" si="18"/>
        <v>137.12160516058137</v>
      </c>
      <c r="K17" s="43">
        <f>Conversion_Factors!$O13*K165+K241</f>
        <v>3887.8772535896014</v>
      </c>
      <c r="L17" s="115">
        <f t="shared" si="7"/>
        <v>137.64033064939909</v>
      </c>
      <c r="O17" s="52">
        <f t="shared" si="19"/>
        <v>0.99623129727769233</v>
      </c>
      <c r="R17" s="116">
        <f t="shared" si="8"/>
        <v>0.68922811131602746</v>
      </c>
      <c r="S17" s="46"/>
      <c r="T17" s="46"/>
      <c r="V17" s="48">
        <f t="shared" si="9"/>
        <v>0.48557443623318819</v>
      </c>
      <c r="W17" s="48">
        <f t="shared" si="10"/>
        <v>0.69473484250522277</v>
      </c>
      <c r="X17" s="48">
        <f t="shared" si="11"/>
        <v>1.0079897077597151</v>
      </c>
      <c r="Y17" s="48">
        <f t="shared" si="20"/>
        <v>0.68922811131602746</v>
      </c>
      <c r="Z17" s="48">
        <f t="shared" si="21"/>
        <v>0.33734547948102639</v>
      </c>
      <c r="AA17" s="48">
        <f t="shared" si="22"/>
        <v>0.33734547948102633</v>
      </c>
      <c r="AB17" s="48"/>
      <c r="AC17" s="48"/>
      <c r="AE17" s="43">
        <f>Conversion_Factors!$G13*D165+D241</f>
        <v>3873.2250000000004</v>
      </c>
      <c r="AF17" s="43">
        <f>Conversion_Factors!$G13/Conversion_Factors!$K13*D165+D241</f>
        <v>3566.1622596728084</v>
      </c>
      <c r="AG17" s="238">
        <f t="shared" si="23"/>
        <v>1.0861045342214364</v>
      </c>
      <c r="AH17" s="5"/>
      <c r="AJ17" s="46" t="e">
        <f>D17/#REF!</f>
        <v>#REF!</v>
      </c>
      <c r="AK17" s="46" t="e">
        <f>#REF!/#REF!</f>
        <v>#REF!</v>
      </c>
      <c r="AL17" s="46" t="e">
        <f>#REF!/#REF!</f>
        <v>#REF!</v>
      </c>
      <c r="AM17" s="46" t="e">
        <f>#REF!/#REF!</f>
        <v>#REF!</v>
      </c>
      <c r="AO17" s="46" t="e">
        <f t="shared" si="24"/>
        <v>#REF!</v>
      </c>
      <c r="AP17" s="46" t="e">
        <f t="shared" si="25"/>
        <v>#REF!</v>
      </c>
      <c r="AQ17" s="46" t="e">
        <f t="shared" si="26"/>
        <v>#REF!</v>
      </c>
      <c r="AR17" s="46" t="e">
        <f t="shared" si="27"/>
        <v>#REF!</v>
      </c>
      <c r="AS17" s="46" t="e">
        <f t="shared" si="28"/>
        <v>#REF!</v>
      </c>
      <c r="AT17" s="46"/>
      <c r="AU17" s="46" t="e">
        <f t="shared" si="29"/>
        <v>#REF!</v>
      </c>
      <c r="AV17" s="46" t="e">
        <f t="shared" si="30"/>
        <v>#REF!</v>
      </c>
      <c r="AW17" s="46" t="e">
        <f t="shared" si="31"/>
        <v>#REF!</v>
      </c>
      <c r="AX17" s="46" t="e">
        <f t="shared" si="32"/>
        <v>#REF!</v>
      </c>
      <c r="BA17" s="46" t="e">
        <f>LN(#REF!/#REF!)</f>
        <v>#REF!</v>
      </c>
      <c r="BB17" s="46" t="e">
        <f>LN(#REF!/#REF!)</f>
        <v>#REF!</v>
      </c>
      <c r="BC17" s="46" t="e">
        <f>LN(#REF!/#REF!)</f>
        <v>#REF!</v>
      </c>
      <c r="BD17" s="46" t="e">
        <f>LN(#REF!/#REF!)</f>
        <v>#REF!</v>
      </c>
      <c r="BF17" s="46" t="e">
        <f>F17/#REF!</f>
        <v>#REF!</v>
      </c>
      <c r="BG17" s="46" t="e">
        <f>#REF!/#REF!</f>
        <v>#REF!</v>
      </c>
      <c r="BH17" s="46" t="e">
        <f>#REF!/#REF!</f>
        <v>#REF!</v>
      </c>
      <c r="BI17" s="46" t="e">
        <f>#REF!/#REF!</f>
        <v>#REF!</v>
      </c>
      <c r="BJ17" s="46"/>
      <c r="BL17" s="46" t="e">
        <f t="shared" si="33"/>
        <v>#REF!</v>
      </c>
      <c r="BM17" s="46" t="e">
        <f t="shared" si="34"/>
        <v>#REF!</v>
      </c>
      <c r="BN17" s="46" t="e">
        <f t="shared" si="35"/>
        <v>#REF!</v>
      </c>
      <c r="BO17" s="46" t="e">
        <f t="shared" si="36"/>
        <v>#REF!</v>
      </c>
      <c r="BQ17" s="46" t="e">
        <f>LN(#REF!/#REF!)</f>
        <v>#REF!</v>
      </c>
      <c r="BR17" s="46" t="e">
        <f>LN(#REF!/#REF!)</f>
        <v>#REF!</v>
      </c>
      <c r="BS17" s="46" t="e">
        <f>LN(#REF!/#REF!)</f>
        <v>#REF!</v>
      </c>
      <c r="BT17" s="46" t="e">
        <f>LN(#REF!/#REF!)</f>
        <v>#REF!</v>
      </c>
      <c r="BV17" s="46" t="e">
        <f>LN(#REF!/#REF!)</f>
        <v>#REF!</v>
      </c>
      <c r="BW17" s="46" t="e">
        <f>LN(#REF!/#REF!)</f>
        <v>#REF!</v>
      </c>
      <c r="BX17" s="46" t="e">
        <f>LN(#REF!/#REF!)</f>
        <v>#REF!</v>
      </c>
      <c r="BY17" s="46" t="e">
        <f>LN(#REF!/#REF!)</f>
        <v>#REF!</v>
      </c>
      <c r="CA17" s="46" t="e">
        <f>LN(#REF!/#REF!)</f>
        <v>#REF!</v>
      </c>
      <c r="CB17" s="46" t="e">
        <f>LN(#REF!/#REF!)</f>
        <v>#REF!</v>
      </c>
      <c r="CC17" s="46" t="e">
        <f>LN(#REF!/#REF!)</f>
        <v>#REF!</v>
      </c>
      <c r="CD17" s="46" t="e">
        <f>LN(#REF!/#REF!)</f>
        <v>#REF!</v>
      </c>
      <c r="CG17" s="46" t="e">
        <f t="shared" si="37"/>
        <v>#REF!</v>
      </c>
      <c r="CH17" s="46">
        <f t="shared" si="38"/>
        <v>1</v>
      </c>
      <c r="CI17" s="46">
        <f t="shared" si="12"/>
        <v>1</v>
      </c>
      <c r="CJ17" s="46"/>
      <c r="CK17" s="46" t="e">
        <f t="shared" si="39"/>
        <v>#REF!</v>
      </c>
      <c r="CL17" s="46">
        <f t="shared" si="40"/>
        <v>1</v>
      </c>
      <c r="CM17" s="46">
        <f t="shared" si="13"/>
        <v>1</v>
      </c>
      <c r="CN17" s="46"/>
      <c r="CO17" s="46" t="e">
        <f t="shared" si="41"/>
        <v>#REF!</v>
      </c>
      <c r="CP17" s="46">
        <f t="shared" si="42"/>
        <v>1</v>
      </c>
      <c r="CQ17" s="46">
        <f t="shared" si="14"/>
        <v>1</v>
      </c>
      <c r="CR17" s="46"/>
      <c r="CS17" s="46" t="e">
        <f t="shared" si="43"/>
        <v>#REF!</v>
      </c>
      <c r="CT17" s="46">
        <f t="shared" si="44"/>
        <v>1</v>
      </c>
      <c r="CU17" s="46">
        <f t="shared" si="15"/>
        <v>1</v>
      </c>
      <c r="CW17" s="46" t="e">
        <f t="shared" si="45"/>
        <v>#REF!</v>
      </c>
      <c r="CX17" s="46">
        <f t="shared" si="46"/>
        <v>1</v>
      </c>
      <c r="CY17" s="46">
        <f t="shared" si="16"/>
        <v>1</v>
      </c>
      <c r="DD17" s="2">
        <f t="shared" si="5"/>
        <v>1974</v>
      </c>
      <c r="DE17" s="46">
        <f t="shared" si="1"/>
        <v>0.81812831719178525</v>
      </c>
      <c r="DF17" s="46">
        <f t="shared" si="2"/>
        <v>0.81727797089711285</v>
      </c>
      <c r="DG17" s="46">
        <f t="shared" si="3"/>
        <v>0.9992099680880413</v>
      </c>
      <c r="DH17" s="46">
        <f t="shared" si="4"/>
        <v>1.0018319407417269</v>
      </c>
      <c r="DI17" s="52">
        <f t="shared" si="6"/>
        <v>1.0223639126021784</v>
      </c>
    </row>
    <row r="18" spans="1:113" x14ac:dyDescent="0.2">
      <c r="A18" s="33" t="s">
        <v>52</v>
      </c>
      <c r="B18" s="1">
        <f t="shared" si="17"/>
        <v>1952</v>
      </c>
      <c r="D18" s="43">
        <f>Conversion_Factors!$O14*D166+D242</f>
        <v>3873.3860000000004</v>
      </c>
      <c r="F18" s="49">
        <f>Floorspace_estimates!T11*0.001</f>
        <v>28.701498970601175</v>
      </c>
      <c r="H18" s="50">
        <f t="shared" si="18"/>
        <v>134.95413615740046</v>
      </c>
      <c r="K18" s="43">
        <f>Conversion_Factors!$O14*K166+K242</f>
        <v>3944.8217478931988</v>
      </c>
      <c r="L18" s="115">
        <f t="shared" si="7"/>
        <v>137.44305661296167</v>
      </c>
      <c r="O18" s="52">
        <f t="shared" si="19"/>
        <v>0.98189126088362555</v>
      </c>
      <c r="R18" s="116">
        <f t="shared" si="8"/>
        <v>0.68824026995511267</v>
      </c>
      <c r="S18" s="46"/>
      <c r="T18" s="46"/>
      <c r="V18" s="48">
        <f t="shared" si="9"/>
        <v>0.49339364980308242</v>
      </c>
      <c r="W18" s="48">
        <f t="shared" si="10"/>
        <v>0.68375323071037541</v>
      </c>
      <c r="X18" s="48">
        <f t="shared" si="11"/>
        <v>0.99348041746375881</v>
      </c>
      <c r="Y18" s="48">
        <f t="shared" si="20"/>
        <v>0.68824026995511267</v>
      </c>
      <c r="Z18" s="48">
        <f t="shared" si="21"/>
        <v>0.33735950206484117</v>
      </c>
      <c r="AA18" s="48">
        <f t="shared" si="22"/>
        <v>0.33735950206484117</v>
      </c>
      <c r="AB18" s="48"/>
      <c r="AC18" s="48"/>
      <c r="AE18" s="43">
        <f>Conversion_Factors!$G14*D166+D242</f>
        <v>3873.3860000000004</v>
      </c>
      <c r="AF18" s="43">
        <f>Conversion_Factors!$G14/Conversion_Factors!$K14*D166+D242</f>
        <v>3570.0909736535218</v>
      </c>
      <c r="AG18" s="238">
        <f t="shared" si="23"/>
        <v>1.0849544251350256</v>
      </c>
      <c r="AH18" s="5"/>
      <c r="AJ18" s="46" t="e">
        <f>D18/#REF!</f>
        <v>#REF!</v>
      </c>
      <c r="AK18" s="46" t="e">
        <f>#REF!/#REF!</f>
        <v>#REF!</v>
      </c>
      <c r="AL18" s="46" t="e">
        <f>#REF!/#REF!</f>
        <v>#REF!</v>
      </c>
      <c r="AM18" s="46" t="e">
        <f>#REF!/#REF!</f>
        <v>#REF!</v>
      </c>
      <c r="AO18" s="46" t="e">
        <f t="shared" si="24"/>
        <v>#REF!</v>
      </c>
      <c r="AP18" s="46" t="e">
        <f t="shared" si="25"/>
        <v>#REF!</v>
      </c>
      <c r="AQ18" s="46" t="e">
        <f t="shared" si="26"/>
        <v>#REF!</v>
      </c>
      <c r="AR18" s="46" t="e">
        <f t="shared" si="27"/>
        <v>#REF!</v>
      </c>
      <c r="AS18" s="46" t="e">
        <f t="shared" si="28"/>
        <v>#REF!</v>
      </c>
      <c r="AT18" s="46"/>
      <c r="AU18" s="46" t="e">
        <f t="shared" si="29"/>
        <v>#REF!</v>
      </c>
      <c r="AV18" s="46" t="e">
        <f t="shared" si="30"/>
        <v>#REF!</v>
      </c>
      <c r="AW18" s="46" t="e">
        <f t="shared" si="31"/>
        <v>#REF!</v>
      </c>
      <c r="AX18" s="46" t="e">
        <f t="shared" si="32"/>
        <v>#REF!</v>
      </c>
      <c r="BA18" s="46" t="e">
        <f>LN(#REF!/#REF!)</f>
        <v>#REF!</v>
      </c>
      <c r="BB18" s="46" t="e">
        <f>LN(#REF!/#REF!)</f>
        <v>#REF!</v>
      </c>
      <c r="BC18" s="46" t="e">
        <f>LN(#REF!/#REF!)</f>
        <v>#REF!</v>
      </c>
      <c r="BD18" s="46" t="e">
        <f>LN(#REF!/#REF!)</f>
        <v>#REF!</v>
      </c>
      <c r="BF18" s="46" t="e">
        <f>F18/#REF!</f>
        <v>#REF!</v>
      </c>
      <c r="BG18" s="46" t="e">
        <f>#REF!/#REF!</f>
        <v>#REF!</v>
      </c>
      <c r="BH18" s="46" t="e">
        <f>#REF!/#REF!</f>
        <v>#REF!</v>
      </c>
      <c r="BI18" s="46" t="e">
        <f>#REF!/#REF!</f>
        <v>#REF!</v>
      </c>
      <c r="BJ18" s="46"/>
      <c r="BL18" s="46" t="e">
        <f t="shared" si="33"/>
        <v>#REF!</v>
      </c>
      <c r="BM18" s="46" t="e">
        <f t="shared" si="34"/>
        <v>#REF!</v>
      </c>
      <c r="BN18" s="46" t="e">
        <f t="shared" si="35"/>
        <v>#REF!</v>
      </c>
      <c r="BO18" s="46" t="e">
        <f t="shared" si="36"/>
        <v>#REF!</v>
      </c>
      <c r="BQ18" s="46" t="e">
        <f>LN(#REF!/#REF!)</f>
        <v>#REF!</v>
      </c>
      <c r="BR18" s="46" t="e">
        <f>LN(#REF!/#REF!)</f>
        <v>#REF!</v>
      </c>
      <c r="BS18" s="46" t="e">
        <f>LN(#REF!/#REF!)</f>
        <v>#REF!</v>
      </c>
      <c r="BT18" s="46" t="e">
        <f>LN(#REF!/#REF!)</f>
        <v>#REF!</v>
      </c>
      <c r="BV18" s="46" t="e">
        <f>LN(#REF!/#REF!)</f>
        <v>#REF!</v>
      </c>
      <c r="BW18" s="46" t="e">
        <f>LN(#REF!/#REF!)</f>
        <v>#REF!</v>
      </c>
      <c r="BX18" s="46" t="e">
        <f>LN(#REF!/#REF!)</f>
        <v>#REF!</v>
      </c>
      <c r="BY18" s="46" t="e">
        <f>LN(#REF!/#REF!)</f>
        <v>#REF!</v>
      </c>
      <c r="CA18" s="46" t="e">
        <f>LN(#REF!/#REF!)</f>
        <v>#REF!</v>
      </c>
      <c r="CB18" s="46" t="e">
        <f>LN(#REF!/#REF!)</f>
        <v>#REF!</v>
      </c>
      <c r="CC18" s="46" t="e">
        <f>LN(#REF!/#REF!)</f>
        <v>#REF!</v>
      </c>
      <c r="CD18" s="46" t="e">
        <f>LN(#REF!/#REF!)</f>
        <v>#REF!</v>
      </c>
      <c r="CG18" s="46" t="e">
        <f t="shared" si="37"/>
        <v>#REF!</v>
      </c>
      <c r="CH18" s="46">
        <f t="shared" si="38"/>
        <v>1</v>
      </c>
      <c r="CI18" s="46">
        <f t="shared" si="12"/>
        <v>1</v>
      </c>
      <c r="CJ18" s="46"/>
      <c r="CK18" s="46" t="e">
        <f t="shared" si="39"/>
        <v>#REF!</v>
      </c>
      <c r="CL18" s="46">
        <f t="shared" si="40"/>
        <v>1</v>
      </c>
      <c r="CM18" s="46">
        <f t="shared" si="13"/>
        <v>1</v>
      </c>
      <c r="CN18" s="46"/>
      <c r="CO18" s="46" t="e">
        <f t="shared" si="41"/>
        <v>#REF!</v>
      </c>
      <c r="CP18" s="46">
        <f t="shared" si="42"/>
        <v>1</v>
      </c>
      <c r="CQ18" s="46">
        <f t="shared" si="14"/>
        <v>1</v>
      </c>
      <c r="CR18" s="46"/>
      <c r="CS18" s="46" t="e">
        <f t="shared" si="43"/>
        <v>#REF!</v>
      </c>
      <c r="CT18" s="46">
        <f t="shared" si="44"/>
        <v>1</v>
      </c>
      <c r="CU18" s="46">
        <f t="shared" si="15"/>
        <v>1</v>
      </c>
      <c r="CW18" s="46" t="e">
        <f t="shared" si="45"/>
        <v>#REF!</v>
      </c>
      <c r="CX18" s="46">
        <f t="shared" si="46"/>
        <v>1</v>
      </c>
      <c r="CY18" s="46">
        <f t="shared" si="16"/>
        <v>1</v>
      </c>
      <c r="DD18" s="2">
        <f t="shared" si="5"/>
        <v>1975</v>
      </c>
      <c r="DE18" s="46">
        <f t="shared" si="1"/>
        <v>0.82676553204740943</v>
      </c>
      <c r="DF18" s="46">
        <f t="shared" si="2"/>
        <v>0.83336894434812103</v>
      </c>
      <c r="DG18" s="46">
        <f t="shared" si="3"/>
        <v>0.98408484047642275</v>
      </c>
      <c r="DH18" s="46">
        <f t="shared" si="4"/>
        <v>1.0081206447265783</v>
      </c>
      <c r="DI18" s="52">
        <f t="shared" si="6"/>
        <v>1.02017947202906</v>
      </c>
    </row>
    <row r="19" spans="1:113" x14ac:dyDescent="0.2">
      <c r="A19" s="33" t="s">
        <v>52</v>
      </c>
      <c r="B19" s="1">
        <f t="shared" si="17"/>
        <v>1953</v>
      </c>
      <c r="D19" s="43">
        <f>Conversion_Factors!$O15*D167+D243</f>
        <v>3770.9830000000002</v>
      </c>
      <c r="F19" s="49">
        <f>Floorspace_estimates!T12*0.001</f>
        <v>29.253228242721686</v>
      </c>
      <c r="H19" s="50">
        <f t="shared" si="18"/>
        <v>128.90826847249704</v>
      </c>
      <c r="K19" s="43">
        <f>Conversion_Factors!$O15*K167+K243</f>
        <v>3956.3749559099697</v>
      </c>
      <c r="L19" s="115">
        <f t="shared" si="7"/>
        <v>135.24575554817034</v>
      </c>
      <c r="O19" s="52">
        <f t="shared" si="19"/>
        <v>0.95314095403595811</v>
      </c>
      <c r="R19" s="116">
        <f t="shared" si="8"/>
        <v>0.67723737817380447</v>
      </c>
      <c r="S19" s="46"/>
      <c r="T19" s="46"/>
      <c r="V19" s="48">
        <f t="shared" si="9"/>
        <v>0.50287816207728697</v>
      </c>
      <c r="W19" s="48">
        <f t="shared" si="10"/>
        <v>0.65312147921534369</v>
      </c>
      <c r="X19" s="48">
        <f t="shared" si="11"/>
        <v>0.964390773847288</v>
      </c>
      <c r="Y19" s="48">
        <f t="shared" si="20"/>
        <v>0.67723737817380447</v>
      </c>
      <c r="Z19" s="48">
        <f t="shared" si="21"/>
        <v>0.32844052908101107</v>
      </c>
      <c r="AA19" s="48">
        <f t="shared" si="22"/>
        <v>0.32844052908101101</v>
      </c>
      <c r="AB19" s="48"/>
      <c r="AC19" s="48"/>
      <c r="AE19" s="43">
        <f>Conversion_Factors!$G15*D167+D243</f>
        <v>3770.9830000000002</v>
      </c>
      <c r="AF19" s="43">
        <f>Conversion_Factors!$G15/Conversion_Factors!$K15*D167+D243</f>
        <v>3487.1675386278635</v>
      </c>
      <c r="AG19" s="238">
        <f t="shared" si="23"/>
        <v>1.0813885361767885</v>
      </c>
      <c r="AH19" s="5"/>
      <c r="AJ19" s="46" t="e">
        <f>D19/#REF!</f>
        <v>#REF!</v>
      </c>
      <c r="AK19" s="46" t="e">
        <f>#REF!/#REF!</f>
        <v>#REF!</v>
      </c>
      <c r="AL19" s="46" t="e">
        <f>#REF!/#REF!</f>
        <v>#REF!</v>
      </c>
      <c r="AM19" s="46" t="e">
        <f>#REF!/#REF!</f>
        <v>#REF!</v>
      </c>
      <c r="AO19" s="46" t="e">
        <f t="shared" si="24"/>
        <v>#REF!</v>
      </c>
      <c r="AP19" s="46" t="e">
        <f t="shared" si="25"/>
        <v>#REF!</v>
      </c>
      <c r="AQ19" s="46" t="e">
        <f t="shared" si="26"/>
        <v>#REF!</v>
      </c>
      <c r="AR19" s="46" t="e">
        <f t="shared" si="27"/>
        <v>#REF!</v>
      </c>
      <c r="AS19" s="46" t="e">
        <f t="shared" si="28"/>
        <v>#REF!</v>
      </c>
      <c r="AT19" s="46"/>
      <c r="AU19" s="46" t="e">
        <f t="shared" si="29"/>
        <v>#REF!</v>
      </c>
      <c r="AV19" s="46" t="e">
        <f t="shared" si="30"/>
        <v>#REF!</v>
      </c>
      <c r="AW19" s="46" t="e">
        <f t="shared" si="31"/>
        <v>#REF!</v>
      </c>
      <c r="AX19" s="46" t="e">
        <f t="shared" si="32"/>
        <v>#REF!</v>
      </c>
      <c r="BA19" s="46" t="e">
        <f>LN(#REF!/#REF!)</f>
        <v>#REF!</v>
      </c>
      <c r="BB19" s="46" t="e">
        <f>LN(#REF!/#REF!)</f>
        <v>#REF!</v>
      </c>
      <c r="BC19" s="46" t="e">
        <f>LN(#REF!/#REF!)</f>
        <v>#REF!</v>
      </c>
      <c r="BD19" s="46" t="e">
        <f>LN(#REF!/#REF!)</f>
        <v>#REF!</v>
      </c>
      <c r="BF19" s="46" t="e">
        <f>F19/#REF!</f>
        <v>#REF!</v>
      </c>
      <c r="BG19" s="46" t="e">
        <f>#REF!/#REF!</f>
        <v>#REF!</v>
      </c>
      <c r="BH19" s="46" t="e">
        <f>#REF!/#REF!</f>
        <v>#REF!</v>
      </c>
      <c r="BI19" s="46" t="e">
        <f>#REF!/#REF!</f>
        <v>#REF!</v>
      </c>
      <c r="BJ19" s="46"/>
      <c r="BL19" s="46" t="e">
        <f t="shared" si="33"/>
        <v>#REF!</v>
      </c>
      <c r="BM19" s="46" t="e">
        <f t="shared" si="34"/>
        <v>#REF!</v>
      </c>
      <c r="BN19" s="46" t="e">
        <f t="shared" si="35"/>
        <v>#REF!</v>
      </c>
      <c r="BO19" s="46" t="e">
        <f t="shared" si="36"/>
        <v>#REF!</v>
      </c>
      <c r="BQ19" s="46" t="e">
        <f>LN(#REF!/#REF!)</f>
        <v>#REF!</v>
      </c>
      <c r="BR19" s="46" t="e">
        <f>LN(#REF!/#REF!)</f>
        <v>#REF!</v>
      </c>
      <c r="BS19" s="46" t="e">
        <f>LN(#REF!/#REF!)</f>
        <v>#REF!</v>
      </c>
      <c r="BT19" s="46" t="e">
        <f>LN(#REF!/#REF!)</f>
        <v>#REF!</v>
      </c>
      <c r="BV19" s="46" t="e">
        <f>LN(#REF!/#REF!)</f>
        <v>#REF!</v>
      </c>
      <c r="BW19" s="46" t="e">
        <f>LN(#REF!/#REF!)</f>
        <v>#REF!</v>
      </c>
      <c r="BX19" s="46" t="e">
        <f>LN(#REF!/#REF!)</f>
        <v>#REF!</v>
      </c>
      <c r="BY19" s="46" t="e">
        <f>LN(#REF!/#REF!)</f>
        <v>#REF!</v>
      </c>
      <c r="CA19" s="46" t="e">
        <f>LN(#REF!/#REF!)</f>
        <v>#REF!</v>
      </c>
      <c r="CB19" s="46" t="e">
        <f>LN(#REF!/#REF!)</f>
        <v>#REF!</v>
      </c>
      <c r="CC19" s="46" t="e">
        <f>LN(#REF!/#REF!)</f>
        <v>#REF!</v>
      </c>
      <c r="CD19" s="46" t="e">
        <f>LN(#REF!/#REF!)</f>
        <v>#REF!</v>
      </c>
      <c r="CG19" s="46" t="e">
        <f t="shared" si="37"/>
        <v>#REF!</v>
      </c>
      <c r="CH19" s="46">
        <f t="shared" si="38"/>
        <v>1</v>
      </c>
      <c r="CI19" s="46">
        <f t="shared" si="12"/>
        <v>1</v>
      </c>
      <c r="CJ19" s="46"/>
      <c r="CK19" s="46" t="e">
        <f t="shared" si="39"/>
        <v>#REF!</v>
      </c>
      <c r="CL19" s="46">
        <f t="shared" si="40"/>
        <v>1</v>
      </c>
      <c r="CM19" s="46">
        <f t="shared" si="13"/>
        <v>1</v>
      </c>
      <c r="CN19" s="46"/>
      <c r="CO19" s="46" t="e">
        <f t="shared" si="41"/>
        <v>#REF!</v>
      </c>
      <c r="CP19" s="46">
        <f t="shared" si="42"/>
        <v>1</v>
      </c>
      <c r="CQ19" s="46">
        <f t="shared" si="14"/>
        <v>1</v>
      </c>
      <c r="CR19" s="46"/>
      <c r="CS19" s="46" t="e">
        <f t="shared" si="43"/>
        <v>#REF!</v>
      </c>
      <c r="CT19" s="46">
        <f t="shared" si="44"/>
        <v>1</v>
      </c>
      <c r="CU19" s="46">
        <f t="shared" si="15"/>
        <v>1</v>
      </c>
      <c r="CW19" s="46" t="e">
        <f t="shared" si="45"/>
        <v>#REF!</v>
      </c>
      <c r="CX19" s="46">
        <f t="shared" si="46"/>
        <v>1</v>
      </c>
      <c r="CY19" s="46">
        <f t="shared" si="16"/>
        <v>1</v>
      </c>
      <c r="DD19" s="2">
        <f t="shared" si="5"/>
        <v>1976</v>
      </c>
      <c r="DE19" s="46">
        <f t="shared" si="1"/>
        <v>0.87648412715701096</v>
      </c>
      <c r="DF19" s="46">
        <f t="shared" si="2"/>
        <v>0.84609700270946586</v>
      </c>
      <c r="DG19" s="46">
        <f t="shared" si="3"/>
        <v>1.0176184830062962</v>
      </c>
      <c r="DH19" s="46">
        <f t="shared" si="4"/>
        <v>1.0179792192740527</v>
      </c>
      <c r="DI19" s="52">
        <f t="shared" si="6"/>
        <v>1.0185534529510172</v>
      </c>
    </row>
    <row r="20" spans="1:113" x14ac:dyDescent="0.2">
      <c r="A20" s="33" t="s">
        <v>52</v>
      </c>
      <c r="B20" s="1">
        <f t="shared" si="17"/>
        <v>1954</v>
      </c>
      <c r="D20" s="43">
        <f>Conversion_Factors!$O16*D168+D244</f>
        <v>3732.922</v>
      </c>
      <c r="F20" s="49">
        <f>Floorspace_estimates!T13*0.001</f>
        <v>29.913833099802616</v>
      </c>
      <c r="H20" s="50">
        <f t="shared" si="18"/>
        <v>124.78915649310858</v>
      </c>
      <c r="K20" s="43">
        <f>Conversion_Factors!$O16*K168+K244</f>
        <v>3856.7424188046298</v>
      </c>
      <c r="L20" s="115">
        <f t="shared" si="7"/>
        <v>128.92839262481806</v>
      </c>
      <c r="O20" s="52">
        <f t="shared" si="19"/>
        <v>0.96789507689159937</v>
      </c>
      <c r="R20" s="116">
        <f t="shared" si="8"/>
        <v>0.64560345157963728</v>
      </c>
      <c r="S20" s="46"/>
      <c r="T20" s="46"/>
      <c r="V20" s="48">
        <f t="shared" si="9"/>
        <v>0.51423430211187759</v>
      </c>
      <c r="W20" s="48">
        <f t="shared" si="10"/>
        <v>0.63225175114506238</v>
      </c>
      <c r="X20" s="48">
        <f t="shared" si="11"/>
        <v>0.97931903802263376</v>
      </c>
      <c r="Y20" s="48">
        <f t="shared" si="20"/>
        <v>0.64560345157963728</v>
      </c>
      <c r="Z20" s="48">
        <f t="shared" si="21"/>
        <v>0.32512553800909361</v>
      </c>
      <c r="AA20" s="48">
        <f t="shared" si="22"/>
        <v>0.32512553800909366</v>
      </c>
      <c r="AB20" s="48"/>
      <c r="AC20" s="48"/>
      <c r="AE20" s="43">
        <f>Conversion_Factors!$G16*D168+D244</f>
        <v>3732.922</v>
      </c>
      <c r="AF20" s="43">
        <f>Conversion_Factors!$G16/Conversion_Factors!$K16*D168+D244</f>
        <v>3505.9660896872429</v>
      </c>
      <c r="AG20" s="238">
        <f t="shared" si="23"/>
        <v>1.0647342000769333</v>
      </c>
      <c r="AH20" s="5"/>
      <c r="AJ20" s="46" t="e">
        <f>D20/#REF!</f>
        <v>#REF!</v>
      </c>
      <c r="AK20" s="46" t="e">
        <f>#REF!/#REF!</f>
        <v>#REF!</v>
      </c>
      <c r="AL20" s="46" t="e">
        <f>#REF!/#REF!</f>
        <v>#REF!</v>
      </c>
      <c r="AM20" s="46" t="e">
        <f>#REF!/#REF!</f>
        <v>#REF!</v>
      </c>
      <c r="AO20" s="46" t="e">
        <f t="shared" si="24"/>
        <v>#REF!</v>
      </c>
      <c r="AP20" s="46" t="e">
        <f t="shared" si="25"/>
        <v>#REF!</v>
      </c>
      <c r="AQ20" s="46" t="e">
        <f t="shared" si="26"/>
        <v>#REF!</v>
      </c>
      <c r="AR20" s="46" t="e">
        <f t="shared" si="27"/>
        <v>#REF!</v>
      </c>
      <c r="AS20" s="46" t="e">
        <f t="shared" si="28"/>
        <v>#REF!</v>
      </c>
      <c r="AT20" s="46"/>
      <c r="AU20" s="46" t="e">
        <f t="shared" si="29"/>
        <v>#REF!</v>
      </c>
      <c r="AV20" s="46" t="e">
        <f t="shared" si="30"/>
        <v>#REF!</v>
      </c>
      <c r="AW20" s="46" t="e">
        <f t="shared" si="31"/>
        <v>#REF!</v>
      </c>
      <c r="AX20" s="46" t="e">
        <f t="shared" si="32"/>
        <v>#REF!</v>
      </c>
      <c r="BA20" s="46" t="e">
        <f>LN(#REF!/#REF!)</f>
        <v>#REF!</v>
      </c>
      <c r="BB20" s="46" t="e">
        <f>LN(#REF!/#REF!)</f>
        <v>#REF!</v>
      </c>
      <c r="BC20" s="46" t="e">
        <f>LN(#REF!/#REF!)</f>
        <v>#REF!</v>
      </c>
      <c r="BD20" s="46" t="e">
        <f>LN(#REF!/#REF!)</f>
        <v>#REF!</v>
      </c>
      <c r="BF20" s="46" t="e">
        <f>F20/#REF!</f>
        <v>#REF!</v>
      </c>
      <c r="BG20" s="46" t="e">
        <f>#REF!/#REF!</f>
        <v>#REF!</v>
      </c>
      <c r="BH20" s="46" t="e">
        <f>#REF!/#REF!</f>
        <v>#REF!</v>
      </c>
      <c r="BI20" s="46" t="e">
        <f>#REF!/#REF!</f>
        <v>#REF!</v>
      </c>
      <c r="BJ20" s="46"/>
      <c r="BL20" s="46" t="e">
        <f t="shared" si="33"/>
        <v>#REF!</v>
      </c>
      <c r="BM20" s="46" t="e">
        <f t="shared" si="34"/>
        <v>#REF!</v>
      </c>
      <c r="BN20" s="46" t="e">
        <f t="shared" si="35"/>
        <v>#REF!</v>
      </c>
      <c r="BO20" s="46" t="e">
        <f t="shared" si="36"/>
        <v>#REF!</v>
      </c>
      <c r="BQ20" s="46" t="e">
        <f>LN(#REF!/#REF!)</f>
        <v>#REF!</v>
      </c>
      <c r="BR20" s="46" t="e">
        <f>LN(#REF!/#REF!)</f>
        <v>#REF!</v>
      </c>
      <c r="BS20" s="46" t="e">
        <f>LN(#REF!/#REF!)</f>
        <v>#REF!</v>
      </c>
      <c r="BT20" s="46" t="e">
        <f>LN(#REF!/#REF!)</f>
        <v>#REF!</v>
      </c>
      <c r="BV20" s="46" t="e">
        <f>LN(#REF!/#REF!)</f>
        <v>#REF!</v>
      </c>
      <c r="BW20" s="46" t="e">
        <f>LN(#REF!/#REF!)</f>
        <v>#REF!</v>
      </c>
      <c r="BX20" s="46" t="e">
        <f>LN(#REF!/#REF!)</f>
        <v>#REF!</v>
      </c>
      <c r="BY20" s="46" t="e">
        <f>LN(#REF!/#REF!)</f>
        <v>#REF!</v>
      </c>
      <c r="CA20" s="46" t="e">
        <f>LN(#REF!/#REF!)</f>
        <v>#REF!</v>
      </c>
      <c r="CB20" s="46" t="e">
        <f>LN(#REF!/#REF!)</f>
        <v>#REF!</v>
      </c>
      <c r="CC20" s="46" t="e">
        <f>LN(#REF!/#REF!)</f>
        <v>#REF!</v>
      </c>
      <c r="CD20" s="46" t="e">
        <f>LN(#REF!/#REF!)</f>
        <v>#REF!</v>
      </c>
      <c r="CG20" s="46" t="e">
        <f t="shared" si="37"/>
        <v>#REF!</v>
      </c>
      <c r="CH20" s="46">
        <f t="shared" si="38"/>
        <v>1</v>
      </c>
      <c r="CI20" s="46">
        <f t="shared" si="12"/>
        <v>1</v>
      </c>
      <c r="CJ20" s="46"/>
      <c r="CK20" s="46" t="e">
        <f t="shared" si="39"/>
        <v>#REF!</v>
      </c>
      <c r="CL20" s="46">
        <f t="shared" si="40"/>
        <v>1</v>
      </c>
      <c r="CM20" s="46">
        <f t="shared" si="13"/>
        <v>1</v>
      </c>
      <c r="CN20" s="46"/>
      <c r="CO20" s="46" t="e">
        <f t="shared" si="41"/>
        <v>#REF!</v>
      </c>
      <c r="CP20" s="46">
        <f t="shared" si="42"/>
        <v>1</v>
      </c>
      <c r="CQ20" s="46">
        <f t="shared" si="14"/>
        <v>1</v>
      </c>
      <c r="CR20" s="46"/>
      <c r="CS20" s="46" t="e">
        <f t="shared" si="43"/>
        <v>#REF!</v>
      </c>
      <c r="CT20" s="46">
        <f t="shared" si="44"/>
        <v>1</v>
      </c>
      <c r="CU20" s="46">
        <f t="shared" si="15"/>
        <v>1</v>
      </c>
      <c r="CW20" s="46" t="e">
        <f t="shared" si="45"/>
        <v>#REF!</v>
      </c>
      <c r="CX20" s="46">
        <f t="shared" si="46"/>
        <v>1</v>
      </c>
      <c r="CY20" s="46">
        <f t="shared" si="16"/>
        <v>1</v>
      </c>
      <c r="DD20" s="2">
        <f t="shared" si="5"/>
        <v>1977</v>
      </c>
      <c r="DE20" s="46">
        <f t="shared" si="1"/>
        <v>0.89177114827907922</v>
      </c>
      <c r="DF20" s="46">
        <f t="shared" si="2"/>
        <v>0.85990494559524699</v>
      </c>
      <c r="DG20" s="46">
        <f t="shared" si="3"/>
        <v>1.021951205921857</v>
      </c>
      <c r="DH20" s="46">
        <f t="shared" si="4"/>
        <v>1.0147821285226681</v>
      </c>
      <c r="DI20" s="52">
        <f t="shared" si="6"/>
        <v>1.0191760980520024</v>
      </c>
    </row>
    <row r="21" spans="1:113" x14ac:dyDescent="0.2">
      <c r="A21" s="33" t="s">
        <v>52</v>
      </c>
      <c r="B21" s="1">
        <f t="shared" si="17"/>
        <v>1955</v>
      </c>
      <c r="D21" s="43">
        <f>Conversion_Factors!$O17*D169+D245</f>
        <v>3895.1400000000003</v>
      </c>
      <c r="F21" s="49">
        <f>Floorspace_estimates!T14*0.001</f>
        <v>30.679715723217608</v>
      </c>
      <c r="H21" s="50">
        <f t="shared" si="18"/>
        <v>126.9614110880519</v>
      </c>
      <c r="K21" s="43">
        <f>Conversion_Factors!$O17*K169+K245</f>
        <v>3912.6596627679819</v>
      </c>
      <c r="L21" s="115">
        <f t="shared" si="7"/>
        <v>127.53246144999261</v>
      </c>
      <c r="O21" s="52">
        <f t="shared" si="19"/>
        <v>0.99552231364902632</v>
      </c>
      <c r="R21" s="116">
        <f t="shared" si="8"/>
        <v>0.63861338549498925</v>
      </c>
      <c r="S21" s="46"/>
      <c r="T21" s="46"/>
      <c r="V21" s="48">
        <f t="shared" si="9"/>
        <v>0.52740022153910138</v>
      </c>
      <c r="W21" s="48">
        <f t="shared" si="10"/>
        <v>0.64325760942780241</v>
      </c>
      <c r="X21" s="48">
        <f t="shared" si="11"/>
        <v>1.0072723560737979</v>
      </c>
      <c r="Y21" s="48">
        <f t="shared" si="20"/>
        <v>0.63861338549498925</v>
      </c>
      <c r="Z21" s="48">
        <f t="shared" si="21"/>
        <v>0.33925420571893572</v>
      </c>
      <c r="AA21" s="48">
        <f t="shared" si="22"/>
        <v>0.33925420571893572</v>
      </c>
      <c r="AB21" s="48"/>
      <c r="AC21" s="48"/>
      <c r="AE21" s="43">
        <f>Conversion_Factors!$G17*D169+D245</f>
        <v>3895.1400000000003</v>
      </c>
      <c r="AF21" s="43">
        <f>Conversion_Factors!$G17/Conversion_Factors!$K17*D169+D245</f>
        <v>3709.9169498937176</v>
      </c>
      <c r="AG21" s="238">
        <f t="shared" si="23"/>
        <v>1.0499264680605827</v>
      </c>
      <c r="AH21" s="5"/>
      <c r="AJ21" s="46" t="e">
        <f>D21/#REF!</f>
        <v>#REF!</v>
      </c>
      <c r="AK21" s="46" t="e">
        <f>#REF!/#REF!</f>
        <v>#REF!</v>
      </c>
      <c r="AL21" s="46" t="e">
        <f>#REF!/#REF!</f>
        <v>#REF!</v>
      </c>
      <c r="AM21" s="46" t="e">
        <f>#REF!/#REF!</f>
        <v>#REF!</v>
      </c>
      <c r="AO21" s="46" t="e">
        <f t="shared" si="24"/>
        <v>#REF!</v>
      </c>
      <c r="AP21" s="46" t="e">
        <f t="shared" si="25"/>
        <v>#REF!</v>
      </c>
      <c r="AQ21" s="46" t="e">
        <f t="shared" si="26"/>
        <v>#REF!</v>
      </c>
      <c r="AR21" s="46" t="e">
        <f t="shared" si="27"/>
        <v>#REF!</v>
      </c>
      <c r="AS21" s="46" t="e">
        <f t="shared" si="28"/>
        <v>#REF!</v>
      </c>
      <c r="AT21" s="46"/>
      <c r="AU21" s="46" t="e">
        <f t="shared" si="29"/>
        <v>#REF!</v>
      </c>
      <c r="AV21" s="46" t="e">
        <f t="shared" si="30"/>
        <v>#REF!</v>
      </c>
      <c r="AW21" s="46" t="e">
        <f t="shared" si="31"/>
        <v>#REF!</v>
      </c>
      <c r="AX21" s="46" t="e">
        <f t="shared" si="32"/>
        <v>#REF!</v>
      </c>
      <c r="BA21" s="46" t="e">
        <f>LN(#REF!/#REF!)</f>
        <v>#REF!</v>
      </c>
      <c r="BB21" s="46" t="e">
        <f>LN(#REF!/#REF!)</f>
        <v>#REF!</v>
      </c>
      <c r="BC21" s="46" t="e">
        <f>LN(#REF!/#REF!)</f>
        <v>#REF!</v>
      </c>
      <c r="BD21" s="46" t="e">
        <f>LN(#REF!/#REF!)</f>
        <v>#REF!</v>
      </c>
      <c r="BF21" s="46" t="e">
        <f>F21/#REF!</f>
        <v>#REF!</v>
      </c>
      <c r="BG21" s="46" t="e">
        <f>#REF!/#REF!</f>
        <v>#REF!</v>
      </c>
      <c r="BH21" s="46" t="e">
        <f>#REF!/#REF!</f>
        <v>#REF!</v>
      </c>
      <c r="BI21" s="46" t="e">
        <f>#REF!/#REF!</f>
        <v>#REF!</v>
      </c>
      <c r="BJ21" s="46"/>
      <c r="BL21" s="46" t="e">
        <f t="shared" si="33"/>
        <v>#REF!</v>
      </c>
      <c r="BM21" s="46" t="e">
        <f t="shared" si="34"/>
        <v>#REF!</v>
      </c>
      <c r="BN21" s="46" t="e">
        <f t="shared" si="35"/>
        <v>#REF!</v>
      </c>
      <c r="BO21" s="46" t="e">
        <f t="shared" si="36"/>
        <v>#REF!</v>
      </c>
      <c r="BQ21" s="46" t="e">
        <f>LN(#REF!/#REF!)</f>
        <v>#REF!</v>
      </c>
      <c r="BR21" s="46" t="e">
        <f>LN(#REF!/#REF!)</f>
        <v>#REF!</v>
      </c>
      <c r="BS21" s="46" t="e">
        <f>LN(#REF!/#REF!)</f>
        <v>#REF!</v>
      </c>
      <c r="BT21" s="46" t="e">
        <f>LN(#REF!/#REF!)</f>
        <v>#REF!</v>
      </c>
      <c r="BV21" s="46" t="e">
        <f>LN(#REF!/#REF!)</f>
        <v>#REF!</v>
      </c>
      <c r="BW21" s="46" t="e">
        <f>LN(#REF!/#REF!)</f>
        <v>#REF!</v>
      </c>
      <c r="BX21" s="46" t="e">
        <f>LN(#REF!/#REF!)</f>
        <v>#REF!</v>
      </c>
      <c r="BY21" s="46" t="e">
        <f>LN(#REF!/#REF!)</f>
        <v>#REF!</v>
      </c>
      <c r="CA21" s="46" t="e">
        <f>LN(#REF!/#REF!)</f>
        <v>#REF!</v>
      </c>
      <c r="CB21" s="46" t="e">
        <f>LN(#REF!/#REF!)</f>
        <v>#REF!</v>
      </c>
      <c r="CC21" s="46" t="e">
        <f>LN(#REF!/#REF!)</f>
        <v>#REF!</v>
      </c>
      <c r="CD21" s="46" t="e">
        <f>LN(#REF!/#REF!)</f>
        <v>#REF!</v>
      </c>
      <c r="CG21" s="46" t="e">
        <f t="shared" si="37"/>
        <v>#REF!</v>
      </c>
      <c r="CH21" s="46">
        <f t="shared" si="38"/>
        <v>1</v>
      </c>
      <c r="CI21" s="46">
        <f t="shared" si="12"/>
        <v>1</v>
      </c>
      <c r="CJ21" s="46"/>
      <c r="CK21" s="46" t="e">
        <f t="shared" si="39"/>
        <v>#REF!</v>
      </c>
      <c r="CL21" s="46">
        <f t="shared" si="40"/>
        <v>1</v>
      </c>
      <c r="CM21" s="46">
        <f t="shared" si="13"/>
        <v>1</v>
      </c>
      <c r="CN21" s="46"/>
      <c r="CO21" s="46" t="e">
        <f t="shared" si="41"/>
        <v>#REF!</v>
      </c>
      <c r="CP21" s="46">
        <f t="shared" si="42"/>
        <v>1</v>
      </c>
      <c r="CQ21" s="46">
        <f t="shared" si="14"/>
        <v>1</v>
      </c>
      <c r="CR21" s="46"/>
      <c r="CS21" s="46" t="e">
        <f t="shared" si="43"/>
        <v>#REF!</v>
      </c>
      <c r="CT21" s="46">
        <f t="shared" si="44"/>
        <v>1</v>
      </c>
      <c r="CU21" s="46">
        <f t="shared" si="15"/>
        <v>1</v>
      </c>
      <c r="CW21" s="46" t="e">
        <f t="shared" si="45"/>
        <v>#REF!</v>
      </c>
      <c r="CX21" s="46">
        <f t="shared" si="46"/>
        <v>1</v>
      </c>
      <c r="CY21" s="46">
        <f t="shared" si="16"/>
        <v>1</v>
      </c>
      <c r="DD21" s="2">
        <f t="shared" si="5"/>
        <v>1978</v>
      </c>
      <c r="DE21" s="46">
        <f t="shared" si="1"/>
        <v>0.91829614001829207</v>
      </c>
      <c r="DF21" s="46">
        <f t="shared" si="2"/>
        <v>0.87679393995089527</v>
      </c>
      <c r="DG21" s="46">
        <f t="shared" si="3"/>
        <v>1.0145063229590674</v>
      </c>
      <c r="DH21" s="46">
        <f t="shared" si="4"/>
        <v>1.0323583175680948</v>
      </c>
      <c r="DI21" s="52">
        <f t="shared" si="6"/>
        <v>1.0244252937022578</v>
      </c>
    </row>
    <row r="22" spans="1:113" x14ac:dyDescent="0.2">
      <c r="A22" s="33" t="s">
        <v>52</v>
      </c>
      <c r="B22" s="1">
        <f t="shared" si="17"/>
        <v>1956</v>
      </c>
      <c r="D22" s="43">
        <f>Conversion_Factors!$O18*D170+D246</f>
        <v>4022.8590000000004</v>
      </c>
      <c r="F22" s="49">
        <f>Floorspace_estimates!T15*0.001</f>
        <v>31.51261913231259</v>
      </c>
      <c r="H22" s="50">
        <f t="shared" si="18"/>
        <v>127.65866851971749</v>
      </c>
      <c r="K22" s="43">
        <f>Conversion_Factors!$O18*K170+K246</f>
        <v>4108.7800524210706</v>
      </c>
      <c r="L22" s="115">
        <f t="shared" si="7"/>
        <v>130.38522869741368</v>
      </c>
      <c r="O22" s="52">
        <f t="shared" si="19"/>
        <v>0.97908842738602131</v>
      </c>
      <c r="R22" s="116">
        <f t="shared" si="8"/>
        <v>0.65289849635375796</v>
      </c>
      <c r="S22" s="46"/>
      <c r="T22" s="46"/>
      <c r="V22" s="48">
        <f t="shared" si="9"/>
        <v>0.54171826302424253</v>
      </c>
      <c r="W22" s="48">
        <f t="shared" si="10"/>
        <v>0.64679030605432242</v>
      </c>
      <c r="X22" s="48">
        <f t="shared" si="11"/>
        <v>0.99064450242488233</v>
      </c>
      <c r="Y22" s="48">
        <f t="shared" si="20"/>
        <v>0.65289849635375796</v>
      </c>
      <c r="Z22" s="48">
        <f t="shared" si="21"/>
        <v>0.35037812113666578</v>
      </c>
      <c r="AA22" s="48">
        <f t="shared" si="22"/>
        <v>0.35037812113666578</v>
      </c>
      <c r="AB22" s="48"/>
      <c r="AC22" s="48"/>
      <c r="AE22" s="43">
        <f>Conversion_Factors!$G18*D170+D246</f>
        <v>4022.8590000000004</v>
      </c>
      <c r="AF22" s="43">
        <f>Conversion_Factors!$G18/Conversion_Factors!$K18*D170+D246</f>
        <v>3854.9455332367625</v>
      </c>
      <c r="AG22" s="238">
        <f t="shared" si="23"/>
        <v>1.0435579349475921</v>
      </c>
      <c r="AH22" s="5"/>
      <c r="AJ22" s="46" t="e">
        <f>D22/#REF!</f>
        <v>#REF!</v>
      </c>
      <c r="AK22" s="46" t="e">
        <f>#REF!/#REF!</f>
        <v>#REF!</v>
      </c>
      <c r="AL22" s="46" t="e">
        <f>#REF!/#REF!</f>
        <v>#REF!</v>
      </c>
      <c r="AM22" s="46" t="e">
        <f>#REF!/#REF!</f>
        <v>#REF!</v>
      </c>
      <c r="AO22" s="46" t="e">
        <f t="shared" si="24"/>
        <v>#REF!</v>
      </c>
      <c r="AP22" s="46" t="e">
        <f t="shared" si="25"/>
        <v>#REF!</v>
      </c>
      <c r="AQ22" s="46" t="e">
        <f t="shared" si="26"/>
        <v>#REF!</v>
      </c>
      <c r="AR22" s="46" t="e">
        <f t="shared" si="27"/>
        <v>#REF!</v>
      </c>
      <c r="AS22" s="46" t="e">
        <f t="shared" si="28"/>
        <v>#REF!</v>
      </c>
      <c r="AT22" s="46"/>
      <c r="AU22" s="46" t="e">
        <f t="shared" si="29"/>
        <v>#REF!</v>
      </c>
      <c r="AV22" s="46" t="e">
        <f t="shared" si="30"/>
        <v>#REF!</v>
      </c>
      <c r="AW22" s="46" t="e">
        <f t="shared" si="31"/>
        <v>#REF!</v>
      </c>
      <c r="AX22" s="46" t="e">
        <f t="shared" si="32"/>
        <v>#REF!</v>
      </c>
      <c r="BA22" s="46" t="e">
        <f>LN(#REF!/#REF!)</f>
        <v>#REF!</v>
      </c>
      <c r="BB22" s="46" t="e">
        <f>LN(#REF!/#REF!)</f>
        <v>#REF!</v>
      </c>
      <c r="BC22" s="46" t="e">
        <f>LN(#REF!/#REF!)</f>
        <v>#REF!</v>
      </c>
      <c r="BD22" s="46" t="e">
        <f>LN(#REF!/#REF!)</f>
        <v>#REF!</v>
      </c>
      <c r="BF22" s="46" t="e">
        <f>F22/#REF!</f>
        <v>#REF!</v>
      </c>
      <c r="BG22" s="46" t="e">
        <f>#REF!/#REF!</f>
        <v>#REF!</v>
      </c>
      <c r="BH22" s="46" t="e">
        <f>#REF!/#REF!</f>
        <v>#REF!</v>
      </c>
      <c r="BI22" s="46" t="e">
        <f>#REF!/#REF!</f>
        <v>#REF!</v>
      </c>
      <c r="BJ22" s="46"/>
      <c r="BL22" s="46" t="e">
        <f t="shared" si="33"/>
        <v>#REF!</v>
      </c>
      <c r="BM22" s="46" t="e">
        <f t="shared" si="34"/>
        <v>#REF!</v>
      </c>
      <c r="BN22" s="46" t="e">
        <f t="shared" si="35"/>
        <v>#REF!</v>
      </c>
      <c r="BO22" s="46" t="e">
        <f t="shared" si="36"/>
        <v>#REF!</v>
      </c>
      <c r="BQ22" s="46" t="e">
        <f>LN(#REF!/#REF!)</f>
        <v>#REF!</v>
      </c>
      <c r="BR22" s="46" t="e">
        <f>LN(#REF!/#REF!)</f>
        <v>#REF!</v>
      </c>
      <c r="BS22" s="46" t="e">
        <f>LN(#REF!/#REF!)</f>
        <v>#REF!</v>
      </c>
      <c r="BT22" s="46" t="e">
        <f>LN(#REF!/#REF!)</f>
        <v>#REF!</v>
      </c>
      <c r="BV22" s="46" t="e">
        <f>LN(#REF!/#REF!)</f>
        <v>#REF!</v>
      </c>
      <c r="BW22" s="46" t="e">
        <f>LN(#REF!/#REF!)</f>
        <v>#REF!</v>
      </c>
      <c r="BX22" s="46" t="e">
        <f>LN(#REF!/#REF!)</f>
        <v>#REF!</v>
      </c>
      <c r="BY22" s="46" t="e">
        <f>LN(#REF!/#REF!)</f>
        <v>#REF!</v>
      </c>
      <c r="CA22" s="46" t="e">
        <f>LN(#REF!/#REF!)</f>
        <v>#REF!</v>
      </c>
      <c r="CB22" s="46" t="e">
        <f>LN(#REF!/#REF!)</f>
        <v>#REF!</v>
      </c>
      <c r="CC22" s="46" t="e">
        <f>LN(#REF!/#REF!)</f>
        <v>#REF!</v>
      </c>
      <c r="CD22" s="46" t="e">
        <f>LN(#REF!/#REF!)</f>
        <v>#REF!</v>
      </c>
      <c r="CG22" s="46" t="e">
        <f t="shared" si="37"/>
        <v>#REF!</v>
      </c>
      <c r="CH22" s="46">
        <f t="shared" si="38"/>
        <v>1</v>
      </c>
      <c r="CI22" s="46">
        <f t="shared" si="12"/>
        <v>1</v>
      </c>
      <c r="CJ22" s="46"/>
      <c r="CK22" s="46" t="e">
        <f t="shared" si="39"/>
        <v>#REF!</v>
      </c>
      <c r="CL22" s="46">
        <f t="shared" si="40"/>
        <v>1</v>
      </c>
      <c r="CM22" s="46">
        <f t="shared" si="13"/>
        <v>1</v>
      </c>
      <c r="CN22" s="46"/>
      <c r="CO22" s="46" t="e">
        <f t="shared" si="41"/>
        <v>#REF!</v>
      </c>
      <c r="CP22" s="46">
        <f t="shared" si="42"/>
        <v>1</v>
      </c>
      <c r="CQ22" s="46">
        <f t="shared" si="14"/>
        <v>1</v>
      </c>
      <c r="CR22" s="46"/>
      <c r="CS22" s="46" t="e">
        <f t="shared" si="43"/>
        <v>#REF!</v>
      </c>
      <c r="CT22" s="46">
        <f t="shared" si="44"/>
        <v>1</v>
      </c>
      <c r="CU22" s="46">
        <f t="shared" si="15"/>
        <v>1</v>
      </c>
      <c r="CW22" s="46" t="e">
        <f t="shared" si="45"/>
        <v>#REF!</v>
      </c>
      <c r="CX22" s="46">
        <f t="shared" si="46"/>
        <v>1</v>
      </c>
      <c r="CY22" s="46">
        <f t="shared" si="16"/>
        <v>1</v>
      </c>
      <c r="DD22" s="2">
        <f t="shared" si="5"/>
        <v>1979</v>
      </c>
      <c r="DE22" s="46">
        <f t="shared" si="1"/>
        <v>0.93012765977746015</v>
      </c>
      <c r="DF22" s="46">
        <f t="shared" si="2"/>
        <v>0.89639821962233757</v>
      </c>
      <c r="DG22" s="46">
        <f t="shared" si="3"/>
        <v>1.0197287031967315</v>
      </c>
      <c r="DH22" s="46">
        <f t="shared" si="4"/>
        <v>1.0175527450337338</v>
      </c>
      <c r="DI22" s="52">
        <f t="shared" si="6"/>
        <v>1.0187174115082835</v>
      </c>
    </row>
    <row r="23" spans="1:113" x14ac:dyDescent="0.2">
      <c r="A23" s="33" t="s">
        <v>52</v>
      </c>
      <c r="B23" s="1">
        <f t="shared" si="17"/>
        <v>1957</v>
      </c>
      <c r="D23" s="43">
        <f>Conversion_Factors!$O19*D171+D247</f>
        <v>3960.7870000000003</v>
      </c>
      <c r="F23" s="49">
        <f>Floorspace_estimates!T16*0.001</f>
        <v>32.345382764320952</v>
      </c>
      <c r="H23" s="50">
        <f t="shared" si="18"/>
        <v>122.45293335557631</v>
      </c>
      <c r="K23" s="43">
        <f>Conversion_Factors!$O19*K171+K247</f>
        <v>4041.7586556829465</v>
      </c>
      <c r="L23" s="115">
        <f t="shared" si="7"/>
        <v>124.95627846275688</v>
      </c>
      <c r="O23" s="52">
        <f t="shared" si="19"/>
        <v>0.9799662318854454</v>
      </c>
      <c r="R23" s="116">
        <f t="shared" si="8"/>
        <v>0.62571325857492421</v>
      </c>
      <c r="S23" s="46"/>
      <c r="T23" s="46"/>
      <c r="V23" s="48">
        <f t="shared" si="9"/>
        <v>0.55603390166878652</v>
      </c>
      <c r="W23" s="48">
        <f t="shared" si="10"/>
        <v>0.62041513639999868</v>
      </c>
      <c r="X23" s="48">
        <f t="shared" si="11"/>
        <v>0.99153266755607472</v>
      </c>
      <c r="Y23" s="48">
        <f t="shared" si="20"/>
        <v>0.62571325857492421</v>
      </c>
      <c r="Z23" s="48">
        <f t="shared" si="21"/>
        <v>0.34497184894686361</v>
      </c>
      <c r="AA23" s="48">
        <f t="shared" si="22"/>
        <v>0.34497184894686367</v>
      </c>
      <c r="AB23" s="48"/>
      <c r="AC23" s="48"/>
      <c r="AE23" s="43">
        <f>Conversion_Factors!$G19*D171+D247</f>
        <v>3960.7870000000003</v>
      </c>
      <c r="AF23" s="43">
        <f>Conversion_Factors!$G19/Conversion_Factors!$K19*D171+D247</f>
        <v>3797.5182277863737</v>
      </c>
      <c r="AG23" s="238">
        <f t="shared" si="23"/>
        <v>1.0429935453683914</v>
      </c>
      <c r="AH23" s="5"/>
      <c r="AJ23" s="46" t="e">
        <f>D23/#REF!</f>
        <v>#REF!</v>
      </c>
      <c r="AK23" s="46" t="e">
        <f>#REF!/#REF!</f>
        <v>#REF!</v>
      </c>
      <c r="AL23" s="46" t="e">
        <f>#REF!/#REF!</f>
        <v>#REF!</v>
      </c>
      <c r="AM23" s="46" t="e">
        <f>#REF!/#REF!</f>
        <v>#REF!</v>
      </c>
      <c r="AO23" s="46" t="e">
        <f t="shared" si="24"/>
        <v>#REF!</v>
      </c>
      <c r="AP23" s="46" t="e">
        <f t="shared" si="25"/>
        <v>#REF!</v>
      </c>
      <c r="AQ23" s="46" t="e">
        <f t="shared" si="26"/>
        <v>#REF!</v>
      </c>
      <c r="AR23" s="46" t="e">
        <f t="shared" si="27"/>
        <v>#REF!</v>
      </c>
      <c r="AS23" s="46" t="e">
        <f t="shared" si="28"/>
        <v>#REF!</v>
      </c>
      <c r="AT23" s="46"/>
      <c r="AU23" s="46" t="e">
        <f t="shared" si="29"/>
        <v>#REF!</v>
      </c>
      <c r="AV23" s="46" t="e">
        <f t="shared" si="30"/>
        <v>#REF!</v>
      </c>
      <c r="AW23" s="46" t="e">
        <f t="shared" si="31"/>
        <v>#REF!</v>
      </c>
      <c r="AX23" s="46" t="e">
        <f t="shared" si="32"/>
        <v>#REF!</v>
      </c>
      <c r="BA23" s="46" t="e">
        <f>LN(#REF!/#REF!)</f>
        <v>#REF!</v>
      </c>
      <c r="BB23" s="46" t="e">
        <f>LN(#REF!/#REF!)</f>
        <v>#REF!</v>
      </c>
      <c r="BC23" s="46" t="e">
        <f>LN(#REF!/#REF!)</f>
        <v>#REF!</v>
      </c>
      <c r="BD23" s="46" t="e">
        <f>LN(#REF!/#REF!)</f>
        <v>#REF!</v>
      </c>
      <c r="BF23" s="46" t="e">
        <f>F23/#REF!</f>
        <v>#REF!</v>
      </c>
      <c r="BG23" s="46" t="e">
        <f>#REF!/#REF!</f>
        <v>#REF!</v>
      </c>
      <c r="BH23" s="46" t="e">
        <f>#REF!/#REF!</f>
        <v>#REF!</v>
      </c>
      <c r="BI23" s="46" t="e">
        <f>#REF!/#REF!</f>
        <v>#REF!</v>
      </c>
      <c r="BJ23" s="46"/>
      <c r="BL23" s="46" t="e">
        <f t="shared" si="33"/>
        <v>#REF!</v>
      </c>
      <c r="BM23" s="46" t="e">
        <f t="shared" si="34"/>
        <v>#REF!</v>
      </c>
      <c r="BN23" s="46" t="e">
        <f t="shared" si="35"/>
        <v>#REF!</v>
      </c>
      <c r="BO23" s="46" t="e">
        <f t="shared" si="36"/>
        <v>#REF!</v>
      </c>
      <c r="BQ23" s="46" t="e">
        <f>LN(#REF!/#REF!)</f>
        <v>#REF!</v>
      </c>
      <c r="BR23" s="46" t="e">
        <f>LN(#REF!/#REF!)</f>
        <v>#REF!</v>
      </c>
      <c r="BS23" s="46" t="e">
        <f>LN(#REF!/#REF!)</f>
        <v>#REF!</v>
      </c>
      <c r="BT23" s="46" t="e">
        <f>LN(#REF!/#REF!)</f>
        <v>#REF!</v>
      </c>
      <c r="BV23" s="46" t="e">
        <f>LN(#REF!/#REF!)</f>
        <v>#REF!</v>
      </c>
      <c r="BW23" s="46" t="e">
        <f>LN(#REF!/#REF!)</f>
        <v>#REF!</v>
      </c>
      <c r="BX23" s="46" t="e">
        <f>LN(#REF!/#REF!)</f>
        <v>#REF!</v>
      </c>
      <c r="BY23" s="46" t="e">
        <f>LN(#REF!/#REF!)</f>
        <v>#REF!</v>
      </c>
      <c r="CA23" s="46" t="e">
        <f>LN(#REF!/#REF!)</f>
        <v>#REF!</v>
      </c>
      <c r="CB23" s="46" t="e">
        <f>LN(#REF!/#REF!)</f>
        <v>#REF!</v>
      </c>
      <c r="CC23" s="46" t="e">
        <f>LN(#REF!/#REF!)</f>
        <v>#REF!</v>
      </c>
      <c r="CD23" s="46" t="e">
        <f>LN(#REF!/#REF!)</f>
        <v>#REF!</v>
      </c>
      <c r="CG23" s="46" t="e">
        <f t="shared" si="37"/>
        <v>#REF!</v>
      </c>
      <c r="CH23" s="46">
        <f t="shared" si="38"/>
        <v>1</v>
      </c>
      <c r="CI23" s="46">
        <f t="shared" si="12"/>
        <v>1</v>
      </c>
      <c r="CJ23" s="46"/>
      <c r="CK23" s="46" t="e">
        <f t="shared" si="39"/>
        <v>#REF!</v>
      </c>
      <c r="CL23" s="46">
        <f t="shared" si="40"/>
        <v>1</v>
      </c>
      <c r="CM23" s="46">
        <f t="shared" si="13"/>
        <v>1</v>
      </c>
      <c r="CN23" s="46"/>
      <c r="CO23" s="46" t="e">
        <f t="shared" si="41"/>
        <v>#REF!</v>
      </c>
      <c r="CP23" s="46">
        <f t="shared" si="42"/>
        <v>1</v>
      </c>
      <c r="CQ23" s="46">
        <f t="shared" si="14"/>
        <v>1</v>
      </c>
      <c r="CR23" s="46"/>
      <c r="CS23" s="46" t="e">
        <f t="shared" si="43"/>
        <v>#REF!</v>
      </c>
      <c r="CT23" s="46">
        <f t="shared" si="44"/>
        <v>1</v>
      </c>
      <c r="CU23" s="46">
        <f t="shared" si="15"/>
        <v>1</v>
      </c>
      <c r="CW23" s="46" t="e">
        <f t="shared" si="45"/>
        <v>#REF!</v>
      </c>
      <c r="CX23" s="46">
        <f t="shared" si="46"/>
        <v>1</v>
      </c>
      <c r="CY23" s="46">
        <f t="shared" si="16"/>
        <v>1</v>
      </c>
      <c r="DD23" s="2">
        <f t="shared" si="5"/>
        <v>1980</v>
      </c>
      <c r="DE23" s="46">
        <f t="shared" si="1"/>
        <v>0.92405758599960031</v>
      </c>
      <c r="DF23" s="46">
        <f t="shared" si="2"/>
        <v>0.91538749861220803</v>
      </c>
      <c r="DG23" s="46">
        <f t="shared" si="3"/>
        <v>0.98401238883327202</v>
      </c>
      <c r="DH23" s="46">
        <f t="shared" si="4"/>
        <v>1.025872748818514</v>
      </c>
      <c r="DI23" s="52">
        <f t="shared" si="6"/>
        <v>1.0208582238843307</v>
      </c>
    </row>
    <row r="24" spans="1:113" x14ac:dyDescent="0.2">
      <c r="A24" s="33" t="s">
        <v>52</v>
      </c>
      <c r="B24" s="1">
        <f t="shared" si="17"/>
        <v>1958</v>
      </c>
      <c r="D24" s="43">
        <f>Conversion_Factors!$O20*D172+D248</f>
        <v>4119.1559999999999</v>
      </c>
      <c r="F24" s="49">
        <f>Floorspace_estimates!T17*0.001</f>
        <v>33.206848339272774</v>
      </c>
      <c r="H24" s="50">
        <f t="shared" si="18"/>
        <v>124.04537636076694</v>
      </c>
      <c r="K24" s="43">
        <f>Conversion_Factors!$O20*K172+K248</f>
        <v>4084.7646122046372</v>
      </c>
      <c r="L24" s="115">
        <f t="shared" si="7"/>
        <v>123.00970481964421</v>
      </c>
      <c r="O24" s="52">
        <f t="shared" si="19"/>
        <v>1.0084194295290865</v>
      </c>
      <c r="R24" s="116">
        <f t="shared" si="8"/>
        <v>0.61596587371141687</v>
      </c>
      <c r="S24" s="46"/>
      <c r="T24" s="46"/>
      <c r="V24" s="48">
        <f t="shared" si="9"/>
        <v>0.57084294159525717</v>
      </c>
      <c r="W24" s="48">
        <f t="shared" si="10"/>
        <v>0.62848334446330167</v>
      </c>
      <c r="X24" s="48">
        <f t="shared" si="11"/>
        <v>1.02032169522065</v>
      </c>
      <c r="Y24" s="48">
        <f t="shared" si="20"/>
        <v>0.61596587371141687</v>
      </c>
      <c r="Z24" s="48">
        <f t="shared" si="21"/>
        <v>0.35876528109705641</v>
      </c>
      <c r="AA24" s="48">
        <f t="shared" si="22"/>
        <v>0.35876528109705641</v>
      </c>
      <c r="AB24" s="48"/>
      <c r="AC24" s="48"/>
      <c r="AE24" s="43">
        <f>Conversion_Factors!$G20*D172+D248</f>
        <v>4119.1559999999999</v>
      </c>
      <c r="AF24" s="43">
        <f>Conversion_Factors!$G20/Conversion_Factors!$K20*D172+D248</f>
        <v>3986.1166079891736</v>
      </c>
      <c r="AG24" s="238">
        <f t="shared" si="23"/>
        <v>1.0333756899495068</v>
      </c>
      <c r="AH24" s="5"/>
      <c r="AJ24" s="46" t="e">
        <f>D24/#REF!</f>
        <v>#REF!</v>
      </c>
      <c r="AK24" s="46" t="e">
        <f>#REF!/#REF!</f>
        <v>#REF!</v>
      </c>
      <c r="AL24" s="46" t="e">
        <f>#REF!/#REF!</f>
        <v>#REF!</v>
      </c>
      <c r="AM24" s="46" t="e">
        <f>#REF!/#REF!</f>
        <v>#REF!</v>
      </c>
      <c r="AO24" s="46" t="e">
        <f t="shared" si="24"/>
        <v>#REF!</v>
      </c>
      <c r="AP24" s="46" t="e">
        <f t="shared" si="25"/>
        <v>#REF!</v>
      </c>
      <c r="AQ24" s="46" t="e">
        <f t="shared" si="26"/>
        <v>#REF!</v>
      </c>
      <c r="AR24" s="46" t="e">
        <f t="shared" si="27"/>
        <v>#REF!</v>
      </c>
      <c r="AS24" s="46" t="e">
        <f t="shared" si="28"/>
        <v>#REF!</v>
      </c>
      <c r="AT24" s="46"/>
      <c r="AU24" s="46" t="e">
        <f t="shared" si="29"/>
        <v>#REF!</v>
      </c>
      <c r="AV24" s="46" t="e">
        <f t="shared" si="30"/>
        <v>#REF!</v>
      </c>
      <c r="AW24" s="46" t="e">
        <f t="shared" si="31"/>
        <v>#REF!</v>
      </c>
      <c r="AX24" s="46" t="e">
        <f t="shared" si="32"/>
        <v>#REF!</v>
      </c>
      <c r="BA24" s="46" t="e">
        <f>LN(#REF!/#REF!)</f>
        <v>#REF!</v>
      </c>
      <c r="BB24" s="46" t="e">
        <f>LN(#REF!/#REF!)</f>
        <v>#REF!</v>
      </c>
      <c r="BC24" s="46" t="e">
        <f>LN(#REF!/#REF!)</f>
        <v>#REF!</v>
      </c>
      <c r="BD24" s="46" t="e">
        <f>LN(#REF!/#REF!)</f>
        <v>#REF!</v>
      </c>
      <c r="BF24" s="46" t="e">
        <f>F24/#REF!</f>
        <v>#REF!</v>
      </c>
      <c r="BG24" s="46" t="e">
        <f>#REF!/#REF!</f>
        <v>#REF!</v>
      </c>
      <c r="BH24" s="46" t="e">
        <f>#REF!/#REF!</f>
        <v>#REF!</v>
      </c>
      <c r="BI24" s="46" t="e">
        <f>#REF!/#REF!</f>
        <v>#REF!</v>
      </c>
      <c r="BJ24" s="46"/>
      <c r="BL24" s="46" t="e">
        <f t="shared" si="33"/>
        <v>#REF!</v>
      </c>
      <c r="BM24" s="46" t="e">
        <f t="shared" si="34"/>
        <v>#REF!</v>
      </c>
      <c r="BN24" s="46" t="e">
        <f t="shared" si="35"/>
        <v>#REF!</v>
      </c>
      <c r="BO24" s="46" t="e">
        <f t="shared" si="36"/>
        <v>#REF!</v>
      </c>
      <c r="BQ24" s="46" t="e">
        <f>LN(#REF!/#REF!)</f>
        <v>#REF!</v>
      </c>
      <c r="BR24" s="46" t="e">
        <f>LN(#REF!/#REF!)</f>
        <v>#REF!</v>
      </c>
      <c r="BS24" s="46" t="e">
        <f>LN(#REF!/#REF!)</f>
        <v>#REF!</v>
      </c>
      <c r="BT24" s="46" t="e">
        <f>LN(#REF!/#REF!)</f>
        <v>#REF!</v>
      </c>
      <c r="BV24" s="46" t="e">
        <f>LN(#REF!/#REF!)</f>
        <v>#REF!</v>
      </c>
      <c r="BW24" s="46" t="e">
        <f>LN(#REF!/#REF!)</f>
        <v>#REF!</v>
      </c>
      <c r="BX24" s="46" t="e">
        <f>LN(#REF!/#REF!)</f>
        <v>#REF!</v>
      </c>
      <c r="BY24" s="46" t="e">
        <f>LN(#REF!/#REF!)</f>
        <v>#REF!</v>
      </c>
      <c r="CA24" s="46" t="e">
        <f>LN(#REF!/#REF!)</f>
        <v>#REF!</v>
      </c>
      <c r="CB24" s="46" t="e">
        <f>LN(#REF!/#REF!)</f>
        <v>#REF!</v>
      </c>
      <c r="CC24" s="46" t="e">
        <f>LN(#REF!/#REF!)</f>
        <v>#REF!</v>
      </c>
      <c r="CD24" s="46" t="e">
        <f>LN(#REF!/#REF!)</f>
        <v>#REF!</v>
      </c>
      <c r="CG24" s="46" t="e">
        <f t="shared" si="37"/>
        <v>#REF!</v>
      </c>
      <c r="CH24" s="46">
        <f t="shared" si="38"/>
        <v>1</v>
      </c>
      <c r="CI24" s="46">
        <f t="shared" si="12"/>
        <v>1</v>
      </c>
      <c r="CJ24" s="46"/>
      <c r="CK24" s="46" t="e">
        <f t="shared" si="39"/>
        <v>#REF!</v>
      </c>
      <c r="CL24" s="46">
        <f t="shared" si="40"/>
        <v>1</v>
      </c>
      <c r="CM24" s="46">
        <f t="shared" si="13"/>
        <v>1</v>
      </c>
      <c r="CN24" s="46"/>
      <c r="CO24" s="46" t="e">
        <f t="shared" si="41"/>
        <v>#REF!</v>
      </c>
      <c r="CP24" s="46">
        <f t="shared" si="42"/>
        <v>1</v>
      </c>
      <c r="CQ24" s="46">
        <f t="shared" si="14"/>
        <v>1</v>
      </c>
      <c r="CR24" s="46"/>
      <c r="CS24" s="46" t="e">
        <f t="shared" si="43"/>
        <v>#REF!</v>
      </c>
      <c r="CT24" s="46">
        <f t="shared" si="44"/>
        <v>1</v>
      </c>
      <c r="CU24" s="46">
        <f t="shared" si="15"/>
        <v>1</v>
      </c>
      <c r="CW24" s="46" t="e">
        <f t="shared" si="45"/>
        <v>#REF!</v>
      </c>
      <c r="CX24" s="46">
        <f t="shared" si="46"/>
        <v>1</v>
      </c>
      <c r="CY24" s="46">
        <f t="shared" si="16"/>
        <v>1</v>
      </c>
      <c r="DD24" s="2">
        <f t="shared" si="5"/>
        <v>1981</v>
      </c>
      <c r="DE24" s="46">
        <f t="shared" si="1"/>
        <v>0.92728548346104722</v>
      </c>
      <c r="DF24" s="46">
        <f t="shared" si="2"/>
        <v>0.93216199541187617</v>
      </c>
      <c r="DG24" s="46">
        <f t="shared" si="3"/>
        <v>0.98032910026049602</v>
      </c>
      <c r="DH24" s="46">
        <f t="shared" si="4"/>
        <v>1.0147292374268388</v>
      </c>
      <c r="DI24" s="52">
        <f t="shared" si="6"/>
        <v>1.0099002945234563</v>
      </c>
    </row>
    <row r="25" spans="1:113" x14ac:dyDescent="0.2">
      <c r="A25" s="33" t="s">
        <v>52</v>
      </c>
      <c r="B25" s="1">
        <f t="shared" si="17"/>
        <v>1959</v>
      </c>
      <c r="D25" s="43">
        <f>Conversion_Factors!$O21*D173+D249</f>
        <v>4372.1859999999997</v>
      </c>
      <c r="F25" s="49">
        <f>Floorspace_estimates!T18*0.001</f>
        <v>34.088664024781636</v>
      </c>
      <c r="H25" s="50">
        <f t="shared" si="18"/>
        <v>128.25923588033623</v>
      </c>
      <c r="K25" s="43">
        <f>Conversion_Factors!$O21*K173+K249</f>
        <v>4404.8070495713819</v>
      </c>
      <c r="L25" s="115">
        <f t="shared" si="7"/>
        <v>129.21618302111204</v>
      </c>
      <c r="O25" s="52">
        <f t="shared" si="19"/>
        <v>0.99259421599986852</v>
      </c>
      <c r="R25" s="116">
        <f t="shared" si="8"/>
        <v>0.64704454976907599</v>
      </c>
      <c r="S25" s="46"/>
      <c r="T25" s="46"/>
      <c r="V25" s="48">
        <f t="shared" si="9"/>
        <v>0.58600181047428257</v>
      </c>
      <c r="W25" s="48">
        <f t="shared" si="10"/>
        <v>0.64983311663260157</v>
      </c>
      <c r="X25" s="48">
        <f t="shared" si="11"/>
        <v>1.0043096984041064</v>
      </c>
      <c r="Y25" s="48">
        <f t="shared" si="20"/>
        <v>0.64704454976907599</v>
      </c>
      <c r="Z25" s="48">
        <f t="shared" si="21"/>
        <v>0.38080338285285015</v>
      </c>
      <c r="AA25" s="48">
        <f t="shared" si="22"/>
        <v>0.38080338285285015</v>
      </c>
      <c r="AB25" s="48"/>
      <c r="AC25" s="48"/>
      <c r="AE25" s="43">
        <f>Conversion_Factors!$G21*D173+D249</f>
        <v>4372.1859999999997</v>
      </c>
      <c r="AF25" s="43">
        <f>Conversion_Factors!$G21/Conversion_Factors!$K21*D173+D249</f>
        <v>4250.9964501663344</v>
      </c>
      <c r="AG25" s="238">
        <f t="shared" si="23"/>
        <v>1.0285085041247031</v>
      </c>
      <c r="AH25" s="5"/>
      <c r="AJ25" s="46" t="e">
        <f>D25/#REF!</f>
        <v>#REF!</v>
      </c>
      <c r="AK25" s="46" t="e">
        <f>#REF!/#REF!</f>
        <v>#REF!</v>
      </c>
      <c r="AL25" s="46" t="e">
        <f>#REF!/#REF!</f>
        <v>#REF!</v>
      </c>
      <c r="AM25" s="46" t="e">
        <f>#REF!/#REF!</f>
        <v>#REF!</v>
      </c>
      <c r="AO25" s="46" t="e">
        <f t="shared" si="24"/>
        <v>#REF!</v>
      </c>
      <c r="AP25" s="46" t="e">
        <f t="shared" si="25"/>
        <v>#REF!</v>
      </c>
      <c r="AQ25" s="46" t="e">
        <f t="shared" si="26"/>
        <v>#REF!</v>
      </c>
      <c r="AR25" s="46" t="e">
        <f t="shared" si="27"/>
        <v>#REF!</v>
      </c>
      <c r="AS25" s="46" t="e">
        <f t="shared" si="28"/>
        <v>#REF!</v>
      </c>
      <c r="AT25" s="46"/>
      <c r="AU25" s="46" t="e">
        <f t="shared" si="29"/>
        <v>#REF!</v>
      </c>
      <c r="AV25" s="46" t="e">
        <f t="shared" si="30"/>
        <v>#REF!</v>
      </c>
      <c r="AW25" s="46" t="e">
        <f t="shared" si="31"/>
        <v>#REF!</v>
      </c>
      <c r="AX25" s="46" t="e">
        <f t="shared" si="32"/>
        <v>#REF!</v>
      </c>
      <c r="BA25" s="46" t="e">
        <f>LN(#REF!/#REF!)</f>
        <v>#REF!</v>
      </c>
      <c r="BB25" s="46" t="e">
        <f>LN(#REF!/#REF!)</f>
        <v>#REF!</v>
      </c>
      <c r="BC25" s="46" t="e">
        <f>LN(#REF!/#REF!)</f>
        <v>#REF!</v>
      </c>
      <c r="BD25" s="46" t="e">
        <f>LN(#REF!/#REF!)</f>
        <v>#REF!</v>
      </c>
      <c r="BF25" s="46" t="e">
        <f>F25/#REF!</f>
        <v>#REF!</v>
      </c>
      <c r="BG25" s="46" t="e">
        <f>#REF!/#REF!</f>
        <v>#REF!</v>
      </c>
      <c r="BH25" s="46" t="e">
        <f>#REF!/#REF!</f>
        <v>#REF!</v>
      </c>
      <c r="BI25" s="46" t="e">
        <f>#REF!/#REF!</f>
        <v>#REF!</v>
      </c>
      <c r="BJ25" s="46"/>
      <c r="BL25" s="46" t="e">
        <f t="shared" si="33"/>
        <v>#REF!</v>
      </c>
      <c r="BM25" s="46" t="e">
        <f t="shared" si="34"/>
        <v>#REF!</v>
      </c>
      <c r="BN25" s="46" t="e">
        <f t="shared" si="35"/>
        <v>#REF!</v>
      </c>
      <c r="BO25" s="46" t="e">
        <f t="shared" si="36"/>
        <v>#REF!</v>
      </c>
      <c r="BQ25" s="46" t="e">
        <f>LN(#REF!/#REF!)</f>
        <v>#REF!</v>
      </c>
      <c r="BR25" s="46" t="e">
        <f>LN(#REF!/#REF!)</f>
        <v>#REF!</v>
      </c>
      <c r="BS25" s="46" t="e">
        <f>LN(#REF!/#REF!)</f>
        <v>#REF!</v>
      </c>
      <c r="BT25" s="46" t="e">
        <f>LN(#REF!/#REF!)</f>
        <v>#REF!</v>
      </c>
      <c r="BV25" s="46" t="e">
        <f>LN(#REF!/#REF!)</f>
        <v>#REF!</v>
      </c>
      <c r="BW25" s="46" t="e">
        <f>LN(#REF!/#REF!)</f>
        <v>#REF!</v>
      </c>
      <c r="BX25" s="46" t="e">
        <f>LN(#REF!/#REF!)</f>
        <v>#REF!</v>
      </c>
      <c r="BY25" s="46" t="e">
        <f>LN(#REF!/#REF!)</f>
        <v>#REF!</v>
      </c>
      <c r="CA25" s="46" t="e">
        <f>LN(#REF!/#REF!)</f>
        <v>#REF!</v>
      </c>
      <c r="CB25" s="46" t="e">
        <f>LN(#REF!/#REF!)</f>
        <v>#REF!</v>
      </c>
      <c r="CC25" s="46" t="e">
        <f>LN(#REF!/#REF!)</f>
        <v>#REF!</v>
      </c>
      <c r="CD25" s="46" t="e">
        <f>LN(#REF!/#REF!)</f>
        <v>#REF!</v>
      </c>
      <c r="CG25" s="46" t="e">
        <f t="shared" si="37"/>
        <v>#REF!</v>
      </c>
      <c r="CH25" s="46">
        <f t="shared" si="38"/>
        <v>1</v>
      </c>
      <c r="CI25" s="46">
        <f t="shared" si="12"/>
        <v>1</v>
      </c>
      <c r="CJ25" s="46"/>
      <c r="CK25" s="46" t="e">
        <f t="shared" si="39"/>
        <v>#REF!</v>
      </c>
      <c r="CL25" s="46">
        <f t="shared" si="40"/>
        <v>1</v>
      </c>
      <c r="CM25" s="46">
        <f t="shared" si="13"/>
        <v>1</v>
      </c>
      <c r="CN25" s="46"/>
      <c r="CO25" s="46" t="e">
        <f t="shared" si="41"/>
        <v>#REF!</v>
      </c>
      <c r="CP25" s="46">
        <f t="shared" si="42"/>
        <v>1</v>
      </c>
      <c r="CQ25" s="46">
        <f t="shared" si="14"/>
        <v>1</v>
      </c>
      <c r="CR25" s="46"/>
      <c r="CS25" s="46" t="e">
        <f t="shared" si="43"/>
        <v>#REF!</v>
      </c>
      <c r="CT25" s="46">
        <f t="shared" si="44"/>
        <v>1</v>
      </c>
      <c r="CU25" s="46">
        <f t="shared" si="15"/>
        <v>1</v>
      </c>
      <c r="CW25" s="46" t="e">
        <f t="shared" si="45"/>
        <v>#REF!</v>
      </c>
      <c r="CX25" s="46">
        <f t="shared" si="46"/>
        <v>1</v>
      </c>
      <c r="CY25" s="46">
        <f t="shared" si="16"/>
        <v>1</v>
      </c>
      <c r="DD25" s="2">
        <f t="shared" si="5"/>
        <v>1982</v>
      </c>
      <c r="DE25" s="46">
        <f t="shared" si="1"/>
        <v>0.94860344305564881</v>
      </c>
      <c r="DF25" s="46">
        <f t="shared" si="2"/>
        <v>0.94761765331232584</v>
      </c>
      <c r="DG25" s="46">
        <f t="shared" si="3"/>
        <v>0.99377467622238158</v>
      </c>
      <c r="DH25" s="46">
        <f t="shared" si="4"/>
        <v>1.007311120031297</v>
      </c>
      <c r="DI25" s="52">
        <f t="shared" si="6"/>
        <v>1.0166454434389141</v>
      </c>
    </row>
    <row r="26" spans="1:113" x14ac:dyDescent="0.2">
      <c r="A26" s="33" t="s">
        <v>52</v>
      </c>
      <c r="B26" s="1">
        <f t="shared" si="17"/>
        <v>1960</v>
      </c>
      <c r="D26" s="43">
        <f>Conversion_Factors!$O22*D174+D250</f>
        <v>4609.4009999999998</v>
      </c>
      <c r="F26" s="49">
        <f>Floorspace_estimates!B8</f>
        <v>34.69239659623949</v>
      </c>
      <c r="H26" s="50">
        <f t="shared" si="18"/>
        <v>132.86487680991286</v>
      </c>
      <c r="K26" s="43">
        <f>Conversion_Factors!$O22*K174+K250</f>
        <v>4558.6157033558229</v>
      </c>
      <c r="L26" s="115">
        <f t="shared" si="7"/>
        <v>131.40100283097647</v>
      </c>
      <c r="O26" s="52">
        <f t="shared" si="19"/>
        <v>1.0111405084238163</v>
      </c>
      <c r="R26" s="116">
        <f t="shared" si="8"/>
        <v>0.65798494219631021</v>
      </c>
      <c r="S26" s="46"/>
      <c r="T26" s="46"/>
      <c r="V26" s="48">
        <f t="shared" si="9"/>
        <v>0.59638028642920415</v>
      </c>
      <c r="W26" s="48">
        <f t="shared" si="10"/>
        <v>0.6731678728301963</v>
      </c>
      <c r="X26" s="48">
        <f t="shared" si="11"/>
        <v>1.023074890715898</v>
      </c>
      <c r="Y26" s="48">
        <f t="shared" si="20"/>
        <v>0.65798494219631021</v>
      </c>
      <c r="Z26" s="48">
        <f t="shared" si="21"/>
        <v>0.40146404881341069</v>
      </c>
      <c r="AA26" s="48">
        <f t="shared" si="22"/>
        <v>0.40146404881341052</v>
      </c>
      <c r="AB26" s="48"/>
      <c r="AC26" s="48"/>
      <c r="AE26" s="43">
        <f>Conversion_Factors!$G22*D174+D250</f>
        <v>4609.4009999999998</v>
      </c>
      <c r="AF26" s="43">
        <f>Conversion_Factors!$G22/Conversion_Factors!$K22*D174+D250</f>
        <v>4505.1885002539038</v>
      </c>
      <c r="AG26" s="238">
        <f t="shared" si="23"/>
        <v>1.0231316624687785</v>
      </c>
      <c r="AH26" s="5"/>
      <c r="AJ26" s="46" t="e">
        <f>D26/#REF!</f>
        <v>#REF!</v>
      </c>
      <c r="AK26" s="46" t="e">
        <f>#REF!/#REF!</f>
        <v>#REF!</v>
      </c>
      <c r="AL26" s="46" t="e">
        <f>#REF!/#REF!</f>
        <v>#REF!</v>
      </c>
      <c r="AM26" s="46" t="e">
        <f>#REF!/#REF!</f>
        <v>#REF!</v>
      </c>
      <c r="AO26" s="46" t="e">
        <f t="shared" si="24"/>
        <v>#REF!</v>
      </c>
      <c r="AP26" s="46" t="e">
        <f t="shared" si="25"/>
        <v>#REF!</v>
      </c>
      <c r="AQ26" s="46" t="e">
        <f t="shared" si="26"/>
        <v>#REF!</v>
      </c>
      <c r="AR26" s="46" t="e">
        <f t="shared" si="27"/>
        <v>#REF!</v>
      </c>
      <c r="AS26" s="46" t="e">
        <f t="shared" si="28"/>
        <v>#REF!</v>
      </c>
      <c r="AT26" s="46"/>
      <c r="AU26" s="46" t="e">
        <f t="shared" si="29"/>
        <v>#REF!</v>
      </c>
      <c r="AV26" s="46" t="e">
        <f t="shared" si="30"/>
        <v>#REF!</v>
      </c>
      <c r="AW26" s="46" t="e">
        <f t="shared" si="31"/>
        <v>#REF!</v>
      </c>
      <c r="AX26" s="46" t="e">
        <f t="shared" si="32"/>
        <v>#REF!</v>
      </c>
      <c r="BA26" s="46" t="e">
        <f>LN(#REF!/#REF!)</f>
        <v>#REF!</v>
      </c>
      <c r="BB26" s="46" t="e">
        <f>LN(#REF!/#REF!)</f>
        <v>#REF!</v>
      </c>
      <c r="BC26" s="46" t="e">
        <f>LN(#REF!/#REF!)</f>
        <v>#REF!</v>
      </c>
      <c r="BD26" s="46" t="e">
        <f>LN(#REF!/#REF!)</f>
        <v>#REF!</v>
      </c>
      <c r="BF26" s="46" t="e">
        <f>F26/#REF!</f>
        <v>#REF!</v>
      </c>
      <c r="BG26" s="46" t="e">
        <f>#REF!/#REF!</f>
        <v>#REF!</v>
      </c>
      <c r="BH26" s="46" t="e">
        <f>#REF!/#REF!</f>
        <v>#REF!</v>
      </c>
      <c r="BI26" s="46" t="e">
        <f>#REF!/#REF!</f>
        <v>#REF!</v>
      </c>
      <c r="BJ26" s="46"/>
      <c r="BL26" s="46" t="e">
        <f t="shared" si="33"/>
        <v>#REF!</v>
      </c>
      <c r="BM26" s="46" t="e">
        <f t="shared" si="34"/>
        <v>#REF!</v>
      </c>
      <c r="BN26" s="46" t="e">
        <f t="shared" si="35"/>
        <v>#REF!</v>
      </c>
      <c r="BO26" s="46" t="e">
        <f t="shared" si="36"/>
        <v>#REF!</v>
      </c>
      <c r="BQ26" s="46" t="e">
        <f>LN(#REF!/#REF!)</f>
        <v>#REF!</v>
      </c>
      <c r="BR26" s="46" t="e">
        <f>LN(#REF!/#REF!)</f>
        <v>#REF!</v>
      </c>
      <c r="BS26" s="46" t="e">
        <f>LN(#REF!/#REF!)</f>
        <v>#REF!</v>
      </c>
      <c r="BT26" s="46" t="e">
        <f>LN(#REF!/#REF!)</f>
        <v>#REF!</v>
      </c>
      <c r="BV26" s="46" t="e">
        <f>LN(#REF!/#REF!)</f>
        <v>#REF!</v>
      </c>
      <c r="BW26" s="46" t="e">
        <f>LN(#REF!/#REF!)</f>
        <v>#REF!</v>
      </c>
      <c r="BX26" s="46" t="e">
        <f>LN(#REF!/#REF!)</f>
        <v>#REF!</v>
      </c>
      <c r="BY26" s="46" t="e">
        <f>LN(#REF!/#REF!)</f>
        <v>#REF!</v>
      </c>
      <c r="CA26" s="46" t="e">
        <f>LN(#REF!/#REF!)</f>
        <v>#REF!</v>
      </c>
      <c r="CB26" s="46" t="e">
        <f>LN(#REF!/#REF!)</f>
        <v>#REF!</v>
      </c>
      <c r="CC26" s="46" t="e">
        <f>LN(#REF!/#REF!)</f>
        <v>#REF!</v>
      </c>
      <c r="CD26" s="46" t="e">
        <f>LN(#REF!/#REF!)</f>
        <v>#REF!</v>
      </c>
      <c r="CG26" s="46" t="e">
        <f t="shared" si="37"/>
        <v>#REF!</v>
      </c>
      <c r="CH26" s="46">
        <f t="shared" si="38"/>
        <v>1</v>
      </c>
      <c r="CI26" s="46">
        <f t="shared" si="12"/>
        <v>1</v>
      </c>
      <c r="CJ26" s="46"/>
      <c r="CK26" s="46" t="e">
        <f t="shared" si="39"/>
        <v>#REF!</v>
      </c>
      <c r="CL26" s="46">
        <f t="shared" si="40"/>
        <v>1</v>
      </c>
      <c r="CM26" s="46">
        <f t="shared" si="13"/>
        <v>1</v>
      </c>
      <c r="CN26" s="46"/>
      <c r="CO26" s="46" t="e">
        <f t="shared" si="41"/>
        <v>#REF!</v>
      </c>
      <c r="CP26" s="46">
        <f t="shared" si="42"/>
        <v>1</v>
      </c>
      <c r="CQ26" s="46">
        <f t="shared" si="14"/>
        <v>1</v>
      </c>
      <c r="CR26" s="46"/>
      <c r="CS26" s="46" t="e">
        <f t="shared" si="43"/>
        <v>#REF!</v>
      </c>
      <c r="CT26" s="46">
        <f t="shared" si="44"/>
        <v>1</v>
      </c>
      <c r="CU26" s="46">
        <f t="shared" si="15"/>
        <v>1</v>
      </c>
      <c r="CW26" s="46" t="e">
        <f t="shared" si="45"/>
        <v>#REF!</v>
      </c>
      <c r="CX26" s="46">
        <f t="shared" si="46"/>
        <v>1</v>
      </c>
      <c r="CY26" s="46">
        <f t="shared" si="16"/>
        <v>1</v>
      </c>
      <c r="DD26" s="2">
        <f t="shared" si="5"/>
        <v>1983</v>
      </c>
      <c r="DE26" s="46">
        <f t="shared" si="1"/>
        <v>0.95538875420736014</v>
      </c>
      <c r="DF26" s="46">
        <f t="shared" si="2"/>
        <v>0.96179177749213429</v>
      </c>
      <c r="DG26" s="46">
        <f t="shared" si="3"/>
        <v>0.97890329820888045</v>
      </c>
      <c r="DH26" s="46">
        <f t="shared" si="4"/>
        <v>1.014750498319378</v>
      </c>
      <c r="DI26" s="52">
        <f t="shared" si="6"/>
        <v>1.0139239153421558</v>
      </c>
    </row>
    <row r="27" spans="1:113" x14ac:dyDescent="0.2">
      <c r="A27" s="33" t="s">
        <v>52</v>
      </c>
      <c r="B27" s="1">
        <f t="shared" si="17"/>
        <v>1961</v>
      </c>
      <c r="D27" s="43">
        <f>Conversion_Factors!$O23*D175+D251</f>
        <v>4727.6630000000005</v>
      </c>
      <c r="F27" s="49">
        <f>Floorspace_estimates!B9</f>
        <v>35.344195837661651</v>
      </c>
      <c r="H27" s="50">
        <f t="shared" si="18"/>
        <v>133.76066106340303</v>
      </c>
      <c r="K27" s="43">
        <f>Conversion_Factors!$O23*K175+K251</f>
        <v>4751.3066279242394</v>
      </c>
      <c r="L27" s="115">
        <f t="shared" si="7"/>
        <v>134.42961468828773</v>
      </c>
      <c r="O27" s="52">
        <f t="shared" si="19"/>
        <v>0.99502376298231709</v>
      </c>
      <c r="R27" s="116">
        <f t="shared" si="8"/>
        <v>0.67315058747248335</v>
      </c>
      <c r="S27" s="46"/>
      <c r="T27" s="46"/>
      <c r="V27" s="48">
        <f t="shared" si="9"/>
        <v>0.60758505336467206</v>
      </c>
      <c r="W27" s="48">
        <f t="shared" si="10"/>
        <v>0.6777064175149552</v>
      </c>
      <c r="X27" s="48">
        <f t="shared" si="11"/>
        <v>1.0067679210673763</v>
      </c>
      <c r="Y27" s="48">
        <f t="shared" si="20"/>
        <v>0.67315058747248335</v>
      </c>
      <c r="Z27" s="48">
        <f t="shared" si="21"/>
        <v>0.41176428985140473</v>
      </c>
      <c r="AA27" s="48">
        <f t="shared" si="22"/>
        <v>0.41176428985140479</v>
      </c>
      <c r="AB27" s="48"/>
      <c r="AC27" s="48"/>
      <c r="AE27" s="43">
        <f>Conversion_Factors!$G23*D175+D251</f>
        <v>4727.6630000000005</v>
      </c>
      <c r="AF27" s="43">
        <f>Conversion_Factors!$G23/Conversion_Factors!$K23*D175+D251</f>
        <v>4642.9554112369333</v>
      </c>
      <c r="AG27" s="238">
        <f t="shared" si="23"/>
        <v>1.0182443252756761</v>
      </c>
      <c r="AH27" s="5"/>
      <c r="AJ27" s="46" t="e">
        <f>D27/#REF!</f>
        <v>#REF!</v>
      </c>
      <c r="AK27" s="46" t="e">
        <f>#REF!/#REF!</f>
        <v>#REF!</v>
      </c>
      <c r="AL27" s="46" t="e">
        <f>#REF!/#REF!</f>
        <v>#REF!</v>
      </c>
      <c r="AM27" s="46" t="e">
        <f>#REF!/#REF!</f>
        <v>#REF!</v>
      </c>
      <c r="AO27" s="46" t="e">
        <f t="shared" si="24"/>
        <v>#REF!</v>
      </c>
      <c r="AP27" s="46" t="e">
        <f t="shared" si="25"/>
        <v>#REF!</v>
      </c>
      <c r="AQ27" s="46" t="e">
        <f t="shared" si="26"/>
        <v>#REF!</v>
      </c>
      <c r="AR27" s="46" t="e">
        <f t="shared" si="27"/>
        <v>#REF!</v>
      </c>
      <c r="AS27" s="46" t="e">
        <f t="shared" si="28"/>
        <v>#REF!</v>
      </c>
      <c r="AT27" s="46"/>
      <c r="AU27" s="46" t="e">
        <f t="shared" si="29"/>
        <v>#REF!</v>
      </c>
      <c r="AV27" s="46" t="e">
        <f t="shared" si="30"/>
        <v>#REF!</v>
      </c>
      <c r="AW27" s="46" t="e">
        <f t="shared" si="31"/>
        <v>#REF!</v>
      </c>
      <c r="AX27" s="46" t="e">
        <f t="shared" si="32"/>
        <v>#REF!</v>
      </c>
      <c r="BA27" s="46" t="e">
        <f>LN(#REF!/#REF!)</f>
        <v>#REF!</v>
      </c>
      <c r="BB27" s="46" t="e">
        <f>LN(#REF!/#REF!)</f>
        <v>#REF!</v>
      </c>
      <c r="BC27" s="46" t="e">
        <f>LN(#REF!/#REF!)</f>
        <v>#REF!</v>
      </c>
      <c r="BD27" s="46" t="e">
        <f>LN(#REF!/#REF!)</f>
        <v>#REF!</v>
      </c>
      <c r="BF27" s="46" t="e">
        <f>F27/#REF!</f>
        <v>#REF!</v>
      </c>
      <c r="BG27" s="46" t="e">
        <f>#REF!/#REF!</f>
        <v>#REF!</v>
      </c>
      <c r="BH27" s="46" t="e">
        <f>#REF!/#REF!</f>
        <v>#REF!</v>
      </c>
      <c r="BI27" s="46" t="e">
        <f>#REF!/#REF!</f>
        <v>#REF!</v>
      </c>
      <c r="BJ27" s="46"/>
      <c r="BL27" s="46" t="e">
        <f t="shared" si="33"/>
        <v>#REF!</v>
      </c>
      <c r="BM27" s="46" t="e">
        <f t="shared" si="34"/>
        <v>#REF!</v>
      </c>
      <c r="BN27" s="46" t="e">
        <f t="shared" si="35"/>
        <v>#REF!</v>
      </c>
      <c r="BO27" s="46" t="e">
        <f t="shared" si="36"/>
        <v>#REF!</v>
      </c>
      <c r="BQ27" s="46" t="e">
        <f>LN(#REF!/#REF!)</f>
        <v>#REF!</v>
      </c>
      <c r="BR27" s="46" t="e">
        <f>LN(#REF!/#REF!)</f>
        <v>#REF!</v>
      </c>
      <c r="BS27" s="46" t="e">
        <f>LN(#REF!/#REF!)</f>
        <v>#REF!</v>
      </c>
      <c r="BT27" s="46" t="e">
        <f>LN(#REF!/#REF!)</f>
        <v>#REF!</v>
      </c>
      <c r="BV27" s="46" t="e">
        <f>LN(#REF!/#REF!)</f>
        <v>#REF!</v>
      </c>
      <c r="BW27" s="46" t="e">
        <f>LN(#REF!/#REF!)</f>
        <v>#REF!</v>
      </c>
      <c r="BX27" s="46" t="e">
        <f>LN(#REF!/#REF!)</f>
        <v>#REF!</v>
      </c>
      <c r="BY27" s="46" t="e">
        <f>LN(#REF!/#REF!)</f>
        <v>#REF!</v>
      </c>
      <c r="CA27" s="46" t="e">
        <f>LN(#REF!/#REF!)</f>
        <v>#REF!</v>
      </c>
      <c r="CB27" s="46" t="e">
        <f>LN(#REF!/#REF!)</f>
        <v>#REF!</v>
      </c>
      <c r="CC27" s="46" t="e">
        <f>LN(#REF!/#REF!)</f>
        <v>#REF!</v>
      </c>
      <c r="CD27" s="46" t="e">
        <f>LN(#REF!/#REF!)</f>
        <v>#REF!</v>
      </c>
      <c r="CG27" s="46" t="e">
        <f t="shared" si="37"/>
        <v>#REF!</v>
      </c>
      <c r="CH27" s="46">
        <f t="shared" si="38"/>
        <v>1</v>
      </c>
      <c r="CI27" s="46">
        <f t="shared" si="12"/>
        <v>1</v>
      </c>
      <c r="CJ27" s="46"/>
      <c r="CK27" s="46" t="e">
        <f t="shared" si="39"/>
        <v>#REF!</v>
      </c>
      <c r="CL27" s="46">
        <f t="shared" si="40"/>
        <v>1</v>
      </c>
      <c r="CM27" s="46">
        <f t="shared" si="13"/>
        <v>1</v>
      </c>
      <c r="CN27" s="46"/>
      <c r="CO27" s="46" t="e">
        <f t="shared" si="41"/>
        <v>#REF!</v>
      </c>
      <c r="CP27" s="46">
        <f t="shared" si="42"/>
        <v>1</v>
      </c>
      <c r="CQ27" s="46">
        <f t="shared" si="14"/>
        <v>1</v>
      </c>
      <c r="CR27" s="46"/>
      <c r="CS27" s="46" t="e">
        <f t="shared" si="43"/>
        <v>#REF!</v>
      </c>
      <c r="CT27" s="46">
        <f t="shared" si="44"/>
        <v>1</v>
      </c>
      <c r="CU27" s="46">
        <f t="shared" si="15"/>
        <v>1</v>
      </c>
      <c r="CW27" s="46" t="e">
        <f t="shared" si="45"/>
        <v>#REF!</v>
      </c>
      <c r="CX27" s="46">
        <f t="shared" si="46"/>
        <v>1</v>
      </c>
      <c r="CY27" s="46">
        <f t="shared" si="16"/>
        <v>1</v>
      </c>
      <c r="DD27" s="2">
        <f t="shared" si="5"/>
        <v>1984</v>
      </c>
      <c r="DE27" s="46">
        <f t="shared" si="1"/>
        <v>0.99936373019237612</v>
      </c>
      <c r="DF27" s="46">
        <f t="shared" si="2"/>
        <v>0.97892729113732491</v>
      </c>
      <c r="DG27" s="46">
        <f t="shared" si="3"/>
        <v>1.0176582064198845</v>
      </c>
      <c r="DH27" s="46">
        <f t="shared" si="4"/>
        <v>1.0031623133211787</v>
      </c>
      <c r="DI27" s="52">
        <f t="shared" si="6"/>
        <v>1.0007895523667771</v>
      </c>
    </row>
    <row r="28" spans="1:113" x14ac:dyDescent="0.2">
      <c r="A28" s="33" t="s">
        <v>52</v>
      </c>
      <c r="B28" s="1">
        <f t="shared" si="17"/>
        <v>1962</v>
      </c>
      <c r="D28" s="43">
        <f>Conversion_Factors!$O24*D176+D252</f>
        <v>5036.3860000000004</v>
      </c>
      <c r="F28" s="49">
        <f>Floorspace_estimates!B10</f>
        <v>36.019174273443198</v>
      </c>
      <c r="H28" s="50">
        <f t="shared" si="18"/>
        <v>139.82513762713626</v>
      </c>
      <c r="K28" s="43">
        <f>Conversion_Factors!$O24*K176+K252</f>
        <v>5015.0220781422868</v>
      </c>
      <c r="L28" s="115">
        <f t="shared" si="7"/>
        <v>139.23201126350762</v>
      </c>
      <c r="O28" s="52">
        <f t="shared" si="19"/>
        <v>1.0042599856042165</v>
      </c>
      <c r="R28" s="116">
        <f t="shared" si="8"/>
        <v>0.6971983844060764</v>
      </c>
      <c r="S28" s="46"/>
      <c r="T28" s="46"/>
      <c r="V28" s="48">
        <f t="shared" si="9"/>
        <v>0.61918828267021309</v>
      </c>
      <c r="W28" s="48">
        <f t="shared" si="10"/>
        <v>0.7084324520114722</v>
      </c>
      <c r="X28" s="48">
        <f t="shared" si="11"/>
        <v>1.0161131578280489</v>
      </c>
      <c r="Y28" s="48">
        <f t="shared" si="20"/>
        <v>0.6971983844060764</v>
      </c>
      <c r="Z28" s="48">
        <f t="shared" si="21"/>
        <v>0.43865307334883163</v>
      </c>
      <c r="AA28" s="48">
        <f t="shared" si="22"/>
        <v>0.43865307334883163</v>
      </c>
      <c r="AB28" s="48"/>
      <c r="AC28" s="48"/>
      <c r="AE28" s="43">
        <f>Conversion_Factors!$G24*D176+D252</f>
        <v>5036.3860000000004</v>
      </c>
      <c r="AF28" s="43">
        <f>Conversion_Factors!$G24/Conversion_Factors!$K24*D176+D252</f>
        <v>4962.1179585324098</v>
      </c>
      <c r="AG28" s="238">
        <f t="shared" si="23"/>
        <v>1.0149670044300108</v>
      </c>
      <c r="AH28" s="5"/>
      <c r="AJ28" s="46" t="e">
        <f>D28/#REF!</f>
        <v>#REF!</v>
      </c>
      <c r="AK28" s="46" t="e">
        <f>#REF!/#REF!</f>
        <v>#REF!</v>
      </c>
      <c r="AL28" s="46" t="e">
        <f>#REF!/#REF!</f>
        <v>#REF!</v>
      </c>
      <c r="AM28" s="46" t="e">
        <f>#REF!/#REF!</f>
        <v>#REF!</v>
      </c>
      <c r="AO28" s="46" t="e">
        <f t="shared" si="24"/>
        <v>#REF!</v>
      </c>
      <c r="AP28" s="46" t="e">
        <f t="shared" si="25"/>
        <v>#REF!</v>
      </c>
      <c r="AQ28" s="46" t="e">
        <f t="shared" si="26"/>
        <v>#REF!</v>
      </c>
      <c r="AR28" s="46" t="e">
        <f t="shared" si="27"/>
        <v>#REF!</v>
      </c>
      <c r="AS28" s="46" t="e">
        <f t="shared" si="28"/>
        <v>#REF!</v>
      </c>
      <c r="AT28" s="46"/>
      <c r="AU28" s="46" t="e">
        <f t="shared" si="29"/>
        <v>#REF!</v>
      </c>
      <c r="AV28" s="46" t="e">
        <f t="shared" si="30"/>
        <v>#REF!</v>
      </c>
      <c r="AW28" s="46" t="e">
        <f t="shared" si="31"/>
        <v>#REF!</v>
      </c>
      <c r="AX28" s="46" t="e">
        <f t="shared" si="32"/>
        <v>#REF!</v>
      </c>
      <c r="BA28" s="46" t="e">
        <f>LN(#REF!/#REF!)</f>
        <v>#REF!</v>
      </c>
      <c r="BB28" s="46" t="e">
        <f>LN(#REF!/#REF!)</f>
        <v>#REF!</v>
      </c>
      <c r="BC28" s="46" t="e">
        <f>LN(#REF!/#REF!)</f>
        <v>#REF!</v>
      </c>
      <c r="BD28" s="46" t="e">
        <f>LN(#REF!/#REF!)</f>
        <v>#REF!</v>
      </c>
      <c r="BF28" s="46" t="e">
        <f>F28/#REF!</f>
        <v>#REF!</v>
      </c>
      <c r="BG28" s="46" t="e">
        <f>#REF!/#REF!</f>
        <v>#REF!</v>
      </c>
      <c r="BH28" s="46" t="e">
        <f>#REF!/#REF!</f>
        <v>#REF!</v>
      </c>
      <c r="BI28" s="46" t="e">
        <f>#REF!/#REF!</f>
        <v>#REF!</v>
      </c>
      <c r="BJ28" s="46"/>
      <c r="BL28" s="46" t="e">
        <f t="shared" si="33"/>
        <v>#REF!</v>
      </c>
      <c r="BM28" s="46" t="e">
        <f t="shared" si="34"/>
        <v>#REF!</v>
      </c>
      <c r="BN28" s="46" t="e">
        <f t="shared" si="35"/>
        <v>#REF!</v>
      </c>
      <c r="BO28" s="46" t="e">
        <f t="shared" si="36"/>
        <v>#REF!</v>
      </c>
      <c r="BQ28" s="46" t="e">
        <f>LN(#REF!/#REF!)</f>
        <v>#REF!</v>
      </c>
      <c r="BR28" s="46" t="e">
        <f>LN(#REF!/#REF!)</f>
        <v>#REF!</v>
      </c>
      <c r="BS28" s="46" t="e">
        <f>LN(#REF!/#REF!)</f>
        <v>#REF!</v>
      </c>
      <c r="BT28" s="46" t="e">
        <f>LN(#REF!/#REF!)</f>
        <v>#REF!</v>
      </c>
      <c r="BV28" s="46" t="e">
        <f>LN(#REF!/#REF!)</f>
        <v>#REF!</v>
      </c>
      <c r="BW28" s="46" t="e">
        <f>LN(#REF!/#REF!)</f>
        <v>#REF!</v>
      </c>
      <c r="BX28" s="46" t="e">
        <f>LN(#REF!/#REF!)</f>
        <v>#REF!</v>
      </c>
      <c r="BY28" s="46" t="e">
        <f>LN(#REF!/#REF!)</f>
        <v>#REF!</v>
      </c>
      <c r="CA28" s="46" t="e">
        <f>LN(#REF!/#REF!)</f>
        <v>#REF!</v>
      </c>
      <c r="CB28" s="46" t="e">
        <f>LN(#REF!/#REF!)</f>
        <v>#REF!</v>
      </c>
      <c r="CC28" s="46" t="e">
        <f>LN(#REF!/#REF!)</f>
        <v>#REF!</v>
      </c>
      <c r="CD28" s="46" t="e">
        <f>LN(#REF!/#REF!)</f>
        <v>#REF!</v>
      </c>
      <c r="CG28" s="46" t="e">
        <f t="shared" si="37"/>
        <v>#REF!</v>
      </c>
      <c r="CH28" s="46">
        <f t="shared" si="38"/>
        <v>1</v>
      </c>
      <c r="CI28" s="46">
        <f t="shared" si="12"/>
        <v>1</v>
      </c>
      <c r="CJ28" s="46"/>
      <c r="CK28" s="46" t="e">
        <f t="shared" si="39"/>
        <v>#REF!</v>
      </c>
      <c r="CL28" s="46">
        <f t="shared" si="40"/>
        <v>1</v>
      </c>
      <c r="CM28" s="46">
        <f t="shared" si="13"/>
        <v>1</v>
      </c>
      <c r="CN28" s="46"/>
      <c r="CO28" s="46" t="e">
        <f t="shared" si="41"/>
        <v>#REF!</v>
      </c>
      <c r="CP28" s="46">
        <f t="shared" si="42"/>
        <v>1</v>
      </c>
      <c r="CQ28" s="46">
        <f t="shared" si="14"/>
        <v>1</v>
      </c>
      <c r="CR28" s="46"/>
      <c r="CS28" s="46" t="e">
        <f t="shared" si="43"/>
        <v>#REF!</v>
      </c>
      <c r="CT28" s="46">
        <f t="shared" si="44"/>
        <v>1</v>
      </c>
      <c r="CU28" s="46">
        <f t="shared" si="15"/>
        <v>1</v>
      </c>
      <c r="CW28" s="46" t="e">
        <f t="shared" si="45"/>
        <v>#REF!</v>
      </c>
      <c r="CX28" s="46">
        <f t="shared" si="46"/>
        <v>1</v>
      </c>
      <c r="CY28" s="46">
        <f t="shared" si="16"/>
        <v>1</v>
      </c>
      <c r="DD28" s="2">
        <f>1985</f>
        <v>1985</v>
      </c>
      <c r="DE28" s="46">
        <f t="shared" si="1"/>
        <v>1</v>
      </c>
      <c r="DF28" s="46">
        <f t="shared" si="2"/>
        <v>1</v>
      </c>
      <c r="DG28" s="46">
        <f t="shared" si="3"/>
        <v>1</v>
      </c>
      <c r="DH28" s="46">
        <f t="shared" si="4"/>
        <v>1</v>
      </c>
      <c r="DI28" s="52">
        <f t="shared" ref="DI28:DI54" si="47">AG51</f>
        <v>1</v>
      </c>
    </row>
    <row r="29" spans="1:113" x14ac:dyDescent="0.2">
      <c r="A29" s="33" t="s">
        <v>52</v>
      </c>
      <c r="B29" s="1">
        <f t="shared" si="17"/>
        <v>1963</v>
      </c>
      <c r="D29" s="43">
        <f>Conversion_Factors!$O25*D177+D253</f>
        <v>5250.6459999999997</v>
      </c>
      <c r="F29" s="49">
        <f>Floorspace_estimates!B11</f>
        <v>36.743103932126672</v>
      </c>
      <c r="H29" s="50">
        <f t="shared" si="18"/>
        <v>142.90153629097864</v>
      </c>
      <c r="K29" s="43">
        <f>Conversion_Factors!$O25*K177+K253</f>
        <v>5212.7211805104871</v>
      </c>
      <c r="L29" s="115">
        <f t="shared" si="7"/>
        <v>141.8693747305517</v>
      </c>
      <c r="O29" s="52">
        <f t="shared" si="19"/>
        <v>1.0072754360297089</v>
      </c>
      <c r="R29" s="116">
        <f t="shared" si="8"/>
        <v>0.71040486998096863</v>
      </c>
      <c r="S29" s="46"/>
      <c r="T29" s="46"/>
      <c r="V29" s="48">
        <f t="shared" si="9"/>
        <v>0.63163300887996254</v>
      </c>
      <c r="W29" s="48">
        <f t="shared" si="10"/>
        <v>0.72401921048549156</v>
      </c>
      <c r="X29" s="48">
        <f t="shared" si="11"/>
        <v>1.0191641992894664</v>
      </c>
      <c r="Y29" s="48">
        <f t="shared" si="20"/>
        <v>0.71040486998096863</v>
      </c>
      <c r="Z29" s="48">
        <f t="shared" si="21"/>
        <v>0.45731443240584585</v>
      </c>
      <c r="AA29" s="48">
        <f t="shared" si="22"/>
        <v>0.45731443240584596</v>
      </c>
      <c r="AB29" s="48"/>
      <c r="AC29" s="48"/>
      <c r="AE29" s="43">
        <f>Conversion_Factors!$G25*D177+D253</f>
        <v>5250.6459999999997</v>
      </c>
      <c r="AF29" s="43">
        <f>Conversion_Factors!$G25/Conversion_Factors!$K25*D177+D253</f>
        <v>5178.3958727825921</v>
      </c>
      <c r="AG29" s="238">
        <f t="shared" si="23"/>
        <v>1.0139522216903407</v>
      </c>
      <c r="AH29" s="5"/>
      <c r="AJ29" s="46" t="e">
        <f>D29/#REF!</f>
        <v>#REF!</v>
      </c>
      <c r="AK29" s="46" t="e">
        <f>#REF!/#REF!</f>
        <v>#REF!</v>
      </c>
      <c r="AL29" s="46" t="e">
        <f>#REF!/#REF!</f>
        <v>#REF!</v>
      </c>
      <c r="AM29" s="46" t="e">
        <f>#REF!/#REF!</f>
        <v>#REF!</v>
      </c>
      <c r="AO29" s="46" t="e">
        <f t="shared" si="24"/>
        <v>#REF!</v>
      </c>
      <c r="AP29" s="46" t="e">
        <f t="shared" si="25"/>
        <v>#REF!</v>
      </c>
      <c r="AQ29" s="46" t="e">
        <f t="shared" si="26"/>
        <v>#REF!</v>
      </c>
      <c r="AR29" s="46" t="e">
        <f t="shared" si="27"/>
        <v>#REF!</v>
      </c>
      <c r="AS29" s="46" t="e">
        <f t="shared" si="28"/>
        <v>#REF!</v>
      </c>
      <c r="AT29" s="46"/>
      <c r="AU29" s="46" t="e">
        <f t="shared" si="29"/>
        <v>#REF!</v>
      </c>
      <c r="AV29" s="46" t="e">
        <f t="shared" si="30"/>
        <v>#REF!</v>
      </c>
      <c r="AW29" s="46" t="e">
        <f t="shared" si="31"/>
        <v>#REF!</v>
      </c>
      <c r="AX29" s="46" t="e">
        <f t="shared" si="32"/>
        <v>#REF!</v>
      </c>
      <c r="BA29" s="46" t="e">
        <f>LN(#REF!/#REF!)</f>
        <v>#REF!</v>
      </c>
      <c r="BB29" s="46" t="e">
        <f>LN(#REF!/#REF!)</f>
        <v>#REF!</v>
      </c>
      <c r="BC29" s="46" t="e">
        <f>LN(#REF!/#REF!)</f>
        <v>#REF!</v>
      </c>
      <c r="BD29" s="46" t="e">
        <f>LN(#REF!/#REF!)</f>
        <v>#REF!</v>
      </c>
      <c r="BF29" s="46" t="e">
        <f>F29/#REF!</f>
        <v>#REF!</v>
      </c>
      <c r="BG29" s="46" t="e">
        <f>#REF!/#REF!</f>
        <v>#REF!</v>
      </c>
      <c r="BH29" s="46" t="e">
        <f>#REF!/#REF!</f>
        <v>#REF!</v>
      </c>
      <c r="BI29" s="46" t="e">
        <f>#REF!/#REF!</f>
        <v>#REF!</v>
      </c>
      <c r="BJ29" s="46"/>
      <c r="BL29" s="46" t="e">
        <f t="shared" si="33"/>
        <v>#REF!</v>
      </c>
      <c r="BM29" s="46" t="e">
        <f t="shared" si="34"/>
        <v>#REF!</v>
      </c>
      <c r="BN29" s="46" t="e">
        <f t="shared" si="35"/>
        <v>#REF!</v>
      </c>
      <c r="BO29" s="46" t="e">
        <f t="shared" si="36"/>
        <v>#REF!</v>
      </c>
      <c r="BQ29" s="46" t="e">
        <f>LN(#REF!/#REF!)</f>
        <v>#REF!</v>
      </c>
      <c r="BR29" s="46" t="e">
        <f>LN(#REF!/#REF!)</f>
        <v>#REF!</v>
      </c>
      <c r="BS29" s="46" t="e">
        <f>LN(#REF!/#REF!)</f>
        <v>#REF!</v>
      </c>
      <c r="BT29" s="46" t="e">
        <f>LN(#REF!/#REF!)</f>
        <v>#REF!</v>
      </c>
      <c r="BV29" s="46" t="e">
        <f>LN(#REF!/#REF!)</f>
        <v>#REF!</v>
      </c>
      <c r="BW29" s="46" t="e">
        <f>LN(#REF!/#REF!)</f>
        <v>#REF!</v>
      </c>
      <c r="BX29" s="46" t="e">
        <f>LN(#REF!/#REF!)</f>
        <v>#REF!</v>
      </c>
      <c r="BY29" s="46" t="e">
        <f>LN(#REF!/#REF!)</f>
        <v>#REF!</v>
      </c>
      <c r="CA29" s="46" t="e">
        <f>LN(#REF!/#REF!)</f>
        <v>#REF!</v>
      </c>
      <c r="CB29" s="46" t="e">
        <f>LN(#REF!/#REF!)</f>
        <v>#REF!</v>
      </c>
      <c r="CC29" s="46" t="e">
        <f>LN(#REF!/#REF!)</f>
        <v>#REF!</v>
      </c>
      <c r="CD29" s="46" t="e">
        <f>LN(#REF!/#REF!)</f>
        <v>#REF!</v>
      </c>
      <c r="CG29" s="46" t="e">
        <f t="shared" si="37"/>
        <v>#REF!</v>
      </c>
      <c r="CH29" s="46">
        <f t="shared" si="38"/>
        <v>1</v>
      </c>
      <c r="CI29" s="46">
        <f t="shared" si="12"/>
        <v>1</v>
      </c>
      <c r="CJ29" s="46"/>
      <c r="CK29" s="46" t="e">
        <f t="shared" si="39"/>
        <v>#REF!</v>
      </c>
      <c r="CL29" s="46">
        <f t="shared" si="40"/>
        <v>1</v>
      </c>
      <c r="CM29" s="46">
        <f t="shared" si="13"/>
        <v>1</v>
      </c>
      <c r="CN29" s="46"/>
      <c r="CO29" s="46" t="e">
        <f t="shared" si="41"/>
        <v>#REF!</v>
      </c>
      <c r="CP29" s="46">
        <f t="shared" si="42"/>
        <v>1</v>
      </c>
      <c r="CQ29" s="46">
        <f t="shared" si="14"/>
        <v>1</v>
      </c>
      <c r="CR29" s="46"/>
      <c r="CS29" s="46" t="e">
        <f t="shared" si="43"/>
        <v>#REF!</v>
      </c>
      <c r="CT29" s="46">
        <f t="shared" si="44"/>
        <v>1</v>
      </c>
      <c r="CU29" s="46">
        <f t="shared" si="15"/>
        <v>1</v>
      </c>
      <c r="CW29" s="46" t="e">
        <f t="shared" si="45"/>
        <v>#REF!</v>
      </c>
      <c r="CX29" s="46">
        <f t="shared" si="46"/>
        <v>1</v>
      </c>
      <c r="CY29" s="46">
        <f t="shared" si="16"/>
        <v>1</v>
      </c>
      <c r="DD29" s="2">
        <f>DD28+1</f>
        <v>1986</v>
      </c>
      <c r="DE29" s="46">
        <f t="shared" si="1"/>
        <v>1.0134586040629974</v>
      </c>
      <c r="DF29" s="46">
        <f t="shared" si="2"/>
        <v>1.0227054921100727</v>
      </c>
      <c r="DG29" s="46">
        <f t="shared" si="3"/>
        <v>0.98571016614228302</v>
      </c>
      <c r="DH29" s="46">
        <f t="shared" si="4"/>
        <v>1.0053243233525542</v>
      </c>
      <c r="DI29" s="52">
        <f t="shared" si="47"/>
        <v>0.99208711596107324</v>
      </c>
    </row>
    <row r="30" spans="1:113" x14ac:dyDescent="0.2">
      <c r="A30" s="33" t="s">
        <v>52</v>
      </c>
      <c r="B30" s="1">
        <f t="shared" si="17"/>
        <v>1964</v>
      </c>
      <c r="D30" s="43">
        <f>Conversion_Factors!$O26*D178+D254</f>
        <v>5465.9930000000004</v>
      </c>
      <c r="F30" s="49">
        <f>Floorspace_estimates!B12</f>
        <v>37.509906313800414</v>
      </c>
      <c r="H30" s="50">
        <f t="shared" si="18"/>
        <v>145.72131837047499</v>
      </c>
      <c r="K30" s="43">
        <f>Conversion_Factors!$O26*K178+K254</f>
        <v>5516.8038325783527</v>
      </c>
      <c r="L30" s="115">
        <f t="shared" si="7"/>
        <v>147.07591606403571</v>
      </c>
      <c r="O30" s="52">
        <f t="shared" si="19"/>
        <v>0.9907898061775734</v>
      </c>
      <c r="R30" s="116">
        <f t="shared" si="8"/>
        <v>0.73647640463098862</v>
      </c>
      <c r="S30" s="46"/>
      <c r="T30" s="46"/>
      <c r="V30" s="48">
        <f t="shared" si="9"/>
        <v>0.6448147394285737</v>
      </c>
      <c r="W30" s="48">
        <f t="shared" si="10"/>
        <v>0.73830580563294324</v>
      </c>
      <c r="X30" s="48">
        <f t="shared" si="11"/>
        <v>1.0024839913274224</v>
      </c>
      <c r="Y30" s="48">
        <f t="shared" si="20"/>
        <v>0.73647640463098862</v>
      </c>
      <c r="Z30" s="48">
        <f t="shared" si="21"/>
        <v>0.47607046567780947</v>
      </c>
      <c r="AA30" s="48">
        <f t="shared" si="22"/>
        <v>0.47607046567780947</v>
      </c>
      <c r="AB30" s="48"/>
      <c r="AC30" s="48"/>
      <c r="AE30" s="43">
        <f>Conversion_Factors!$G26*D178+D254</f>
        <v>5465.9930000000004</v>
      </c>
      <c r="AF30" s="43">
        <f>Conversion_Factors!$G26/Conversion_Factors!$K26*D178+D254</f>
        <v>5399.3112087652607</v>
      </c>
      <c r="AG30" s="238">
        <f t="shared" si="23"/>
        <v>1.0123500551563851</v>
      </c>
      <c r="AH30" s="5"/>
      <c r="AJ30" s="46" t="e">
        <f>D30/#REF!</f>
        <v>#REF!</v>
      </c>
      <c r="AK30" s="46" t="e">
        <f>#REF!/#REF!</f>
        <v>#REF!</v>
      </c>
      <c r="AL30" s="46" t="e">
        <f>#REF!/#REF!</f>
        <v>#REF!</v>
      </c>
      <c r="AM30" s="46" t="e">
        <f>#REF!/#REF!</f>
        <v>#REF!</v>
      </c>
      <c r="AO30" s="46" t="e">
        <f t="shared" si="24"/>
        <v>#REF!</v>
      </c>
      <c r="AP30" s="46" t="e">
        <f t="shared" si="25"/>
        <v>#REF!</v>
      </c>
      <c r="AQ30" s="46" t="e">
        <f t="shared" si="26"/>
        <v>#REF!</v>
      </c>
      <c r="AR30" s="46" t="e">
        <f t="shared" si="27"/>
        <v>#REF!</v>
      </c>
      <c r="AS30" s="46" t="e">
        <f t="shared" si="28"/>
        <v>#REF!</v>
      </c>
      <c r="AT30" s="46"/>
      <c r="AU30" s="46" t="e">
        <f t="shared" si="29"/>
        <v>#REF!</v>
      </c>
      <c r="AV30" s="46" t="e">
        <f t="shared" si="30"/>
        <v>#REF!</v>
      </c>
      <c r="AW30" s="46" t="e">
        <f t="shared" si="31"/>
        <v>#REF!</v>
      </c>
      <c r="AX30" s="46" t="e">
        <f t="shared" si="32"/>
        <v>#REF!</v>
      </c>
      <c r="BA30" s="46" t="e">
        <f>LN(#REF!/#REF!)</f>
        <v>#REF!</v>
      </c>
      <c r="BB30" s="46" t="e">
        <f>LN(#REF!/#REF!)</f>
        <v>#REF!</v>
      </c>
      <c r="BC30" s="46" t="e">
        <f>LN(#REF!/#REF!)</f>
        <v>#REF!</v>
      </c>
      <c r="BD30" s="46" t="e">
        <f>LN(#REF!/#REF!)</f>
        <v>#REF!</v>
      </c>
      <c r="BF30" s="46" t="e">
        <f>F30/#REF!</f>
        <v>#REF!</v>
      </c>
      <c r="BG30" s="46" t="e">
        <f>#REF!/#REF!</f>
        <v>#REF!</v>
      </c>
      <c r="BH30" s="46" t="e">
        <f>#REF!/#REF!</f>
        <v>#REF!</v>
      </c>
      <c r="BI30" s="46" t="e">
        <f>#REF!/#REF!</f>
        <v>#REF!</v>
      </c>
      <c r="BJ30" s="46"/>
      <c r="BL30" s="46" t="e">
        <f t="shared" si="33"/>
        <v>#REF!</v>
      </c>
      <c r="BM30" s="46" t="e">
        <f t="shared" si="34"/>
        <v>#REF!</v>
      </c>
      <c r="BN30" s="46" t="e">
        <f t="shared" si="35"/>
        <v>#REF!</v>
      </c>
      <c r="BO30" s="46" t="e">
        <f t="shared" si="36"/>
        <v>#REF!</v>
      </c>
      <c r="BQ30" s="46" t="e">
        <f>LN(#REF!/#REF!)</f>
        <v>#REF!</v>
      </c>
      <c r="BR30" s="46" t="e">
        <f>LN(#REF!/#REF!)</f>
        <v>#REF!</v>
      </c>
      <c r="BS30" s="46" t="e">
        <f>LN(#REF!/#REF!)</f>
        <v>#REF!</v>
      </c>
      <c r="BT30" s="46" t="e">
        <f>LN(#REF!/#REF!)</f>
        <v>#REF!</v>
      </c>
      <c r="BV30" s="46" t="e">
        <f>LN(#REF!/#REF!)</f>
        <v>#REF!</v>
      </c>
      <c r="BW30" s="46" t="e">
        <f>LN(#REF!/#REF!)</f>
        <v>#REF!</v>
      </c>
      <c r="BX30" s="46" t="e">
        <f>LN(#REF!/#REF!)</f>
        <v>#REF!</v>
      </c>
      <c r="BY30" s="46" t="e">
        <f>LN(#REF!/#REF!)</f>
        <v>#REF!</v>
      </c>
      <c r="CA30" s="46" t="e">
        <f>LN(#REF!/#REF!)</f>
        <v>#REF!</v>
      </c>
      <c r="CB30" s="46" t="e">
        <f>LN(#REF!/#REF!)</f>
        <v>#REF!</v>
      </c>
      <c r="CC30" s="46" t="e">
        <f>LN(#REF!/#REF!)</f>
        <v>#REF!</v>
      </c>
      <c r="CD30" s="46" t="e">
        <f>LN(#REF!/#REF!)</f>
        <v>#REF!</v>
      </c>
      <c r="CG30" s="46" t="e">
        <f t="shared" si="37"/>
        <v>#REF!</v>
      </c>
      <c r="CH30" s="46">
        <f t="shared" si="38"/>
        <v>1</v>
      </c>
      <c r="CI30" s="46">
        <f t="shared" si="12"/>
        <v>1</v>
      </c>
      <c r="CJ30" s="46"/>
      <c r="CK30" s="46" t="e">
        <f t="shared" si="39"/>
        <v>#REF!</v>
      </c>
      <c r="CL30" s="46">
        <f t="shared" si="40"/>
        <v>1</v>
      </c>
      <c r="CM30" s="46">
        <f t="shared" si="13"/>
        <v>1</v>
      </c>
      <c r="CN30" s="46"/>
      <c r="CO30" s="46" t="e">
        <f t="shared" si="41"/>
        <v>#REF!</v>
      </c>
      <c r="CP30" s="46">
        <f t="shared" si="42"/>
        <v>1</v>
      </c>
      <c r="CQ30" s="46">
        <f t="shared" si="14"/>
        <v>1</v>
      </c>
      <c r="CR30" s="46"/>
      <c r="CS30" s="46" t="e">
        <f t="shared" si="43"/>
        <v>#REF!</v>
      </c>
      <c r="CT30" s="46">
        <f t="shared" si="44"/>
        <v>1</v>
      </c>
      <c r="CU30" s="46">
        <f t="shared" si="15"/>
        <v>1</v>
      </c>
      <c r="CW30" s="46" t="e">
        <f t="shared" si="45"/>
        <v>#REF!</v>
      </c>
      <c r="CX30" s="46">
        <f t="shared" si="46"/>
        <v>1</v>
      </c>
      <c r="CY30" s="46">
        <f t="shared" si="16"/>
        <v>1</v>
      </c>
      <c r="DD30" s="2">
        <f t="shared" ref="DD30:DD44" si="48">DD29+1</f>
        <v>1987</v>
      </c>
      <c r="DE30" s="46">
        <f t="shared" si="1"/>
        <v>1.0430420818192276</v>
      </c>
      <c r="DF30" s="46">
        <f t="shared" si="2"/>
        <v>1.0445556731731047</v>
      </c>
      <c r="DG30" s="46">
        <f t="shared" si="3"/>
        <v>0.98979451466963675</v>
      </c>
      <c r="DH30" s="46">
        <f t="shared" si="4"/>
        <v>1.008846741727313</v>
      </c>
      <c r="DI30" s="52">
        <f t="shared" si="47"/>
        <v>0.98655291389052957</v>
      </c>
    </row>
    <row r="31" spans="1:113" x14ac:dyDescent="0.2">
      <c r="A31" s="33" t="s">
        <v>52</v>
      </c>
      <c r="B31" s="1">
        <f t="shared" si="17"/>
        <v>1965</v>
      </c>
      <c r="D31" s="43">
        <f>Conversion_Factors!$O27*D179+D255</f>
        <v>5845.4230000000007</v>
      </c>
      <c r="F31" s="49">
        <f>Floorspace_estimates!B13</f>
        <v>38.329005933125394</v>
      </c>
      <c r="H31" s="50">
        <f t="shared" si="18"/>
        <v>152.50651191420965</v>
      </c>
      <c r="K31" s="43">
        <f>Conversion_Factors!$O27*K179+K255</f>
        <v>5892.9964239826922</v>
      </c>
      <c r="L31" s="115">
        <f t="shared" si="7"/>
        <v>153.74769787310709</v>
      </c>
      <c r="O31" s="52">
        <f t="shared" si="19"/>
        <v>0.9919271249191528</v>
      </c>
      <c r="R31" s="116">
        <f t="shared" si="8"/>
        <v>0.76988506874624707</v>
      </c>
      <c r="S31" s="46"/>
      <c r="T31" s="46"/>
      <c r="V31" s="48">
        <f t="shared" si="9"/>
        <v>0.65889548660993258</v>
      </c>
      <c r="W31" s="48">
        <f t="shared" si="10"/>
        <v>0.77268339596565228</v>
      </c>
      <c r="X31" s="48">
        <f t="shared" si="11"/>
        <v>1.0036347337193618</v>
      </c>
      <c r="Y31" s="48">
        <f t="shared" si="20"/>
        <v>0.76988506874624707</v>
      </c>
      <c r="Z31" s="48">
        <f t="shared" si="21"/>
        <v>0.50911760218020374</v>
      </c>
      <c r="AA31" s="48">
        <f t="shared" si="22"/>
        <v>0.50911760218020363</v>
      </c>
      <c r="AB31" s="48"/>
      <c r="AC31" s="48"/>
      <c r="AE31" s="43">
        <f>Conversion_Factors!$G27*D179+D255</f>
        <v>5845.4230000000007</v>
      </c>
      <c r="AF31" s="43">
        <f>Conversion_Factors!$G27/Conversion_Factors!$K27*D179+D255</f>
        <v>5765.815337187968</v>
      </c>
      <c r="AG31" s="238">
        <f t="shared" si="23"/>
        <v>1.0138068353140941</v>
      </c>
      <c r="AH31" s="5"/>
      <c r="AJ31" s="46" t="e">
        <f>D31/#REF!</f>
        <v>#REF!</v>
      </c>
      <c r="AK31" s="46" t="e">
        <f>#REF!/#REF!</f>
        <v>#REF!</v>
      </c>
      <c r="AL31" s="46" t="e">
        <f>#REF!/#REF!</f>
        <v>#REF!</v>
      </c>
      <c r="AM31" s="46" t="e">
        <f>#REF!/#REF!</f>
        <v>#REF!</v>
      </c>
      <c r="AO31" s="46" t="e">
        <f t="shared" si="24"/>
        <v>#REF!</v>
      </c>
      <c r="AP31" s="46" t="e">
        <f t="shared" si="25"/>
        <v>#REF!</v>
      </c>
      <c r="AQ31" s="46" t="e">
        <f t="shared" si="26"/>
        <v>#REF!</v>
      </c>
      <c r="AR31" s="46" t="e">
        <f t="shared" si="27"/>
        <v>#REF!</v>
      </c>
      <c r="AS31" s="46" t="e">
        <f t="shared" si="28"/>
        <v>#REF!</v>
      </c>
      <c r="AT31" s="46"/>
      <c r="AU31" s="46" t="e">
        <f t="shared" si="29"/>
        <v>#REF!</v>
      </c>
      <c r="AV31" s="46" t="e">
        <f t="shared" si="30"/>
        <v>#REF!</v>
      </c>
      <c r="AW31" s="46" t="e">
        <f t="shared" si="31"/>
        <v>#REF!</v>
      </c>
      <c r="AX31" s="46" t="e">
        <f t="shared" si="32"/>
        <v>#REF!</v>
      </c>
      <c r="BA31" s="46" t="e">
        <f>LN(#REF!/#REF!)</f>
        <v>#REF!</v>
      </c>
      <c r="BB31" s="46" t="e">
        <f>LN(#REF!/#REF!)</f>
        <v>#REF!</v>
      </c>
      <c r="BC31" s="46" t="e">
        <f>LN(#REF!/#REF!)</f>
        <v>#REF!</v>
      </c>
      <c r="BD31" s="46" t="e">
        <f>LN(#REF!/#REF!)</f>
        <v>#REF!</v>
      </c>
      <c r="BF31" s="46" t="e">
        <f>F31/#REF!</f>
        <v>#REF!</v>
      </c>
      <c r="BG31" s="46" t="e">
        <f>#REF!/#REF!</f>
        <v>#REF!</v>
      </c>
      <c r="BH31" s="46" t="e">
        <f>#REF!/#REF!</f>
        <v>#REF!</v>
      </c>
      <c r="BI31" s="46" t="e">
        <f>#REF!/#REF!</f>
        <v>#REF!</v>
      </c>
      <c r="BJ31" s="46"/>
      <c r="BL31" s="46" t="e">
        <f t="shared" si="33"/>
        <v>#REF!</v>
      </c>
      <c r="BM31" s="46" t="e">
        <f t="shared" si="34"/>
        <v>#REF!</v>
      </c>
      <c r="BN31" s="46" t="e">
        <f t="shared" si="35"/>
        <v>#REF!</v>
      </c>
      <c r="BO31" s="46" t="e">
        <f t="shared" si="36"/>
        <v>#REF!</v>
      </c>
      <c r="BQ31" s="46" t="e">
        <f>LN(#REF!/#REF!)</f>
        <v>#REF!</v>
      </c>
      <c r="BR31" s="46" t="e">
        <f>LN(#REF!/#REF!)</f>
        <v>#REF!</v>
      </c>
      <c r="BS31" s="46" t="e">
        <f>LN(#REF!/#REF!)</f>
        <v>#REF!</v>
      </c>
      <c r="BT31" s="46" t="e">
        <f>LN(#REF!/#REF!)</f>
        <v>#REF!</v>
      </c>
      <c r="BV31" s="46" t="e">
        <f>LN(#REF!/#REF!)</f>
        <v>#REF!</v>
      </c>
      <c r="BW31" s="46" t="e">
        <f>LN(#REF!/#REF!)</f>
        <v>#REF!</v>
      </c>
      <c r="BX31" s="46" t="e">
        <f>LN(#REF!/#REF!)</f>
        <v>#REF!</v>
      </c>
      <c r="BY31" s="46" t="e">
        <f>LN(#REF!/#REF!)</f>
        <v>#REF!</v>
      </c>
      <c r="CA31" s="46" t="e">
        <f>LN(#REF!/#REF!)</f>
        <v>#REF!</v>
      </c>
      <c r="CB31" s="46" t="e">
        <f>LN(#REF!/#REF!)</f>
        <v>#REF!</v>
      </c>
      <c r="CC31" s="46" t="e">
        <f>LN(#REF!/#REF!)</f>
        <v>#REF!</v>
      </c>
      <c r="CD31" s="46" t="e">
        <f>LN(#REF!/#REF!)</f>
        <v>#REF!</v>
      </c>
      <c r="CG31" s="46" t="e">
        <f t="shared" si="37"/>
        <v>#REF!</v>
      </c>
      <c r="CH31" s="46">
        <f t="shared" si="38"/>
        <v>1</v>
      </c>
      <c r="CI31" s="46">
        <f t="shared" si="12"/>
        <v>1</v>
      </c>
      <c r="CJ31" s="46"/>
      <c r="CK31" s="46" t="e">
        <f t="shared" si="39"/>
        <v>#REF!</v>
      </c>
      <c r="CL31" s="46">
        <f t="shared" si="40"/>
        <v>1</v>
      </c>
      <c r="CM31" s="46">
        <f t="shared" si="13"/>
        <v>1</v>
      </c>
      <c r="CN31" s="46"/>
      <c r="CO31" s="46" t="e">
        <f t="shared" si="41"/>
        <v>#REF!</v>
      </c>
      <c r="CP31" s="46">
        <f t="shared" si="42"/>
        <v>1</v>
      </c>
      <c r="CQ31" s="46">
        <f t="shared" si="14"/>
        <v>1</v>
      </c>
      <c r="CR31" s="46"/>
      <c r="CS31" s="46" t="e">
        <f t="shared" si="43"/>
        <v>#REF!</v>
      </c>
      <c r="CT31" s="46">
        <f t="shared" si="44"/>
        <v>1</v>
      </c>
      <c r="CU31" s="46">
        <f t="shared" si="15"/>
        <v>1</v>
      </c>
      <c r="CW31" s="46" t="e">
        <f t="shared" si="45"/>
        <v>#REF!</v>
      </c>
      <c r="CX31" s="46">
        <f t="shared" si="46"/>
        <v>1</v>
      </c>
      <c r="CY31" s="46">
        <f t="shared" si="16"/>
        <v>1</v>
      </c>
      <c r="DD31" s="2">
        <f t="shared" si="48"/>
        <v>1988</v>
      </c>
      <c r="DE31" s="46">
        <f t="shared" si="1"/>
        <v>1.0980864179974694</v>
      </c>
      <c r="DF31" s="46">
        <f t="shared" si="2"/>
        <v>1.065822440562912</v>
      </c>
      <c r="DG31" s="46">
        <f t="shared" si="3"/>
        <v>1.0109314837913586</v>
      </c>
      <c r="DH31" s="46">
        <f t="shared" si="4"/>
        <v>1.0191308254370151</v>
      </c>
      <c r="DI31" s="52">
        <f t="shared" si="47"/>
        <v>0.98448730791351724</v>
      </c>
    </row>
    <row r="32" spans="1:113" x14ac:dyDescent="0.2">
      <c r="A32" s="33" t="s">
        <v>52</v>
      </c>
      <c r="B32" s="1">
        <f t="shared" si="17"/>
        <v>1966</v>
      </c>
      <c r="D32" s="43">
        <f>Conversion_Factors!$O28*D180+D256</f>
        <v>6324.0470000000005</v>
      </c>
      <c r="F32" s="49">
        <f>Floorspace_estimates!B14</f>
        <v>39.236168078555281</v>
      </c>
      <c r="H32" s="50">
        <f t="shared" si="18"/>
        <v>161.17901695544114</v>
      </c>
      <c r="K32" s="43">
        <f>Conversion_Factors!$O28*K180+K256</f>
        <v>6286.4669330620154</v>
      </c>
      <c r="L32" s="115">
        <f t="shared" si="7"/>
        <v>160.22122548959908</v>
      </c>
      <c r="O32" s="52">
        <f t="shared" si="19"/>
        <v>1.005977931219258</v>
      </c>
      <c r="R32" s="116">
        <f t="shared" si="8"/>
        <v>0.80230098341032885</v>
      </c>
      <c r="S32" s="46"/>
      <c r="T32" s="46"/>
      <c r="V32" s="48">
        <f t="shared" si="9"/>
        <v>0.67449007427782093</v>
      </c>
      <c r="W32" s="48">
        <f t="shared" si="10"/>
        <v>0.81662316327576945</v>
      </c>
      <c r="X32" s="48">
        <f t="shared" si="11"/>
        <v>1.0178513801697731</v>
      </c>
      <c r="Y32" s="48">
        <f t="shared" si="20"/>
        <v>0.80230098341032885</v>
      </c>
      <c r="Z32" s="48">
        <f t="shared" si="21"/>
        <v>0.55080421805486279</v>
      </c>
      <c r="AA32" s="48">
        <f t="shared" si="22"/>
        <v>0.55080421805486279</v>
      </c>
      <c r="AB32" s="48"/>
      <c r="AC32" s="48"/>
      <c r="AE32" s="43">
        <f>Conversion_Factors!$G28*D180+D256</f>
        <v>6324.0470000000005</v>
      </c>
      <c r="AF32" s="43">
        <f>Conversion_Factors!$G28/Conversion_Factors!$K28*D180+D256</f>
        <v>6229.7391358909736</v>
      </c>
      <c r="AG32" s="238">
        <f t="shared" si="23"/>
        <v>1.0151383327699386</v>
      </c>
      <c r="AH32" s="5"/>
      <c r="AJ32" s="46" t="e">
        <f>D32/#REF!</f>
        <v>#REF!</v>
      </c>
      <c r="AK32" s="46" t="e">
        <f>#REF!/#REF!</f>
        <v>#REF!</v>
      </c>
      <c r="AL32" s="46" t="e">
        <f>#REF!/#REF!</f>
        <v>#REF!</v>
      </c>
      <c r="AM32" s="46" t="e">
        <f>#REF!/#REF!</f>
        <v>#REF!</v>
      </c>
      <c r="AO32" s="46" t="e">
        <f t="shared" si="24"/>
        <v>#REF!</v>
      </c>
      <c r="AP32" s="46" t="e">
        <f t="shared" si="25"/>
        <v>#REF!</v>
      </c>
      <c r="AQ32" s="46" t="e">
        <f t="shared" si="26"/>
        <v>#REF!</v>
      </c>
      <c r="AR32" s="46" t="e">
        <f t="shared" si="27"/>
        <v>#REF!</v>
      </c>
      <c r="AS32" s="46" t="e">
        <f t="shared" si="28"/>
        <v>#REF!</v>
      </c>
      <c r="AT32" s="46"/>
      <c r="AU32" s="46" t="e">
        <f t="shared" si="29"/>
        <v>#REF!</v>
      </c>
      <c r="AV32" s="46" t="e">
        <f t="shared" si="30"/>
        <v>#REF!</v>
      </c>
      <c r="AW32" s="46" t="e">
        <f t="shared" si="31"/>
        <v>#REF!</v>
      </c>
      <c r="AX32" s="46" t="e">
        <f t="shared" si="32"/>
        <v>#REF!</v>
      </c>
      <c r="BA32" s="46" t="e">
        <f>LN(#REF!/#REF!)</f>
        <v>#REF!</v>
      </c>
      <c r="BB32" s="46" t="e">
        <f>LN(#REF!/#REF!)</f>
        <v>#REF!</v>
      </c>
      <c r="BC32" s="46" t="e">
        <f>LN(#REF!/#REF!)</f>
        <v>#REF!</v>
      </c>
      <c r="BD32" s="46" t="e">
        <f>LN(#REF!/#REF!)</f>
        <v>#REF!</v>
      </c>
      <c r="BF32" s="46" t="e">
        <f>F32/#REF!</f>
        <v>#REF!</v>
      </c>
      <c r="BG32" s="46" t="e">
        <f>#REF!/#REF!</f>
        <v>#REF!</v>
      </c>
      <c r="BH32" s="46" t="e">
        <f>#REF!/#REF!</f>
        <v>#REF!</v>
      </c>
      <c r="BI32" s="46" t="e">
        <f>#REF!/#REF!</f>
        <v>#REF!</v>
      </c>
      <c r="BJ32" s="46"/>
      <c r="BL32" s="46" t="e">
        <f t="shared" si="33"/>
        <v>#REF!</v>
      </c>
      <c r="BM32" s="46" t="e">
        <f t="shared" si="34"/>
        <v>#REF!</v>
      </c>
      <c r="BN32" s="46" t="e">
        <f t="shared" si="35"/>
        <v>#REF!</v>
      </c>
      <c r="BO32" s="46" t="e">
        <f t="shared" si="36"/>
        <v>#REF!</v>
      </c>
      <c r="BQ32" s="46" t="e">
        <f>LN(#REF!/#REF!)</f>
        <v>#REF!</v>
      </c>
      <c r="BR32" s="46" t="e">
        <f>LN(#REF!/#REF!)</f>
        <v>#REF!</v>
      </c>
      <c r="BS32" s="46" t="e">
        <f>LN(#REF!/#REF!)</f>
        <v>#REF!</v>
      </c>
      <c r="BT32" s="46" t="e">
        <f>LN(#REF!/#REF!)</f>
        <v>#REF!</v>
      </c>
      <c r="BV32" s="46" t="e">
        <f>LN(#REF!/#REF!)</f>
        <v>#REF!</v>
      </c>
      <c r="BW32" s="46" t="e">
        <f>LN(#REF!/#REF!)</f>
        <v>#REF!</v>
      </c>
      <c r="BX32" s="46" t="e">
        <f>LN(#REF!/#REF!)</f>
        <v>#REF!</v>
      </c>
      <c r="BY32" s="46" t="e">
        <f>LN(#REF!/#REF!)</f>
        <v>#REF!</v>
      </c>
      <c r="CA32" s="46" t="e">
        <f>LN(#REF!/#REF!)</f>
        <v>#REF!</v>
      </c>
      <c r="CB32" s="46" t="e">
        <f>LN(#REF!/#REF!)</f>
        <v>#REF!</v>
      </c>
      <c r="CC32" s="46" t="e">
        <f>LN(#REF!/#REF!)</f>
        <v>#REF!</v>
      </c>
      <c r="CD32" s="46" t="e">
        <f>LN(#REF!/#REF!)</f>
        <v>#REF!</v>
      </c>
      <c r="CG32" s="46" t="e">
        <f t="shared" si="37"/>
        <v>#REF!</v>
      </c>
      <c r="CH32" s="46">
        <f t="shared" si="38"/>
        <v>1</v>
      </c>
      <c r="CI32" s="46">
        <f t="shared" si="12"/>
        <v>1</v>
      </c>
      <c r="CJ32" s="46"/>
      <c r="CK32" s="46" t="e">
        <f t="shared" si="39"/>
        <v>#REF!</v>
      </c>
      <c r="CL32" s="46">
        <f t="shared" si="40"/>
        <v>1</v>
      </c>
      <c r="CM32" s="46">
        <f t="shared" si="13"/>
        <v>1</v>
      </c>
      <c r="CN32" s="46"/>
      <c r="CO32" s="46" t="e">
        <f t="shared" si="41"/>
        <v>#REF!</v>
      </c>
      <c r="CP32" s="46">
        <f t="shared" si="42"/>
        <v>1</v>
      </c>
      <c r="CQ32" s="46">
        <f t="shared" si="14"/>
        <v>1</v>
      </c>
      <c r="CR32" s="46"/>
      <c r="CS32" s="46" t="e">
        <f t="shared" si="43"/>
        <v>#REF!</v>
      </c>
      <c r="CT32" s="46">
        <f t="shared" si="44"/>
        <v>1</v>
      </c>
      <c r="CU32" s="46">
        <f t="shared" si="15"/>
        <v>1</v>
      </c>
      <c r="CW32" s="46" t="e">
        <f t="shared" si="45"/>
        <v>#REF!</v>
      </c>
      <c r="CX32" s="46">
        <f t="shared" si="46"/>
        <v>1</v>
      </c>
      <c r="CY32" s="46">
        <f t="shared" si="16"/>
        <v>1</v>
      </c>
      <c r="DD32" s="2">
        <f t="shared" si="48"/>
        <v>1989</v>
      </c>
      <c r="DE32" s="46">
        <f t="shared" si="1"/>
        <v>1.1517597857621369</v>
      </c>
      <c r="DF32" s="46">
        <f t="shared" si="2"/>
        <v>1.0861485320832773</v>
      </c>
      <c r="DG32" s="46">
        <f t="shared" si="3"/>
        <v>1.0457389873743337</v>
      </c>
      <c r="DH32" s="46">
        <f t="shared" si="4"/>
        <v>1.0140267026008543</v>
      </c>
      <c r="DI32" s="52">
        <f t="shared" si="47"/>
        <v>1.0051705199467382</v>
      </c>
    </row>
    <row r="33" spans="1:114" x14ac:dyDescent="0.2">
      <c r="A33" s="33" t="s">
        <v>52</v>
      </c>
      <c r="B33" s="1">
        <f t="shared" si="17"/>
        <v>1967</v>
      </c>
      <c r="D33" s="43">
        <f>Conversion_Factors!$O29*D181+D257</f>
        <v>6899.2049999999999</v>
      </c>
      <c r="F33" s="49">
        <f>Floorspace_estimates!B15</f>
        <v>40.166885890644082</v>
      </c>
      <c r="H33" s="50">
        <f t="shared" si="18"/>
        <v>171.76350237315771</v>
      </c>
      <c r="K33" s="43">
        <f>Conversion_Factors!$O29*K181+K257</f>
        <v>6959.5714228911884</v>
      </c>
      <c r="L33" s="115">
        <f t="shared" si="7"/>
        <v>173.26639266581165</v>
      </c>
      <c r="O33" s="52">
        <f t="shared" si="19"/>
        <v>0.99132612926528307</v>
      </c>
      <c r="R33" s="116">
        <f t="shared" si="8"/>
        <v>0.86762410412823221</v>
      </c>
      <c r="S33" s="46"/>
      <c r="T33" s="46"/>
      <c r="V33" s="48">
        <f t="shared" si="9"/>
        <v>0.69048959606982208</v>
      </c>
      <c r="W33" s="48">
        <f t="shared" si="10"/>
        <v>0.87025009391930053</v>
      </c>
      <c r="X33" s="48">
        <f t="shared" si="11"/>
        <v>1.0030266445786529</v>
      </c>
      <c r="Y33" s="48">
        <f t="shared" si="20"/>
        <v>0.86762410412823221</v>
      </c>
      <c r="Z33" s="48">
        <f t="shared" si="21"/>
        <v>0.60089863583006253</v>
      </c>
      <c r="AA33" s="48">
        <f t="shared" si="22"/>
        <v>0.60089863583006253</v>
      </c>
      <c r="AB33" s="48"/>
      <c r="AC33" s="48"/>
      <c r="AE33" s="43">
        <f>Conversion_Factors!$G29*D181+D257</f>
        <v>6899.2049999999999</v>
      </c>
      <c r="AF33" s="43">
        <f>Conversion_Factors!$G29/Conversion_Factors!$K29*D181+D257</f>
        <v>6804.9804438404244</v>
      </c>
      <c r="AG33" s="238">
        <f t="shared" si="23"/>
        <v>1.013846411012814</v>
      </c>
      <c r="AH33" s="5"/>
      <c r="AJ33" s="46" t="e">
        <f>D33/#REF!</f>
        <v>#REF!</v>
      </c>
      <c r="AK33" s="46" t="e">
        <f>#REF!/#REF!</f>
        <v>#REF!</v>
      </c>
      <c r="AL33" s="46" t="e">
        <f>#REF!/#REF!</f>
        <v>#REF!</v>
      </c>
      <c r="AM33" s="46" t="e">
        <f>#REF!/#REF!</f>
        <v>#REF!</v>
      </c>
      <c r="AO33" s="46" t="e">
        <f t="shared" si="24"/>
        <v>#REF!</v>
      </c>
      <c r="AP33" s="46" t="e">
        <f t="shared" si="25"/>
        <v>#REF!</v>
      </c>
      <c r="AQ33" s="46" t="e">
        <f t="shared" si="26"/>
        <v>#REF!</v>
      </c>
      <c r="AR33" s="46" t="e">
        <f t="shared" si="27"/>
        <v>#REF!</v>
      </c>
      <c r="AS33" s="46" t="e">
        <f t="shared" si="28"/>
        <v>#REF!</v>
      </c>
      <c r="AT33" s="46"/>
      <c r="AU33" s="46" t="e">
        <f t="shared" si="29"/>
        <v>#REF!</v>
      </c>
      <c r="AV33" s="46" t="e">
        <f t="shared" si="30"/>
        <v>#REF!</v>
      </c>
      <c r="AW33" s="46" t="e">
        <f t="shared" si="31"/>
        <v>#REF!</v>
      </c>
      <c r="AX33" s="46" t="e">
        <f t="shared" si="32"/>
        <v>#REF!</v>
      </c>
      <c r="BA33" s="46" t="e">
        <f>LN(#REF!/#REF!)</f>
        <v>#REF!</v>
      </c>
      <c r="BB33" s="46" t="e">
        <f>LN(#REF!/#REF!)</f>
        <v>#REF!</v>
      </c>
      <c r="BC33" s="46" t="e">
        <f>LN(#REF!/#REF!)</f>
        <v>#REF!</v>
      </c>
      <c r="BD33" s="46" t="e">
        <f>LN(#REF!/#REF!)</f>
        <v>#REF!</v>
      </c>
      <c r="BF33" s="46" t="e">
        <f>F33/#REF!</f>
        <v>#REF!</v>
      </c>
      <c r="BG33" s="46" t="e">
        <f>#REF!/#REF!</f>
        <v>#REF!</v>
      </c>
      <c r="BH33" s="46" t="e">
        <f>#REF!/#REF!</f>
        <v>#REF!</v>
      </c>
      <c r="BI33" s="46" t="e">
        <f>#REF!/#REF!</f>
        <v>#REF!</v>
      </c>
      <c r="BJ33" s="46"/>
      <c r="BL33" s="46" t="e">
        <f t="shared" si="33"/>
        <v>#REF!</v>
      </c>
      <c r="BM33" s="46" t="e">
        <f t="shared" si="34"/>
        <v>#REF!</v>
      </c>
      <c r="BN33" s="46" t="e">
        <f t="shared" si="35"/>
        <v>#REF!</v>
      </c>
      <c r="BO33" s="46" t="e">
        <f t="shared" si="36"/>
        <v>#REF!</v>
      </c>
      <c r="BQ33" s="46" t="e">
        <f>LN(#REF!/#REF!)</f>
        <v>#REF!</v>
      </c>
      <c r="BR33" s="46" t="e">
        <f>LN(#REF!/#REF!)</f>
        <v>#REF!</v>
      </c>
      <c r="BS33" s="46" t="e">
        <f>LN(#REF!/#REF!)</f>
        <v>#REF!</v>
      </c>
      <c r="BT33" s="46" t="e">
        <f>LN(#REF!/#REF!)</f>
        <v>#REF!</v>
      </c>
      <c r="BV33" s="46" t="e">
        <f>LN(#REF!/#REF!)</f>
        <v>#REF!</v>
      </c>
      <c r="BW33" s="46" t="e">
        <f>LN(#REF!/#REF!)</f>
        <v>#REF!</v>
      </c>
      <c r="BX33" s="46" t="e">
        <f>LN(#REF!/#REF!)</f>
        <v>#REF!</v>
      </c>
      <c r="BY33" s="46" t="e">
        <f>LN(#REF!/#REF!)</f>
        <v>#REF!</v>
      </c>
      <c r="CA33" s="46" t="e">
        <f>LN(#REF!/#REF!)</f>
        <v>#REF!</v>
      </c>
      <c r="CB33" s="46" t="e">
        <f>LN(#REF!/#REF!)</f>
        <v>#REF!</v>
      </c>
      <c r="CC33" s="46" t="e">
        <f>LN(#REF!/#REF!)</f>
        <v>#REF!</v>
      </c>
      <c r="CD33" s="46" t="e">
        <f>LN(#REF!/#REF!)</f>
        <v>#REF!</v>
      </c>
      <c r="CG33" s="46" t="e">
        <f t="shared" si="37"/>
        <v>#REF!</v>
      </c>
      <c r="CH33" s="46">
        <f t="shared" si="38"/>
        <v>1</v>
      </c>
      <c r="CI33" s="46">
        <f t="shared" si="12"/>
        <v>1</v>
      </c>
      <c r="CJ33" s="46"/>
      <c r="CK33" s="46" t="e">
        <f t="shared" si="39"/>
        <v>#REF!</v>
      </c>
      <c r="CL33" s="46">
        <f t="shared" si="40"/>
        <v>1</v>
      </c>
      <c r="CM33" s="46">
        <f t="shared" si="13"/>
        <v>1</v>
      </c>
      <c r="CN33" s="46"/>
      <c r="CO33" s="46" t="e">
        <f t="shared" si="41"/>
        <v>#REF!</v>
      </c>
      <c r="CP33" s="46">
        <f t="shared" si="42"/>
        <v>1</v>
      </c>
      <c r="CQ33" s="46">
        <f t="shared" si="14"/>
        <v>1</v>
      </c>
      <c r="CR33" s="46"/>
      <c r="CS33" s="46" t="e">
        <f t="shared" si="43"/>
        <v>#REF!</v>
      </c>
      <c r="CT33" s="46">
        <f t="shared" si="44"/>
        <v>1</v>
      </c>
      <c r="CU33" s="46">
        <f t="shared" si="15"/>
        <v>1</v>
      </c>
      <c r="CW33" s="46" t="e">
        <f t="shared" si="45"/>
        <v>#REF!</v>
      </c>
      <c r="CX33" s="46">
        <f t="shared" si="46"/>
        <v>1</v>
      </c>
      <c r="CY33" s="46">
        <f t="shared" si="16"/>
        <v>1</v>
      </c>
      <c r="DD33" s="2">
        <f t="shared" si="48"/>
        <v>1990</v>
      </c>
      <c r="DE33" s="46">
        <f t="shared" si="1"/>
        <v>1.1627529299351069</v>
      </c>
      <c r="DF33" s="46">
        <f t="shared" si="2"/>
        <v>1.1032794543745068</v>
      </c>
      <c r="DG33" s="46">
        <f t="shared" si="3"/>
        <v>1.0512401149108277</v>
      </c>
      <c r="DH33" s="46">
        <f t="shared" si="4"/>
        <v>1.0025360235127601</v>
      </c>
      <c r="DI33" s="52">
        <f t="shared" si="47"/>
        <v>1.002580409092293</v>
      </c>
    </row>
    <row r="34" spans="1:114" x14ac:dyDescent="0.2">
      <c r="A34" s="33" t="s">
        <v>52</v>
      </c>
      <c r="B34" s="1">
        <f t="shared" si="17"/>
        <v>1968</v>
      </c>
      <c r="D34" s="43">
        <f>Conversion_Factors!$O30*D182+D258</f>
        <v>7329.0310000000009</v>
      </c>
      <c r="F34" s="49">
        <f>Floorspace_estimates!B16</f>
        <v>41.119338763690571</v>
      </c>
      <c r="H34" s="50">
        <f t="shared" si="18"/>
        <v>178.23805587242865</v>
      </c>
      <c r="K34" s="43">
        <f>Conversion_Factors!$O30*K182+K258</f>
        <v>7308.3963176885791</v>
      </c>
      <c r="L34" s="115">
        <f t="shared" si="7"/>
        <v>177.73623159869683</v>
      </c>
      <c r="O34" s="52">
        <f t="shared" si="19"/>
        <v>1.0028234213655709</v>
      </c>
      <c r="R34" s="116">
        <f t="shared" si="8"/>
        <v>0.89000663278872083</v>
      </c>
      <c r="S34" s="46"/>
      <c r="T34" s="46"/>
      <c r="V34" s="48">
        <f t="shared" si="9"/>
        <v>0.70686275482989902</v>
      </c>
      <c r="W34" s="48">
        <f t="shared" si="10"/>
        <v>0.90305380782229905</v>
      </c>
      <c r="X34" s="48">
        <f t="shared" si="11"/>
        <v>1.0146596379767381</v>
      </c>
      <c r="Y34" s="48">
        <f t="shared" si="20"/>
        <v>0.89000663278872083</v>
      </c>
      <c r="Z34" s="48">
        <f t="shared" si="21"/>
        <v>0.63833510235690061</v>
      </c>
      <c r="AA34" s="48">
        <f t="shared" si="22"/>
        <v>0.6383351023569005</v>
      </c>
      <c r="AB34" s="48"/>
      <c r="AC34" s="48"/>
      <c r="AE34" s="43">
        <f>Conversion_Factors!$G30*D182+D258</f>
        <v>7329.0310000000009</v>
      </c>
      <c r="AF34" s="43">
        <f>Conversion_Factors!$G30/Conversion_Factors!$K30*D182+D258</f>
        <v>7228.2085643508526</v>
      </c>
      <c r="AG34" s="238">
        <f t="shared" si="23"/>
        <v>1.0139484679712203</v>
      </c>
      <c r="AH34" s="5"/>
      <c r="AJ34" s="46" t="e">
        <f>D34/#REF!</f>
        <v>#REF!</v>
      </c>
      <c r="AK34" s="46" t="e">
        <f>#REF!/#REF!</f>
        <v>#REF!</v>
      </c>
      <c r="AL34" s="46" t="e">
        <f>#REF!/#REF!</f>
        <v>#REF!</v>
      </c>
      <c r="AM34" s="46" t="e">
        <f>#REF!/#REF!</f>
        <v>#REF!</v>
      </c>
      <c r="AO34" s="46" t="e">
        <f t="shared" si="24"/>
        <v>#REF!</v>
      </c>
      <c r="AP34" s="46" t="e">
        <f t="shared" si="25"/>
        <v>#REF!</v>
      </c>
      <c r="AQ34" s="46" t="e">
        <f t="shared" si="26"/>
        <v>#REF!</v>
      </c>
      <c r="AR34" s="46" t="e">
        <f t="shared" si="27"/>
        <v>#REF!</v>
      </c>
      <c r="AS34" s="46" t="e">
        <f t="shared" si="28"/>
        <v>#REF!</v>
      </c>
      <c r="AT34" s="46"/>
      <c r="AU34" s="46" t="e">
        <f t="shared" si="29"/>
        <v>#REF!</v>
      </c>
      <c r="AV34" s="46" t="e">
        <f t="shared" si="30"/>
        <v>#REF!</v>
      </c>
      <c r="AW34" s="46" t="e">
        <f t="shared" si="31"/>
        <v>#REF!</v>
      </c>
      <c r="AX34" s="46" t="e">
        <f t="shared" si="32"/>
        <v>#REF!</v>
      </c>
      <c r="BA34" s="46" t="e">
        <f>LN(#REF!/#REF!)</f>
        <v>#REF!</v>
      </c>
      <c r="BB34" s="46" t="e">
        <f>LN(#REF!/#REF!)</f>
        <v>#REF!</v>
      </c>
      <c r="BC34" s="46" t="e">
        <f>LN(#REF!/#REF!)</f>
        <v>#REF!</v>
      </c>
      <c r="BD34" s="46" t="e">
        <f>LN(#REF!/#REF!)</f>
        <v>#REF!</v>
      </c>
      <c r="BF34" s="46" t="e">
        <f>F34/#REF!</f>
        <v>#REF!</v>
      </c>
      <c r="BG34" s="46" t="e">
        <f>#REF!/#REF!</f>
        <v>#REF!</v>
      </c>
      <c r="BH34" s="46" t="e">
        <f>#REF!/#REF!</f>
        <v>#REF!</v>
      </c>
      <c r="BI34" s="46" t="e">
        <f>#REF!/#REF!</f>
        <v>#REF!</v>
      </c>
      <c r="BJ34" s="46"/>
      <c r="BL34" s="46" t="e">
        <f t="shared" si="33"/>
        <v>#REF!</v>
      </c>
      <c r="BM34" s="46" t="e">
        <f t="shared" si="34"/>
        <v>#REF!</v>
      </c>
      <c r="BN34" s="46" t="e">
        <f t="shared" si="35"/>
        <v>#REF!</v>
      </c>
      <c r="BO34" s="46" t="e">
        <f t="shared" si="36"/>
        <v>#REF!</v>
      </c>
      <c r="BQ34" s="46" t="e">
        <f>LN(#REF!/#REF!)</f>
        <v>#REF!</v>
      </c>
      <c r="BR34" s="46" t="e">
        <f>LN(#REF!/#REF!)</f>
        <v>#REF!</v>
      </c>
      <c r="BS34" s="46" t="e">
        <f>LN(#REF!/#REF!)</f>
        <v>#REF!</v>
      </c>
      <c r="BT34" s="46" t="e">
        <f>LN(#REF!/#REF!)</f>
        <v>#REF!</v>
      </c>
      <c r="BV34" s="46" t="e">
        <f>LN(#REF!/#REF!)</f>
        <v>#REF!</v>
      </c>
      <c r="BW34" s="46" t="e">
        <f>LN(#REF!/#REF!)</f>
        <v>#REF!</v>
      </c>
      <c r="BX34" s="46" t="e">
        <f>LN(#REF!/#REF!)</f>
        <v>#REF!</v>
      </c>
      <c r="BY34" s="46" t="e">
        <f>LN(#REF!/#REF!)</f>
        <v>#REF!</v>
      </c>
      <c r="CA34" s="46" t="e">
        <f>LN(#REF!/#REF!)</f>
        <v>#REF!</v>
      </c>
      <c r="CB34" s="46" t="e">
        <f>LN(#REF!/#REF!)</f>
        <v>#REF!</v>
      </c>
      <c r="CC34" s="46" t="e">
        <f>LN(#REF!/#REF!)</f>
        <v>#REF!</v>
      </c>
      <c r="CD34" s="46" t="e">
        <f>LN(#REF!/#REF!)</f>
        <v>#REF!</v>
      </c>
      <c r="CG34" s="46" t="e">
        <f t="shared" si="37"/>
        <v>#REF!</v>
      </c>
      <c r="CH34" s="46">
        <f t="shared" si="38"/>
        <v>1</v>
      </c>
      <c r="CI34" s="46">
        <f t="shared" si="12"/>
        <v>1</v>
      </c>
      <c r="CJ34" s="46"/>
      <c r="CK34" s="46" t="e">
        <f t="shared" si="39"/>
        <v>#REF!</v>
      </c>
      <c r="CL34" s="46">
        <f t="shared" si="40"/>
        <v>1</v>
      </c>
      <c r="CM34" s="46">
        <f t="shared" si="13"/>
        <v>1</v>
      </c>
      <c r="CN34" s="46"/>
      <c r="CO34" s="46" t="e">
        <f t="shared" si="41"/>
        <v>#REF!</v>
      </c>
      <c r="CP34" s="46">
        <f t="shared" si="42"/>
        <v>1</v>
      </c>
      <c r="CQ34" s="46">
        <f t="shared" si="14"/>
        <v>1</v>
      </c>
      <c r="CR34" s="46"/>
      <c r="CS34" s="46" t="e">
        <f t="shared" si="43"/>
        <v>#REF!</v>
      </c>
      <c r="CT34" s="46">
        <f t="shared" si="44"/>
        <v>1</v>
      </c>
      <c r="CU34" s="46">
        <f t="shared" si="15"/>
        <v>1</v>
      </c>
      <c r="CW34" s="46" t="e">
        <f t="shared" si="45"/>
        <v>#REF!</v>
      </c>
      <c r="CX34" s="46">
        <f t="shared" si="46"/>
        <v>1</v>
      </c>
      <c r="CY34" s="46">
        <f t="shared" si="16"/>
        <v>1</v>
      </c>
      <c r="DD34" s="2">
        <f t="shared" si="48"/>
        <v>1991</v>
      </c>
      <c r="DE34" s="46">
        <f t="shared" si="1"/>
        <v>1.1784145388332976</v>
      </c>
      <c r="DF34" s="46">
        <f t="shared" si="2"/>
        <v>1.1166411184885634</v>
      </c>
      <c r="DG34" s="46">
        <f t="shared" si="3"/>
        <v>1.043109936446138</v>
      </c>
      <c r="DH34" s="46">
        <f t="shared" si="4"/>
        <v>1.0117061583965412</v>
      </c>
      <c r="DI34" s="52">
        <f t="shared" si="47"/>
        <v>0.99811902716659107</v>
      </c>
    </row>
    <row r="35" spans="1:114" x14ac:dyDescent="0.2">
      <c r="A35" s="33" t="s">
        <v>52</v>
      </c>
      <c r="B35" s="1">
        <f t="shared" si="17"/>
        <v>1969</v>
      </c>
      <c r="D35" s="43">
        <f>Conversion_Factors!$O31*D183+D259</f>
        <v>7833.2190000000001</v>
      </c>
      <c r="F35" s="49">
        <f>Floorspace_estimates!B17</f>
        <v>42.169102376586245</v>
      </c>
      <c r="H35" s="50">
        <f t="shared" si="18"/>
        <v>185.75730946431707</v>
      </c>
      <c r="K35" s="43">
        <f>Conversion_Factors!$O31*K183+K259</f>
        <v>7758.8220523085984</v>
      </c>
      <c r="L35" s="115">
        <f t="shared" si="7"/>
        <v>183.99305688367147</v>
      </c>
      <c r="O35" s="52">
        <f t="shared" si="19"/>
        <v>1.0095886910654517</v>
      </c>
      <c r="R35" s="116">
        <f t="shared" si="8"/>
        <v>0.92133741972922911</v>
      </c>
      <c r="S35" s="46"/>
      <c r="T35" s="46"/>
      <c r="V35" s="48">
        <f t="shared" si="9"/>
        <v>0.72490873566621694</v>
      </c>
      <c r="W35" s="48">
        <f t="shared" si="10"/>
        <v>0.94115055744683707</v>
      </c>
      <c r="X35" s="48">
        <f t="shared" si="11"/>
        <v>1.0215047574247347</v>
      </c>
      <c r="Y35" s="48">
        <f t="shared" si="20"/>
        <v>0.92133741972922911</v>
      </c>
      <c r="Z35" s="48">
        <f t="shared" si="21"/>
        <v>0.68224826067034194</v>
      </c>
      <c r="AA35" s="48">
        <f t="shared" si="22"/>
        <v>0.68224826067034194</v>
      </c>
      <c r="AB35" s="48"/>
      <c r="AC35" s="48"/>
      <c r="AE35" s="43">
        <f>Conversion_Factors!$G31*D183+D259</f>
        <v>7833.2190000000001</v>
      </c>
      <c r="AF35" s="43">
        <f>Conversion_Factors!$G31/Conversion_Factors!$K31*D183+D259</f>
        <v>7721.8803156686427</v>
      </c>
      <c r="AG35" s="238">
        <f t="shared" si="23"/>
        <v>1.0144185975150946</v>
      </c>
      <c r="AH35" s="5"/>
      <c r="AJ35" s="46" t="e">
        <f>D35/#REF!</f>
        <v>#REF!</v>
      </c>
      <c r="AK35" s="46" t="e">
        <f>#REF!/#REF!</f>
        <v>#REF!</v>
      </c>
      <c r="AL35" s="46" t="e">
        <f>#REF!/#REF!</f>
        <v>#REF!</v>
      </c>
      <c r="AM35" s="46" t="e">
        <f>#REF!/#REF!</f>
        <v>#REF!</v>
      </c>
      <c r="AO35" s="46" t="e">
        <f t="shared" si="24"/>
        <v>#REF!</v>
      </c>
      <c r="AP35" s="46" t="e">
        <f t="shared" si="25"/>
        <v>#REF!</v>
      </c>
      <c r="AQ35" s="46" t="e">
        <f t="shared" si="26"/>
        <v>#REF!</v>
      </c>
      <c r="AR35" s="46" t="e">
        <f t="shared" si="27"/>
        <v>#REF!</v>
      </c>
      <c r="AS35" s="46" t="e">
        <f t="shared" si="28"/>
        <v>#REF!</v>
      </c>
      <c r="AT35" s="46"/>
      <c r="AU35" s="46" t="e">
        <f t="shared" si="29"/>
        <v>#REF!</v>
      </c>
      <c r="AV35" s="46" t="e">
        <f t="shared" si="30"/>
        <v>#REF!</v>
      </c>
      <c r="AW35" s="46" t="e">
        <f t="shared" si="31"/>
        <v>#REF!</v>
      </c>
      <c r="AX35" s="46" t="e">
        <f t="shared" si="32"/>
        <v>#REF!</v>
      </c>
      <c r="BA35" s="46" t="e">
        <f>LN(#REF!/#REF!)</f>
        <v>#REF!</v>
      </c>
      <c r="BB35" s="46" t="e">
        <f>LN(#REF!/#REF!)</f>
        <v>#REF!</v>
      </c>
      <c r="BC35" s="46" t="e">
        <f>LN(#REF!/#REF!)</f>
        <v>#REF!</v>
      </c>
      <c r="BD35" s="46" t="e">
        <f>LN(#REF!/#REF!)</f>
        <v>#REF!</v>
      </c>
      <c r="BF35" s="46" t="e">
        <f>F35/#REF!</f>
        <v>#REF!</v>
      </c>
      <c r="BG35" s="46" t="e">
        <f>#REF!/#REF!</f>
        <v>#REF!</v>
      </c>
      <c r="BH35" s="46" t="e">
        <f>#REF!/#REF!</f>
        <v>#REF!</v>
      </c>
      <c r="BI35" s="46" t="e">
        <f>#REF!/#REF!</f>
        <v>#REF!</v>
      </c>
      <c r="BJ35" s="46"/>
      <c r="BL35" s="46" t="e">
        <f t="shared" si="33"/>
        <v>#REF!</v>
      </c>
      <c r="BM35" s="46" t="e">
        <f t="shared" si="34"/>
        <v>#REF!</v>
      </c>
      <c r="BN35" s="46" t="e">
        <f t="shared" si="35"/>
        <v>#REF!</v>
      </c>
      <c r="BO35" s="46" t="e">
        <f t="shared" si="36"/>
        <v>#REF!</v>
      </c>
      <c r="BQ35" s="46" t="e">
        <f>LN(#REF!/#REF!)</f>
        <v>#REF!</v>
      </c>
      <c r="BR35" s="46" t="e">
        <f>LN(#REF!/#REF!)</f>
        <v>#REF!</v>
      </c>
      <c r="BS35" s="46" t="e">
        <f>LN(#REF!/#REF!)</f>
        <v>#REF!</v>
      </c>
      <c r="BT35" s="46" t="e">
        <f>LN(#REF!/#REF!)</f>
        <v>#REF!</v>
      </c>
      <c r="BV35" s="46" t="e">
        <f>LN(#REF!/#REF!)</f>
        <v>#REF!</v>
      </c>
      <c r="BW35" s="46" t="e">
        <f>LN(#REF!/#REF!)</f>
        <v>#REF!</v>
      </c>
      <c r="BX35" s="46" t="e">
        <f>LN(#REF!/#REF!)</f>
        <v>#REF!</v>
      </c>
      <c r="BY35" s="46" t="e">
        <f>LN(#REF!/#REF!)</f>
        <v>#REF!</v>
      </c>
      <c r="CA35" s="46" t="e">
        <f>LN(#REF!/#REF!)</f>
        <v>#REF!</v>
      </c>
      <c r="CB35" s="46" t="e">
        <f>LN(#REF!/#REF!)</f>
        <v>#REF!</v>
      </c>
      <c r="CC35" s="46" t="e">
        <f>LN(#REF!/#REF!)</f>
        <v>#REF!</v>
      </c>
      <c r="CD35" s="46" t="e">
        <f>LN(#REF!/#REF!)</f>
        <v>#REF!</v>
      </c>
      <c r="CG35" s="46" t="e">
        <f t="shared" si="37"/>
        <v>#REF!</v>
      </c>
      <c r="CH35" s="46">
        <f t="shared" si="38"/>
        <v>1</v>
      </c>
      <c r="CI35" s="46">
        <f t="shared" si="12"/>
        <v>1</v>
      </c>
      <c r="CJ35" s="46"/>
      <c r="CK35" s="46" t="e">
        <f t="shared" si="39"/>
        <v>#REF!</v>
      </c>
      <c r="CL35" s="46">
        <f t="shared" si="40"/>
        <v>1</v>
      </c>
      <c r="CM35" s="46">
        <f t="shared" si="13"/>
        <v>1</v>
      </c>
      <c r="CN35" s="46"/>
      <c r="CO35" s="46" t="e">
        <f t="shared" si="41"/>
        <v>#REF!</v>
      </c>
      <c r="CP35" s="46">
        <f t="shared" si="42"/>
        <v>1</v>
      </c>
      <c r="CQ35" s="46">
        <f t="shared" si="14"/>
        <v>1</v>
      </c>
      <c r="CR35" s="46"/>
      <c r="CS35" s="46" t="e">
        <f t="shared" si="43"/>
        <v>#REF!</v>
      </c>
      <c r="CT35" s="46">
        <f t="shared" si="44"/>
        <v>1</v>
      </c>
      <c r="CU35" s="46">
        <f t="shared" si="15"/>
        <v>1</v>
      </c>
      <c r="CW35" s="46" t="e">
        <f t="shared" si="45"/>
        <v>#REF!</v>
      </c>
      <c r="CX35" s="46">
        <f t="shared" si="46"/>
        <v>1</v>
      </c>
      <c r="CY35" s="46">
        <f t="shared" si="16"/>
        <v>1</v>
      </c>
      <c r="DD35" s="2">
        <f t="shared" si="48"/>
        <v>1992</v>
      </c>
      <c r="DE35" s="46">
        <f t="shared" si="1"/>
        <v>1.1791082413735021</v>
      </c>
      <c r="DF35" s="46">
        <f t="shared" si="2"/>
        <v>1.1271570613201707</v>
      </c>
      <c r="DG35" s="46">
        <f t="shared" si="3"/>
        <v>1.0475076750116521</v>
      </c>
      <c r="DH35" s="46">
        <f t="shared" si="4"/>
        <v>0.99864705375783025</v>
      </c>
      <c r="DI35" s="52">
        <f t="shared" si="47"/>
        <v>0.99473420020325232</v>
      </c>
    </row>
    <row r="36" spans="1:114" x14ac:dyDescent="0.2">
      <c r="A36" s="33" t="s">
        <v>52</v>
      </c>
      <c r="B36" s="1">
        <f t="shared" si="17"/>
        <v>1970</v>
      </c>
      <c r="D36" s="43">
        <f>Conversion_Factors!$O32*D184+D260</f>
        <v>8346.2950000000001</v>
      </c>
      <c r="F36" s="49">
        <f>Floorspace_estimates!B18</f>
        <v>43.217587378911084</v>
      </c>
      <c r="H36" s="50">
        <f t="shared" si="18"/>
        <v>193.12264997172767</v>
      </c>
      <c r="K36" s="43">
        <f>Conversion_Factors!$O32*K184+K260</f>
        <v>8303.7151605474792</v>
      </c>
      <c r="L36" s="115">
        <f t="shared" si="7"/>
        <v>192.1374066475411</v>
      </c>
      <c r="O36" s="52">
        <f t="shared" si="19"/>
        <v>1.0051278058831818</v>
      </c>
      <c r="R36" s="116">
        <f t="shared" si="8"/>
        <v>0.9621199053507391</v>
      </c>
      <c r="S36" s="46"/>
      <c r="T36" s="46"/>
      <c r="V36" s="48">
        <f t="shared" si="9"/>
        <v>0.7429327365238283</v>
      </c>
      <c r="W36" s="48">
        <f t="shared" si="10"/>
        <v>0.97846749719109427</v>
      </c>
      <c r="X36" s="48">
        <f t="shared" si="11"/>
        <v>1.0169912208961061</v>
      </c>
      <c r="Y36" s="48">
        <f t="shared" si="20"/>
        <v>0.9621199053507391</v>
      </c>
      <c r="Z36" s="48">
        <f t="shared" si="21"/>
        <v>0.72693553528780086</v>
      </c>
      <c r="AA36" s="48">
        <f t="shared" si="22"/>
        <v>0.72693553528780097</v>
      </c>
      <c r="AB36" s="48"/>
      <c r="AC36" s="48"/>
      <c r="AE36" s="43">
        <f>Conversion_Factors!$G32*D184+D260</f>
        <v>8346.2950000000001</v>
      </c>
      <c r="AF36" s="43">
        <f>Conversion_Factors!$G32/Conversion_Factors!$K32*D184+D260</f>
        <v>8179.9907417315326</v>
      </c>
      <c r="AG36" s="238">
        <f t="shared" si="23"/>
        <v>1.0203306169309019</v>
      </c>
      <c r="AH36" s="5"/>
      <c r="AJ36" s="46" t="e">
        <f>D36/#REF!</f>
        <v>#REF!</v>
      </c>
      <c r="AK36" s="46" t="e">
        <f>#REF!/#REF!</f>
        <v>#REF!</v>
      </c>
      <c r="AL36" s="46" t="e">
        <f>#REF!/#REF!</f>
        <v>#REF!</v>
      </c>
      <c r="AM36" s="46" t="e">
        <f>#REF!/#REF!</f>
        <v>#REF!</v>
      </c>
      <c r="AO36" s="46" t="e">
        <f t="shared" si="24"/>
        <v>#REF!</v>
      </c>
      <c r="AP36" s="46" t="e">
        <f t="shared" si="25"/>
        <v>#REF!</v>
      </c>
      <c r="AQ36" s="46" t="e">
        <f t="shared" si="26"/>
        <v>#REF!</v>
      </c>
      <c r="AR36" s="46" t="e">
        <f t="shared" si="27"/>
        <v>#REF!</v>
      </c>
      <c r="AS36" s="46" t="e">
        <f t="shared" si="28"/>
        <v>#REF!</v>
      </c>
      <c r="AT36" s="46"/>
      <c r="AU36" s="46" t="e">
        <f t="shared" si="29"/>
        <v>#REF!</v>
      </c>
      <c r="AV36" s="46" t="e">
        <f t="shared" si="30"/>
        <v>#REF!</v>
      </c>
      <c r="AW36" s="46" t="e">
        <f t="shared" si="31"/>
        <v>#REF!</v>
      </c>
      <c r="AX36" s="46" t="e">
        <f t="shared" si="32"/>
        <v>#REF!</v>
      </c>
      <c r="BA36" s="46" t="e">
        <f>LN(#REF!/#REF!)</f>
        <v>#REF!</v>
      </c>
      <c r="BB36" s="46" t="e">
        <f>LN(#REF!/#REF!)</f>
        <v>#REF!</v>
      </c>
      <c r="BC36" s="46" t="e">
        <f>LN(#REF!/#REF!)</f>
        <v>#REF!</v>
      </c>
      <c r="BD36" s="46" t="e">
        <f>LN(#REF!/#REF!)</f>
        <v>#REF!</v>
      </c>
      <c r="BF36" s="46" t="e">
        <f>F36/#REF!</f>
        <v>#REF!</v>
      </c>
      <c r="BG36" s="46" t="e">
        <f>#REF!/#REF!</f>
        <v>#REF!</v>
      </c>
      <c r="BH36" s="46" t="e">
        <f>#REF!/#REF!</f>
        <v>#REF!</v>
      </c>
      <c r="BI36" s="46" t="e">
        <f>#REF!/#REF!</f>
        <v>#REF!</v>
      </c>
      <c r="BJ36" s="46"/>
      <c r="BL36" s="46" t="e">
        <f t="shared" si="33"/>
        <v>#REF!</v>
      </c>
      <c r="BM36" s="46" t="e">
        <f t="shared" si="34"/>
        <v>#REF!</v>
      </c>
      <c r="BN36" s="46" t="e">
        <f t="shared" si="35"/>
        <v>#REF!</v>
      </c>
      <c r="BO36" s="46" t="e">
        <f t="shared" si="36"/>
        <v>#REF!</v>
      </c>
      <c r="BQ36" s="46" t="e">
        <f>LN(#REF!/#REF!)</f>
        <v>#REF!</v>
      </c>
      <c r="BR36" s="46" t="e">
        <f>LN(#REF!/#REF!)</f>
        <v>#REF!</v>
      </c>
      <c r="BS36" s="46" t="e">
        <f>LN(#REF!/#REF!)</f>
        <v>#REF!</v>
      </c>
      <c r="BT36" s="46" t="e">
        <f>LN(#REF!/#REF!)</f>
        <v>#REF!</v>
      </c>
      <c r="BV36" s="46" t="e">
        <f>LN(#REF!/#REF!)</f>
        <v>#REF!</v>
      </c>
      <c r="BW36" s="46" t="e">
        <f>LN(#REF!/#REF!)</f>
        <v>#REF!</v>
      </c>
      <c r="BX36" s="46" t="e">
        <f>LN(#REF!/#REF!)</f>
        <v>#REF!</v>
      </c>
      <c r="BY36" s="46" t="e">
        <f>LN(#REF!/#REF!)</f>
        <v>#REF!</v>
      </c>
      <c r="CA36" s="46" t="e">
        <f>LN(#REF!/#REF!)</f>
        <v>#REF!</v>
      </c>
      <c r="CB36" s="46" t="e">
        <f>LN(#REF!/#REF!)</f>
        <v>#REF!</v>
      </c>
      <c r="CC36" s="46" t="e">
        <f>LN(#REF!/#REF!)</f>
        <v>#REF!</v>
      </c>
      <c r="CD36" s="46" t="e">
        <f>LN(#REF!/#REF!)</f>
        <v>#REF!</v>
      </c>
      <c r="CG36" s="46" t="e">
        <f t="shared" si="37"/>
        <v>#REF!</v>
      </c>
      <c r="CH36" s="46">
        <f t="shared" si="38"/>
        <v>1</v>
      </c>
      <c r="CI36" s="46">
        <f t="shared" si="12"/>
        <v>1</v>
      </c>
      <c r="CJ36" s="46"/>
      <c r="CK36" s="46" t="e">
        <f t="shared" si="39"/>
        <v>#REF!</v>
      </c>
      <c r="CL36" s="46">
        <f t="shared" si="40"/>
        <v>1</v>
      </c>
      <c r="CM36" s="46">
        <f t="shared" si="13"/>
        <v>1</v>
      </c>
      <c r="CN36" s="46"/>
      <c r="CO36" s="46" t="e">
        <f t="shared" si="41"/>
        <v>#REF!</v>
      </c>
      <c r="CP36" s="46">
        <f t="shared" si="42"/>
        <v>1</v>
      </c>
      <c r="CQ36" s="46">
        <f t="shared" si="14"/>
        <v>1</v>
      </c>
      <c r="CR36" s="46"/>
      <c r="CS36" s="46" t="e">
        <f t="shared" si="43"/>
        <v>#REF!</v>
      </c>
      <c r="CT36" s="46">
        <f t="shared" si="44"/>
        <v>1</v>
      </c>
      <c r="CU36" s="46">
        <f t="shared" si="15"/>
        <v>1</v>
      </c>
      <c r="CW36" s="46" t="e">
        <f t="shared" si="45"/>
        <v>#REF!</v>
      </c>
      <c r="CX36" s="46">
        <f t="shared" si="46"/>
        <v>1</v>
      </c>
      <c r="CY36" s="46">
        <f t="shared" si="16"/>
        <v>1</v>
      </c>
      <c r="DD36" s="2">
        <f t="shared" si="48"/>
        <v>1993</v>
      </c>
      <c r="DE36" s="46">
        <f t="shared" si="1"/>
        <v>1.2065504521440527</v>
      </c>
      <c r="DF36" s="46">
        <f t="shared" si="2"/>
        <v>1.137198393024756</v>
      </c>
      <c r="DG36" s="46">
        <f t="shared" si="3"/>
        <v>1.0431516310285767</v>
      </c>
      <c r="DH36" s="46">
        <f t="shared" si="4"/>
        <v>1.0170956759663712</v>
      </c>
      <c r="DI36" s="52">
        <f t="shared" si="47"/>
        <v>0.99542723224500285</v>
      </c>
    </row>
    <row r="37" spans="1:114" x14ac:dyDescent="0.2">
      <c r="A37" s="33" t="s">
        <v>52</v>
      </c>
      <c r="B37" s="1">
        <f t="shared" si="17"/>
        <v>1971</v>
      </c>
      <c r="D37" s="43">
        <f>Conversion_Factors!$O33*D185+D261</f>
        <v>8720.9529999999995</v>
      </c>
      <c r="F37" s="49">
        <f>Floorspace_estimates!B19</f>
        <v>44.196531411053328</v>
      </c>
      <c r="H37" s="50">
        <f t="shared" si="18"/>
        <v>197.32211378513142</v>
      </c>
      <c r="K37" s="43">
        <f>Conversion_Factors!$O33*K185+K261</f>
        <v>8709.4039500517538</v>
      </c>
      <c r="L37" s="115">
        <f t="shared" si="7"/>
        <v>197.06080255595751</v>
      </c>
      <c r="O37" s="52">
        <f t="shared" si="19"/>
        <v>1.001326043666648</v>
      </c>
      <c r="R37" s="116">
        <f t="shared" si="8"/>
        <v>0.98677360130750413</v>
      </c>
      <c r="S37" s="46"/>
      <c r="T37" s="46"/>
      <c r="V37" s="48">
        <f t="shared" si="9"/>
        <v>0.75976129204513909</v>
      </c>
      <c r="W37" s="48">
        <f t="shared" si="10"/>
        <v>0.99974433265108453</v>
      </c>
      <c r="X37" s="48">
        <f t="shared" si="11"/>
        <v>1.0131445868904414</v>
      </c>
      <c r="Y37" s="48">
        <f t="shared" si="20"/>
        <v>0.98677360130750413</v>
      </c>
      <c r="Z37" s="48">
        <f t="shared" si="21"/>
        <v>0.75956704588979318</v>
      </c>
      <c r="AA37" s="48">
        <f t="shared" si="22"/>
        <v>0.75956704588979329</v>
      </c>
      <c r="AB37" s="48"/>
      <c r="AC37" s="48"/>
      <c r="AE37" s="43">
        <f>Conversion_Factors!$G33*D185+D261</f>
        <v>8720.9529999999995</v>
      </c>
      <c r="AF37" s="43">
        <f>Conversion_Factors!$G33/Conversion_Factors!$K33*D185+D261</f>
        <v>8552.1864076831262</v>
      </c>
      <c r="AG37" s="238">
        <f t="shared" si="23"/>
        <v>1.0197337364121597</v>
      </c>
      <c r="AH37" s="5"/>
      <c r="AJ37" s="46" t="e">
        <f>D37/#REF!</f>
        <v>#REF!</v>
      </c>
      <c r="AK37" s="46" t="e">
        <f>#REF!/#REF!</f>
        <v>#REF!</v>
      </c>
      <c r="AL37" s="46" t="e">
        <f>#REF!/#REF!</f>
        <v>#REF!</v>
      </c>
      <c r="AM37" s="46" t="e">
        <f>#REF!/#REF!</f>
        <v>#REF!</v>
      </c>
      <c r="AO37" s="46" t="e">
        <f t="shared" si="24"/>
        <v>#REF!</v>
      </c>
      <c r="AP37" s="46" t="e">
        <f t="shared" si="25"/>
        <v>#REF!</v>
      </c>
      <c r="AQ37" s="46" t="e">
        <f t="shared" si="26"/>
        <v>#REF!</v>
      </c>
      <c r="AR37" s="46" t="e">
        <f t="shared" si="27"/>
        <v>#REF!</v>
      </c>
      <c r="AS37" s="46" t="e">
        <f t="shared" si="28"/>
        <v>#REF!</v>
      </c>
      <c r="AT37" s="46"/>
      <c r="AU37" s="46" t="e">
        <f t="shared" si="29"/>
        <v>#REF!</v>
      </c>
      <c r="AV37" s="46" t="e">
        <f t="shared" si="30"/>
        <v>#REF!</v>
      </c>
      <c r="AW37" s="46" t="e">
        <f t="shared" si="31"/>
        <v>#REF!</v>
      </c>
      <c r="AX37" s="46" t="e">
        <f t="shared" si="32"/>
        <v>#REF!</v>
      </c>
      <c r="BA37" s="46" t="e">
        <f>LN(#REF!/#REF!)</f>
        <v>#REF!</v>
      </c>
      <c r="BB37" s="46" t="e">
        <f>LN(#REF!/#REF!)</f>
        <v>#REF!</v>
      </c>
      <c r="BC37" s="46" t="e">
        <f>LN(#REF!/#REF!)</f>
        <v>#REF!</v>
      </c>
      <c r="BD37" s="46" t="e">
        <f>LN(#REF!/#REF!)</f>
        <v>#REF!</v>
      </c>
      <c r="BF37" s="46" t="e">
        <f>F37/#REF!</f>
        <v>#REF!</v>
      </c>
      <c r="BG37" s="46" t="e">
        <f>#REF!/#REF!</f>
        <v>#REF!</v>
      </c>
      <c r="BH37" s="46" t="e">
        <f>#REF!/#REF!</f>
        <v>#REF!</v>
      </c>
      <c r="BI37" s="46" t="e">
        <f>#REF!/#REF!</f>
        <v>#REF!</v>
      </c>
      <c r="BJ37" s="46"/>
      <c r="BL37" s="46" t="e">
        <f t="shared" si="33"/>
        <v>#REF!</v>
      </c>
      <c r="BM37" s="46" t="e">
        <f t="shared" si="34"/>
        <v>#REF!</v>
      </c>
      <c r="BN37" s="46" t="e">
        <f t="shared" si="35"/>
        <v>#REF!</v>
      </c>
      <c r="BO37" s="46" t="e">
        <f t="shared" si="36"/>
        <v>#REF!</v>
      </c>
      <c r="BQ37" s="46" t="e">
        <f>LN(#REF!/#REF!)</f>
        <v>#REF!</v>
      </c>
      <c r="BR37" s="46" t="e">
        <f>LN(#REF!/#REF!)</f>
        <v>#REF!</v>
      </c>
      <c r="BS37" s="46" t="e">
        <f>LN(#REF!/#REF!)</f>
        <v>#REF!</v>
      </c>
      <c r="BT37" s="46" t="e">
        <f>LN(#REF!/#REF!)</f>
        <v>#REF!</v>
      </c>
      <c r="BV37" s="46" t="e">
        <f>LN(#REF!/#REF!)</f>
        <v>#REF!</v>
      </c>
      <c r="BW37" s="46" t="e">
        <f>LN(#REF!/#REF!)</f>
        <v>#REF!</v>
      </c>
      <c r="BX37" s="46" t="e">
        <f>LN(#REF!/#REF!)</f>
        <v>#REF!</v>
      </c>
      <c r="BY37" s="46" t="e">
        <f>LN(#REF!/#REF!)</f>
        <v>#REF!</v>
      </c>
      <c r="CA37" s="46" t="e">
        <f>LN(#REF!/#REF!)</f>
        <v>#REF!</v>
      </c>
      <c r="CB37" s="46" t="e">
        <f>LN(#REF!/#REF!)</f>
        <v>#REF!</v>
      </c>
      <c r="CC37" s="46" t="e">
        <f>LN(#REF!/#REF!)</f>
        <v>#REF!</v>
      </c>
      <c r="CD37" s="46" t="e">
        <f>LN(#REF!/#REF!)</f>
        <v>#REF!</v>
      </c>
      <c r="CG37" s="46" t="e">
        <f t="shared" si="37"/>
        <v>#REF!</v>
      </c>
      <c r="CH37" s="46">
        <f t="shared" si="38"/>
        <v>1</v>
      </c>
      <c r="CI37" s="46">
        <f t="shared" si="12"/>
        <v>1</v>
      </c>
      <c r="CJ37" s="46"/>
      <c r="CK37" s="46" t="e">
        <f t="shared" si="39"/>
        <v>#REF!</v>
      </c>
      <c r="CL37" s="46">
        <f t="shared" si="40"/>
        <v>1</v>
      </c>
      <c r="CM37" s="46">
        <f t="shared" si="13"/>
        <v>1</v>
      </c>
      <c r="CN37" s="46"/>
      <c r="CO37" s="46" t="e">
        <f t="shared" si="41"/>
        <v>#REF!</v>
      </c>
      <c r="CP37" s="46">
        <f t="shared" si="42"/>
        <v>1</v>
      </c>
      <c r="CQ37" s="46">
        <f t="shared" si="14"/>
        <v>1</v>
      </c>
      <c r="CR37" s="46"/>
      <c r="CS37" s="46" t="e">
        <f t="shared" si="43"/>
        <v>#REF!</v>
      </c>
      <c r="CT37" s="46">
        <f t="shared" si="44"/>
        <v>1</v>
      </c>
      <c r="CU37" s="46">
        <f t="shared" si="15"/>
        <v>1</v>
      </c>
      <c r="CW37" s="46" t="e">
        <f t="shared" si="45"/>
        <v>#REF!</v>
      </c>
      <c r="CX37" s="46">
        <f t="shared" si="46"/>
        <v>1</v>
      </c>
      <c r="CY37" s="46">
        <f t="shared" si="16"/>
        <v>1</v>
      </c>
      <c r="DD37" s="2">
        <f t="shared" si="48"/>
        <v>1994</v>
      </c>
      <c r="DE37" s="46">
        <f t="shared" si="1"/>
        <v>1.2283294211727496</v>
      </c>
      <c r="DF37" s="46">
        <f t="shared" si="2"/>
        <v>1.1485207898365286</v>
      </c>
      <c r="DG37" s="46">
        <f t="shared" si="3"/>
        <v>1.0576801095733277</v>
      </c>
      <c r="DH37" s="46">
        <f t="shared" si="4"/>
        <v>1.01116413245529</v>
      </c>
      <c r="DI37" s="52">
        <f t="shared" si="47"/>
        <v>0.98968379495826542</v>
      </c>
      <c r="DJ37" s="52">
        <f>DG52/DI52</f>
        <v>1.084260817966558</v>
      </c>
    </row>
    <row r="38" spans="1:114" x14ac:dyDescent="0.2">
      <c r="A38" s="33" t="s">
        <v>52</v>
      </c>
      <c r="B38" s="1">
        <f t="shared" si="17"/>
        <v>1972</v>
      </c>
      <c r="D38" s="43">
        <f>Conversion_Factors!$O34*D186+D262</f>
        <v>9183.4160000000011</v>
      </c>
      <c r="F38" s="49">
        <f>Floorspace_estimates!B20</f>
        <v>45.23715809396959</v>
      </c>
      <c r="H38" s="50">
        <f t="shared" si="18"/>
        <v>203.00603280435095</v>
      </c>
      <c r="K38" s="43">
        <f>Conversion_Factors!$O34*K186+K262</f>
        <v>9148.5817146002064</v>
      </c>
      <c r="L38" s="115">
        <f t="shared" si="7"/>
        <v>202.23599580672536</v>
      </c>
      <c r="O38" s="52">
        <f t="shared" si="19"/>
        <v>1.0038076159219524</v>
      </c>
      <c r="R38" s="116">
        <f t="shared" si="8"/>
        <v>1.0126881617644086</v>
      </c>
      <c r="S38" s="46"/>
      <c r="T38" s="46"/>
      <c r="V38" s="48">
        <f t="shared" si="9"/>
        <v>0.7776502043173672</v>
      </c>
      <c r="W38" s="48">
        <f t="shared" si="10"/>
        <v>1.0285422495074801</v>
      </c>
      <c r="X38" s="48">
        <f t="shared" si="11"/>
        <v>1.0156554488752478</v>
      </c>
      <c r="Y38" s="48">
        <f t="shared" si="20"/>
        <v>1.0126881617644086</v>
      </c>
      <c r="Z38" s="48">
        <f t="shared" si="21"/>
        <v>0.79984609047853628</v>
      </c>
      <c r="AA38" s="48">
        <f t="shared" si="22"/>
        <v>0.79984609047853639</v>
      </c>
      <c r="AB38" s="48"/>
      <c r="AC38" s="48"/>
      <c r="AE38" s="43">
        <f>Conversion_Factors!$G34*D186+D262</f>
        <v>9183.4160000000011</v>
      </c>
      <c r="AF38" s="43">
        <f>Conversion_Factors!$G34/Conversion_Factors!$K34*D186+D262</f>
        <v>9032.8907434403882</v>
      </c>
      <c r="AG38" s="238">
        <f t="shared" si="23"/>
        <v>1.0166641289964593</v>
      </c>
      <c r="AH38" s="5"/>
      <c r="AJ38" s="46" t="e">
        <f>D38/#REF!</f>
        <v>#REF!</v>
      </c>
      <c r="AK38" s="46" t="e">
        <f>#REF!/#REF!</f>
        <v>#REF!</v>
      </c>
      <c r="AL38" s="46" t="e">
        <f>#REF!/#REF!</f>
        <v>#REF!</v>
      </c>
      <c r="AM38" s="46" t="e">
        <f>#REF!/#REF!</f>
        <v>#REF!</v>
      </c>
      <c r="AO38" s="46" t="e">
        <f t="shared" si="24"/>
        <v>#REF!</v>
      </c>
      <c r="AP38" s="46" t="e">
        <f t="shared" si="25"/>
        <v>#REF!</v>
      </c>
      <c r="AQ38" s="46" t="e">
        <f t="shared" si="26"/>
        <v>#REF!</v>
      </c>
      <c r="AR38" s="46" t="e">
        <f t="shared" si="27"/>
        <v>#REF!</v>
      </c>
      <c r="AS38" s="46" t="e">
        <f t="shared" si="28"/>
        <v>#REF!</v>
      </c>
      <c r="AT38" s="46"/>
      <c r="AU38" s="46" t="e">
        <f t="shared" si="29"/>
        <v>#REF!</v>
      </c>
      <c r="AV38" s="46" t="e">
        <f t="shared" si="30"/>
        <v>#REF!</v>
      </c>
      <c r="AW38" s="46" t="e">
        <f t="shared" si="31"/>
        <v>#REF!</v>
      </c>
      <c r="AX38" s="46" t="e">
        <f t="shared" si="32"/>
        <v>#REF!</v>
      </c>
      <c r="BA38" s="46" t="e">
        <f>LN(#REF!/#REF!)</f>
        <v>#REF!</v>
      </c>
      <c r="BB38" s="46" t="e">
        <f>LN(#REF!/#REF!)</f>
        <v>#REF!</v>
      </c>
      <c r="BC38" s="46" t="e">
        <f>LN(#REF!/#REF!)</f>
        <v>#REF!</v>
      </c>
      <c r="BD38" s="46" t="e">
        <f>LN(#REF!/#REF!)</f>
        <v>#REF!</v>
      </c>
      <c r="BF38" s="46" t="e">
        <f>F38/#REF!</f>
        <v>#REF!</v>
      </c>
      <c r="BG38" s="46" t="e">
        <f>#REF!/#REF!</f>
        <v>#REF!</v>
      </c>
      <c r="BH38" s="46" t="e">
        <f>#REF!/#REF!</f>
        <v>#REF!</v>
      </c>
      <c r="BI38" s="46" t="e">
        <f>#REF!/#REF!</f>
        <v>#REF!</v>
      </c>
      <c r="BJ38" s="46"/>
      <c r="BL38" s="46" t="e">
        <f t="shared" si="33"/>
        <v>#REF!</v>
      </c>
      <c r="BM38" s="46" t="e">
        <f t="shared" si="34"/>
        <v>#REF!</v>
      </c>
      <c r="BN38" s="46" t="e">
        <f t="shared" si="35"/>
        <v>#REF!</v>
      </c>
      <c r="BO38" s="46" t="e">
        <f t="shared" si="36"/>
        <v>#REF!</v>
      </c>
      <c r="BQ38" s="46" t="e">
        <f>LN(#REF!/#REF!)</f>
        <v>#REF!</v>
      </c>
      <c r="BR38" s="46" t="e">
        <f>LN(#REF!/#REF!)</f>
        <v>#REF!</v>
      </c>
      <c r="BS38" s="46" t="e">
        <f>LN(#REF!/#REF!)</f>
        <v>#REF!</v>
      </c>
      <c r="BT38" s="46" t="e">
        <f>LN(#REF!/#REF!)</f>
        <v>#REF!</v>
      </c>
      <c r="BV38" s="46" t="e">
        <f>LN(#REF!/#REF!)</f>
        <v>#REF!</v>
      </c>
      <c r="BW38" s="46" t="e">
        <f>LN(#REF!/#REF!)</f>
        <v>#REF!</v>
      </c>
      <c r="BX38" s="46" t="e">
        <f>LN(#REF!/#REF!)</f>
        <v>#REF!</v>
      </c>
      <c r="BY38" s="46" t="e">
        <f>LN(#REF!/#REF!)</f>
        <v>#REF!</v>
      </c>
      <c r="CA38" s="46" t="e">
        <f>LN(#REF!/#REF!)</f>
        <v>#REF!</v>
      </c>
      <c r="CB38" s="46" t="e">
        <f>LN(#REF!/#REF!)</f>
        <v>#REF!</v>
      </c>
      <c r="CC38" s="46" t="e">
        <f>LN(#REF!/#REF!)</f>
        <v>#REF!</v>
      </c>
      <c r="CD38" s="46" t="e">
        <f>LN(#REF!/#REF!)</f>
        <v>#REF!</v>
      </c>
      <c r="CG38" s="46" t="e">
        <f t="shared" si="37"/>
        <v>#REF!</v>
      </c>
      <c r="CH38" s="46">
        <f t="shared" si="38"/>
        <v>1</v>
      </c>
      <c r="CI38" s="46">
        <f t="shared" si="12"/>
        <v>1</v>
      </c>
      <c r="CJ38" s="46"/>
      <c r="CK38" s="46" t="e">
        <f t="shared" si="39"/>
        <v>#REF!</v>
      </c>
      <c r="CL38" s="46">
        <f t="shared" si="40"/>
        <v>1</v>
      </c>
      <c r="CM38" s="46">
        <f t="shared" si="13"/>
        <v>1</v>
      </c>
      <c r="CN38" s="46"/>
      <c r="CO38" s="46" t="e">
        <f t="shared" si="41"/>
        <v>#REF!</v>
      </c>
      <c r="CP38" s="46">
        <f t="shared" si="42"/>
        <v>1</v>
      </c>
      <c r="CQ38" s="46">
        <f t="shared" si="14"/>
        <v>1</v>
      </c>
      <c r="CR38" s="46"/>
      <c r="CS38" s="46" t="e">
        <f t="shared" si="43"/>
        <v>#REF!</v>
      </c>
      <c r="CT38" s="46">
        <f t="shared" si="44"/>
        <v>1</v>
      </c>
      <c r="CU38" s="46">
        <f t="shared" si="15"/>
        <v>1</v>
      </c>
      <c r="CW38" s="46" t="e">
        <f t="shared" si="45"/>
        <v>#REF!</v>
      </c>
      <c r="CX38" s="46">
        <f t="shared" si="46"/>
        <v>1</v>
      </c>
      <c r="CY38" s="46">
        <f t="shared" si="16"/>
        <v>1</v>
      </c>
      <c r="DD38" s="2">
        <f t="shared" si="48"/>
        <v>1995</v>
      </c>
      <c r="DE38" s="46">
        <f t="shared" si="1"/>
        <v>1.2679309214443841</v>
      </c>
      <c r="DF38" s="46">
        <f t="shared" si="2"/>
        <v>1.1624022877522788</v>
      </c>
      <c r="DG38" s="46">
        <f t="shared" si="3"/>
        <v>1.0744860697353924</v>
      </c>
      <c r="DH38" s="46">
        <f t="shared" si="4"/>
        <v>1.0151690010934034</v>
      </c>
      <c r="DI38" s="52">
        <f t="shared" si="47"/>
        <v>0.99415734054305172</v>
      </c>
    </row>
    <row r="39" spans="1:114" x14ac:dyDescent="0.2">
      <c r="A39" s="33" t="s">
        <v>52</v>
      </c>
      <c r="B39" s="1">
        <f t="shared" si="17"/>
        <v>1973</v>
      </c>
      <c r="D39" s="43">
        <f>Conversion_Factors!$O35*D187+D263</f>
        <v>9542.9570000000003</v>
      </c>
      <c r="F39" s="49">
        <f>Floorspace_estimates!B21</f>
        <v>46.382587898653007</v>
      </c>
      <c r="H39" s="50">
        <f t="shared" si="18"/>
        <v>205.74438452747773</v>
      </c>
      <c r="K39" s="43">
        <f>Conversion_Factors!$O35*K187+K263</f>
        <v>9606.1274718481509</v>
      </c>
      <c r="L39" s="115">
        <f t="shared" si="7"/>
        <v>207.10632819448873</v>
      </c>
      <c r="O39" s="52">
        <f t="shared" si="19"/>
        <v>0.99342393987241173</v>
      </c>
      <c r="R39" s="116">
        <f t="shared" si="8"/>
        <v>1.0370761443946588</v>
      </c>
      <c r="S39" s="46"/>
      <c r="T39" s="46"/>
      <c r="V39" s="48">
        <f t="shared" si="9"/>
        <v>0.79734073659600746</v>
      </c>
      <c r="W39" s="48">
        <f t="shared" si="10"/>
        <v>1.0424162728669826</v>
      </c>
      <c r="X39" s="48">
        <f t="shared" si="11"/>
        <v>1.0051492154179682</v>
      </c>
      <c r="Y39" s="48">
        <f t="shared" si="20"/>
        <v>1.0370761443946588</v>
      </c>
      <c r="Z39" s="48">
        <f t="shared" si="21"/>
        <v>0.8311609588474248</v>
      </c>
      <c r="AA39" s="48">
        <f t="shared" si="22"/>
        <v>0.83116095884742458</v>
      </c>
      <c r="AB39" s="48"/>
      <c r="AC39" s="48"/>
      <c r="AE39" s="43">
        <f>Conversion_Factors!$G35*D187+D263</f>
        <v>9542.9570000000003</v>
      </c>
      <c r="AF39" s="43">
        <f>Conversion_Factors!$G35/Conversion_Factors!$K35*D187+D263</f>
        <v>9401.8468832126473</v>
      </c>
      <c r="AG39" s="238">
        <f t="shared" si="23"/>
        <v>1.0150087656755302</v>
      </c>
      <c r="AH39" s="5"/>
      <c r="AJ39" s="46" t="e">
        <f>D39/#REF!</f>
        <v>#REF!</v>
      </c>
      <c r="AK39" s="46" t="e">
        <f>#REF!/#REF!</f>
        <v>#REF!</v>
      </c>
      <c r="AL39" s="46" t="e">
        <f>#REF!/#REF!</f>
        <v>#REF!</v>
      </c>
      <c r="AM39" s="46" t="e">
        <f>#REF!/#REF!</f>
        <v>#REF!</v>
      </c>
      <c r="AO39" s="46" t="e">
        <f t="shared" si="24"/>
        <v>#REF!</v>
      </c>
      <c r="AP39" s="46" t="e">
        <f t="shared" si="25"/>
        <v>#REF!</v>
      </c>
      <c r="AQ39" s="46" t="e">
        <f t="shared" si="26"/>
        <v>#REF!</v>
      </c>
      <c r="AR39" s="46" t="e">
        <f t="shared" si="27"/>
        <v>#REF!</v>
      </c>
      <c r="AS39" s="46" t="e">
        <f t="shared" si="28"/>
        <v>#REF!</v>
      </c>
      <c r="AT39" s="46"/>
      <c r="AU39" s="46" t="e">
        <f t="shared" si="29"/>
        <v>#REF!</v>
      </c>
      <c r="AV39" s="46" t="e">
        <f t="shared" si="30"/>
        <v>#REF!</v>
      </c>
      <c r="AW39" s="46" t="e">
        <f t="shared" si="31"/>
        <v>#REF!</v>
      </c>
      <c r="AX39" s="46" t="e">
        <f t="shared" si="32"/>
        <v>#REF!</v>
      </c>
      <c r="BA39" s="46" t="e">
        <f>LN(#REF!/#REF!)</f>
        <v>#REF!</v>
      </c>
      <c r="BB39" s="46" t="e">
        <f>LN(#REF!/#REF!)</f>
        <v>#REF!</v>
      </c>
      <c r="BC39" s="46" t="e">
        <f>LN(#REF!/#REF!)</f>
        <v>#REF!</v>
      </c>
      <c r="BD39" s="46" t="e">
        <f>LN(#REF!/#REF!)</f>
        <v>#REF!</v>
      </c>
      <c r="BF39" s="46" t="e">
        <f>F39/#REF!</f>
        <v>#REF!</v>
      </c>
      <c r="BG39" s="46" t="e">
        <f>#REF!/#REF!</f>
        <v>#REF!</v>
      </c>
      <c r="BH39" s="46" t="e">
        <f>#REF!/#REF!</f>
        <v>#REF!</v>
      </c>
      <c r="BI39" s="46" t="e">
        <f>#REF!/#REF!</f>
        <v>#REF!</v>
      </c>
      <c r="BJ39" s="46"/>
      <c r="BL39" s="46" t="e">
        <f t="shared" si="33"/>
        <v>#REF!</v>
      </c>
      <c r="BM39" s="46" t="e">
        <f t="shared" si="34"/>
        <v>#REF!</v>
      </c>
      <c r="BN39" s="46" t="e">
        <f t="shared" si="35"/>
        <v>#REF!</v>
      </c>
      <c r="BO39" s="46" t="e">
        <f t="shared" si="36"/>
        <v>#REF!</v>
      </c>
      <c r="BQ39" s="46" t="e">
        <f>LN(#REF!/#REF!)</f>
        <v>#REF!</v>
      </c>
      <c r="BR39" s="46" t="e">
        <f>LN(#REF!/#REF!)</f>
        <v>#REF!</v>
      </c>
      <c r="BS39" s="46" t="e">
        <f>LN(#REF!/#REF!)</f>
        <v>#REF!</v>
      </c>
      <c r="BT39" s="46" t="e">
        <f>LN(#REF!/#REF!)</f>
        <v>#REF!</v>
      </c>
      <c r="BV39" s="46" t="e">
        <f>LN(#REF!/#REF!)</f>
        <v>#REF!</v>
      </c>
      <c r="BW39" s="46" t="e">
        <f>LN(#REF!/#REF!)</f>
        <v>#REF!</v>
      </c>
      <c r="BX39" s="46" t="e">
        <f>LN(#REF!/#REF!)</f>
        <v>#REF!</v>
      </c>
      <c r="BY39" s="46" t="e">
        <f>LN(#REF!/#REF!)</f>
        <v>#REF!</v>
      </c>
      <c r="CA39" s="46" t="e">
        <f>LN(#REF!/#REF!)</f>
        <v>#REF!</v>
      </c>
      <c r="CB39" s="46" t="e">
        <f>LN(#REF!/#REF!)</f>
        <v>#REF!</v>
      </c>
      <c r="CC39" s="46" t="e">
        <f>LN(#REF!/#REF!)</f>
        <v>#REF!</v>
      </c>
      <c r="CD39" s="46" t="e">
        <f>LN(#REF!/#REF!)</f>
        <v>#REF!</v>
      </c>
      <c r="CG39" s="46" t="e">
        <f t="shared" si="37"/>
        <v>#REF!</v>
      </c>
      <c r="CH39" s="46">
        <f t="shared" si="38"/>
        <v>1</v>
      </c>
      <c r="CI39" s="46">
        <f t="shared" si="12"/>
        <v>1</v>
      </c>
      <c r="CJ39" s="46"/>
      <c r="CK39" s="46" t="e">
        <f t="shared" si="39"/>
        <v>#REF!</v>
      </c>
      <c r="CL39" s="46">
        <f t="shared" si="40"/>
        <v>1</v>
      </c>
      <c r="CM39" s="46">
        <f t="shared" si="13"/>
        <v>1</v>
      </c>
      <c r="CN39" s="46"/>
      <c r="CO39" s="46" t="e">
        <f t="shared" si="41"/>
        <v>#REF!</v>
      </c>
      <c r="CP39" s="46">
        <f t="shared" si="42"/>
        <v>1</v>
      </c>
      <c r="CQ39" s="46">
        <f t="shared" si="14"/>
        <v>1</v>
      </c>
      <c r="CR39" s="46"/>
      <c r="CS39" s="46" t="e">
        <f t="shared" si="43"/>
        <v>#REF!</v>
      </c>
      <c r="CT39" s="46">
        <f t="shared" si="44"/>
        <v>1</v>
      </c>
      <c r="CU39" s="46">
        <f t="shared" si="15"/>
        <v>1</v>
      </c>
      <c r="CW39" s="46" t="e">
        <f t="shared" si="45"/>
        <v>#REF!</v>
      </c>
      <c r="CX39" s="46">
        <f t="shared" si="46"/>
        <v>1</v>
      </c>
      <c r="CY39" s="46">
        <f t="shared" si="16"/>
        <v>1</v>
      </c>
      <c r="DD39" s="2">
        <f t="shared" si="48"/>
        <v>1996</v>
      </c>
      <c r="DE39" s="46">
        <f t="shared" si="1"/>
        <v>1.3098959296580637</v>
      </c>
      <c r="DF39" s="46">
        <f t="shared" si="2"/>
        <v>1.1777938855467078</v>
      </c>
      <c r="DG39" s="46">
        <f t="shared" si="3"/>
        <v>1.0986631943880976</v>
      </c>
      <c r="DH39" s="46">
        <f t="shared" si="4"/>
        <v>1.0122852796487491</v>
      </c>
      <c r="DI39" s="52">
        <f t="shared" si="47"/>
        <v>0.99481139588822787</v>
      </c>
    </row>
    <row r="40" spans="1:114" x14ac:dyDescent="0.2">
      <c r="A40" s="33" t="s">
        <v>52</v>
      </c>
      <c r="B40" s="1">
        <f t="shared" si="17"/>
        <v>1974</v>
      </c>
      <c r="D40" s="43">
        <f>Conversion_Factors!$O36*D188+D264</f>
        <v>9393.3230000000003</v>
      </c>
      <c r="F40" s="49">
        <f>Floorspace_estimates!B22</f>
        <v>47.542368755172326</v>
      </c>
      <c r="H40" s="50">
        <f t="shared" si="18"/>
        <v>197.57793408175655</v>
      </c>
      <c r="K40" s="43">
        <f>Conversion_Factors!$O36*K188+K264</f>
        <v>9486.8120999855601</v>
      </c>
      <c r="L40" s="115">
        <f t="shared" si="7"/>
        <v>199.5443716496236</v>
      </c>
      <c r="O40" s="52">
        <f t="shared" si="19"/>
        <v>0.99014536189815527</v>
      </c>
      <c r="R40" s="116">
        <f t="shared" si="8"/>
        <v>0.9992099680880413</v>
      </c>
      <c r="S40" s="46"/>
      <c r="T40" s="46"/>
      <c r="V40" s="48">
        <f t="shared" si="9"/>
        <v>0.81727797089711285</v>
      </c>
      <c r="W40" s="48">
        <f t="shared" si="10"/>
        <v>1.0010404615381214</v>
      </c>
      <c r="X40" s="48">
        <f t="shared" si="11"/>
        <v>1.0018319407417269</v>
      </c>
      <c r="Y40" s="48">
        <f t="shared" si="20"/>
        <v>0.9992099680880413</v>
      </c>
      <c r="Z40" s="48">
        <f t="shared" si="21"/>
        <v>0.81812831719178514</v>
      </c>
      <c r="AA40" s="48">
        <f t="shared" si="22"/>
        <v>0.81812831719178525</v>
      </c>
      <c r="AB40" s="48"/>
      <c r="AC40" s="48"/>
      <c r="AE40" s="43">
        <f>Conversion_Factors!$G36*D188+D264</f>
        <v>9393.3230000000003</v>
      </c>
      <c r="AF40" s="43">
        <f>Conversion_Factors!$G36/Conversion_Factors!$K36*D188+D264</f>
        <v>9187.8467972246635</v>
      </c>
      <c r="AG40" s="238">
        <f t="shared" si="23"/>
        <v>1.0223639126021784</v>
      </c>
      <c r="AH40" s="5"/>
      <c r="AJ40" s="46" t="e">
        <f>D40/#REF!</f>
        <v>#REF!</v>
      </c>
      <c r="AK40" s="46" t="e">
        <f>#REF!/#REF!</f>
        <v>#REF!</v>
      </c>
      <c r="AL40" s="46" t="e">
        <f>#REF!/#REF!</f>
        <v>#REF!</v>
      </c>
      <c r="AM40" s="46" t="e">
        <f>#REF!/#REF!</f>
        <v>#REF!</v>
      </c>
      <c r="AO40" s="46" t="e">
        <f t="shared" si="24"/>
        <v>#REF!</v>
      </c>
      <c r="AP40" s="46" t="e">
        <f t="shared" si="25"/>
        <v>#REF!</v>
      </c>
      <c r="AQ40" s="46" t="e">
        <f t="shared" si="26"/>
        <v>#REF!</v>
      </c>
      <c r="AR40" s="46" t="e">
        <f t="shared" si="27"/>
        <v>#REF!</v>
      </c>
      <c r="AS40" s="46" t="e">
        <f t="shared" si="28"/>
        <v>#REF!</v>
      </c>
      <c r="AT40" s="46"/>
      <c r="AU40" s="46" t="e">
        <f t="shared" si="29"/>
        <v>#REF!</v>
      </c>
      <c r="AV40" s="46" t="e">
        <f t="shared" si="30"/>
        <v>#REF!</v>
      </c>
      <c r="AW40" s="46" t="e">
        <f t="shared" si="31"/>
        <v>#REF!</v>
      </c>
      <c r="AX40" s="46" t="e">
        <f t="shared" si="32"/>
        <v>#REF!</v>
      </c>
      <c r="BA40" s="46" t="e">
        <f>LN(#REF!/#REF!)</f>
        <v>#REF!</v>
      </c>
      <c r="BB40" s="46" t="e">
        <f>LN(#REF!/#REF!)</f>
        <v>#REF!</v>
      </c>
      <c r="BC40" s="46" t="e">
        <f>LN(#REF!/#REF!)</f>
        <v>#REF!</v>
      </c>
      <c r="BD40" s="46" t="e">
        <f>LN(#REF!/#REF!)</f>
        <v>#REF!</v>
      </c>
      <c r="BF40" s="46" t="e">
        <f>F40/#REF!</f>
        <v>#REF!</v>
      </c>
      <c r="BG40" s="46" t="e">
        <f>#REF!/#REF!</f>
        <v>#REF!</v>
      </c>
      <c r="BH40" s="46" t="e">
        <f>#REF!/#REF!</f>
        <v>#REF!</v>
      </c>
      <c r="BI40" s="46" t="e">
        <f>#REF!/#REF!</f>
        <v>#REF!</v>
      </c>
      <c r="BJ40" s="46"/>
      <c r="BL40" s="46" t="e">
        <f t="shared" si="33"/>
        <v>#REF!</v>
      </c>
      <c r="BM40" s="46" t="e">
        <f t="shared" si="34"/>
        <v>#REF!</v>
      </c>
      <c r="BN40" s="46" t="e">
        <f t="shared" si="35"/>
        <v>#REF!</v>
      </c>
      <c r="BO40" s="46" t="e">
        <f t="shared" si="36"/>
        <v>#REF!</v>
      </c>
      <c r="BQ40" s="46" t="e">
        <f>LN(#REF!/#REF!)</f>
        <v>#REF!</v>
      </c>
      <c r="BR40" s="46" t="e">
        <f>LN(#REF!/#REF!)</f>
        <v>#REF!</v>
      </c>
      <c r="BS40" s="46" t="e">
        <f>LN(#REF!/#REF!)</f>
        <v>#REF!</v>
      </c>
      <c r="BT40" s="46" t="e">
        <f>LN(#REF!/#REF!)</f>
        <v>#REF!</v>
      </c>
      <c r="BV40" s="46" t="e">
        <f>LN(#REF!/#REF!)</f>
        <v>#REF!</v>
      </c>
      <c r="BW40" s="46" t="e">
        <f>LN(#REF!/#REF!)</f>
        <v>#REF!</v>
      </c>
      <c r="BX40" s="46" t="e">
        <f>LN(#REF!/#REF!)</f>
        <v>#REF!</v>
      </c>
      <c r="BY40" s="46" t="e">
        <f>LN(#REF!/#REF!)</f>
        <v>#REF!</v>
      </c>
      <c r="CA40" s="46" t="e">
        <f>LN(#REF!/#REF!)</f>
        <v>#REF!</v>
      </c>
      <c r="CB40" s="46" t="e">
        <f>LN(#REF!/#REF!)</f>
        <v>#REF!</v>
      </c>
      <c r="CC40" s="46" t="e">
        <f>LN(#REF!/#REF!)</f>
        <v>#REF!</v>
      </c>
      <c r="CD40" s="46" t="e">
        <f>LN(#REF!/#REF!)</f>
        <v>#REF!</v>
      </c>
      <c r="CG40" s="46" t="e">
        <f t="shared" si="37"/>
        <v>#REF!</v>
      </c>
      <c r="CH40" s="46">
        <f t="shared" si="38"/>
        <v>1</v>
      </c>
      <c r="CI40" s="46">
        <f t="shared" si="12"/>
        <v>1</v>
      </c>
      <c r="CJ40" s="46"/>
      <c r="CK40" s="46" t="e">
        <f t="shared" si="39"/>
        <v>#REF!</v>
      </c>
      <c r="CL40" s="46">
        <f t="shared" si="40"/>
        <v>1</v>
      </c>
      <c r="CM40" s="46">
        <f t="shared" si="13"/>
        <v>1</v>
      </c>
      <c r="CN40" s="46"/>
      <c r="CO40" s="46" t="e">
        <f t="shared" si="41"/>
        <v>#REF!</v>
      </c>
      <c r="CP40" s="46">
        <f t="shared" si="42"/>
        <v>1</v>
      </c>
      <c r="CQ40" s="46">
        <f t="shared" si="14"/>
        <v>1</v>
      </c>
      <c r="CR40" s="46"/>
      <c r="CS40" s="46" t="e">
        <f t="shared" si="43"/>
        <v>#REF!</v>
      </c>
      <c r="CT40" s="46">
        <f t="shared" si="44"/>
        <v>1</v>
      </c>
      <c r="CU40" s="46">
        <f t="shared" si="15"/>
        <v>1</v>
      </c>
      <c r="CW40" s="46" t="e">
        <f t="shared" si="45"/>
        <v>#REF!</v>
      </c>
      <c r="CX40" s="46">
        <f t="shared" si="46"/>
        <v>1</v>
      </c>
      <c r="CY40" s="46">
        <f t="shared" si="16"/>
        <v>1</v>
      </c>
      <c r="DD40" s="2">
        <f t="shared" si="48"/>
        <v>1997</v>
      </c>
      <c r="DE40" s="46">
        <f t="shared" si="1"/>
        <v>1.332457261222753</v>
      </c>
      <c r="DF40" s="46">
        <f t="shared" si="2"/>
        <v>1.1950535636486832</v>
      </c>
      <c r="DG40" s="46">
        <f t="shared" si="3"/>
        <v>1.1073143019248288</v>
      </c>
      <c r="DH40" s="46">
        <f t="shared" si="4"/>
        <v>1.0069200931779552</v>
      </c>
      <c r="DI40" s="52">
        <f t="shared" si="47"/>
        <v>0.99286371678173047</v>
      </c>
    </row>
    <row r="41" spans="1:114" x14ac:dyDescent="0.2">
      <c r="A41" s="33" t="s">
        <v>52</v>
      </c>
      <c r="B41" s="1">
        <f t="shared" si="17"/>
        <v>1975</v>
      </c>
      <c r="D41" s="43">
        <f>Conversion_Factors!$O37*D189+D265</f>
        <v>9492.4910000000018</v>
      </c>
      <c r="F41" s="49">
        <f>Floorspace_estimates!B23</f>
        <v>48.478406456760915</v>
      </c>
      <c r="H41" s="50">
        <f t="shared" si="18"/>
        <v>195.80864334859251</v>
      </c>
      <c r="K41" s="43">
        <f>Conversion_Factors!$O37*K189+K265</f>
        <v>9527.1631396723478</v>
      </c>
      <c r="L41" s="115">
        <f t="shared" si="7"/>
        <v>196.52385125674169</v>
      </c>
      <c r="O41" s="52">
        <f t="shared" si="19"/>
        <v>0.99636070683748801</v>
      </c>
      <c r="R41" s="116">
        <f t="shared" si="8"/>
        <v>0.98408484047642275</v>
      </c>
      <c r="S41" s="46"/>
      <c r="T41" s="46"/>
      <c r="V41" s="48">
        <f t="shared" si="9"/>
        <v>0.83336894434812103</v>
      </c>
      <c r="W41" s="48">
        <f t="shared" si="10"/>
        <v>0.9920762438467432</v>
      </c>
      <c r="X41" s="48">
        <f t="shared" si="11"/>
        <v>1.0081206447265783</v>
      </c>
      <c r="Y41" s="48">
        <f t="shared" si="20"/>
        <v>0.98408484047642275</v>
      </c>
      <c r="Z41" s="48">
        <f t="shared" si="21"/>
        <v>0.82676553204740955</v>
      </c>
      <c r="AA41" s="48">
        <f t="shared" si="22"/>
        <v>0.82676553204740943</v>
      </c>
      <c r="AB41" s="48"/>
      <c r="AC41" s="48"/>
      <c r="AE41" s="43">
        <f>Conversion_Factors!$G37*D189+D265</f>
        <v>9492.4910000000018</v>
      </c>
      <c r="AF41" s="43">
        <f>Conversion_Factors!$G37/Conversion_Factors!$K37*D189+D265</f>
        <v>9304.7265312250929</v>
      </c>
      <c r="AG41" s="238">
        <f t="shared" si="23"/>
        <v>1.02017947202906</v>
      </c>
      <c r="AH41" s="5"/>
      <c r="AJ41" s="46" t="e">
        <f>D41/#REF!</f>
        <v>#REF!</v>
      </c>
      <c r="AK41" s="46" t="e">
        <f>#REF!/#REF!</f>
        <v>#REF!</v>
      </c>
      <c r="AL41" s="46" t="e">
        <f>#REF!/#REF!</f>
        <v>#REF!</v>
      </c>
      <c r="AM41" s="46" t="e">
        <f>#REF!/#REF!</f>
        <v>#REF!</v>
      </c>
      <c r="AO41" s="46" t="e">
        <f t="shared" si="24"/>
        <v>#REF!</v>
      </c>
      <c r="AP41" s="46" t="e">
        <f t="shared" si="25"/>
        <v>#REF!</v>
      </c>
      <c r="AQ41" s="46" t="e">
        <f t="shared" si="26"/>
        <v>#REF!</v>
      </c>
      <c r="AR41" s="46" t="e">
        <f t="shared" si="27"/>
        <v>#REF!</v>
      </c>
      <c r="AS41" s="46" t="e">
        <f t="shared" si="28"/>
        <v>#REF!</v>
      </c>
      <c r="AT41" s="46"/>
      <c r="AU41" s="46" t="e">
        <f t="shared" si="29"/>
        <v>#REF!</v>
      </c>
      <c r="AV41" s="46" t="e">
        <f t="shared" si="30"/>
        <v>#REF!</v>
      </c>
      <c r="AW41" s="46" t="e">
        <f t="shared" si="31"/>
        <v>#REF!</v>
      </c>
      <c r="AX41" s="46" t="e">
        <f t="shared" si="32"/>
        <v>#REF!</v>
      </c>
      <c r="BA41" s="46" t="e">
        <f>LN(#REF!/#REF!)</f>
        <v>#REF!</v>
      </c>
      <c r="BB41" s="46" t="e">
        <f>LN(#REF!/#REF!)</f>
        <v>#REF!</v>
      </c>
      <c r="BC41" s="46" t="e">
        <f>LN(#REF!/#REF!)</f>
        <v>#REF!</v>
      </c>
      <c r="BD41" s="46" t="e">
        <f>LN(#REF!/#REF!)</f>
        <v>#REF!</v>
      </c>
      <c r="BF41" s="46" t="e">
        <f>F41/#REF!</f>
        <v>#REF!</v>
      </c>
      <c r="BG41" s="46" t="e">
        <f>#REF!/#REF!</f>
        <v>#REF!</v>
      </c>
      <c r="BH41" s="46" t="e">
        <f>#REF!/#REF!</f>
        <v>#REF!</v>
      </c>
      <c r="BI41" s="46" t="e">
        <f>#REF!/#REF!</f>
        <v>#REF!</v>
      </c>
      <c r="BJ41" s="46"/>
      <c r="BL41" s="46" t="e">
        <f t="shared" si="33"/>
        <v>#REF!</v>
      </c>
      <c r="BM41" s="46" t="e">
        <f t="shared" si="34"/>
        <v>#REF!</v>
      </c>
      <c r="BN41" s="46" t="e">
        <f t="shared" si="35"/>
        <v>#REF!</v>
      </c>
      <c r="BO41" s="46" t="e">
        <f t="shared" si="36"/>
        <v>#REF!</v>
      </c>
      <c r="BQ41" s="46" t="e">
        <f>LN(#REF!/#REF!)</f>
        <v>#REF!</v>
      </c>
      <c r="BR41" s="46" t="e">
        <f>LN(#REF!/#REF!)</f>
        <v>#REF!</v>
      </c>
      <c r="BS41" s="46" t="e">
        <f>LN(#REF!/#REF!)</f>
        <v>#REF!</v>
      </c>
      <c r="BT41" s="46" t="e">
        <f>LN(#REF!/#REF!)</f>
        <v>#REF!</v>
      </c>
      <c r="BV41" s="46" t="e">
        <f>LN(#REF!/#REF!)</f>
        <v>#REF!</v>
      </c>
      <c r="BW41" s="46" t="e">
        <f>LN(#REF!/#REF!)</f>
        <v>#REF!</v>
      </c>
      <c r="BX41" s="46" t="e">
        <f>LN(#REF!/#REF!)</f>
        <v>#REF!</v>
      </c>
      <c r="BY41" s="46" t="e">
        <f>LN(#REF!/#REF!)</f>
        <v>#REF!</v>
      </c>
      <c r="CA41" s="46" t="e">
        <f>LN(#REF!/#REF!)</f>
        <v>#REF!</v>
      </c>
      <c r="CB41" s="46" t="e">
        <f>LN(#REF!/#REF!)</f>
        <v>#REF!</v>
      </c>
      <c r="CC41" s="46" t="e">
        <f>LN(#REF!/#REF!)</f>
        <v>#REF!</v>
      </c>
      <c r="CD41" s="46" t="e">
        <f>LN(#REF!/#REF!)</f>
        <v>#REF!</v>
      </c>
      <c r="CG41" s="46" t="e">
        <f t="shared" si="37"/>
        <v>#REF!</v>
      </c>
      <c r="CH41" s="46">
        <f t="shared" si="38"/>
        <v>1</v>
      </c>
      <c r="CI41" s="46">
        <f t="shared" si="12"/>
        <v>1</v>
      </c>
      <c r="CJ41" s="46"/>
      <c r="CK41" s="46" t="e">
        <f t="shared" si="39"/>
        <v>#REF!</v>
      </c>
      <c r="CL41" s="46">
        <f t="shared" si="40"/>
        <v>1</v>
      </c>
      <c r="CM41" s="46">
        <f t="shared" si="13"/>
        <v>1</v>
      </c>
      <c r="CN41" s="46"/>
      <c r="CO41" s="46" t="e">
        <f t="shared" si="41"/>
        <v>#REF!</v>
      </c>
      <c r="CP41" s="46">
        <f t="shared" si="42"/>
        <v>1</v>
      </c>
      <c r="CQ41" s="46">
        <f t="shared" si="14"/>
        <v>1</v>
      </c>
      <c r="CR41" s="46"/>
      <c r="CS41" s="46" t="e">
        <f t="shared" si="43"/>
        <v>#REF!</v>
      </c>
      <c r="CT41" s="46">
        <f t="shared" si="44"/>
        <v>1</v>
      </c>
      <c r="CU41" s="46">
        <f t="shared" si="15"/>
        <v>1</v>
      </c>
      <c r="CW41" s="46" t="e">
        <f t="shared" si="45"/>
        <v>#REF!</v>
      </c>
      <c r="CX41" s="46">
        <f t="shared" si="46"/>
        <v>1</v>
      </c>
      <c r="CY41" s="46">
        <f t="shared" si="16"/>
        <v>1</v>
      </c>
      <c r="DD41" s="2">
        <f t="shared" si="48"/>
        <v>1998</v>
      </c>
      <c r="DE41" s="46">
        <f t="shared" si="1"/>
        <v>1.3573738795609556</v>
      </c>
      <c r="DF41" s="46">
        <f t="shared" si="2"/>
        <v>1.2170318063299685</v>
      </c>
      <c r="DG41" s="46">
        <f t="shared" si="3"/>
        <v>1.1089039215107743</v>
      </c>
      <c r="DH41" s="46">
        <f t="shared" si="4"/>
        <v>1.0057814927390454</v>
      </c>
      <c r="DI41" s="52">
        <f t="shared" si="47"/>
        <v>0.99310531069261621</v>
      </c>
    </row>
    <row r="42" spans="1:114" x14ac:dyDescent="0.2">
      <c r="A42" s="33" t="s">
        <v>52</v>
      </c>
      <c r="B42" s="1">
        <f t="shared" si="17"/>
        <v>1976</v>
      </c>
      <c r="D42" s="43">
        <f>Conversion_Factors!$O38*D190+D266</f>
        <v>10063.333999999999</v>
      </c>
      <c r="F42" s="49">
        <f>Floorspace_estimates!B24</f>
        <v>49.218818000569165</v>
      </c>
      <c r="H42" s="50">
        <f t="shared" si="18"/>
        <v>204.46110672311607</v>
      </c>
      <c r="K42" s="43">
        <f>Conversion_Factors!$O38*K190+K266</f>
        <v>10002.277308138786</v>
      </c>
      <c r="L42" s="115">
        <f t="shared" si="7"/>
        <v>203.22059152300486</v>
      </c>
      <c r="O42" s="52">
        <f t="shared" si="19"/>
        <v>1.0061042790536843</v>
      </c>
      <c r="R42" s="116">
        <f t="shared" si="8"/>
        <v>1.0176184830062962</v>
      </c>
      <c r="S42" s="46"/>
      <c r="T42" s="46"/>
      <c r="V42" s="48">
        <f t="shared" si="9"/>
        <v>0.84609700270946586</v>
      </c>
      <c r="W42" s="48">
        <f t="shared" si="10"/>
        <v>1.0359144688495954</v>
      </c>
      <c r="X42" s="48">
        <f t="shared" si="11"/>
        <v>1.0179792192740527</v>
      </c>
      <c r="Y42" s="48">
        <f t="shared" si="20"/>
        <v>1.0176184830062962</v>
      </c>
      <c r="Z42" s="48">
        <f t="shared" si="21"/>
        <v>0.87648412715701096</v>
      </c>
      <c r="AA42" s="48">
        <f t="shared" si="22"/>
        <v>0.87648412715701096</v>
      </c>
      <c r="AB42" s="48"/>
      <c r="AC42" s="48"/>
      <c r="AE42" s="43">
        <f>Conversion_Factors!$G38*D190+D266</f>
        <v>10063.333999999999</v>
      </c>
      <c r="AF42" s="43">
        <f>Conversion_Factors!$G38/Conversion_Factors!$K38*D190+D266</f>
        <v>9880.0254133387643</v>
      </c>
      <c r="AG42" s="238">
        <f t="shared" si="23"/>
        <v>1.0185534529510172</v>
      </c>
      <c r="AH42" s="5"/>
      <c r="AJ42" s="46" t="e">
        <f>D42/#REF!</f>
        <v>#REF!</v>
      </c>
      <c r="AK42" s="46" t="e">
        <f>#REF!/#REF!</f>
        <v>#REF!</v>
      </c>
      <c r="AL42" s="46" t="e">
        <f>#REF!/#REF!</f>
        <v>#REF!</v>
      </c>
      <c r="AM42" s="46" t="e">
        <f>#REF!/#REF!</f>
        <v>#REF!</v>
      </c>
      <c r="AO42" s="46" t="e">
        <f t="shared" si="24"/>
        <v>#REF!</v>
      </c>
      <c r="AP42" s="46" t="e">
        <f t="shared" si="25"/>
        <v>#REF!</v>
      </c>
      <c r="AQ42" s="46" t="e">
        <f t="shared" si="26"/>
        <v>#REF!</v>
      </c>
      <c r="AR42" s="46" t="e">
        <f t="shared" si="27"/>
        <v>#REF!</v>
      </c>
      <c r="AS42" s="46" t="e">
        <f t="shared" si="28"/>
        <v>#REF!</v>
      </c>
      <c r="AT42" s="46"/>
      <c r="AU42" s="46" t="e">
        <f t="shared" si="29"/>
        <v>#REF!</v>
      </c>
      <c r="AV42" s="46" t="e">
        <f t="shared" si="30"/>
        <v>#REF!</v>
      </c>
      <c r="AW42" s="46" t="e">
        <f t="shared" si="31"/>
        <v>#REF!</v>
      </c>
      <c r="AX42" s="46" t="e">
        <f t="shared" si="32"/>
        <v>#REF!</v>
      </c>
      <c r="BA42" s="46" t="e">
        <f>LN(#REF!/#REF!)</f>
        <v>#REF!</v>
      </c>
      <c r="BB42" s="46" t="e">
        <f>LN(#REF!/#REF!)</f>
        <v>#REF!</v>
      </c>
      <c r="BC42" s="46" t="e">
        <f>LN(#REF!/#REF!)</f>
        <v>#REF!</v>
      </c>
      <c r="BD42" s="46" t="e">
        <f>LN(#REF!/#REF!)</f>
        <v>#REF!</v>
      </c>
      <c r="BF42" s="46" t="e">
        <f>F42/#REF!</f>
        <v>#REF!</v>
      </c>
      <c r="BG42" s="46" t="e">
        <f>#REF!/#REF!</f>
        <v>#REF!</v>
      </c>
      <c r="BH42" s="46" t="e">
        <f>#REF!/#REF!</f>
        <v>#REF!</v>
      </c>
      <c r="BI42" s="46" t="e">
        <f>#REF!/#REF!</f>
        <v>#REF!</v>
      </c>
      <c r="BJ42" s="46"/>
      <c r="BL42" s="46" t="e">
        <f t="shared" si="33"/>
        <v>#REF!</v>
      </c>
      <c r="BM42" s="46" t="e">
        <f t="shared" si="34"/>
        <v>#REF!</v>
      </c>
      <c r="BN42" s="46" t="e">
        <f t="shared" si="35"/>
        <v>#REF!</v>
      </c>
      <c r="BO42" s="46" t="e">
        <f t="shared" si="36"/>
        <v>#REF!</v>
      </c>
      <c r="BQ42" s="46" t="e">
        <f>LN(#REF!/#REF!)</f>
        <v>#REF!</v>
      </c>
      <c r="BR42" s="46" t="e">
        <f>LN(#REF!/#REF!)</f>
        <v>#REF!</v>
      </c>
      <c r="BS42" s="46" t="e">
        <f>LN(#REF!/#REF!)</f>
        <v>#REF!</v>
      </c>
      <c r="BT42" s="46" t="e">
        <f>LN(#REF!/#REF!)</f>
        <v>#REF!</v>
      </c>
      <c r="BV42" s="46" t="e">
        <f>LN(#REF!/#REF!)</f>
        <v>#REF!</v>
      </c>
      <c r="BW42" s="46" t="e">
        <f>LN(#REF!/#REF!)</f>
        <v>#REF!</v>
      </c>
      <c r="BX42" s="46" t="e">
        <f>LN(#REF!/#REF!)</f>
        <v>#REF!</v>
      </c>
      <c r="BY42" s="46" t="e">
        <f>LN(#REF!/#REF!)</f>
        <v>#REF!</v>
      </c>
      <c r="CA42" s="46" t="e">
        <f>LN(#REF!/#REF!)</f>
        <v>#REF!</v>
      </c>
      <c r="CB42" s="46" t="e">
        <f>LN(#REF!/#REF!)</f>
        <v>#REF!</v>
      </c>
      <c r="CC42" s="46" t="e">
        <f>LN(#REF!/#REF!)</f>
        <v>#REF!</v>
      </c>
      <c r="CD42" s="46" t="e">
        <f>LN(#REF!/#REF!)</f>
        <v>#REF!</v>
      </c>
      <c r="CG42" s="46" t="e">
        <f t="shared" si="37"/>
        <v>#REF!</v>
      </c>
      <c r="CH42" s="46">
        <f t="shared" si="38"/>
        <v>1</v>
      </c>
      <c r="CI42" s="46">
        <f t="shared" si="12"/>
        <v>1</v>
      </c>
      <c r="CJ42" s="46"/>
      <c r="CK42" s="46" t="e">
        <f t="shared" si="39"/>
        <v>#REF!</v>
      </c>
      <c r="CL42" s="46">
        <f t="shared" si="40"/>
        <v>1</v>
      </c>
      <c r="CM42" s="46">
        <f t="shared" si="13"/>
        <v>1</v>
      </c>
      <c r="CN42" s="46"/>
      <c r="CO42" s="46" t="e">
        <f t="shared" si="41"/>
        <v>#REF!</v>
      </c>
      <c r="CP42" s="46">
        <f t="shared" si="42"/>
        <v>1</v>
      </c>
      <c r="CQ42" s="46">
        <f t="shared" si="14"/>
        <v>1</v>
      </c>
      <c r="CR42" s="46"/>
      <c r="CS42" s="46" t="e">
        <f t="shared" si="43"/>
        <v>#REF!</v>
      </c>
      <c r="CT42" s="46">
        <f t="shared" si="44"/>
        <v>1</v>
      </c>
      <c r="CU42" s="46">
        <f t="shared" si="15"/>
        <v>1</v>
      </c>
      <c r="CW42" s="46" t="e">
        <f t="shared" si="45"/>
        <v>#REF!</v>
      </c>
      <c r="CX42" s="46">
        <f t="shared" si="46"/>
        <v>1</v>
      </c>
      <c r="CY42" s="46">
        <f t="shared" si="16"/>
        <v>1</v>
      </c>
      <c r="DD42" s="2">
        <f t="shared" si="48"/>
        <v>1999</v>
      </c>
      <c r="DE42" s="46">
        <f t="shared" si="1"/>
        <v>1.3927721859336097</v>
      </c>
      <c r="DF42" s="46">
        <f t="shared" si="2"/>
        <v>1.242869781413823</v>
      </c>
      <c r="DG42" s="46">
        <f t="shared" si="3"/>
        <v>1.1146363863740925</v>
      </c>
      <c r="DH42" s="46">
        <f t="shared" si="4"/>
        <v>1.0053591622306639</v>
      </c>
      <c r="DI42" s="52">
        <f t="shared" si="47"/>
        <v>0.99750129567947288</v>
      </c>
    </row>
    <row r="43" spans="1:114" x14ac:dyDescent="0.2">
      <c r="A43" s="33" t="s">
        <v>52</v>
      </c>
      <c r="B43" s="1">
        <f t="shared" si="17"/>
        <v>1977</v>
      </c>
      <c r="D43" s="43">
        <f>Conversion_Factors!$O39*D191+D267</f>
        <v>10238.851610245176</v>
      </c>
      <c r="F43" s="49">
        <f>Floorspace_estimates!B25</f>
        <v>50.022048157018361</v>
      </c>
      <c r="H43" s="50">
        <f t="shared" si="18"/>
        <v>204.68677288274151</v>
      </c>
      <c r="K43" s="43">
        <f>Conversion_Factors!$O39*K191+K267</f>
        <v>10208.79199542011</v>
      </c>
      <c r="L43" s="115">
        <f t="shared" si="7"/>
        <v>204.08584557303379</v>
      </c>
      <c r="O43" s="52">
        <f t="shared" si="19"/>
        <v>1.002944483033698</v>
      </c>
      <c r="R43" s="116">
        <f t="shared" si="8"/>
        <v>1.021951205921857</v>
      </c>
      <c r="S43" s="46"/>
      <c r="T43" s="46"/>
      <c r="V43" s="48">
        <f t="shared" si="9"/>
        <v>0.85990494559524699</v>
      </c>
      <c r="W43" s="48">
        <f t="shared" si="10"/>
        <v>1.0370578199916896</v>
      </c>
      <c r="X43" s="48">
        <f t="shared" si="11"/>
        <v>1.0147821285226681</v>
      </c>
      <c r="Y43" s="48">
        <f t="shared" si="20"/>
        <v>1.021951205921857</v>
      </c>
      <c r="Z43" s="48">
        <f t="shared" si="21"/>
        <v>0.89177114827907922</v>
      </c>
      <c r="AA43" s="48">
        <f t="shared" si="22"/>
        <v>0.89177114827907922</v>
      </c>
      <c r="AB43" s="48"/>
      <c r="AC43" s="48"/>
      <c r="AE43" s="43">
        <f>Conversion_Factors!$G39*D191+D267</f>
        <v>10238.851610245176</v>
      </c>
      <c r="AF43" s="43">
        <f>Conversion_Factors!$G39/Conversion_Factors!$K39*D191+D267</f>
        <v>10046.20460567625</v>
      </c>
      <c r="AG43" s="238">
        <f t="shared" si="23"/>
        <v>1.0191760980520024</v>
      </c>
      <c r="AH43" s="5"/>
      <c r="AJ43" s="46" t="e">
        <f>D43/#REF!</f>
        <v>#REF!</v>
      </c>
      <c r="AK43" s="46" t="e">
        <f>#REF!/#REF!</f>
        <v>#REF!</v>
      </c>
      <c r="AL43" s="46" t="e">
        <f>#REF!/#REF!</f>
        <v>#REF!</v>
      </c>
      <c r="AM43" s="46" t="e">
        <f>#REF!/#REF!</f>
        <v>#REF!</v>
      </c>
      <c r="AO43" s="46" t="e">
        <f t="shared" si="24"/>
        <v>#REF!</v>
      </c>
      <c r="AP43" s="46" t="e">
        <f t="shared" si="25"/>
        <v>#REF!</v>
      </c>
      <c r="AQ43" s="46" t="e">
        <f t="shared" si="26"/>
        <v>#REF!</v>
      </c>
      <c r="AR43" s="46" t="e">
        <f t="shared" si="27"/>
        <v>#REF!</v>
      </c>
      <c r="AS43" s="46" t="e">
        <f t="shared" si="28"/>
        <v>#REF!</v>
      </c>
      <c r="AT43" s="46"/>
      <c r="AU43" s="46" t="e">
        <f t="shared" si="29"/>
        <v>#REF!</v>
      </c>
      <c r="AV43" s="46" t="e">
        <f t="shared" si="30"/>
        <v>#REF!</v>
      </c>
      <c r="AW43" s="46" t="e">
        <f t="shared" si="31"/>
        <v>#REF!</v>
      </c>
      <c r="AX43" s="46" t="e">
        <f t="shared" si="32"/>
        <v>#REF!</v>
      </c>
      <c r="BA43" s="46" t="e">
        <f>LN(#REF!/#REF!)</f>
        <v>#REF!</v>
      </c>
      <c r="BB43" s="46" t="e">
        <f>LN(#REF!/#REF!)</f>
        <v>#REF!</v>
      </c>
      <c r="BC43" s="46" t="e">
        <f>LN(#REF!/#REF!)</f>
        <v>#REF!</v>
      </c>
      <c r="BD43" s="46" t="e">
        <f>LN(#REF!/#REF!)</f>
        <v>#REF!</v>
      </c>
      <c r="BF43" s="46" t="e">
        <f>F43/#REF!</f>
        <v>#REF!</v>
      </c>
      <c r="BG43" s="46" t="e">
        <f>#REF!/#REF!</f>
        <v>#REF!</v>
      </c>
      <c r="BH43" s="46" t="e">
        <f>#REF!/#REF!</f>
        <v>#REF!</v>
      </c>
      <c r="BI43" s="46" t="e">
        <f>#REF!/#REF!</f>
        <v>#REF!</v>
      </c>
      <c r="BJ43" s="46"/>
      <c r="BL43" s="46" t="e">
        <f t="shared" si="33"/>
        <v>#REF!</v>
      </c>
      <c r="BM43" s="46" t="e">
        <f t="shared" si="34"/>
        <v>#REF!</v>
      </c>
      <c r="BN43" s="46" t="e">
        <f t="shared" si="35"/>
        <v>#REF!</v>
      </c>
      <c r="BO43" s="46" t="e">
        <f t="shared" si="36"/>
        <v>#REF!</v>
      </c>
      <c r="BQ43" s="46" t="e">
        <f>LN(#REF!/#REF!)</f>
        <v>#REF!</v>
      </c>
      <c r="BR43" s="46" t="e">
        <f>LN(#REF!/#REF!)</f>
        <v>#REF!</v>
      </c>
      <c r="BS43" s="46" t="e">
        <f>LN(#REF!/#REF!)</f>
        <v>#REF!</v>
      </c>
      <c r="BT43" s="46" t="e">
        <f>LN(#REF!/#REF!)</f>
        <v>#REF!</v>
      </c>
      <c r="BV43" s="46" t="e">
        <f>LN(#REF!/#REF!)</f>
        <v>#REF!</v>
      </c>
      <c r="BW43" s="46" t="e">
        <f>LN(#REF!/#REF!)</f>
        <v>#REF!</v>
      </c>
      <c r="BX43" s="46" t="e">
        <f>LN(#REF!/#REF!)</f>
        <v>#REF!</v>
      </c>
      <c r="BY43" s="46" t="e">
        <f>LN(#REF!/#REF!)</f>
        <v>#REF!</v>
      </c>
      <c r="CA43" s="46" t="e">
        <f>LN(#REF!/#REF!)</f>
        <v>#REF!</v>
      </c>
      <c r="CB43" s="46" t="e">
        <f>LN(#REF!/#REF!)</f>
        <v>#REF!</v>
      </c>
      <c r="CC43" s="46" t="e">
        <f>LN(#REF!/#REF!)</f>
        <v>#REF!</v>
      </c>
      <c r="CD43" s="46" t="e">
        <f>LN(#REF!/#REF!)</f>
        <v>#REF!</v>
      </c>
      <c r="CG43" s="46" t="e">
        <f t="shared" si="37"/>
        <v>#REF!</v>
      </c>
      <c r="CH43" s="46">
        <f t="shared" si="38"/>
        <v>1</v>
      </c>
      <c r="CI43" s="46">
        <f t="shared" si="12"/>
        <v>1</v>
      </c>
      <c r="CJ43" s="46"/>
      <c r="CK43" s="46" t="e">
        <f t="shared" si="39"/>
        <v>#REF!</v>
      </c>
      <c r="CL43" s="46">
        <f t="shared" si="40"/>
        <v>1</v>
      </c>
      <c r="CM43" s="46">
        <f t="shared" si="13"/>
        <v>1</v>
      </c>
      <c r="CN43" s="46"/>
      <c r="CO43" s="46" t="e">
        <f t="shared" si="41"/>
        <v>#REF!</v>
      </c>
      <c r="CP43" s="46">
        <f t="shared" si="42"/>
        <v>1</v>
      </c>
      <c r="CQ43" s="46">
        <f t="shared" si="14"/>
        <v>1</v>
      </c>
      <c r="CR43" s="46"/>
      <c r="CS43" s="46" t="e">
        <f t="shared" si="43"/>
        <v>#REF!</v>
      </c>
      <c r="CT43" s="46">
        <f t="shared" si="44"/>
        <v>1</v>
      </c>
      <c r="CU43" s="46">
        <f t="shared" si="15"/>
        <v>1</v>
      </c>
      <c r="CW43" s="46" t="e">
        <f t="shared" si="45"/>
        <v>#REF!</v>
      </c>
      <c r="CX43" s="46">
        <f t="shared" si="46"/>
        <v>1</v>
      </c>
      <c r="CY43" s="46">
        <f t="shared" si="16"/>
        <v>1</v>
      </c>
      <c r="DD43" s="2">
        <f t="shared" si="48"/>
        <v>2000</v>
      </c>
      <c r="DE43" s="46">
        <f t="shared" si="1"/>
        <v>1.4624891274263792</v>
      </c>
      <c r="DF43" s="46">
        <f t="shared" si="2"/>
        <v>1.2698678823650202</v>
      </c>
      <c r="DG43" s="46">
        <f t="shared" si="3"/>
        <v>1.1434745993212807</v>
      </c>
      <c r="DH43" s="46">
        <f t="shared" si="4"/>
        <v>1.0071811409102154</v>
      </c>
      <c r="DI43" s="52">
        <f t="shared" si="47"/>
        <v>0.99488873277510592</v>
      </c>
    </row>
    <row r="44" spans="1:114" x14ac:dyDescent="0.2">
      <c r="A44" s="33" t="s">
        <v>52</v>
      </c>
      <c r="B44" s="1">
        <f t="shared" si="17"/>
        <v>1978</v>
      </c>
      <c r="D44" s="43">
        <f>Conversion_Factors!$O40*D192+D268</f>
        <v>10543.397742854286</v>
      </c>
      <c r="F44" s="49">
        <f>Floorspace_estimates!B26</f>
        <v>51.004508012970277</v>
      </c>
      <c r="H44" s="50">
        <f t="shared" si="18"/>
        <v>206.71501703679084</v>
      </c>
      <c r="K44" s="43">
        <f>Conversion_Factors!$O40*K192+K268</f>
        <v>10333.4667304578</v>
      </c>
      <c r="L44" s="115">
        <f t="shared" si="7"/>
        <v>202.59908649310046</v>
      </c>
      <c r="O44" s="52">
        <f t="shared" si="19"/>
        <v>1.0203156421627328</v>
      </c>
      <c r="R44" s="116">
        <f t="shared" si="8"/>
        <v>1.0145063229590674</v>
      </c>
      <c r="S44" s="46"/>
      <c r="T44" s="46"/>
      <c r="V44" s="48">
        <f t="shared" si="9"/>
        <v>0.87679393995089527</v>
      </c>
      <c r="W44" s="48">
        <f t="shared" si="10"/>
        <v>1.0473340407322171</v>
      </c>
      <c r="X44" s="48">
        <f t="shared" si="11"/>
        <v>1.0323583175680948</v>
      </c>
      <c r="Y44" s="48">
        <f t="shared" si="20"/>
        <v>1.0145063229590674</v>
      </c>
      <c r="Z44" s="48">
        <f t="shared" si="21"/>
        <v>0.91829614001829196</v>
      </c>
      <c r="AA44" s="48">
        <f t="shared" si="22"/>
        <v>0.91829614001829207</v>
      </c>
      <c r="AB44" s="48"/>
      <c r="AC44" s="48" t="e">
        <f>#REF!*#REF!*X44</f>
        <v>#REF!</v>
      </c>
      <c r="AE44" s="43">
        <f>Conversion_Factors!$G40*D192+D268</f>
        <v>10543.397742854286</v>
      </c>
      <c r="AF44" s="43">
        <f>Conversion_Factors!$G40/Conversion_Factors!$K40*D192+D268</f>
        <v>10292.012319171272</v>
      </c>
      <c r="AG44" s="238">
        <f t="shared" si="23"/>
        <v>1.0244252937022578</v>
      </c>
      <c r="AH44" s="5"/>
      <c r="AJ44" s="46" t="e">
        <f>D44/#REF!</f>
        <v>#REF!</v>
      </c>
      <c r="AK44" s="46" t="e">
        <f>#REF!/#REF!</f>
        <v>#REF!</v>
      </c>
      <c r="AL44" s="46" t="e">
        <f>#REF!/#REF!</f>
        <v>#REF!</v>
      </c>
      <c r="AM44" s="46" t="e">
        <f>#REF!/#REF!</f>
        <v>#REF!</v>
      </c>
      <c r="AO44" s="46" t="e">
        <f t="shared" si="24"/>
        <v>#REF!</v>
      </c>
      <c r="AP44" s="46" t="e">
        <f t="shared" si="25"/>
        <v>#REF!</v>
      </c>
      <c r="AQ44" s="46" t="e">
        <f t="shared" si="26"/>
        <v>#REF!</v>
      </c>
      <c r="AR44" s="46" t="e">
        <f t="shared" si="27"/>
        <v>#REF!</v>
      </c>
      <c r="AS44" s="46" t="e">
        <f t="shared" si="28"/>
        <v>#REF!</v>
      </c>
      <c r="AT44" s="46"/>
      <c r="AU44" s="46" t="e">
        <f t="shared" si="29"/>
        <v>#REF!</v>
      </c>
      <c r="AV44" s="46" t="e">
        <f t="shared" si="30"/>
        <v>#REF!</v>
      </c>
      <c r="AW44" s="46" t="e">
        <f t="shared" si="31"/>
        <v>#REF!</v>
      </c>
      <c r="AX44" s="46" t="e">
        <f t="shared" si="32"/>
        <v>#REF!</v>
      </c>
      <c r="BA44" s="46" t="e">
        <f>LN(#REF!/#REF!)</f>
        <v>#REF!</v>
      </c>
      <c r="BB44" s="46" t="e">
        <f>LN(#REF!/#REF!)</f>
        <v>#REF!</v>
      </c>
      <c r="BC44" s="46" t="e">
        <f>LN(#REF!/#REF!)</f>
        <v>#REF!</v>
      </c>
      <c r="BD44" s="46" t="e">
        <f>LN(#REF!/#REF!)</f>
        <v>#REF!</v>
      </c>
      <c r="BF44" s="46" t="e">
        <f>F44/#REF!</f>
        <v>#REF!</v>
      </c>
      <c r="BG44" s="46" t="e">
        <f>#REF!/#REF!</f>
        <v>#REF!</v>
      </c>
      <c r="BH44" s="46" t="e">
        <f>#REF!/#REF!</f>
        <v>#REF!</v>
      </c>
      <c r="BI44" s="46" t="e">
        <f>#REF!/#REF!</f>
        <v>#REF!</v>
      </c>
      <c r="BJ44" s="46"/>
      <c r="BL44" s="46" t="e">
        <f t="shared" si="33"/>
        <v>#REF!</v>
      </c>
      <c r="BM44" s="46" t="e">
        <f t="shared" si="34"/>
        <v>#REF!</v>
      </c>
      <c r="BN44" s="46" t="e">
        <f t="shared" si="35"/>
        <v>#REF!</v>
      </c>
      <c r="BO44" s="46" t="e">
        <f t="shared" si="36"/>
        <v>#REF!</v>
      </c>
      <c r="BQ44" s="46" t="e">
        <f>LN(#REF!/#REF!)</f>
        <v>#REF!</v>
      </c>
      <c r="BR44" s="46" t="e">
        <f>LN(#REF!/#REF!)</f>
        <v>#REF!</v>
      </c>
      <c r="BS44" s="46" t="e">
        <f>LN(#REF!/#REF!)</f>
        <v>#REF!</v>
      </c>
      <c r="BT44" s="46" t="e">
        <f>LN(#REF!/#REF!)</f>
        <v>#REF!</v>
      </c>
      <c r="BV44" s="46" t="e">
        <f>LN(#REF!/#REF!)</f>
        <v>#REF!</v>
      </c>
      <c r="BW44" s="46" t="e">
        <f>LN(#REF!/#REF!)</f>
        <v>#REF!</v>
      </c>
      <c r="BX44" s="46" t="e">
        <f>LN(#REF!/#REF!)</f>
        <v>#REF!</v>
      </c>
      <c r="BY44" s="46" t="e">
        <f>LN(#REF!/#REF!)</f>
        <v>#REF!</v>
      </c>
      <c r="CA44" s="46" t="e">
        <f>LN(#REF!/#REF!)</f>
        <v>#REF!</v>
      </c>
      <c r="CB44" s="46" t="e">
        <f>LN(#REF!/#REF!)</f>
        <v>#REF!</v>
      </c>
      <c r="CC44" s="46" t="e">
        <f>LN(#REF!/#REF!)</f>
        <v>#REF!</v>
      </c>
      <c r="CD44" s="46" t="e">
        <f>LN(#REF!/#REF!)</f>
        <v>#REF!</v>
      </c>
      <c r="CG44" s="46" t="e">
        <f t="shared" si="37"/>
        <v>#REF!</v>
      </c>
      <c r="CH44" s="46">
        <f t="shared" si="38"/>
        <v>1</v>
      </c>
      <c r="CI44" s="46">
        <f t="shared" si="12"/>
        <v>1</v>
      </c>
      <c r="CJ44" s="46"/>
      <c r="CK44" s="46" t="e">
        <f t="shared" si="39"/>
        <v>#REF!</v>
      </c>
      <c r="CL44" s="46">
        <f t="shared" si="40"/>
        <v>1</v>
      </c>
      <c r="CM44" s="46">
        <f t="shared" si="13"/>
        <v>1</v>
      </c>
      <c r="CN44" s="46"/>
      <c r="CO44" s="46" t="e">
        <f t="shared" si="41"/>
        <v>#REF!</v>
      </c>
      <c r="CP44" s="46">
        <f t="shared" si="42"/>
        <v>1</v>
      </c>
      <c r="CQ44" s="46">
        <f t="shared" si="14"/>
        <v>1</v>
      </c>
      <c r="CR44" s="46"/>
      <c r="CS44" s="46" t="e">
        <f t="shared" si="43"/>
        <v>#REF!</v>
      </c>
      <c r="CT44" s="46">
        <f t="shared" si="44"/>
        <v>1</v>
      </c>
      <c r="CU44" s="46">
        <f t="shared" si="15"/>
        <v>1</v>
      </c>
      <c r="CW44" s="46" t="e">
        <f t="shared" si="45"/>
        <v>#REF!</v>
      </c>
      <c r="CX44" s="46">
        <f t="shared" si="46"/>
        <v>1</v>
      </c>
      <c r="CY44" s="46">
        <f t="shared" si="16"/>
        <v>1</v>
      </c>
      <c r="DD44" s="2">
        <f t="shared" si="48"/>
        <v>2001</v>
      </c>
      <c r="DE44" s="46">
        <f t="shared" si="1"/>
        <v>1.4470368613437454</v>
      </c>
      <c r="DF44" s="46">
        <f t="shared" si="2"/>
        <v>1.2959542332713276</v>
      </c>
      <c r="DG44" s="46">
        <f t="shared" si="3"/>
        <v>1.1149074874685962</v>
      </c>
      <c r="DH44" s="46">
        <f t="shared" si="4"/>
        <v>1.0015003319579534</v>
      </c>
      <c r="DI44" s="52">
        <f t="shared" si="47"/>
        <v>0.9839073962454844</v>
      </c>
    </row>
    <row r="45" spans="1:114" x14ac:dyDescent="0.2">
      <c r="A45" s="33" t="s">
        <v>52</v>
      </c>
      <c r="B45" s="1">
        <f t="shared" si="17"/>
        <v>1979</v>
      </c>
      <c r="D45" s="43">
        <f>Conversion_Factors!$O41*D193+D269</f>
        <v>10679.241087160255</v>
      </c>
      <c r="F45" s="49">
        <f>Floorspace_estimates!B27</f>
        <v>52.144920365325937</v>
      </c>
      <c r="H45" s="50">
        <f t="shared" si="18"/>
        <v>204.79925968515769</v>
      </c>
      <c r="K45" s="43">
        <f>Conversion_Factors!$O41*K193+K269</f>
        <v>10618.896238917618</v>
      </c>
      <c r="L45" s="115">
        <f t="shared" si="7"/>
        <v>203.64200701663574</v>
      </c>
      <c r="O45" s="52">
        <f t="shared" si="19"/>
        <v>1.0056827797244574</v>
      </c>
      <c r="R45" s="116">
        <f t="shared" si="8"/>
        <v>1.0197287031967315</v>
      </c>
      <c r="S45" s="46"/>
      <c r="T45" s="46"/>
      <c r="V45" s="48">
        <f t="shared" si="9"/>
        <v>0.89639821962233757</v>
      </c>
      <c r="W45" s="48">
        <f t="shared" si="10"/>
        <v>1.0376277411275239</v>
      </c>
      <c r="X45" s="48">
        <f t="shared" si="11"/>
        <v>1.0175527450337338</v>
      </c>
      <c r="Y45" s="48">
        <f t="shared" si="20"/>
        <v>1.0197287031967315</v>
      </c>
      <c r="Z45" s="48">
        <f t="shared" si="21"/>
        <v>0.93012765977746004</v>
      </c>
      <c r="AA45" s="48">
        <f t="shared" si="22"/>
        <v>0.93012765977746015</v>
      </c>
      <c r="AB45" s="48"/>
      <c r="AC45" s="48" t="e">
        <f>#REF!*#REF!*X45</f>
        <v>#REF!</v>
      </c>
      <c r="AE45" s="43">
        <f>Conversion_Factors!$G41*D193+D269</f>
        <v>10679.241087160255</v>
      </c>
      <c r="AF45" s="43">
        <f>Conversion_Factors!$G41/Conversion_Factors!$K41*D193+D269</f>
        <v>10483.025976113317</v>
      </c>
      <c r="AG45" s="238">
        <f t="shared" si="23"/>
        <v>1.0187174115082835</v>
      </c>
      <c r="AH45" s="5"/>
      <c r="AJ45" s="46" t="e">
        <f>D45/#REF!</f>
        <v>#REF!</v>
      </c>
      <c r="AK45" s="46" t="e">
        <f>#REF!/#REF!</f>
        <v>#REF!</v>
      </c>
      <c r="AL45" s="46" t="e">
        <f>#REF!/#REF!</f>
        <v>#REF!</v>
      </c>
      <c r="AM45" s="46" t="e">
        <f>#REF!/#REF!</f>
        <v>#REF!</v>
      </c>
      <c r="AO45" s="46" t="e">
        <f t="shared" si="24"/>
        <v>#REF!</v>
      </c>
      <c r="AP45" s="46" t="e">
        <f t="shared" si="25"/>
        <v>#REF!</v>
      </c>
      <c r="AQ45" s="46" t="e">
        <f t="shared" si="26"/>
        <v>#REF!</v>
      </c>
      <c r="AR45" s="46" t="e">
        <f t="shared" si="27"/>
        <v>#REF!</v>
      </c>
      <c r="AS45" s="46" t="e">
        <f t="shared" si="28"/>
        <v>#REF!</v>
      </c>
      <c r="AT45" s="46"/>
      <c r="AU45" s="46" t="e">
        <f t="shared" si="29"/>
        <v>#REF!</v>
      </c>
      <c r="AV45" s="46" t="e">
        <f t="shared" si="30"/>
        <v>#REF!</v>
      </c>
      <c r="AW45" s="46" t="e">
        <f t="shared" si="31"/>
        <v>#REF!</v>
      </c>
      <c r="AX45" s="46" t="e">
        <f t="shared" si="32"/>
        <v>#REF!</v>
      </c>
      <c r="BA45" s="46" t="e">
        <f>LN(#REF!/#REF!)</f>
        <v>#REF!</v>
      </c>
      <c r="BB45" s="46" t="e">
        <f>LN(#REF!/#REF!)</f>
        <v>#REF!</v>
      </c>
      <c r="BC45" s="46" t="e">
        <f>LN(#REF!/#REF!)</f>
        <v>#REF!</v>
      </c>
      <c r="BD45" s="46" t="e">
        <f>LN(#REF!/#REF!)</f>
        <v>#REF!</v>
      </c>
      <c r="BF45" s="46" t="e">
        <f>F45/#REF!</f>
        <v>#REF!</v>
      </c>
      <c r="BG45" s="46" t="e">
        <f>#REF!/#REF!</f>
        <v>#REF!</v>
      </c>
      <c r="BH45" s="46" t="e">
        <f>#REF!/#REF!</f>
        <v>#REF!</v>
      </c>
      <c r="BI45" s="46" t="e">
        <f>#REF!/#REF!</f>
        <v>#REF!</v>
      </c>
      <c r="BJ45" s="46"/>
      <c r="BL45" s="46" t="e">
        <f t="shared" si="33"/>
        <v>#REF!</v>
      </c>
      <c r="BM45" s="46" t="e">
        <f t="shared" si="34"/>
        <v>#REF!</v>
      </c>
      <c r="BN45" s="46" t="e">
        <f t="shared" si="35"/>
        <v>#REF!</v>
      </c>
      <c r="BO45" s="46" t="e">
        <f t="shared" si="36"/>
        <v>#REF!</v>
      </c>
      <c r="BQ45" s="46" t="e">
        <f>LN(#REF!/#REF!)</f>
        <v>#REF!</v>
      </c>
      <c r="BR45" s="46" t="e">
        <f>LN(#REF!/#REF!)</f>
        <v>#REF!</v>
      </c>
      <c r="BS45" s="46" t="e">
        <f>LN(#REF!/#REF!)</f>
        <v>#REF!</v>
      </c>
      <c r="BT45" s="46" t="e">
        <f>LN(#REF!/#REF!)</f>
        <v>#REF!</v>
      </c>
      <c r="BV45" s="46" t="e">
        <f>LN(#REF!/#REF!)</f>
        <v>#REF!</v>
      </c>
      <c r="BW45" s="46" t="e">
        <f>LN(#REF!/#REF!)</f>
        <v>#REF!</v>
      </c>
      <c r="BX45" s="46" t="e">
        <f>LN(#REF!/#REF!)</f>
        <v>#REF!</v>
      </c>
      <c r="BY45" s="46" t="e">
        <f>LN(#REF!/#REF!)</f>
        <v>#REF!</v>
      </c>
      <c r="CA45" s="46" t="e">
        <f>LN(#REF!/#REF!)</f>
        <v>#REF!</v>
      </c>
      <c r="CB45" s="46" t="e">
        <f>LN(#REF!/#REF!)</f>
        <v>#REF!</v>
      </c>
      <c r="CC45" s="46" t="e">
        <f>LN(#REF!/#REF!)</f>
        <v>#REF!</v>
      </c>
      <c r="CD45" s="46" t="e">
        <f>LN(#REF!/#REF!)</f>
        <v>#REF!</v>
      </c>
      <c r="CG45" s="46" t="e">
        <f t="shared" si="37"/>
        <v>#REF!</v>
      </c>
      <c r="CH45" s="46">
        <f t="shared" si="38"/>
        <v>1</v>
      </c>
      <c r="CI45" s="46">
        <f t="shared" si="12"/>
        <v>1</v>
      </c>
      <c r="CJ45" s="46"/>
      <c r="CK45" s="46" t="e">
        <f t="shared" si="39"/>
        <v>#REF!</v>
      </c>
      <c r="CL45" s="46">
        <f t="shared" si="40"/>
        <v>1</v>
      </c>
      <c r="CM45" s="46">
        <f t="shared" si="13"/>
        <v>1</v>
      </c>
      <c r="CN45" s="46"/>
      <c r="CO45" s="46" t="e">
        <f t="shared" si="41"/>
        <v>#REF!</v>
      </c>
      <c r="CP45" s="46">
        <f t="shared" si="42"/>
        <v>1</v>
      </c>
      <c r="CQ45" s="46">
        <f t="shared" si="14"/>
        <v>1</v>
      </c>
      <c r="CR45" s="46"/>
      <c r="CS45" s="46" t="e">
        <f t="shared" si="43"/>
        <v>#REF!</v>
      </c>
      <c r="CT45" s="46">
        <f t="shared" si="44"/>
        <v>1</v>
      </c>
      <c r="CU45" s="46">
        <f t="shared" si="15"/>
        <v>1</v>
      </c>
      <c r="CW45" s="46" t="e">
        <f t="shared" si="45"/>
        <v>#REF!</v>
      </c>
      <c r="CX45" s="46">
        <f t="shared" si="46"/>
        <v>1</v>
      </c>
      <c r="CY45" s="46">
        <f t="shared" si="16"/>
        <v>1</v>
      </c>
      <c r="DD45" s="2">
        <f t="shared" ref="DD45:DD50" si="49">DD44+1</f>
        <v>2002</v>
      </c>
      <c r="DE45" s="46">
        <f t="shared" si="1"/>
        <v>1.4725753291787183</v>
      </c>
      <c r="DF45" s="46">
        <f t="shared" si="2"/>
        <v>1.3179306558420987</v>
      </c>
      <c r="DG45" s="46">
        <f t="shared" si="3"/>
        <v>1.0997965870070714</v>
      </c>
      <c r="DH45" s="46">
        <f t="shared" si="4"/>
        <v>1.0159506033700589</v>
      </c>
      <c r="DI45" s="52">
        <f t="shared" si="47"/>
        <v>0.98431752075796519</v>
      </c>
    </row>
    <row r="46" spans="1:114" x14ac:dyDescent="0.2">
      <c r="A46" s="33" t="s">
        <v>52</v>
      </c>
      <c r="B46" s="1">
        <f t="shared" si="17"/>
        <v>1980</v>
      </c>
      <c r="D46" s="43">
        <f>Conversion_Factors!$O42*D194+D270</f>
        <v>10609.547663242378</v>
      </c>
      <c r="F46" s="49">
        <f>Floorspace_estimates!B28</f>
        <v>53.249557142872121</v>
      </c>
      <c r="H46" s="50">
        <f t="shared" si="18"/>
        <v>199.24198871318785</v>
      </c>
      <c r="K46" s="43">
        <f>Conversion_Factors!$O42*K194+K270</f>
        <v>10464.037592989496</v>
      </c>
      <c r="L46" s="115">
        <f t="shared" si="7"/>
        <v>196.50938250836126</v>
      </c>
      <c r="O46" s="52">
        <f t="shared" si="19"/>
        <v>1.0139057289272706</v>
      </c>
      <c r="R46" s="116">
        <f t="shared" si="8"/>
        <v>0.98401238883327202</v>
      </c>
      <c r="S46" s="46"/>
      <c r="T46" s="46"/>
      <c r="V46" s="48">
        <f t="shared" si="9"/>
        <v>0.91538749861220803</v>
      </c>
      <c r="W46" s="48">
        <f t="shared" si="10"/>
        <v>1.009471494203861</v>
      </c>
      <c r="X46" s="48">
        <f t="shared" si="11"/>
        <v>1.025872748818514</v>
      </c>
      <c r="Y46" s="48">
        <f t="shared" si="20"/>
        <v>0.98401238883327202</v>
      </c>
      <c r="Z46" s="48">
        <f t="shared" si="21"/>
        <v>0.92405758599960053</v>
      </c>
      <c r="AA46" s="48">
        <f t="shared" si="22"/>
        <v>0.92405758599960031</v>
      </c>
      <c r="AB46" s="48"/>
      <c r="AC46" s="48" t="e">
        <f>#REF!*#REF!*X46</f>
        <v>#REF!</v>
      </c>
      <c r="AE46" s="43">
        <f>Conversion_Factors!$G42*D194+D270</f>
        <v>10609.547663242378</v>
      </c>
      <c r="AF46" s="43">
        <f>Conversion_Factors!$G42/Conversion_Factors!$K42*D194+D270</f>
        <v>10392.772879737806</v>
      </c>
      <c r="AG46" s="238">
        <f t="shared" si="23"/>
        <v>1.0208582238843307</v>
      </c>
      <c r="AH46" s="5"/>
      <c r="AJ46" s="46" t="e">
        <f>D46/#REF!</f>
        <v>#REF!</v>
      </c>
      <c r="AK46" s="46" t="e">
        <f>#REF!/#REF!</f>
        <v>#REF!</v>
      </c>
      <c r="AL46" s="46" t="e">
        <f>#REF!/#REF!</f>
        <v>#REF!</v>
      </c>
      <c r="AM46" s="46" t="e">
        <f>#REF!/#REF!</f>
        <v>#REF!</v>
      </c>
      <c r="AO46" s="46" t="e">
        <f t="shared" si="24"/>
        <v>#REF!</v>
      </c>
      <c r="AP46" s="46" t="e">
        <f t="shared" si="25"/>
        <v>#REF!</v>
      </c>
      <c r="AQ46" s="46" t="e">
        <f t="shared" si="26"/>
        <v>#REF!</v>
      </c>
      <c r="AR46" s="46" t="e">
        <f t="shared" si="27"/>
        <v>#REF!</v>
      </c>
      <c r="AS46" s="46" t="e">
        <f t="shared" si="28"/>
        <v>#REF!</v>
      </c>
      <c r="AT46" s="46"/>
      <c r="AU46" s="46" t="e">
        <f t="shared" si="29"/>
        <v>#REF!</v>
      </c>
      <c r="AV46" s="46" t="e">
        <f t="shared" si="30"/>
        <v>#REF!</v>
      </c>
      <c r="AW46" s="46" t="e">
        <f t="shared" si="31"/>
        <v>#REF!</v>
      </c>
      <c r="AX46" s="46" t="e">
        <f t="shared" si="32"/>
        <v>#REF!</v>
      </c>
      <c r="BA46" s="46" t="e">
        <f>LN(#REF!/#REF!)</f>
        <v>#REF!</v>
      </c>
      <c r="BB46" s="46" t="e">
        <f>LN(#REF!/#REF!)</f>
        <v>#REF!</v>
      </c>
      <c r="BC46" s="46" t="e">
        <f>LN(#REF!/#REF!)</f>
        <v>#REF!</v>
      </c>
      <c r="BD46" s="46" t="e">
        <f>LN(#REF!/#REF!)</f>
        <v>#REF!</v>
      </c>
      <c r="BF46" s="46" t="e">
        <f>F46/#REF!</f>
        <v>#REF!</v>
      </c>
      <c r="BG46" s="46" t="e">
        <f>#REF!/#REF!</f>
        <v>#REF!</v>
      </c>
      <c r="BH46" s="46" t="e">
        <f>#REF!/#REF!</f>
        <v>#REF!</v>
      </c>
      <c r="BI46" s="46" t="e">
        <f>#REF!/#REF!</f>
        <v>#REF!</v>
      </c>
      <c r="BJ46" s="46"/>
      <c r="BL46" s="46" t="e">
        <f t="shared" si="33"/>
        <v>#REF!</v>
      </c>
      <c r="BM46" s="46" t="e">
        <f t="shared" si="34"/>
        <v>#REF!</v>
      </c>
      <c r="BN46" s="46" t="e">
        <f t="shared" si="35"/>
        <v>#REF!</v>
      </c>
      <c r="BO46" s="46" t="e">
        <f t="shared" si="36"/>
        <v>#REF!</v>
      </c>
      <c r="BQ46" s="46" t="e">
        <f>LN(#REF!/#REF!)</f>
        <v>#REF!</v>
      </c>
      <c r="BR46" s="46" t="e">
        <f>LN(#REF!/#REF!)</f>
        <v>#REF!</v>
      </c>
      <c r="BS46" s="46" t="e">
        <f>LN(#REF!/#REF!)</f>
        <v>#REF!</v>
      </c>
      <c r="BT46" s="46" t="e">
        <f>LN(#REF!/#REF!)</f>
        <v>#REF!</v>
      </c>
      <c r="BV46" s="46" t="e">
        <f>LN(#REF!/#REF!)</f>
        <v>#REF!</v>
      </c>
      <c r="BW46" s="46" t="e">
        <f>LN(#REF!/#REF!)</f>
        <v>#REF!</v>
      </c>
      <c r="BX46" s="46" t="e">
        <f>LN(#REF!/#REF!)</f>
        <v>#REF!</v>
      </c>
      <c r="BY46" s="46" t="e">
        <f>LN(#REF!/#REF!)</f>
        <v>#REF!</v>
      </c>
      <c r="CA46" s="46" t="e">
        <f>LN(#REF!/#REF!)</f>
        <v>#REF!</v>
      </c>
      <c r="CB46" s="46" t="e">
        <f>LN(#REF!/#REF!)</f>
        <v>#REF!</v>
      </c>
      <c r="CC46" s="46" t="e">
        <f>LN(#REF!/#REF!)</f>
        <v>#REF!</v>
      </c>
      <c r="CD46" s="46" t="e">
        <f>LN(#REF!/#REF!)</f>
        <v>#REF!</v>
      </c>
      <c r="CG46" s="46" t="e">
        <f t="shared" si="37"/>
        <v>#REF!</v>
      </c>
      <c r="CH46" s="46">
        <f t="shared" si="38"/>
        <v>1</v>
      </c>
      <c r="CI46" s="46">
        <f t="shared" si="12"/>
        <v>1</v>
      </c>
      <c r="CJ46" s="46"/>
      <c r="CK46" s="46" t="e">
        <f t="shared" si="39"/>
        <v>#REF!</v>
      </c>
      <c r="CL46" s="46">
        <f t="shared" si="40"/>
        <v>1</v>
      </c>
      <c r="CM46" s="46">
        <f t="shared" si="13"/>
        <v>1</v>
      </c>
      <c r="CN46" s="46"/>
      <c r="CO46" s="46" t="e">
        <f t="shared" si="41"/>
        <v>#REF!</v>
      </c>
      <c r="CP46" s="46">
        <f t="shared" si="42"/>
        <v>1</v>
      </c>
      <c r="CQ46" s="46">
        <f t="shared" si="14"/>
        <v>1</v>
      </c>
      <c r="CR46" s="46"/>
      <c r="CS46" s="46" t="e">
        <f t="shared" si="43"/>
        <v>#REF!</v>
      </c>
      <c r="CT46" s="46">
        <f t="shared" si="44"/>
        <v>1</v>
      </c>
      <c r="CU46" s="46">
        <f t="shared" si="15"/>
        <v>1</v>
      </c>
      <c r="CW46" s="46" t="e">
        <f t="shared" si="45"/>
        <v>#REF!</v>
      </c>
      <c r="CX46" s="46">
        <f t="shared" si="46"/>
        <v>1</v>
      </c>
      <c r="CY46" s="46">
        <f t="shared" si="16"/>
        <v>1</v>
      </c>
      <c r="DD46" s="2">
        <f t="shared" si="49"/>
        <v>2003</v>
      </c>
      <c r="DE46" s="46">
        <f t="shared" si="1"/>
        <v>1.4814815731546487</v>
      </c>
      <c r="DF46" s="46">
        <f t="shared" si="2"/>
        <v>1.3368289042191999</v>
      </c>
      <c r="DG46" s="46">
        <f t="shared" si="3"/>
        <v>1.0977562098414795</v>
      </c>
      <c r="DH46" s="46">
        <f t="shared" si="4"/>
        <v>1.0095190634574469</v>
      </c>
      <c r="DI46" s="52">
        <f t="shared" si="47"/>
        <v>0.97938105479642767</v>
      </c>
    </row>
    <row r="47" spans="1:114" x14ac:dyDescent="0.2">
      <c r="A47" s="33" t="s">
        <v>52</v>
      </c>
      <c r="B47" s="1">
        <f t="shared" si="17"/>
        <v>1981</v>
      </c>
      <c r="D47" s="43">
        <f>Conversion_Factors!$O43*D195+D271</f>
        <v>10646.608699792641</v>
      </c>
      <c r="F47" s="49">
        <f>Floorspace_estimates!B29</f>
        <v>54.225356492580367</v>
      </c>
      <c r="H47" s="50">
        <f t="shared" si="18"/>
        <v>196.34004068280146</v>
      </c>
      <c r="K47" s="43">
        <f>Conversion_Factors!$O43*K195+K271</f>
        <v>10615.905283799286</v>
      </c>
      <c r="L47" s="115">
        <f t="shared" si="7"/>
        <v>195.77382188813928</v>
      </c>
      <c r="O47" s="52">
        <f t="shared" si="19"/>
        <v>1.002892208923549</v>
      </c>
      <c r="R47" s="116">
        <f t="shared" ref="R47:R77" si="50">L47/L$80</f>
        <v>0.98032910026049602</v>
      </c>
      <c r="S47" s="46"/>
      <c r="T47" s="46"/>
      <c r="V47" s="48">
        <f t="shared" ref="V47:V77" si="51">F47/F$80</f>
        <v>0.93216199541187617</v>
      </c>
      <c r="W47" s="48">
        <f t="shared" ref="W47:W77" si="52">H47/H$80</f>
        <v>0.99476860033467229</v>
      </c>
      <c r="X47" s="48">
        <f t="shared" ref="X47:X77" si="53">O47/O$80</f>
        <v>1.0147292374268388</v>
      </c>
      <c r="Y47" s="48">
        <f t="shared" si="20"/>
        <v>0.98032910026049602</v>
      </c>
      <c r="Z47" s="48">
        <f t="shared" si="21"/>
        <v>0.92728548346104711</v>
      </c>
      <c r="AA47" s="48">
        <f t="shared" si="22"/>
        <v>0.92728548346104722</v>
      </c>
      <c r="AB47" s="48"/>
      <c r="AC47" s="48" t="e">
        <f>#REF!*#REF!*X47</f>
        <v>#REF!</v>
      </c>
      <c r="AE47" s="43">
        <f>Conversion_Factors!$G43*D195+D271</f>
        <v>10646.608699792641</v>
      </c>
      <c r="AF47" s="43">
        <f>Conversion_Factors!$G43/Conversion_Factors!$K43*D195+D271</f>
        <v>10542.237444159256</v>
      </c>
      <c r="AG47" s="238">
        <f t="shared" si="23"/>
        <v>1.0099002945234563</v>
      </c>
      <c r="AH47" s="5"/>
      <c r="AJ47" s="46" t="e">
        <f>D47/#REF!</f>
        <v>#REF!</v>
      </c>
      <c r="AK47" s="46" t="e">
        <f>#REF!/#REF!</f>
        <v>#REF!</v>
      </c>
      <c r="AL47" s="46" t="e">
        <f>#REF!/#REF!</f>
        <v>#REF!</v>
      </c>
      <c r="AM47" s="46" t="e">
        <f>#REF!/#REF!</f>
        <v>#REF!</v>
      </c>
      <c r="AO47" s="46" t="e">
        <f t="shared" si="24"/>
        <v>#REF!</v>
      </c>
      <c r="AP47" s="46" t="e">
        <f t="shared" si="25"/>
        <v>#REF!</v>
      </c>
      <c r="AQ47" s="46" t="e">
        <f t="shared" si="26"/>
        <v>#REF!</v>
      </c>
      <c r="AR47" s="46" t="e">
        <f t="shared" si="27"/>
        <v>#REF!</v>
      </c>
      <c r="AS47" s="46" t="e">
        <f t="shared" si="28"/>
        <v>#REF!</v>
      </c>
      <c r="AT47" s="46"/>
      <c r="AU47" s="46" t="e">
        <f t="shared" si="29"/>
        <v>#REF!</v>
      </c>
      <c r="AV47" s="46" t="e">
        <f t="shared" si="30"/>
        <v>#REF!</v>
      </c>
      <c r="AW47" s="46" t="e">
        <f t="shared" si="31"/>
        <v>#REF!</v>
      </c>
      <c r="AX47" s="46" t="e">
        <f t="shared" si="32"/>
        <v>#REF!</v>
      </c>
      <c r="BA47" s="46" t="e">
        <f>LN(#REF!/#REF!)</f>
        <v>#REF!</v>
      </c>
      <c r="BB47" s="46" t="e">
        <f>LN(#REF!/#REF!)</f>
        <v>#REF!</v>
      </c>
      <c r="BC47" s="46" t="e">
        <f>LN(#REF!/#REF!)</f>
        <v>#REF!</v>
      </c>
      <c r="BD47" s="46" t="e">
        <f>LN(#REF!/#REF!)</f>
        <v>#REF!</v>
      </c>
      <c r="BF47" s="46" t="e">
        <f>F47/#REF!</f>
        <v>#REF!</v>
      </c>
      <c r="BG47" s="46" t="e">
        <f>#REF!/#REF!</f>
        <v>#REF!</v>
      </c>
      <c r="BH47" s="46" t="e">
        <f>#REF!/#REF!</f>
        <v>#REF!</v>
      </c>
      <c r="BI47" s="46" t="e">
        <f>#REF!/#REF!</f>
        <v>#REF!</v>
      </c>
      <c r="BJ47" s="46"/>
      <c r="BL47" s="46" t="e">
        <f t="shared" si="33"/>
        <v>#REF!</v>
      </c>
      <c r="BM47" s="46" t="e">
        <f t="shared" si="34"/>
        <v>#REF!</v>
      </c>
      <c r="BN47" s="46" t="e">
        <f t="shared" si="35"/>
        <v>#REF!</v>
      </c>
      <c r="BO47" s="46" t="e">
        <f t="shared" si="36"/>
        <v>#REF!</v>
      </c>
      <c r="BQ47" s="46" t="e">
        <f>LN(#REF!/#REF!)</f>
        <v>#REF!</v>
      </c>
      <c r="BR47" s="46" t="e">
        <f>LN(#REF!/#REF!)</f>
        <v>#REF!</v>
      </c>
      <c r="BS47" s="46" t="e">
        <f>LN(#REF!/#REF!)</f>
        <v>#REF!</v>
      </c>
      <c r="BT47" s="46" t="e">
        <f>LN(#REF!/#REF!)</f>
        <v>#REF!</v>
      </c>
      <c r="BV47" s="46" t="e">
        <f>LN(#REF!/#REF!)</f>
        <v>#REF!</v>
      </c>
      <c r="BW47" s="46" t="e">
        <f>LN(#REF!/#REF!)</f>
        <v>#REF!</v>
      </c>
      <c r="BX47" s="46" t="e">
        <f>LN(#REF!/#REF!)</f>
        <v>#REF!</v>
      </c>
      <c r="BY47" s="46" t="e">
        <f>LN(#REF!/#REF!)</f>
        <v>#REF!</v>
      </c>
      <c r="CA47" s="46" t="e">
        <f>LN(#REF!/#REF!)</f>
        <v>#REF!</v>
      </c>
      <c r="CB47" s="46" t="e">
        <f>LN(#REF!/#REF!)</f>
        <v>#REF!</v>
      </c>
      <c r="CC47" s="46" t="e">
        <f>LN(#REF!/#REF!)</f>
        <v>#REF!</v>
      </c>
      <c r="CD47" s="46" t="e">
        <f>LN(#REF!/#REF!)</f>
        <v>#REF!</v>
      </c>
      <c r="CG47" s="46" t="e">
        <f t="shared" si="37"/>
        <v>#REF!</v>
      </c>
      <c r="CH47" s="46">
        <f t="shared" si="38"/>
        <v>1</v>
      </c>
      <c r="CI47" s="46">
        <f t="shared" ref="CI47:CI67" si="54">CH47/CH$80</f>
        <v>1</v>
      </c>
      <c r="CJ47" s="46"/>
      <c r="CK47" s="46" t="e">
        <f t="shared" si="39"/>
        <v>#REF!</v>
      </c>
      <c r="CL47" s="46">
        <f t="shared" si="40"/>
        <v>1</v>
      </c>
      <c r="CM47" s="46">
        <f t="shared" ref="CM47:CM67" si="55">CL47/CL$80</f>
        <v>1</v>
      </c>
      <c r="CN47" s="46"/>
      <c r="CO47" s="46" t="e">
        <f t="shared" si="41"/>
        <v>#REF!</v>
      </c>
      <c r="CP47" s="46">
        <f t="shared" si="42"/>
        <v>1</v>
      </c>
      <c r="CQ47" s="46">
        <f t="shared" ref="CQ47:CQ67" si="56">CP47/CP$80</f>
        <v>1</v>
      </c>
      <c r="CR47" s="46"/>
      <c r="CS47" s="46" t="e">
        <f t="shared" si="43"/>
        <v>#REF!</v>
      </c>
      <c r="CT47" s="46">
        <f t="shared" si="44"/>
        <v>1</v>
      </c>
      <c r="CU47" s="46">
        <f t="shared" ref="CU47:CU67" si="57">CT47/CT$80</f>
        <v>1</v>
      </c>
      <c r="CW47" s="46" t="e">
        <f t="shared" si="45"/>
        <v>#REF!</v>
      </c>
      <c r="CX47" s="46">
        <f t="shared" si="46"/>
        <v>1</v>
      </c>
      <c r="CY47" s="46">
        <f t="shared" ref="CY47:CY67" si="58">CX47/CX$80</f>
        <v>1</v>
      </c>
      <c r="DD47" s="2">
        <f t="shared" si="49"/>
        <v>2004</v>
      </c>
      <c r="DE47" s="46">
        <f t="shared" si="1"/>
        <v>1.5029725756524879</v>
      </c>
      <c r="DF47" s="46">
        <f t="shared" si="2"/>
        <v>1.3553934946810937</v>
      </c>
      <c r="DG47" s="46">
        <f t="shared" si="3"/>
        <v>1.104964187393362</v>
      </c>
      <c r="DH47" s="46">
        <f t="shared" si="4"/>
        <v>1.0035463988454525</v>
      </c>
      <c r="DI47" s="52">
        <f t="shared" si="47"/>
        <v>0.98044347717012403</v>
      </c>
    </row>
    <row r="48" spans="1:114" x14ac:dyDescent="0.2">
      <c r="A48" s="33" t="s">
        <v>52</v>
      </c>
      <c r="B48" s="1">
        <f t="shared" ref="B48:B78" si="59">B47+1</f>
        <v>1982</v>
      </c>
      <c r="D48" s="43">
        <f>Conversion_Factors!$O44*D196+D272</f>
        <v>10891.370402773888</v>
      </c>
      <c r="F48" s="49">
        <f>Floorspace_estimates!B30</f>
        <v>55.124436870888367</v>
      </c>
      <c r="H48" s="50">
        <f t="shared" si="18"/>
        <v>197.57789867828478</v>
      </c>
      <c r="K48" s="43">
        <f>Conversion_Factors!$O44*K196+K272</f>
        <v>10939.936880502297</v>
      </c>
      <c r="L48" s="115">
        <f t="shared" si="7"/>
        <v>198.45893221776856</v>
      </c>
      <c r="O48" s="52">
        <f t="shared" si="19"/>
        <v>0.99556062541686441</v>
      </c>
      <c r="R48" s="116">
        <f t="shared" si="50"/>
        <v>0.99377467622238158</v>
      </c>
      <c r="S48" s="46"/>
      <c r="T48" s="46"/>
      <c r="V48" s="48">
        <f t="shared" si="51"/>
        <v>0.94761765331232584</v>
      </c>
      <c r="W48" s="48">
        <f t="shared" si="52"/>
        <v>1.0010402821643067</v>
      </c>
      <c r="X48" s="48">
        <f t="shared" si="53"/>
        <v>1.007311120031297</v>
      </c>
      <c r="Y48" s="48">
        <f t="shared" si="20"/>
        <v>0.99377467622238158</v>
      </c>
      <c r="Z48" s="48">
        <f t="shared" si="21"/>
        <v>0.94860344305564881</v>
      </c>
      <c r="AA48" s="48">
        <f t="shared" si="22"/>
        <v>0.94860344305564881</v>
      </c>
      <c r="AB48" s="48"/>
      <c r="AC48" s="48" t="e">
        <f>#REF!*#REF!*X48</f>
        <v>#REF!</v>
      </c>
      <c r="AE48" s="43">
        <f>Conversion_Factors!$G44*D196+D272</f>
        <v>10891.370402773888</v>
      </c>
      <c r="AF48" s="43">
        <f>Conversion_Factors!$G44/Conversion_Factors!$K44*D196+D272</f>
        <v>10713.046985124569</v>
      </c>
      <c r="AG48" s="238">
        <f t="shared" si="23"/>
        <v>1.0166454434389141</v>
      </c>
      <c r="AH48" s="5"/>
      <c r="AJ48" s="46" t="e">
        <f>D48/#REF!</f>
        <v>#REF!</v>
      </c>
      <c r="AK48" s="46" t="e">
        <f>#REF!/#REF!</f>
        <v>#REF!</v>
      </c>
      <c r="AL48" s="46" t="e">
        <f>#REF!/#REF!</f>
        <v>#REF!</v>
      </c>
      <c r="AM48" s="46" t="e">
        <f>#REF!/#REF!</f>
        <v>#REF!</v>
      </c>
      <c r="AO48" s="46" t="e">
        <f t="shared" ref="AO48:AO76" si="60">(AJ48-AJ47)/LN(AJ48/AJ47)</f>
        <v>#REF!</v>
      </c>
      <c r="AP48" s="46" t="e">
        <f t="shared" ref="AP48:AP76" si="61">(AK48-AK47)/LN(AK48/AK47)</f>
        <v>#REF!</v>
      </c>
      <c r="AQ48" s="46" t="e">
        <f t="shared" ref="AQ48:AQ76" si="62">(AL48-AL47)/LN(AL48/AL47)</f>
        <v>#REF!</v>
      </c>
      <c r="AR48" s="46" t="e">
        <f t="shared" ref="AR48:AR76" si="63">(AM48-AM47)/LN(AM48/AM47)</f>
        <v>#REF!</v>
      </c>
      <c r="AS48" s="46" t="e">
        <f t="shared" ref="AS48:AS76" si="64">SUM(AO48:AR48)</f>
        <v>#REF!</v>
      </c>
      <c r="AT48" s="46"/>
      <c r="AU48" s="46" t="e">
        <f t="shared" ref="AU48:AU76" si="65">AO48/$AS48</f>
        <v>#REF!</v>
      </c>
      <c r="AV48" s="46" t="e">
        <f t="shared" ref="AV48:AV76" si="66">AP48/$AS48</f>
        <v>#REF!</v>
      </c>
      <c r="AW48" s="46" t="e">
        <f t="shared" ref="AW48:AW76" si="67">AQ48/$AS48</f>
        <v>#REF!</v>
      </c>
      <c r="AX48" s="46" t="e">
        <f t="shared" ref="AX48:AX76" si="68">AR48/$AS48</f>
        <v>#REF!</v>
      </c>
      <c r="BA48" s="46" t="e">
        <f>LN(#REF!/#REF!)</f>
        <v>#REF!</v>
      </c>
      <c r="BB48" s="46" t="e">
        <f>LN(#REF!/#REF!)</f>
        <v>#REF!</v>
      </c>
      <c r="BC48" s="46" t="e">
        <f>LN(#REF!/#REF!)</f>
        <v>#REF!</v>
      </c>
      <c r="BD48" s="46" t="e">
        <f>LN(#REF!/#REF!)</f>
        <v>#REF!</v>
      </c>
      <c r="BF48" s="46" t="e">
        <f>F48/#REF!</f>
        <v>#REF!</v>
      </c>
      <c r="BG48" s="46" t="e">
        <f>#REF!/#REF!</f>
        <v>#REF!</v>
      </c>
      <c r="BH48" s="46" t="e">
        <f>#REF!/#REF!</f>
        <v>#REF!</v>
      </c>
      <c r="BI48" s="46" t="e">
        <f>#REF!/#REF!</f>
        <v>#REF!</v>
      </c>
      <c r="BJ48" s="46"/>
      <c r="BL48" s="46" t="e">
        <f t="shared" ref="BL48:BL76" si="69">LN(BF48/BF47)</f>
        <v>#REF!</v>
      </c>
      <c r="BM48" s="46" t="e">
        <f t="shared" ref="BM48:BM76" si="70">LN(BG48/BG47)</f>
        <v>#REF!</v>
      </c>
      <c r="BN48" s="46" t="e">
        <f t="shared" ref="BN48:BN76" si="71">LN(BH48/BH47)</f>
        <v>#REF!</v>
      </c>
      <c r="BO48" s="46" t="e">
        <f t="shared" ref="BO48:BO76" si="72">LN(BI48/BI47)</f>
        <v>#REF!</v>
      </c>
      <c r="BQ48" s="46" t="e">
        <f>LN(#REF!/#REF!)</f>
        <v>#REF!</v>
      </c>
      <c r="BR48" s="46" t="e">
        <f>LN(#REF!/#REF!)</f>
        <v>#REF!</v>
      </c>
      <c r="BS48" s="46" t="e">
        <f>LN(#REF!/#REF!)</f>
        <v>#REF!</v>
      </c>
      <c r="BT48" s="46" t="e">
        <f>LN(#REF!/#REF!)</f>
        <v>#REF!</v>
      </c>
      <c r="BV48" s="46" t="e">
        <f>LN(#REF!/#REF!)</f>
        <v>#REF!</v>
      </c>
      <c r="BW48" s="46" t="e">
        <f>LN(#REF!/#REF!)</f>
        <v>#REF!</v>
      </c>
      <c r="BX48" s="46" t="e">
        <f>LN(#REF!/#REF!)</f>
        <v>#REF!</v>
      </c>
      <c r="BY48" s="46" t="e">
        <f>LN(#REF!/#REF!)</f>
        <v>#REF!</v>
      </c>
      <c r="CA48" s="46" t="e">
        <f>LN(#REF!/#REF!)</f>
        <v>#REF!</v>
      </c>
      <c r="CB48" s="46" t="e">
        <f>LN(#REF!/#REF!)</f>
        <v>#REF!</v>
      </c>
      <c r="CC48" s="46" t="e">
        <f>LN(#REF!/#REF!)</f>
        <v>#REF!</v>
      </c>
      <c r="CD48" s="46" t="e">
        <f>LN(#REF!/#REF!)</f>
        <v>#REF!</v>
      </c>
      <c r="CG48" s="46" t="e">
        <f t="shared" ref="CG48:CG76" si="73">EXP(SUMPRODUCT($AU48:$AX48,BA48:BD48))</f>
        <v>#REF!</v>
      </c>
      <c r="CH48" s="46">
        <f t="shared" ref="CH48:CH76" si="74">IF(ISERR(CG48),CH47,CG48*CH47)</f>
        <v>1</v>
      </c>
      <c r="CI48" s="46">
        <f t="shared" si="54"/>
        <v>1</v>
      </c>
      <c r="CJ48" s="46"/>
      <c r="CK48" s="46" t="e">
        <f t="shared" ref="CK48:CK67" si="75">EXP(SUMPRODUCT($AU48:$AX48,BL48:BO48))</f>
        <v>#REF!</v>
      </c>
      <c r="CL48" s="46">
        <f t="shared" ref="CL48:CL67" si="76">IF(ISERR(CK48),CL47,CK48*CL47)</f>
        <v>1</v>
      </c>
      <c r="CM48" s="46">
        <f t="shared" si="55"/>
        <v>1</v>
      </c>
      <c r="CN48" s="46"/>
      <c r="CO48" s="46" t="e">
        <f t="shared" ref="CO48:CO67" si="77">EXP(SUMPRODUCT($AU48:$AX48,BQ48:BT48))</f>
        <v>#REF!</v>
      </c>
      <c r="CP48" s="46">
        <f t="shared" ref="CP48:CP76" si="78">IF(ISERR(CO48),CP47,CO48*CP47)</f>
        <v>1</v>
      </c>
      <c r="CQ48" s="46">
        <f t="shared" si="56"/>
        <v>1</v>
      </c>
      <c r="CR48" s="46"/>
      <c r="CS48" s="46" t="e">
        <f t="shared" ref="CS48:CS67" si="79">EXP(SUMPRODUCT($AU48:$AX48,BV48:BY48))</f>
        <v>#REF!</v>
      </c>
      <c r="CT48" s="46">
        <f t="shared" ref="CT48:CT76" si="80">IF(ISERR(CS48),CT47,CS48*CT47)</f>
        <v>1</v>
      </c>
      <c r="CU48" s="46">
        <f t="shared" si="57"/>
        <v>1</v>
      </c>
      <c r="CW48" s="46" t="e">
        <f t="shared" ref="CW48:CW67" si="81">EXP(SUMPRODUCT($AU48:$AX48,CA48:CD48))</f>
        <v>#REF!</v>
      </c>
      <c r="CX48" s="46">
        <f t="shared" ref="CX48:CX67" si="82">IF(ISERR(CW48),CX47,CW48*CX47)</f>
        <v>1</v>
      </c>
      <c r="CY48" s="46">
        <f t="shared" si="58"/>
        <v>1</v>
      </c>
      <c r="DD48" s="2">
        <f t="shared" si="49"/>
        <v>2005</v>
      </c>
      <c r="DE48" s="46">
        <f t="shared" si="1"/>
        <v>1.5204477528661016</v>
      </c>
      <c r="DF48" s="46">
        <f t="shared" si="2"/>
        <v>1.3749235017534167</v>
      </c>
      <c r="DG48" s="46">
        <f t="shared" si="3"/>
        <v>1.0912260248610204</v>
      </c>
      <c r="DH48" s="46">
        <f t="shared" si="4"/>
        <v>1.0133938178798847</v>
      </c>
      <c r="DI48" s="52">
        <f t="shared" si="47"/>
        <v>0.97414928142880897</v>
      </c>
    </row>
    <row r="49" spans="1:113" x14ac:dyDescent="0.2">
      <c r="A49" s="33" t="s">
        <v>52</v>
      </c>
      <c r="B49" s="1">
        <f t="shared" si="59"/>
        <v>1983</v>
      </c>
      <c r="D49" s="43">
        <f>Conversion_Factors!$O45*D197+D273</f>
        <v>10969.275809498227</v>
      </c>
      <c r="F49" s="49">
        <f>Floorspace_estimates!B31</f>
        <v>55.948968379792689</v>
      </c>
      <c r="H49" s="50">
        <f t="shared" si="18"/>
        <v>196.05858923146909</v>
      </c>
      <c r="K49" s="43">
        <f>Conversion_Factors!$O45*K197+K273</f>
        <v>10937.412700347493</v>
      </c>
      <c r="L49" s="115">
        <f t="shared" si="7"/>
        <v>195.48908616334384</v>
      </c>
      <c r="O49" s="52">
        <f t="shared" si="19"/>
        <v>1.0029132218033359</v>
      </c>
      <c r="R49" s="116">
        <f t="shared" si="50"/>
        <v>0.97890329820888045</v>
      </c>
      <c r="S49" s="46"/>
      <c r="T49" s="46"/>
      <c r="V49" s="48">
        <f t="shared" si="51"/>
        <v>0.96179177749213429</v>
      </c>
      <c r="W49" s="48">
        <f t="shared" si="52"/>
        <v>0.99334260966394405</v>
      </c>
      <c r="X49" s="48">
        <f t="shared" si="53"/>
        <v>1.014750498319378</v>
      </c>
      <c r="Y49" s="48">
        <f t="shared" si="20"/>
        <v>0.97890329820888045</v>
      </c>
      <c r="Z49" s="48">
        <f t="shared" si="21"/>
        <v>0.95538875420736014</v>
      </c>
      <c r="AA49" s="48">
        <f t="shared" si="22"/>
        <v>0.95538875420736014</v>
      </c>
      <c r="AB49" s="48"/>
      <c r="AC49" s="48" t="e">
        <f>#REF!*#REF!*X49</f>
        <v>#REF!</v>
      </c>
      <c r="AE49" s="43">
        <f>Conversion_Factors!$G45*D197+D273</f>
        <v>10969.275809498227</v>
      </c>
      <c r="AF49" s="43">
        <f>Conversion_Factors!$G45/Conversion_Factors!$K45*D197+D273</f>
        <v>10818.638009733273</v>
      </c>
      <c r="AG49" s="238">
        <f t="shared" si="23"/>
        <v>1.0139239153421558</v>
      </c>
      <c r="AH49" s="5"/>
      <c r="AJ49" s="46" t="e">
        <f>D49/#REF!</f>
        <v>#REF!</v>
      </c>
      <c r="AK49" s="46" t="e">
        <f>#REF!/#REF!</f>
        <v>#REF!</v>
      </c>
      <c r="AL49" s="46" t="e">
        <f>#REF!/#REF!</f>
        <v>#REF!</v>
      </c>
      <c r="AM49" s="46" t="e">
        <f>#REF!/#REF!</f>
        <v>#REF!</v>
      </c>
      <c r="AO49" s="46" t="e">
        <f t="shared" si="60"/>
        <v>#REF!</v>
      </c>
      <c r="AP49" s="46" t="e">
        <f t="shared" si="61"/>
        <v>#REF!</v>
      </c>
      <c r="AQ49" s="46" t="e">
        <f t="shared" si="62"/>
        <v>#REF!</v>
      </c>
      <c r="AR49" s="46" t="e">
        <f t="shared" si="63"/>
        <v>#REF!</v>
      </c>
      <c r="AS49" s="46" t="e">
        <f t="shared" si="64"/>
        <v>#REF!</v>
      </c>
      <c r="AT49" s="46"/>
      <c r="AU49" s="46" t="e">
        <f t="shared" si="65"/>
        <v>#REF!</v>
      </c>
      <c r="AV49" s="46" t="e">
        <f t="shared" si="66"/>
        <v>#REF!</v>
      </c>
      <c r="AW49" s="46" t="e">
        <f t="shared" si="67"/>
        <v>#REF!</v>
      </c>
      <c r="AX49" s="46" t="e">
        <f t="shared" si="68"/>
        <v>#REF!</v>
      </c>
      <c r="BA49" s="46" t="e">
        <f>LN(#REF!/#REF!)</f>
        <v>#REF!</v>
      </c>
      <c r="BB49" s="46" t="e">
        <f>LN(#REF!/#REF!)</f>
        <v>#REF!</v>
      </c>
      <c r="BC49" s="46" t="e">
        <f>LN(#REF!/#REF!)</f>
        <v>#REF!</v>
      </c>
      <c r="BD49" s="46" t="e">
        <f>LN(#REF!/#REF!)</f>
        <v>#REF!</v>
      </c>
      <c r="BF49" s="46" t="e">
        <f>F49/#REF!</f>
        <v>#REF!</v>
      </c>
      <c r="BG49" s="46" t="e">
        <f>#REF!/#REF!</f>
        <v>#REF!</v>
      </c>
      <c r="BH49" s="46" t="e">
        <f>#REF!/#REF!</f>
        <v>#REF!</v>
      </c>
      <c r="BI49" s="46" t="e">
        <f>#REF!/#REF!</f>
        <v>#REF!</v>
      </c>
      <c r="BJ49" s="46"/>
      <c r="BL49" s="46" t="e">
        <f t="shared" si="69"/>
        <v>#REF!</v>
      </c>
      <c r="BM49" s="46" t="e">
        <f t="shared" si="70"/>
        <v>#REF!</v>
      </c>
      <c r="BN49" s="46" t="e">
        <f t="shared" si="71"/>
        <v>#REF!</v>
      </c>
      <c r="BO49" s="46" t="e">
        <f t="shared" si="72"/>
        <v>#REF!</v>
      </c>
      <c r="BQ49" s="46" t="e">
        <f>LN(#REF!/#REF!)</f>
        <v>#REF!</v>
      </c>
      <c r="BR49" s="46" t="e">
        <f>LN(#REF!/#REF!)</f>
        <v>#REF!</v>
      </c>
      <c r="BS49" s="46" t="e">
        <f>LN(#REF!/#REF!)</f>
        <v>#REF!</v>
      </c>
      <c r="BT49" s="46" t="e">
        <f>LN(#REF!/#REF!)</f>
        <v>#REF!</v>
      </c>
      <c r="BV49" s="46" t="e">
        <f>LN(#REF!/#REF!)</f>
        <v>#REF!</v>
      </c>
      <c r="BW49" s="46" t="e">
        <f>LN(#REF!/#REF!)</f>
        <v>#REF!</v>
      </c>
      <c r="BX49" s="46" t="e">
        <f>LN(#REF!/#REF!)</f>
        <v>#REF!</v>
      </c>
      <c r="BY49" s="46" t="e">
        <f>LN(#REF!/#REF!)</f>
        <v>#REF!</v>
      </c>
      <c r="CA49" s="46" t="e">
        <f>LN(#REF!/#REF!)</f>
        <v>#REF!</v>
      </c>
      <c r="CB49" s="46" t="e">
        <f>LN(#REF!/#REF!)</f>
        <v>#REF!</v>
      </c>
      <c r="CC49" s="46" t="e">
        <f>LN(#REF!/#REF!)</f>
        <v>#REF!</v>
      </c>
      <c r="CD49" s="46" t="e">
        <f>LN(#REF!/#REF!)</f>
        <v>#REF!</v>
      </c>
      <c r="CG49" s="46" t="e">
        <f t="shared" si="73"/>
        <v>#REF!</v>
      </c>
      <c r="CH49" s="46">
        <f t="shared" si="74"/>
        <v>1</v>
      </c>
      <c r="CI49" s="46">
        <f t="shared" si="54"/>
        <v>1</v>
      </c>
      <c r="CJ49" s="46"/>
      <c r="CK49" s="46" t="e">
        <f t="shared" si="75"/>
        <v>#REF!</v>
      </c>
      <c r="CL49" s="46">
        <f t="shared" si="76"/>
        <v>1</v>
      </c>
      <c r="CM49" s="46">
        <f t="shared" si="55"/>
        <v>1</v>
      </c>
      <c r="CN49" s="46"/>
      <c r="CO49" s="46" t="e">
        <f t="shared" si="77"/>
        <v>#REF!</v>
      </c>
      <c r="CP49" s="46">
        <f t="shared" si="78"/>
        <v>1</v>
      </c>
      <c r="CQ49" s="46">
        <f t="shared" si="56"/>
        <v>1</v>
      </c>
      <c r="CR49" s="46"/>
      <c r="CS49" s="46" t="e">
        <f t="shared" si="79"/>
        <v>#REF!</v>
      </c>
      <c r="CT49" s="46">
        <f t="shared" si="80"/>
        <v>1</v>
      </c>
      <c r="CU49" s="46">
        <f t="shared" si="57"/>
        <v>1</v>
      </c>
      <c r="CW49" s="46" t="e">
        <f t="shared" si="81"/>
        <v>#REF!</v>
      </c>
      <c r="CX49" s="46">
        <f t="shared" si="82"/>
        <v>1</v>
      </c>
      <c r="CY49" s="46">
        <f t="shared" si="58"/>
        <v>1</v>
      </c>
      <c r="DD49" s="2">
        <f t="shared" si="49"/>
        <v>2006</v>
      </c>
      <c r="DE49" s="46">
        <f t="shared" si="1"/>
        <v>1.4975775019756374</v>
      </c>
      <c r="DF49" s="46">
        <f t="shared" si="2"/>
        <v>1.3960662383122981</v>
      </c>
      <c r="DG49" s="46">
        <f t="shared" si="3"/>
        <v>1.073993829761491</v>
      </c>
      <c r="DH49" s="46">
        <f t="shared" si="4"/>
        <v>0.99880681349141842</v>
      </c>
      <c r="DI49" s="52">
        <f t="shared" si="47"/>
        <v>0.96775923938655151</v>
      </c>
    </row>
    <row r="50" spans="1:113" x14ac:dyDescent="0.2">
      <c r="A50" s="33" t="s">
        <v>52</v>
      </c>
      <c r="B50" s="1">
        <f t="shared" si="59"/>
        <v>1984</v>
      </c>
      <c r="D50" s="43">
        <f>Conversion_Factors!$O46*D198+D274</f>
        <v>11474.173567789199</v>
      </c>
      <c r="F50" s="49">
        <f>Floorspace_estimates!B32</f>
        <v>56.945768657713671</v>
      </c>
      <c r="H50" s="50">
        <f t="shared" si="18"/>
        <v>201.49299655181576</v>
      </c>
      <c r="K50" s="43">
        <f>Conversion_Factors!$O46*K198+K274</f>
        <v>11573.00453363976</v>
      </c>
      <c r="L50" s="115">
        <f t="shared" si="7"/>
        <v>203.22852437381439</v>
      </c>
      <c r="O50" s="52">
        <f t="shared" si="19"/>
        <v>0.99146021540358997</v>
      </c>
      <c r="R50" s="116">
        <f t="shared" si="50"/>
        <v>1.0176582064198845</v>
      </c>
      <c r="S50" s="46"/>
      <c r="T50" s="46"/>
      <c r="V50" s="48">
        <f t="shared" si="51"/>
        <v>0.97892729113732491</v>
      </c>
      <c r="W50" s="48">
        <f t="shared" si="52"/>
        <v>1.0208763605224531</v>
      </c>
      <c r="X50" s="48">
        <f t="shared" si="53"/>
        <v>1.0031623133211787</v>
      </c>
      <c r="Y50" s="48">
        <f t="shared" si="20"/>
        <v>1.0176582064198845</v>
      </c>
      <c r="Z50" s="48">
        <f t="shared" si="21"/>
        <v>0.9993637301923759</v>
      </c>
      <c r="AA50" s="48">
        <f t="shared" si="22"/>
        <v>0.99936373019237612</v>
      </c>
      <c r="AB50" s="48"/>
      <c r="AC50" s="48" t="e">
        <f>#REF!*#REF!*X50</f>
        <v>#REF!</v>
      </c>
      <c r="AE50" s="43">
        <f>Conversion_Factors!$G46*D198+D274</f>
        <v>11474.173567789199</v>
      </c>
      <c r="AF50" s="43">
        <f>Conversion_Factors!$G46/Conversion_Factors!$K46*D198+D274</f>
        <v>11465.121254167585</v>
      </c>
      <c r="AG50" s="238">
        <f t="shared" si="23"/>
        <v>1.0007895523667771</v>
      </c>
      <c r="AH50" s="5"/>
      <c r="AJ50" s="46" t="e">
        <f>D50/#REF!</f>
        <v>#REF!</v>
      </c>
      <c r="AK50" s="46" t="e">
        <f>#REF!/#REF!</f>
        <v>#REF!</v>
      </c>
      <c r="AL50" s="46" t="e">
        <f>#REF!/#REF!</f>
        <v>#REF!</v>
      </c>
      <c r="AM50" s="46" t="e">
        <f>#REF!/#REF!</f>
        <v>#REF!</v>
      </c>
      <c r="AO50" s="46" t="e">
        <f t="shared" si="60"/>
        <v>#REF!</v>
      </c>
      <c r="AP50" s="46" t="e">
        <f t="shared" si="61"/>
        <v>#REF!</v>
      </c>
      <c r="AQ50" s="46" t="e">
        <f t="shared" si="62"/>
        <v>#REF!</v>
      </c>
      <c r="AR50" s="46" t="e">
        <f t="shared" si="63"/>
        <v>#REF!</v>
      </c>
      <c r="AS50" s="46" t="e">
        <f t="shared" si="64"/>
        <v>#REF!</v>
      </c>
      <c r="AT50" s="46"/>
      <c r="AU50" s="46" t="e">
        <f t="shared" si="65"/>
        <v>#REF!</v>
      </c>
      <c r="AV50" s="46" t="e">
        <f t="shared" si="66"/>
        <v>#REF!</v>
      </c>
      <c r="AW50" s="46" t="e">
        <f t="shared" si="67"/>
        <v>#REF!</v>
      </c>
      <c r="AX50" s="46" t="e">
        <f t="shared" si="68"/>
        <v>#REF!</v>
      </c>
      <c r="BA50" s="46" t="e">
        <f>LN(#REF!/#REF!)</f>
        <v>#REF!</v>
      </c>
      <c r="BB50" s="46" t="e">
        <f>LN(#REF!/#REF!)</f>
        <v>#REF!</v>
      </c>
      <c r="BC50" s="46" t="e">
        <f>LN(#REF!/#REF!)</f>
        <v>#REF!</v>
      </c>
      <c r="BD50" s="46" t="e">
        <f>LN(#REF!/#REF!)</f>
        <v>#REF!</v>
      </c>
      <c r="BF50" s="46" t="e">
        <f>F50/#REF!</f>
        <v>#REF!</v>
      </c>
      <c r="BG50" s="46" t="e">
        <f>#REF!/#REF!</f>
        <v>#REF!</v>
      </c>
      <c r="BH50" s="46" t="e">
        <f>#REF!/#REF!</f>
        <v>#REF!</v>
      </c>
      <c r="BI50" s="46" t="e">
        <f>#REF!/#REF!</f>
        <v>#REF!</v>
      </c>
      <c r="BJ50" s="46"/>
      <c r="BL50" s="46" t="e">
        <f t="shared" si="69"/>
        <v>#REF!</v>
      </c>
      <c r="BM50" s="46" t="e">
        <f t="shared" si="70"/>
        <v>#REF!</v>
      </c>
      <c r="BN50" s="46" t="e">
        <f t="shared" si="71"/>
        <v>#REF!</v>
      </c>
      <c r="BO50" s="46" t="e">
        <f t="shared" si="72"/>
        <v>#REF!</v>
      </c>
      <c r="BQ50" s="46" t="e">
        <f>LN(#REF!/#REF!)</f>
        <v>#REF!</v>
      </c>
      <c r="BR50" s="46" t="e">
        <f>LN(#REF!/#REF!)</f>
        <v>#REF!</v>
      </c>
      <c r="BS50" s="46" t="e">
        <f>LN(#REF!/#REF!)</f>
        <v>#REF!</v>
      </c>
      <c r="BT50" s="46" t="e">
        <f>LN(#REF!/#REF!)</f>
        <v>#REF!</v>
      </c>
      <c r="BV50" s="46" t="e">
        <f>LN(#REF!/#REF!)</f>
        <v>#REF!</v>
      </c>
      <c r="BW50" s="46" t="e">
        <f>LN(#REF!/#REF!)</f>
        <v>#REF!</v>
      </c>
      <c r="BX50" s="46" t="e">
        <f>LN(#REF!/#REF!)</f>
        <v>#REF!</v>
      </c>
      <c r="BY50" s="46" t="e">
        <f>LN(#REF!/#REF!)</f>
        <v>#REF!</v>
      </c>
      <c r="CA50" s="46" t="e">
        <f>LN(#REF!/#REF!)</f>
        <v>#REF!</v>
      </c>
      <c r="CB50" s="46" t="e">
        <f>LN(#REF!/#REF!)</f>
        <v>#REF!</v>
      </c>
      <c r="CC50" s="46" t="e">
        <f>LN(#REF!/#REF!)</f>
        <v>#REF!</v>
      </c>
      <c r="CD50" s="46" t="e">
        <f>LN(#REF!/#REF!)</f>
        <v>#REF!</v>
      </c>
      <c r="CG50" s="46" t="e">
        <f t="shared" si="73"/>
        <v>#REF!</v>
      </c>
      <c r="CH50" s="46">
        <f t="shared" si="74"/>
        <v>1</v>
      </c>
      <c r="CI50" s="46">
        <f t="shared" si="54"/>
        <v>1</v>
      </c>
      <c r="CJ50" s="46"/>
      <c r="CK50" s="46" t="e">
        <f t="shared" si="75"/>
        <v>#REF!</v>
      </c>
      <c r="CL50" s="46">
        <f t="shared" si="76"/>
        <v>1</v>
      </c>
      <c r="CM50" s="46">
        <f t="shared" si="55"/>
        <v>1</v>
      </c>
      <c r="CN50" s="46"/>
      <c r="CO50" s="46" t="e">
        <f t="shared" si="77"/>
        <v>#REF!</v>
      </c>
      <c r="CP50" s="46">
        <f t="shared" si="78"/>
        <v>1</v>
      </c>
      <c r="CQ50" s="46">
        <f t="shared" si="56"/>
        <v>1</v>
      </c>
      <c r="CR50" s="46"/>
      <c r="CS50" s="46" t="e">
        <f t="shared" si="79"/>
        <v>#REF!</v>
      </c>
      <c r="CT50" s="46">
        <f t="shared" si="80"/>
        <v>1</v>
      </c>
      <c r="CU50" s="46">
        <f t="shared" si="57"/>
        <v>1</v>
      </c>
      <c r="CW50" s="46" t="e">
        <f t="shared" si="81"/>
        <v>#REF!</v>
      </c>
      <c r="CX50" s="46">
        <f t="shared" si="82"/>
        <v>1</v>
      </c>
      <c r="CY50" s="46">
        <f t="shared" si="58"/>
        <v>1</v>
      </c>
      <c r="DD50" s="2">
        <f t="shared" si="49"/>
        <v>2007</v>
      </c>
      <c r="DE50" s="46">
        <f t="shared" si="1"/>
        <v>1.5450640341829791</v>
      </c>
      <c r="DF50" s="46">
        <f t="shared" si="2"/>
        <v>1.4185241770420669</v>
      </c>
      <c r="DG50" s="46">
        <f t="shared" si="3"/>
        <v>1.0696778854334781</v>
      </c>
      <c r="DH50" s="46">
        <f t="shared" si="4"/>
        <v>1.0182554041777134</v>
      </c>
      <c r="DI50" s="52">
        <f t="shared" si="47"/>
        <v>0.96659660869479869</v>
      </c>
    </row>
    <row r="51" spans="1:113" x14ac:dyDescent="0.2">
      <c r="A51" s="33" t="s">
        <v>52</v>
      </c>
      <c r="B51" s="1">
        <f t="shared" si="59"/>
        <v>1985</v>
      </c>
      <c r="D51" s="43">
        <f>Conversion_Factors!$O47*D199+D275</f>
        <v>11481.47888615133</v>
      </c>
      <c r="F51" s="49">
        <f>Floorspace_estimates!B33</f>
        <v>58.171601888383009</v>
      </c>
      <c r="H51" s="50">
        <f t="shared" si="18"/>
        <v>197.37257550826024</v>
      </c>
      <c r="K51" s="43">
        <f>Conversion_Factors!$O47*K199+K275</f>
        <v>11616.993542288872</v>
      </c>
      <c r="L51" s="115">
        <f t="shared" si="7"/>
        <v>199.70214271525518</v>
      </c>
      <c r="O51" s="52">
        <f t="shared" si="19"/>
        <v>0.98833479112782208</v>
      </c>
      <c r="R51" s="116">
        <f t="shared" si="50"/>
        <v>1</v>
      </c>
      <c r="S51" s="46"/>
      <c r="T51" s="46"/>
      <c r="V51" s="48">
        <f t="shared" si="51"/>
        <v>1</v>
      </c>
      <c r="W51" s="48">
        <f t="shared" si="52"/>
        <v>1</v>
      </c>
      <c r="X51" s="48">
        <f t="shared" si="53"/>
        <v>1</v>
      </c>
      <c r="Y51" s="48">
        <f t="shared" si="20"/>
        <v>1</v>
      </c>
      <c r="Z51" s="48">
        <f t="shared" si="21"/>
        <v>1</v>
      </c>
      <c r="AA51" s="48">
        <f t="shared" si="22"/>
        <v>1</v>
      </c>
      <c r="AB51" s="48"/>
      <c r="AC51" s="48" t="e">
        <f>#REF!*#REF!*X51</f>
        <v>#REF!</v>
      </c>
      <c r="AE51" s="43">
        <f>Conversion_Factors!$G47*D199+D275</f>
        <v>11481.47888615133</v>
      </c>
      <c r="AF51" s="43">
        <f>Conversion_Factors!$G47/Conversion_Factors!$K47*D199+D275</f>
        <v>11481.47888615133</v>
      </c>
      <c r="AG51" s="238">
        <f t="shared" si="23"/>
        <v>1</v>
      </c>
      <c r="AH51" s="5"/>
      <c r="AJ51" s="46" t="e">
        <f>D51/#REF!</f>
        <v>#REF!</v>
      </c>
      <c r="AK51" s="46" t="e">
        <f>#REF!/#REF!</f>
        <v>#REF!</v>
      </c>
      <c r="AL51" s="46" t="e">
        <f>#REF!/#REF!</f>
        <v>#REF!</v>
      </c>
      <c r="AM51" s="46" t="e">
        <f>#REF!/#REF!</f>
        <v>#REF!</v>
      </c>
      <c r="AO51" s="46" t="e">
        <f t="shared" si="60"/>
        <v>#REF!</v>
      </c>
      <c r="AP51" s="46" t="e">
        <f t="shared" si="61"/>
        <v>#REF!</v>
      </c>
      <c r="AQ51" s="46" t="e">
        <f t="shared" si="62"/>
        <v>#REF!</v>
      </c>
      <c r="AR51" s="46" t="e">
        <f t="shared" si="63"/>
        <v>#REF!</v>
      </c>
      <c r="AS51" s="46" t="e">
        <f t="shared" si="64"/>
        <v>#REF!</v>
      </c>
      <c r="AT51" s="46"/>
      <c r="AU51" s="46" t="e">
        <f t="shared" si="65"/>
        <v>#REF!</v>
      </c>
      <c r="AV51" s="46" t="e">
        <f t="shared" si="66"/>
        <v>#REF!</v>
      </c>
      <c r="AW51" s="46" t="e">
        <f t="shared" si="67"/>
        <v>#REF!</v>
      </c>
      <c r="AX51" s="46" t="e">
        <f t="shared" si="68"/>
        <v>#REF!</v>
      </c>
      <c r="BA51" s="46" t="e">
        <f>LN(#REF!/#REF!)</f>
        <v>#REF!</v>
      </c>
      <c r="BB51" s="46" t="e">
        <f>LN(#REF!/#REF!)</f>
        <v>#REF!</v>
      </c>
      <c r="BC51" s="46" t="e">
        <f>LN(#REF!/#REF!)</f>
        <v>#REF!</v>
      </c>
      <c r="BD51" s="46" t="e">
        <f>LN(#REF!/#REF!)</f>
        <v>#REF!</v>
      </c>
      <c r="BF51" s="46" t="e">
        <f>F51/#REF!</f>
        <v>#REF!</v>
      </c>
      <c r="BG51" s="46" t="e">
        <f>#REF!/#REF!</f>
        <v>#REF!</v>
      </c>
      <c r="BH51" s="46" t="e">
        <f>#REF!/#REF!</f>
        <v>#REF!</v>
      </c>
      <c r="BI51" s="46" t="e">
        <f>#REF!/#REF!</f>
        <v>#REF!</v>
      </c>
      <c r="BJ51" s="46"/>
      <c r="BL51" s="46" t="e">
        <f t="shared" si="69"/>
        <v>#REF!</v>
      </c>
      <c r="BM51" s="46" t="e">
        <f t="shared" si="70"/>
        <v>#REF!</v>
      </c>
      <c r="BN51" s="46" t="e">
        <f t="shared" si="71"/>
        <v>#REF!</v>
      </c>
      <c r="BO51" s="46" t="e">
        <f t="shared" si="72"/>
        <v>#REF!</v>
      </c>
      <c r="BQ51" s="46" t="e">
        <f>LN(#REF!/#REF!)</f>
        <v>#REF!</v>
      </c>
      <c r="BR51" s="46" t="e">
        <f>LN(#REF!/#REF!)</f>
        <v>#REF!</v>
      </c>
      <c r="BS51" s="46" t="e">
        <f>LN(#REF!/#REF!)</f>
        <v>#REF!</v>
      </c>
      <c r="BT51" s="46" t="e">
        <f>LN(#REF!/#REF!)</f>
        <v>#REF!</v>
      </c>
      <c r="BV51" s="46" t="e">
        <f>LN(#REF!/#REF!)</f>
        <v>#REF!</v>
      </c>
      <c r="BW51" s="46" t="e">
        <f>LN(#REF!/#REF!)</f>
        <v>#REF!</v>
      </c>
      <c r="BX51" s="46" t="e">
        <f>LN(#REF!/#REF!)</f>
        <v>#REF!</v>
      </c>
      <c r="BY51" s="46" t="e">
        <f>LN(#REF!/#REF!)</f>
        <v>#REF!</v>
      </c>
      <c r="CA51" s="46" t="e">
        <f>LN(#REF!/#REF!)</f>
        <v>#REF!</v>
      </c>
      <c r="CB51" s="46" t="e">
        <f>LN(#REF!/#REF!)</f>
        <v>#REF!</v>
      </c>
      <c r="CC51" s="46" t="e">
        <f>LN(#REF!/#REF!)</f>
        <v>#REF!</v>
      </c>
      <c r="CD51" s="46" t="e">
        <f>LN(#REF!/#REF!)</f>
        <v>#REF!</v>
      </c>
      <c r="CG51" s="46" t="e">
        <f t="shared" si="73"/>
        <v>#REF!</v>
      </c>
      <c r="CH51" s="46">
        <f t="shared" si="74"/>
        <v>1</v>
      </c>
      <c r="CI51" s="46">
        <f t="shared" si="54"/>
        <v>1</v>
      </c>
      <c r="CJ51" s="46"/>
      <c r="CK51" s="46" t="e">
        <f t="shared" si="75"/>
        <v>#REF!</v>
      </c>
      <c r="CL51" s="46">
        <f t="shared" si="76"/>
        <v>1</v>
      </c>
      <c r="CM51" s="46">
        <f t="shared" si="55"/>
        <v>1</v>
      </c>
      <c r="CN51" s="46"/>
      <c r="CO51" s="46" t="e">
        <f t="shared" si="77"/>
        <v>#REF!</v>
      </c>
      <c r="CP51" s="46">
        <f t="shared" si="78"/>
        <v>1</v>
      </c>
      <c r="CQ51" s="46">
        <f t="shared" si="56"/>
        <v>1</v>
      </c>
      <c r="CR51" s="46"/>
      <c r="CS51" s="46" t="e">
        <f t="shared" si="79"/>
        <v>#REF!</v>
      </c>
      <c r="CT51" s="46">
        <f t="shared" si="80"/>
        <v>1</v>
      </c>
      <c r="CU51" s="46">
        <f t="shared" si="57"/>
        <v>1</v>
      </c>
      <c r="CW51" s="46" t="e">
        <f t="shared" si="81"/>
        <v>#REF!</v>
      </c>
      <c r="CX51" s="46">
        <f t="shared" si="82"/>
        <v>1</v>
      </c>
      <c r="CY51" s="46">
        <f t="shared" si="58"/>
        <v>1</v>
      </c>
      <c r="DD51" s="2">
        <f>DD50+1</f>
        <v>2008</v>
      </c>
      <c r="DE51" s="46">
        <f t="shared" si="1"/>
        <v>1.5582642905859814</v>
      </c>
      <c r="DF51" s="46">
        <f t="shared" si="2"/>
        <v>1.438785468361742</v>
      </c>
      <c r="DG51" s="46">
        <f t="shared" si="3"/>
        <v>1.0673590912723496</v>
      </c>
      <c r="DH51" s="46">
        <f t="shared" si="4"/>
        <v>1.0146926675257846</v>
      </c>
      <c r="DI51" s="52">
        <f t="shared" si="47"/>
        <v>0.96581043473000794</v>
      </c>
    </row>
    <row r="52" spans="1:113" x14ac:dyDescent="0.2">
      <c r="A52" s="33" t="s">
        <v>52</v>
      </c>
      <c r="B52" s="1">
        <f t="shared" si="59"/>
        <v>1986</v>
      </c>
      <c r="D52" s="43">
        <f>Conversion_Factors!$O48*D200+D276</f>
        <v>11636.003564537705</v>
      </c>
      <c r="F52" s="49">
        <f>Floorspace_estimates!B34</f>
        <v>59.492416736089979</v>
      </c>
      <c r="H52" s="50">
        <f t="shared" si="18"/>
        <v>195.58801277405391</v>
      </c>
      <c r="K52" s="43">
        <f>Conversion_Factors!$O48*K200+K276</f>
        <v>11710.988966739818</v>
      </c>
      <c r="L52" s="115">
        <f t="shared" si="7"/>
        <v>196.84843227482409</v>
      </c>
      <c r="O52" s="52">
        <f t="shared" si="19"/>
        <v>0.99359700513636562</v>
      </c>
      <c r="R52" s="116">
        <f t="shared" si="50"/>
        <v>0.98571016614228302</v>
      </c>
      <c r="S52" s="46"/>
      <c r="T52" s="46"/>
      <c r="V52" s="48">
        <f t="shared" si="51"/>
        <v>1.0227054921100727</v>
      </c>
      <c r="W52" s="48">
        <f t="shared" si="52"/>
        <v>0.9909584057987243</v>
      </c>
      <c r="X52" s="48">
        <f t="shared" si="53"/>
        <v>1.0053243233525542</v>
      </c>
      <c r="Y52" s="48">
        <f t="shared" si="20"/>
        <v>0.98571016614228302</v>
      </c>
      <c r="Z52" s="48">
        <f t="shared" si="21"/>
        <v>1.0134586040629976</v>
      </c>
      <c r="AA52" s="48">
        <f t="shared" si="22"/>
        <v>1.0134586040629974</v>
      </c>
      <c r="AB52" s="48"/>
      <c r="AC52" s="48" t="e">
        <f>#REF!*#REF!*X52</f>
        <v>#REF!</v>
      </c>
      <c r="AE52" s="43">
        <f>Conversion_Factors!$G48*D200+D276</f>
        <v>11636.003564537705</v>
      </c>
      <c r="AF52" s="43">
        <f>Conversion_Factors!$G48/Conversion_Factors!$K48*D200+D276</f>
        <v>11728.812296151489</v>
      </c>
      <c r="AG52" s="238">
        <f t="shared" si="23"/>
        <v>0.99208711596107324</v>
      </c>
      <c r="AH52" s="5"/>
      <c r="AJ52" s="46" t="e">
        <f>D52/#REF!</f>
        <v>#REF!</v>
      </c>
      <c r="AK52" s="46" t="e">
        <f>#REF!/#REF!</f>
        <v>#REF!</v>
      </c>
      <c r="AL52" s="46" t="e">
        <f>#REF!/#REF!</f>
        <v>#REF!</v>
      </c>
      <c r="AM52" s="46" t="e">
        <f>#REF!/#REF!</f>
        <v>#REF!</v>
      </c>
      <c r="AO52" s="46" t="e">
        <f t="shared" si="60"/>
        <v>#REF!</v>
      </c>
      <c r="AP52" s="46" t="e">
        <f t="shared" si="61"/>
        <v>#REF!</v>
      </c>
      <c r="AQ52" s="46" t="e">
        <f t="shared" si="62"/>
        <v>#REF!</v>
      </c>
      <c r="AR52" s="46" t="e">
        <f t="shared" si="63"/>
        <v>#REF!</v>
      </c>
      <c r="AS52" s="46" t="e">
        <f t="shared" si="64"/>
        <v>#REF!</v>
      </c>
      <c r="AT52" s="46"/>
      <c r="AU52" s="46" t="e">
        <f t="shared" si="65"/>
        <v>#REF!</v>
      </c>
      <c r="AV52" s="46" t="e">
        <f t="shared" si="66"/>
        <v>#REF!</v>
      </c>
      <c r="AW52" s="46" t="e">
        <f t="shared" si="67"/>
        <v>#REF!</v>
      </c>
      <c r="AX52" s="46" t="e">
        <f t="shared" si="68"/>
        <v>#REF!</v>
      </c>
      <c r="BA52" s="46" t="e">
        <f>LN(#REF!/#REF!)</f>
        <v>#REF!</v>
      </c>
      <c r="BB52" s="46" t="e">
        <f>LN(#REF!/#REF!)</f>
        <v>#REF!</v>
      </c>
      <c r="BC52" s="46" t="e">
        <f>LN(#REF!/#REF!)</f>
        <v>#REF!</v>
      </c>
      <c r="BD52" s="46" t="e">
        <f>LN(#REF!/#REF!)</f>
        <v>#REF!</v>
      </c>
      <c r="BF52" s="46" t="e">
        <f>F52/#REF!</f>
        <v>#REF!</v>
      </c>
      <c r="BG52" s="46" t="e">
        <f>#REF!/#REF!</f>
        <v>#REF!</v>
      </c>
      <c r="BH52" s="46" t="e">
        <f>#REF!/#REF!</f>
        <v>#REF!</v>
      </c>
      <c r="BI52" s="46" t="e">
        <f>#REF!/#REF!</f>
        <v>#REF!</v>
      </c>
      <c r="BJ52" s="46"/>
      <c r="BL52" s="46" t="e">
        <f t="shared" si="69"/>
        <v>#REF!</v>
      </c>
      <c r="BM52" s="46" t="e">
        <f t="shared" si="70"/>
        <v>#REF!</v>
      </c>
      <c r="BN52" s="46" t="e">
        <f t="shared" si="71"/>
        <v>#REF!</v>
      </c>
      <c r="BO52" s="46" t="e">
        <f t="shared" si="72"/>
        <v>#REF!</v>
      </c>
      <c r="BQ52" s="46" t="e">
        <f>LN(#REF!/#REF!)</f>
        <v>#REF!</v>
      </c>
      <c r="BR52" s="46" t="e">
        <f>LN(#REF!/#REF!)</f>
        <v>#REF!</v>
      </c>
      <c r="BS52" s="46" t="e">
        <f>LN(#REF!/#REF!)</f>
        <v>#REF!</v>
      </c>
      <c r="BT52" s="46" t="e">
        <f>LN(#REF!/#REF!)</f>
        <v>#REF!</v>
      </c>
      <c r="BV52" s="46" t="e">
        <f>LN(#REF!/#REF!)</f>
        <v>#REF!</v>
      </c>
      <c r="BW52" s="46" t="e">
        <f>LN(#REF!/#REF!)</f>
        <v>#REF!</v>
      </c>
      <c r="BX52" s="46" t="e">
        <f>LN(#REF!/#REF!)</f>
        <v>#REF!</v>
      </c>
      <c r="BY52" s="46" t="e">
        <f>LN(#REF!/#REF!)</f>
        <v>#REF!</v>
      </c>
      <c r="CA52" s="46" t="e">
        <f>LN(#REF!/#REF!)</f>
        <v>#REF!</v>
      </c>
      <c r="CB52" s="46" t="e">
        <f>LN(#REF!/#REF!)</f>
        <v>#REF!</v>
      </c>
      <c r="CC52" s="46" t="e">
        <f>LN(#REF!/#REF!)</f>
        <v>#REF!</v>
      </c>
      <c r="CD52" s="46" t="e">
        <f>LN(#REF!/#REF!)</f>
        <v>#REF!</v>
      </c>
      <c r="CG52" s="46" t="e">
        <f t="shared" si="73"/>
        <v>#REF!</v>
      </c>
      <c r="CH52" s="46">
        <f t="shared" si="74"/>
        <v>1</v>
      </c>
      <c r="CI52" s="46">
        <f t="shared" si="54"/>
        <v>1</v>
      </c>
      <c r="CJ52" s="46"/>
      <c r="CK52" s="46" t="e">
        <f t="shared" si="75"/>
        <v>#REF!</v>
      </c>
      <c r="CL52" s="46">
        <f t="shared" si="76"/>
        <v>1</v>
      </c>
      <c r="CM52" s="46">
        <f t="shared" si="55"/>
        <v>1</v>
      </c>
      <c r="CN52" s="46"/>
      <c r="CO52" s="46" t="e">
        <f t="shared" si="77"/>
        <v>#REF!</v>
      </c>
      <c r="CP52" s="46">
        <f t="shared" si="78"/>
        <v>1</v>
      </c>
      <c r="CQ52" s="46">
        <f t="shared" si="56"/>
        <v>1</v>
      </c>
      <c r="CR52" s="46"/>
      <c r="CS52" s="46" t="e">
        <f t="shared" si="79"/>
        <v>#REF!</v>
      </c>
      <c r="CT52" s="46">
        <f t="shared" si="80"/>
        <v>1</v>
      </c>
      <c r="CU52" s="46">
        <f t="shared" si="57"/>
        <v>1</v>
      </c>
      <c r="CW52" s="46" t="e">
        <f t="shared" si="81"/>
        <v>#REF!</v>
      </c>
      <c r="CX52" s="46">
        <f t="shared" si="82"/>
        <v>1</v>
      </c>
      <c r="CY52" s="46">
        <f t="shared" si="58"/>
        <v>1</v>
      </c>
      <c r="DD52" s="2">
        <f>DD51+1</f>
        <v>2009</v>
      </c>
      <c r="DE52" s="46">
        <f t="shared" si="1"/>
        <v>1.5208817489324908</v>
      </c>
      <c r="DF52" s="46">
        <f t="shared" si="2"/>
        <v>1.450788910209897</v>
      </c>
      <c r="DG52" s="46">
        <f t="shared" si="3"/>
        <v>1.0379436906180153</v>
      </c>
      <c r="DH52" s="46">
        <f t="shared" si="4"/>
        <v>1.0099908231804833</v>
      </c>
      <c r="DI52" s="52">
        <f t="shared" si="47"/>
        <v>0.95728230091777478</v>
      </c>
    </row>
    <row r="53" spans="1:113" x14ac:dyDescent="0.2">
      <c r="A53" s="33" t="s">
        <v>52</v>
      </c>
      <c r="B53" s="1">
        <f t="shared" si="59"/>
        <v>1987</v>
      </c>
      <c r="D53" s="43">
        <f>Conversion_Factors!$O49*D201+D277</f>
        <v>11975.66563977479</v>
      </c>
      <c r="F53" s="49">
        <f>Floorspace_estimates!B35</f>
        <v>60.763476770077759</v>
      </c>
      <c r="H53" s="50">
        <f t="shared" si="18"/>
        <v>197.08657694307681</v>
      </c>
      <c r="K53" s="43">
        <f>Conversion_Factors!$O49*K201+K277</f>
        <v>12010.757063142386</v>
      </c>
      <c r="L53" s="115">
        <f t="shared" si="7"/>
        <v>197.66408542733254</v>
      </c>
      <c r="O53" s="52">
        <f t="shared" si="19"/>
        <v>0.99707833376504784</v>
      </c>
      <c r="R53" s="116">
        <f t="shared" si="50"/>
        <v>0.98979451466963675</v>
      </c>
      <c r="S53" s="46"/>
      <c r="T53" s="46"/>
      <c r="V53" s="48">
        <f t="shared" si="51"/>
        <v>1.0445556731731047</v>
      </c>
      <c r="W53" s="48">
        <f t="shared" si="52"/>
        <v>0.99855097110403024</v>
      </c>
      <c r="X53" s="48">
        <f t="shared" si="53"/>
        <v>1.008846741727313</v>
      </c>
      <c r="Y53" s="48">
        <f t="shared" si="20"/>
        <v>0.98979451466963675</v>
      </c>
      <c r="Z53" s="48">
        <f t="shared" si="21"/>
        <v>1.0430420818192276</v>
      </c>
      <c r="AA53" s="48">
        <f t="shared" si="22"/>
        <v>1.0430420818192276</v>
      </c>
      <c r="AB53" s="48"/>
      <c r="AC53" s="48" t="e">
        <f>#REF!*#REF!*X53</f>
        <v>#REF!</v>
      </c>
      <c r="AE53" s="43">
        <f>Conversion_Factors!$G49*D201+D277</f>
        <v>11975.66563977479</v>
      </c>
      <c r="AF53" s="43">
        <f>Conversion_Factors!$G49/Conversion_Factors!$K49*D201+D277</f>
        <v>12138.898452540216</v>
      </c>
      <c r="AG53" s="238">
        <f t="shared" si="23"/>
        <v>0.98655291389052957</v>
      </c>
      <c r="AH53" s="5"/>
      <c r="AJ53" s="46" t="e">
        <f>D53/#REF!</f>
        <v>#REF!</v>
      </c>
      <c r="AK53" s="46" t="e">
        <f>#REF!/#REF!</f>
        <v>#REF!</v>
      </c>
      <c r="AL53" s="46" t="e">
        <f>#REF!/#REF!</f>
        <v>#REF!</v>
      </c>
      <c r="AM53" s="46" t="e">
        <f>#REF!/#REF!</f>
        <v>#REF!</v>
      </c>
      <c r="AO53" s="46" t="e">
        <f t="shared" si="60"/>
        <v>#REF!</v>
      </c>
      <c r="AP53" s="46" t="e">
        <f t="shared" si="61"/>
        <v>#REF!</v>
      </c>
      <c r="AQ53" s="46" t="e">
        <f t="shared" si="62"/>
        <v>#REF!</v>
      </c>
      <c r="AR53" s="46" t="e">
        <f t="shared" si="63"/>
        <v>#REF!</v>
      </c>
      <c r="AS53" s="46" t="e">
        <f t="shared" si="64"/>
        <v>#REF!</v>
      </c>
      <c r="AT53" s="46"/>
      <c r="AU53" s="46" t="e">
        <f t="shared" si="65"/>
        <v>#REF!</v>
      </c>
      <c r="AV53" s="46" t="e">
        <f t="shared" si="66"/>
        <v>#REF!</v>
      </c>
      <c r="AW53" s="46" t="e">
        <f t="shared" si="67"/>
        <v>#REF!</v>
      </c>
      <c r="AX53" s="46" t="e">
        <f t="shared" si="68"/>
        <v>#REF!</v>
      </c>
      <c r="BA53" s="46" t="e">
        <f>LN(#REF!/#REF!)</f>
        <v>#REF!</v>
      </c>
      <c r="BB53" s="46" t="e">
        <f>LN(#REF!/#REF!)</f>
        <v>#REF!</v>
      </c>
      <c r="BC53" s="46" t="e">
        <f>LN(#REF!/#REF!)</f>
        <v>#REF!</v>
      </c>
      <c r="BD53" s="46" t="e">
        <f>LN(#REF!/#REF!)</f>
        <v>#REF!</v>
      </c>
      <c r="BF53" s="46" t="e">
        <f>F53/#REF!</f>
        <v>#REF!</v>
      </c>
      <c r="BG53" s="46" t="e">
        <f>#REF!/#REF!</f>
        <v>#REF!</v>
      </c>
      <c r="BH53" s="46" t="e">
        <f>#REF!/#REF!</f>
        <v>#REF!</v>
      </c>
      <c r="BI53" s="46" t="e">
        <f>#REF!/#REF!</f>
        <v>#REF!</v>
      </c>
      <c r="BJ53" s="46"/>
      <c r="BL53" s="46" t="e">
        <f t="shared" si="69"/>
        <v>#REF!</v>
      </c>
      <c r="BM53" s="46" t="e">
        <f t="shared" si="70"/>
        <v>#REF!</v>
      </c>
      <c r="BN53" s="46" t="e">
        <f t="shared" si="71"/>
        <v>#REF!</v>
      </c>
      <c r="BO53" s="46" t="e">
        <f t="shared" si="72"/>
        <v>#REF!</v>
      </c>
      <c r="BQ53" s="46" t="e">
        <f>LN(#REF!/#REF!)</f>
        <v>#REF!</v>
      </c>
      <c r="BR53" s="46" t="e">
        <f>LN(#REF!/#REF!)</f>
        <v>#REF!</v>
      </c>
      <c r="BS53" s="46" t="e">
        <f>LN(#REF!/#REF!)</f>
        <v>#REF!</v>
      </c>
      <c r="BT53" s="46" t="e">
        <f>LN(#REF!/#REF!)</f>
        <v>#REF!</v>
      </c>
      <c r="BV53" s="46" t="e">
        <f>LN(#REF!/#REF!)</f>
        <v>#REF!</v>
      </c>
      <c r="BW53" s="46" t="e">
        <f>LN(#REF!/#REF!)</f>
        <v>#REF!</v>
      </c>
      <c r="BX53" s="46" t="e">
        <f>LN(#REF!/#REF!)</f>
        <v>#REF!</v>
      </c>
      <c r="BY53" s="46" t="e">
        <f>LN(#REF!/#REF!)</f>
        <v>#REF!</v>
      </c>
      <c r="CA53" s="46" t="e">
        <f>LN(#REF!/#REF!)</f>
        <v>#REF!</v>
      </c>
      <c r="CB53" s="46" t="e">
        <f>LN(#REF!/#REF!)</f>
        <v>#REF!</v>
      </c>
      <c r="CC53" s="46" t="e">
        <f>LN(#REF!/#REF!)</f>
        <v>#REF!</v>
      </c>
      <c r="CD53" s="46" t="e">
        <f>LN(#REF!/#REF!)</f>
        <v>#REF!</v>
      </c>
      <c r="CG53" s="46" t="e">
        <f t="shared" si="73"/>
        <v>#REF!</v>
      </c>
      <c r="CH53" s="46">
        <f t="shared" si="74"/>
        <v>1</v>
      </c>
      <c r="CI53" s="46">
        <f t="shared" si="54"/>
        <v>1</v>
      </c>
      <c r="CJ53" s="46"/>
      <c r="CK53" s="46" t="e">
        <f t="shared" si="75"/>
        <v>#REF!</v>
      </c>
      <c r="CL53" s="46">
        <f t="shared" si="76"/>
        <v>1</v>
      </c>
      <c r="CM53" s="46">
        <f t="shared" si="55"/>
        <v>1</v>
      </c>
      <c r="CN53" s="46"/>
      <c r="CO53" s="46" t="e">
        <f t="shared" si="77"/>
        <v>#REF!</v>
      </c>
      <c r="CP53" s="46">
        <f t="shared" si="78"/>
        <v>1</v>
      </c>
      <c r="CQ53" s="46">
        <f t="shared" si="56"/>
        <v>1</v>
      </c>
      <c r="CR53" s="46"/>
      <c r="CS53" s="46" t="e">
        <f t="shared" si="79"/>
        <v>#REF!</v>
      </c>
      <c r="CT53" s="46">
        <f t="shared" si="80"/>
        <v>1</v>
      </c>
      <c r="CU53" s="46">
        <f t="shared" si="57"/>
        <v>1</v>
      </c>
      <c r="CW53" s="46" t="e">
        <f t="shared" si="81"/>
        <v>#REF!</v>
      </c>
      <c r="CX53" s="46">
        <f t="shared" si="82"/>
        <v>1</v>
      </c>
      <c r="CY53" s="46">
        <f t="shared" si="58"/>
        <v>1</v>
      </c>
      <c r="DD53" s="2">
        <f>DD52+1</f>
        <v>2010</v>
      </c>
      <c r="DE53" s="46">
        <f t="shared" si="1"/>
        <v>1.5354133500642422</v>
      </c>
      <c r="DF53" s="46">
        <f t="shared" si="2"/>
        <v>1.4547657413003872</v>
      </c>
      <c r="DG53" s="46">
        <f t="shared" si="3"/>
        <v>1.0302583671232259</v>
      </c>
      <c r="DH53" s="46">
        <f t="shared" si="4"/>
        <v>1.0244389843897643</v>
      </c>
      <c r="DI53" s="52">
        <f t="shared" si="47"/>
        <v>0.95481480074444824</v>
      </c>
    </row>
    <row r="54" spans="1:113" x14ac:dyDescent="0.2">
      <c r="A54" s="33" t="s">
        <v>52</v>
      </c>
      <c r="B54" s="1">
        <f t="shared" si="59"/>
        <v>1988</v>
      </c>
      <c r="D54" s="43">
        <f>Conversion_Factors!$O50*D202+D278</f>
        <v>12607.656023407488</v>
      </c>
      <c r="F54" s="49">
        <f>Floorspace_estimates!B36</f>
        <v>62.000598696130474</v>
      </c>
      <c r="H54" s="50">
        <f t="shared" si="18"/>
        <v>203.34732709918728</v>
      </c>
      <c r="K54" s="43">
        <f>Conversion_Factors!$O50*K202+K278</f>
        <v>12517.00224186782</v>
      </c>
      <c r="L54" s="115">
        <f t="shared" si="7"/>
        <v>201.88518345144658</v>
      </c>
      <c r="O54" s="52">
        <f t="shared" si="19"/>
        <v>1.0072424514902172</v>
      </c>
      <c r="R54" s="116">
        <f t="shared" si="50"/>
        <v>1.0109314837913586</v>
      </c>
      <c r="S54" s="46"/>
      <c r="T54" s="46"/>
      <c r="V54" s="48">
        <f t="shared" si="51"/>
        <v>1.065822440562912</v>
      </c>
      <c r="W54" s="48">
        <f t="shared" si="52"/>
        <v>1.0302714375365538</v>
      </c>
      <c r="X54" s="48">
        <f t="shared" si="53"/>
        <v>1.0191308254370151</v>
      </c>
      <c r="Y54" s="48">
        <f t="shared" si="20"/>
        <v>1.0109314837913586</v>
      </c>
      <c r="Z54" s="48">
        <f t="shared" si="21"/>
        <v>1.0980864179974694</v>
      </c>
      <c r="AA54" s="48">
        <f t="shared" si="22"/>
        <v>1.0980864179974694</v>
      </c>
      <c r="AB54" s="48"/>
      <c r="AC54" s="48" t="e">
        <f>#REF!*#REF!*X54</f>
        <v>#REF!</v>
      </c>
      <c r="AE54" s="43">
        <f>Conversion_Factors!$G50*D202+D278</f>
        <v>12607.656023407488</v>
      </c>
      <c r="AF54" s="43">
        <f>Conversion_Factors!$G50/Conversion_Factors!$K50*D202+D278</f>
        <v>12806.31646753034</v>
      </c>
      <c r="AG54" s="238">
        <f t="shared" si="23"/>
        <v>0.98448730791351724</v>
      </c>
      <c r="AH54" s="5"/>
      <c r="AJ54" s="46" t="e">
        <f>D54/#REF!</f>
        <v>#REF!</v>
      </c>
      <c r="AK54" s="46" t="e">
        <f>#REF!/#REF!</f>
        <v>#REF!</v>
      </c>
      <c r="AL54" s="46" t="e">
        <f>#REF!/#REF!</f>
        <v>#REF!</v>
      </c>
      <c r="AM54" s="46" t="e">
        <f>#REF!/#REF!</f>
        <v>#REF!</v>
      </c>
      <c r="AO54" s="46" t="e">
        <f t="shared" si="60"/>
        <v>#REF!</v>
      </c>
      <c r="AP54" s="46" t="e">
        <f t="shared" si="61"/>
        <v>#REF!</v>
      </c>
      <c r="AQ54" s="46" t="e">
        <f t="shared" si="62"/>
        <v>#REF!</v>
      </c>
      <c r="AR54" s="46" t="e">
        <f t="shared" si="63"/>
        <v>#REF!</v>
      </c>
      <c r="AS54" s="46" t="e">
        <f t="shared" si="64"/>
        <v>#REF!</v>
      </c>
      <c r="AT54" s="46"/>
      <c r="AU54" s="46" t="e">
        <f t="shared" si="65"/>
        <v>#REF!</v>
      </c>
      <c r="AV54" s="46" t="e">
        <f t="shared" si="66"/>
        <v>#REF!</v>
      </c>
      <c r="AW54" s="46" t="e">
        <f t="shared" si="67"/>
        <v>#REF!</v>
      </c>
      <c r="AX54" s="46" t="e">
        <f t="shared" si="68"/>
        <v>#REF!</v>
      </c>
      <c r="BA54" s="46" t="e">
        <f>LN(#REF!/#REF!)</f>
        <v>#REF!</v>
      </c>
      <c r="BB54" s="46" t="e">
        <f>LN(#REF!/#REF!)</f>
        <v>#REF!</v>
      </c>
      <c r="BC54" s="46" t="e">
        <f>LN(#REF!/#REF!)</f>
        <v>#REF!</v>
      </c>
      <c r="BD54" s="46" t="e">
        <f>LN(#REF!/#REF!)</f>
        <v>#REF!</v>
      </c>
      <c r="BF54" s="46" t="e">
        <f>F54/#REF!</f>
        <v>#REF!</v>
      </c>
      <c r="BG54" s="46" t="e">
        <f>#REF!/#REF!</f>
        <v>#REF!</v>
      </c>
      <c r="BH54" s="46" t="e">
        <f>#REF!/#REF!</f>
        <v>#REF!</v>
      </c>
      <c r="BI54" s="46" t="e">
        <f>#REF!/#REF!</f>
        <v>#REF!</v>
      </c>
      <c r="BJ54" s="46"/>
      <c r="BL54" s="46" t="e">
        <f t="shared" si="69"/>
        <v>#REF!</v>
      </c>
      <c r="BM54" s="46" t="e">
        <f t="shared" si="70"/>
        <v>#REF!</v>
      </c>
      <c r="BN54" s="46" t="e">
        <f t="shared" si="71"/>
        <v>#REF!</v>
      </c>
      <c r="BO54" s="46" t="e">
        <f t="shared" si="72"/>
        <v>#REF!</v>
      </c>
      <c r="BQ54" s="46" t="e">
        <f>LN(#REF!/#REF!)</f>
        <v>#REF!</v>
      </c>
      <c r="BR54" s="46" t="e">
        <f>LN(#REF!/#REF!)</f>
        <v>#REF!</v>
      </c>
      <c r="BS54" s="46" t="e">
        <f>LN(#REF!/#REF!)</f>
        <v>#REF!</v>
      </c>
      <c r="BT54" s="46" t="e">
        <f>LN(#REF!/#REF!)</f>
        <v>#REF!</v>
      </c>
      <c r="BV54" s="46" t="e">
        <f>LN(#REF!/#REF!)</f>
        <v>#REF!</v>
      </c>
      <c r="BW54" s="46" t="e">
        <f>LN(#REF!/#REF!)</f>
        <v>#REF!</v>
      </c>
      <c r="BX54" s="46" t="e">
        <f>LN(#REF!/#REF!)</f>
        <v>#REF!</v>
      </c>
      <c r="BY54" s="46" t="e">
        <f>LN(#REF!/#REF!)</f>
        <v>#REF!</v>
      </c>
      <c r="CA54" s="46" t="e">
        <f>LN(#REF!/#REF!)</f>
        <v>#REF!</v>
      </c>
      <c r="CB54" s="46" t="e">
        <f>LN(#REF!/#REF!)</f>
        <v>#REF!</v>
      </c>
      <c r="CC54" s="46" t="e">
        <f>LN(#REF!/#REF!)</f>
        <v>#REF!</v>
      </c>
      <c r="CD54" s="46" t="e">
        <f>LN(#REF!/#REF!)</f>
        <v>#REF!</v>
      </c>
      <c r="CG54" s="46" t="e">
        <f t="shared" si="73"/>
        <v>#REF!</v>
      </c>
      <c r="CH54" s="46">
        <f t="shared" si="74"/>
        <v>1</v>
      </c>
      <c r="CI54" s="46">
        <f t="shared" si="54"/>
        <v>1</v>
      </c>
      <c r="CJ54" s="46"/>
      <c r="CK54" s="46" t="e">
        <f t="shared" si="75"/>
        <v>#REF!</v>
      </c>
      <c r="CL54" s="46">
        <f t="shared" si="76"/>
        <v>1</v>
      </c>
      <c r="CM54" s="46">
        <f t="shared" si="55"/>
        <v>1</v>
      </c>
      <c r="CN54" s="46"/>
      <c r="CO54" s="46" t="e">
        <f t="shared" si="77"/>
        <v>#REF!</v>
      </c>
      <c r="CP54" s="46">
        <f t="shared" si="78"/>
        <v>1</v>
      </c>
      <c r="CQ54" s="46">
        <f t="shared" si="56"/>
        <v>1</v>
      </c>
      <c r="CR54" s="46"/>
      <c r="CS54" s="46" t="e">
        <f t="shared" si="79"/>
        <v>#REF!</v>
      </c>
      <c r="CT54" s="46">
        <f t="shared" si="80"/>
        <v>1</v>
      </c>
      <c r="CU54" s="46">
        <f t="shared" si="57"/>
        <v>1</v>
      </c>
      <c r="CW54" s="46" t="e">
        <f t="shared" si="81"/>
        <v>#REF!</v>
      </c>
      <c r="CX54" s="46">
        <f t="shared" si="82"/>
        <v>1</v>
      </c>
      <c r="CY54" s="46">
        <f t="shared" si="58"/>
        <v>1</v>
      </c>
      <c r="DD54" s="2">
        <f>DD53+1</f>
        <v>2011</v>
      </c>
      <c r="DE54" s="46">
        <f t="shared" ref="DE54" si="83">AA77</f>
        <v>1.5285066615254954</v>
      </c>
      <c r="DF54" s="46">
        <f t="shared" ref="DF54" si="84">V77</f>
        <v>1.4580352898685822</v>
      </c>
      <c r="DG54" s="46">
        <f t="shared" ref="DG54" si="85">Y77</f>
        <v>1.0241432818769443</v>
      </c>
      <c r="DH54" s="46">
        <f t="shared" ref="DH54" si="86">X77</f>
        <v>1.0236195684679046</v>
      </c>
      <c r="DI54" s="52">
        <f t="shared" si="47"/>
        <v>0.94977474230059666</v>
      </c>
    </row>
    <row r="55" spans="1:113" x14ac:dyDescent="0.2">
      <c r="A55" s="33" t="s">
        <v>52</v>
      </c>
      <c r="B55" s="1">
        <f t="shared" si="59"/>
        <v>1989</v>
      </c>
      <c r="D55" s="43">
        <f>Conversion_Factors!$O51*D203+D279</f>
        <v>13223.905662146155</v>
      </c>
      <c r="F55" s="49">
        <f>Floorspace_estimates!B37</f>
        <v>63.183000000000014</v>
      </c>
      <c r="H55" s="50">
        <f t="shared" si="18"/>
        <v>209.29531143102025</v>
      </c>
      <c r="K55" s="43">
        <f>Conversion_Factors!$O51*K203+K279</f>
        <v>13194.904985390162</v>
      </c>
      <c r="L55" s="115">
        <f t="shared" si="7"/>
        <v>208.83631649953563</v>
      </c>
      <c r="O55" s="52">
        <f t="shared" si="19"/>
        <v>1.0021978693130495</v>
      </c>
      <c r="R55" s="116">
        <f t="shared" si="50"/>
        <v>1.0457389873743337</v>
      </c>
      <c r="S55" s="46"/>
      <c r="T55" s="46"/>
      <c r="V55" s="48">
        <f t="shared" si="51"/>
        <v>1.0861485320832773</v>
      </c>
      <c r="W55" s="48">
        <f t="shared" si="52"/>
        <v>1.060407257148352</v>
      </c>
      <c r="X55" s="48">
        <f t="shared" si="53"/>
        <v>1.0140267026008543</v>
      </c>
      <c r="Y55" s="48">
        <f t="shared" si="20"/>
        <v>1.0457389873743337</v>
      </c>
      <c r="Z55" s="48">
        <f t="shared" si="21"/>
        <v>1.1517597857621369</v>
      </c>
      <c r="AA55" s="48">
        <f t="shared" si="22"/>
        <v>1.1517597857621369</v>
      </c>
      <c r="AB55" s="48"/>
      <c r="AC55" s="48" t="e">
        <f>#REF!*#REF!*X55</f>
        <v>#REF!</v>
      </c>
      <c r="AE55" s="43">
        <f>Conversion_Factors!$G51*D203+D279</f>
        <v>13223.905662146155</v>
      </c>
      <c r="AF55" s="43">
        <f>Conversion_Factors!$G51/Conversion_Factors!$K51*D203+D279</f>
        <v>13155.882907157742</v>
      </c>
      <c r="AG55" s="238">
        <f t="shared" si="23"/>
        <v>1.0051705199467382</v>
      </c>
      <c r="AH55" s="5"/>
      <c r="AJ55" s="46" t="e">
        <f>D55/#REF!</f>
        <v>#REF!</v>
      </c>
      <c r="AK55" s="46" t="e">
        <f>#REF!/#REF!</f>
        <v>#REF!</v>
      </c>
      <c r="AL55" s="46" t="e">
        <f>#REF!/#REF!</f>
        <v>#REF!</v>
      </c>
      <c r="AM55" s="46" t="e">
        <f>#REF!/#REF!</f>
        <v>#REF!</v>
      </c>
      <c r="AO55" s="46" t="e">
        <f t="shared" si="60"/>
        <v>#REF!</v>
      </c>
      <c r="AP55" s="46" t="e">
        <f t="shared" si="61"/>
        <v>#REF!</v>
      </c>
      <c r="AQ55" s="46" t="e">
        <f t="shared" si="62"/>
        <v>#REF!</v>
      </c>
      <c r="AR55" s="46" t="e">
        <f t="shared" si="63"/>
        <v>#REF!</v>
      </c>
      <c r="AS55" s="46" t="e">
        <f t="shared" si="64"/>
        <v>#REF!</v>
      </c>
      <c r="AT55" s="46"/>
      <c r="AU55" s="46" t="e">
        <f t="shared" si="65"/>
        <v>#REF!</v>
      </c>
      <c r="AV55" s="46" t="e">
        <f t="shared" si="66"/>
        <v>#REF!</v>
      </c>
      <c r="AW55" s="46" t="e">
        <f t="shared" si="67"/>
        <v>#REF!</v>
      </c>
      <c r="AX55" s="46" t="e">
        <f t="shared" si="68"/>
        <v>#REF!</v>
      </c>
      <c r="BA55" s="46" t="e">
        <f>LN(#REF!/#REF!)</f>
        <v>#REF!</v>
      </c>
      <c r="BB55" s="46" t="e">
        <f>LN(#REF!/#REF!)</f>
        <v>#REF!</v>
      </c>
      <c r="BC55" s="46" t="e">
        <f>LN(#REF!/#REF!)</f>
        <v>#REF!</v>
      </c>
      <c r="BD55" s="46" t="e">
        <f>LN(#REF!/#REF!)</f>
        <v>#REF!</v>
      </c>
      <c r="BF55" s="46" t="e">
        <f>F55/#REF!</f>
        <v>#REF!</v>
      </c>
      <c r="BG55" s="46" t="e">
        <f>#REF!/#REF!</f>
        <v>#REF!</v>
      </c>
      <c r="BH55" s="46" t="e">
        <f>#REF!/#REF!</f>
        <v>#REF!</v>
      </c>
      <c r="BI55" s="46" t="e">
        <f>#REF!/#REF!</f>
        <v>#REF!</v>
      </c>
      <c r="BJ55" s="46"/>
      <c r="BL55" s="46" t="e">
        <f t="shared" si="69"/>
        <v>#REF!</v>
      </c>
      <c r="BM55" s="46" t="e">
        <f t="shared" si="70"/>
        <v>#REF!</v>
      </c>
      <c r="BN55" s="46" t="e">
        <f t="shared" si="71"/>
        <v>#REF!</v>
      </c>
      <c r="BO55" s="46" t="e">
        <f t="shared" si="72"/>
        <v>#REF!</v>
      </c>
      <c r="BQ55" s="46" t="e">
        <f>LN(#REF!/#REF!)</f>
        <v>#REF!</v>
      </c>
      <c r="BR55" s="46" t="e">
        <f>LN(#REF!/#REF!)</f>
        <v>#REF!</v>
      </c>
      <c r="BS55" s="46" t="e">
        <f>LN(#REF!/#REF!)</f>
        <v>#REF!</v>
      </c>
      <c r="BT55" s="46" t="e">
        <f>LN(#REF!/#REF!)</f>
        <v>#REF!</v>
      </c>
      <c r="BV55" s="46" t="e">
        <f>LN(#REF!/#REF!)</f>
        <v>#REF!</v>
      </c>
      <c r="BW55" s="46" t="e">
        <f>LN(#REF!/#REF!)</f>
        <v>#REF!</v>
      </c>
      <c r="BX55" s="46" t="e">
        <f>LN(#REF!/#REF!)</f>
        <v>#REF!</v>
      </c>
      <c r="BY55" s="46" t="e">
        <f>LN(#REF!/#REF!)</f>
        <v>#REF!</v>
      </c>
      <c r="CA55" s="46" t="e">
        <f>LN(#REF!/#REF!)</f>
        <v>#REF!</v>
      </c>
      <c r="CB55" s="46" t="e">
        <f>LN(#REF!/#REF!)</f>
        <v>#REF!</v>
      </c>
      <c r="CC55" s="46" t="e">
        <f>LN(#REF!/#REF!)</f>
        <v>#REF!</v>
      </c>
      <c r="CD55" s="46" t="e">
        <f>LN(#REF!/#REF!)</f>
        <v>#REF!</v>
      </c>
      <c r="CG55" s="46" t="e">
        <f t="shared" si="73"/>
        <v>#REF!</v>
      </c>
      <c r="CH55" s="46">
        <f t="shared" si="74"/>
        <v>1</v>
      </c>
      <c r="CI55" s="46">
        <f t="shared" si="54"/>
        <v>1</v>
      </c>
      <c r="CJ55" s="46"/>
      <c r="CK55" s="46" t="e">
        <f t="shared" si="75"/>
        <v>#REF!</v>
      </c>
      <c r="CL55" s="46">
        <f t="shared" si="76"/>
        <v>1</v>
      </c>
      <c r="CM55" s="46">
        <f t="shared" si="55"/>
        <v>1</v>
      </c>
      <c r="CN55" s="46"/>
      <c r="CO55" s="46" t="e">
        <f t="shared" si="77"/>
        <v>#REF!</v>
      </c>
      <c r="CP55" s="46">
        <f t="shared" si="78"/>
        <v>1</v>
      </c>
      <c r="CQ55" s="46">
        <f t="shared" si="56"/>
        <v>1</v>
      </c>
      <c r="CR55" s="46"/>
      <c r="CS55" s="46" t="e">
        <f t="shared" si="79"/>
        <v>#REF!</v>
      </c>
      <c r="CT55" s="46">
        <f t="shared" si="80"/>
        <v>1</v>
      </c>
      <c r="CU55" s="46">
        <f t="shared" si="57"/>
        <v>1</v>
      </c>
      <c r="CW55" s="46" t="e">
        <f t="shared" si="81"/>
        <v>#REF!</v>
      </c>
      <c r="CX55" s="46">
        <f t="shared" si="82"/>
        <v>1</v>
      </c>
      <c r="CY55" s="46">
        <f t="shared" si="58"/>
        <v>1</v>
      </c>
    </row>
    <row r="56" spans="1:113" x14ac:dyDescent="0.2">
      <c r="A56" s="33" t="s">
        <v>52</v>
      </c>
      <c r="B56" s="1">
        <f t="shared" si="59"/>
        <v>1990</v>
      </c>
      <c r="D56" s="43">
        <f>Conversion_Factors!$O52*D204+D280</f>
        <v>13350.123214860527</v>
      </c>
      <c r="F56" s="49">
        <f>Floorspace_estimates!B38</f>
        <v>64.179533191506238</v>
      </c>
      <c r="H56" s="50">
        <f t="shared" si="18"/>
        <v>208.01215825339366</v>
      </c>
      <c r="K56" s="43">
        <f>Conversion_Factors!$O52*K204+K280</f>
        <v>13473.524104405093</v>
      </c>
      <c r="L56" s="115">
        <f t="shared" si="7"/>
        <v>209.93490345592338</v>
      </c>
      <c r="O56" s="52">
        <f t="shared" si="19"/>
        <v>0.99084123139660096</v>
      </c>
      <c r="R56" s="116">
        <f t="shared" si="50"/>
        <v>1.0512401149108277</v>
      </c>
      <c r="S56" s="46"/>
      <c r="T56" s="46"/>
      <c r="V56" s="48">
        <f t="shared" si="51"/>
        <v>1.1032794543745068</v>
      </c>
      <c r="W56" s="48">
        <f t="shared" si="52"/>
        <v>1.0539060845597981</v>
      </c>
      <c r="X56" s="48">
        <f t="shared" si="53"/>
        <v>1.0025360235127601</v>
      </c>
      <c r="Y56" s="48">
        <f t="shared" si="20"/>
        <v>1.0512401149108277</v>
      </c>
      <c r="Z56" s="48">
        <f t="shared" si="21"/>
        <v>1.1627529299351069</v>
      </c>
      <c r="AA56" s="48">
        <f t="shared" si="22"/>
        <v>1.1627529299351069</v>
      </c>
      <c r="AB56" s="48"/>
      <c r="AC56" s="48" t="e">
        <f>#REF!*#REF!*X56</f>
        <v>#REF!</v>
      </c>
      <c r="AE56" s="43">
        <f>Conversion_Factors!$G52*D204+D280</f>
        <v>13350.123214860527</v>
      </c>
      <c r="AF56" s="43">
        <f>Conversion_Factors!$G52/Conversion_Factors!$K52*D204+D280</f>
        <v>13315.763098689848</v>
      </c>
      <c r="AG56" s="238">
        <f t="shared" si="23"/>
        <v>1.002580409092293</v>
      </c>
      <c r="AH56" s="5"/>
      <c r="AJ56" s="46" t="e">
        <f>D56/#REF!</f>
        <v>#REF!</v>
      </c>
      <c r="AK56" s="46" t="e">
        <f>#REF!/#REF!</f>
        <v>#REF!</v>
      </c>
      <c r="AL56" s="46" t="e">
        <f>#REF!/#REF!</f>
        <v>#REF!</v>
      </c>
      <c r="AM56" s="46" t="e">
        <f>#REF!/#REF!</f>
        <v>#REF!</v>
      </c>
      <c r="AO56" s="46" t="e">
        <f t="shared" si="60"/>
        <v>#REF!</v>
      </c>
      <c r="AP56" s="46" t="e">
        <f t="shared" si="61"/>
        <v>#REF!</v>
      </c>
      <c r="AQ56" s="46" t="e">
        <f t="shared" si="62"/>
        <v>#REF!</v>
      </c>
      <c r="AR56" s="46" t="e">
        <f t="shared" si="63"/>
        <v>#REF!</v>
      </c>
      <c r="AS56" s="46" t="e">
        <f t="shared" si="64"/>
        <v>#REF!</v>
      </c>
      <c r="AT56" s="46"/>
      <c r="AU56" s="46" t="e">
        <f t="shared" si="65"/>
        <v>#REF!</v>
      </c>
      <c r="AV56" s="46" t="e">
        <f t="shared" si="66"/>
        <v>#REF!</v>
      </c>
      <c r="AW56" s="46" t="e">
        <f t="shared" si="67"/>
        <v>#REF!</v>
      </c>
      <c r="AX56" s="46" t="e">
        <f t="shared" si="68"/>
        <v>#REF!</v>
      </c>
      <c r="BA56" s="46" t="e">
        <f>LN(#REF!/#REF!)</f>
        <v>#REF!</v>
      </c>
      <c r="BB56" s="46" t="e">
        <f>LN(#REF!/#REF!)</f>
        <v>#REF!</v>
      </c>
      <c r="BC56" s="46" t="e">
        <f>LN(#REF!/#REF!)</f>
        <v>#REF!</v>
      </c>
      <c r="BD56" s="46" t="e">
        <f>LN(#REF!/#REF!)</f>
        <v>#REF!</v>
      </c>
      <c r="BF56" s="46" t="e">
        <f>F56/#REF!</f>
        <v>#REF!</v>
      </c>
      <c r="BG56" s="46" t="e">
        <f>#REF!/#REF!</f>
        <v>#REF!</v>
      </c>
      <c r="BH56" s="46" t="e">
        <f>#REF!/#REF!</f>
        <v>#REF!</v>
      </c>
      <c r="BI56" s="46" t="e">
        <f>#REF!/#REF!</f>
        <v>#REF!</v>
      </c>
      <c r="BJ56" s="46"/>
      <c r="BL56" s="46" t="e">
        <f t="shared" si="69"/>
        <v>#REF!</v>
      </c>
      <c r="BM56" s="46" t="e">
        <f t="shared" si="70"/>
        <v>#REF!</v>
      </c>
      <c r="BN56" s="46" t="e">
        <f t="shared" si="71"/>
        <v>#REF!</v>
      </c>
      <c r="BO56" s="46" t="e">
        <f t="shared" si="72"/>
        <v>#REF!</v>
      </c>
      <c r="BQ56" s="46" t="e">
        <f>LN(#REF!/#REF!)</f>
        <v>#REF!</v>
      </c>
      <c r="BR56" s="46" t="e">
        <f>LN(#REF!/#REF!)</f>
        <v>#REF!</v>
      </c>
      <c r="BS56" s="46" t="e">
        <f>LN(#REF!/#REF!)</f>
        <v>#REF!</v>
      </c>
      <c r="BT56" s="46" t="e">
        <f>LN(#REF!/#REF!)</f>
        <v>#REF!</v>
      </c>
      <c r="BV56" s="46" t="e">
        <f>LN(#REF!/#REF!)</f>
        <v>#REF!</v>
      </c>
      <c r="BW56" s="46" t="e">
        <f>LN(#REF!/#REF!)</f>
        <v>#REF!</v>
      </c>
      <c r="BX56" s="46" t="e">
        <f>LN(#REF!/#REF!)</f>
        <v>#REF!</v>
      </c>
      <c r="BY56" s="46" t="e">
        <f>LN(#REF!/#REF!)</f>
        <v>#REF!</v>
      </c>
      <c r="CA56" s="46" t="e">
        <f>LN(#REF!/#REF!)</f>
        <v>#REF!</v>
      </c>
      <c r="CB56" s="46" t="e">
        <f>LN(#REF!/#REF!)</f>
        <v>#REF!</v>
      </c>
      <c r="CC56" s="46" t="e">
        <f>LN(#REF!/#REF!)</f>
        <v>#REF!</v>
      </c>
      <c r="CD56" s="46" t="e">
        <f>LN(#REF!/#REF!)</f>
        <v>#REF!</v>
      </c>
      <c r="CG56" s="46" t="e">
        <f t="shared" si="73"/>
        <v>#REF!</v>
      </c>
      <c r="CH56" s="46">
        <f t="shared" si="74"/>
        <v>1</v>
      </c>
      <c r="CI56" s="46">
        <f t="shared" si="54"/>
        <v>1</v>
      </c>
      <c r="CJ56" s="46"/>
      <c r="CK56" s="46" t="e">
        <f t="shared" si="75"/>
        <v>#REF!</v>
      </c>
      <c r="CL56" s="46">
        <f t="shared" si="76"/>
        <v>1</v>
      </c>
      <c r="CM56" s="46">
        <f t="shared" si="55"/>
        <v>1</v>
      </c>
      <c r="CN56" s="46"/>
      <c r="CO56" s="46" t="e">
        <f t="shared" si="77"/>
        <v>#REF!</v>
      </c>
      <c r="CP56" s="46">
        <f t="shared" si="78"/>
        <v>1</v>
      </c>
      <c r="CQ56" s="46">
        <f t="shared" si="56"/>
        <v>1</v>
      </c>
      <c r="CR56" s="46"/>
      <c r="CS56" s="46" t="e">
        <f t="shared" si="79"/>
        <v>#REF!</v>
      </c>
      <c r="CT56" s="46">
        <f t="shared" si="80"/>
        <v>1</v>
      </c>
      <c r="CU56" s="46">
        <f t="shared" si="57"/>
        <v>1</v>
      </c>
      <c r="CW56" s="46" t="e">
        <f t="shared" si="81"/>
        <v>#REF!</v>
      </c>
      <c r="CX56" s="46">
        <f t="shared" si="82"/>
        <v>1</v>
      </c>
      <c r="CY56" s="46">
        <f t="shared" si="58"/>
        <v>1</v>
      </c>
    </row>
    <row r="57" spans="1:113" x14ac:dyDescent="0.2">
      <c r="A57" s="33" t="s">
        <v>52</v>
      </c>
      <c r="B57" s="1">
        <f t="shared" si="59"/>
        <v>1991</v>
      </c>
      <c r="D57" s="43">
        <f>Conversion_Factors!$O53*D205+D281</f>
        <v>13529.941646748259</v>
      </c>
      <c r="F57" s="49">
        <f>Floorspace_estimates!B39</f>
        <v>64.956802596915423</v>
      </c>
      <c r="H57" s="50">
        <f t="shared" si="18"/>
        <v>208.29137374121228</v>
      </c>
      <c r="K57" s="43">
        <f>Conversion_Factors!$O53*K205+K281</f>
        <v>13531.235303996282</v>
      </c>
      <c r="L57" s="115">
        <f t="shared" si="7"/>
        <v>208.31128939586742</v>
      </c>
      <c r="O57" s="52">
        <f t="shared" si="19"/>
        <v>0.99990439474157689</v>
      </c>
      <c r="R57" s="116">
        <f t="shared" si="50"/>
        <v>1.043109936446138</v>
      </c>
      <c r="S57" s="46"/>
      <c r="T57" s="46"/>
      <c r="V57" s="48">
        <f t="shared" si="51"/>
        <v>1.1166411184885634</v>
      </c>
      <c r="W57" s="48">
        <f t="shared" si="52"/>
        <v>1.0553207465871828</v>
      </c>
      <c r="X57" s="48">
        <f t="shared" si="53"/>
        <v>1.0117061583965412</v>
      </c>
      <c r="Y57" s="48">
        <f t="shared" si="20"/>
        <v>1.043109936446138</v>
      </c>
      <c r="Z57" s="48">
        <f t="shared" si="21"/>
        <v>1.1784145388332972</v>
      </c>
      <c r="AA57" s="48">
        <f t="shared" si="22"/>
        <v>1.1784145388332976</v>
      </c>
      <c r="AB57" s="48"/>
      <c r="AC57" s="48" t="e">
        <f>#REF!*#REF!*X57</f>
        <v>#REF!</v>
      </c>
      <c r="AE57" s="43">
        <f>Conversion_Factors!$G53*D205+D281</f>
        <v>13529.941646748259</v>
      </c>
      <c r="AF57" s="43">
        <f>Conversion_Factors!$G53/Conversion_Factors!$K53*D205+D281</f>
        <v>13555.439059363853</v>
      </c>
      <c r="AG57" s="238">
        <f t="shared" si="23"/>
        <v>0.99811902716659107</v>
      </c>
      <c r="AH57" s="5"/>
      <c r="AJ57" s="46" t="e">
        <f>D57/#REF!</f>
        <v>#REF!</v>
      </c>
      <c r="AK57" s="46" t="e">
        <f>#REF!/#REF!</f>
        <v>#REF!</v>
      </c>
      <c r="AL57" s="46" t="e">
        <f>#REF!/#REF!</f>
        <v>#REF!</v>
      </c>
      <c r="AM57" s="46" t="e">
        <f>#REF!/#REF!</f>
        <v>#REF!</v>
      </c>
      <c r="AO57" s="46" t="e">
        <f t="shared" si="60"/>
        <v>#REF!</v>
      </c>
      <c r="AP57" s="46" t="e">
        <f t="shared" si="61"/>
        <v>#REF!</v>
      </c>
      <c r="AQ57" s="46" t="e">
        <f t="shared" si="62"/>
        <v>#REF!</v>
      </c>
      <c r="AR57" s="46" t="e">
        <f t="shared" si="63"/>
        <v>#REF!</v>
      </c>
      <c r="AS57" s="46" t="e">
        <f t="shared" si="64"/>
        <v>#REF!</v>
      </c>
      <c r="AT57" s="46"/>
      <c r="AU57" s="46" t="e">
        <f t="shared" si="65"/>
        <v>#REF!</v>
      </c>
      <c r="AV57" s="46" t="e">
        <f t="shared" si="66"/>
        <v>#REF!</v>
      </c>
      <c r="AW57" s="46" t="e">
        <f t="shared" si="67"/>
        <v>#REF!</v>
      </c>
      <c r="AX57" s="46" t="e">
        <f t="shared" si="68"/>
        <v>#REF!</v>
      </c>
      <c r="BA57" s="46" t="e">
        <f>LN(#REF!/#REF!)</f>
        <v>#REF!</v>
      </c>
      <c r="BB57" s="46" t="e">
        <f>LN(#REF!/#REF!)</f>
        <v>#REF!</v>
      </c>
      <c r="BC57" s="46" t="e">
        <f>LN(#REF!/#REF!)</f>
        <v>#REF!</v>
      </c>
      <c r="BD57" s="46" t="e">
        <f>LN(#REF!/#REF!)</f>
        <v>#REF!</v>
      </c>
      <c r="BF57" s="46" t="e">
        <f>F57/#REF!</f>
        <v>#REF!</v>
      </c>
      <c r="BG57" s="46" t="e">
        <f>#REF!/#REF!</f>
        <v>#REF!</v>
      </c>
      <c r="BH57" s="46" t="e">
        <f>#REF!/#REF!</f>
        <v>#REF!</v>
      </c>
      <c r="BI57" s="46" t="e">
        <f>#REF!/#REF!</f>
        <v>#REF!</v>
      </c>
      <c r="BJ57" s="46"/>
      <c r="BL57" s="46" t="e">
        <f t="shared" si="69"/>
        <v>#REF!</v>
      </c>
      <c r="BM57" s="46" t="e">
        <f t="shared" si="70"/>
        <v>#REF!</v>
      </c>
      <c r="BN57" s="46" t="e">
        <f t="shared" si="71"/>
        <v>#REF!</v>
      </c>
      <c r="BO57" s="46" t="e">
        <f t="shared" si="72"/>
        <v>#REF!</v>
      </c>
      <c r="BQ57" s="46" t="e">
        <f>LN(#REF!/#REF!)</f>
        <v>#REF!</v>
      </c>
      <c r="BR57" s="46" t="e">
        <f>LN(#REF!/#REF!)</f>
        <v>#REF!</v>
      </c>
      <c r="BS57" s="46" t="e">
        <f>LN(#REF!/#REF!)</f>
        <v>#REF!</v>
      </c>
      <c r="BT57" s="46" t="e">
        <f>LN(#REF!/#REF!)</f>
        <v>#REF!</v>
      </c>
      <c r="BV57" s="46" t="e">
        <f>LN(#REF!/#REF!)</f>
        <v>#REF!</v>
      </c>
      <c r="BW57" s="46" t="e">
        <f>LN(#REF!/#REF!)</f>
        <v>#REF!</v>
      </c>
      <c r="BX57" s="46" t="e">
        <f>LN(#REF!/#REF!)</f>
        <v>#REF!</v>
      </c>
      <c r="BY57" s="46" t="e">
        <f>LN(#REF!/#REF!)</f>
        <v>#REF!</v>
      </c>
      <c r="CA57" s="46" t="e">
        <f>LN(#REF!/#REF!)</f>
        <v>#REF!</v>
      </c>
      <c r="CB57" s="46" t="e">
        <f>LN(#REF!/#REF!)</f>
        <v>#REF!</v>
      </c>
      <c r="CC57" s="46" t="e">
        <f>LN(#REF!/#REF!)</f>
        <v>#REF!</v>
      </c>
      <c r="CD57" s="46" t="e">
        <f>LN(#REF!/#REF!)</f>
        <v>#REF!</v>
      </c>
      <c r="CG57" s="46" t="e">
        <f t="shared" si="73"/>
        <v>#REF!</v>
      </c>
      <c r="CH57" s="46">
        <f t="shared" si="74"/>
        <v>1</v>
      </c>
      <c r="CI57" s="46">
        <f t="shared" si="54"/>
        <v>1</v>
      </c>
      <c r="CJ57" s="46"/>
      <c r="CK57" s="46" t="e">
        <f t="shared" si="75"/>
        <v>#REF!</v>
      </c>
      <c r="CL57" s="46">
        <f t="shared" si="76"/>
        <v>1</v>
      </c>
      <c r="CM57" s="46">
        <f t="shared" si="55"/>
        <v>1</v>
      </c>
      <c r="CN57" s="46"/>
      <c r="CO57" s="46" t="e">
        <f t="shared" si="77"/>
        <v>#REF!</v>
      </c>
      <c r="CP57" s="46">
        <f t="shared" si="78"/>
        <v>1</v>
      </c>
      <c r="CQ57" s="46">
        <f t="shared" si="56"/>
        <v>1</v>
      </c>
      <c r="CR57" s="46"/>
      <c r="CS57" s="46" t="e">
        <f t="shared" si="79"/>
        <v>#REF!</v>
      </c>
      <c r="CT57" s="46">
        <f t="shared" si="80"/>
        <v>1</v>
      </c>
      <c r="CU57" s="46">
        <f t="shared" si="57"/>
        <v>1</v>
      </c>
      <c r="CW57" s="46" t="e">
        <f t="shared" si="81"/>
        <v>#REF!</v>
      </c>
      <c r="CX57" s="46">
        <f t="shared" si="82"/>
        <v>1</v>
      </c>
      <c r="CY57" s="46">
        <f t="shared" si="58"/>
        <v>1</v>
      </c>
    </row>
    <row r="58" spans="1:113" x14ac:dyDescent="0.2">
      <c r="A58" s="33" t="s">
        <v>52</v>
      </c>
      <c r="B58" s="1">
        <f t="shared" si="59"/>
        <v>1992</v>
      </c>
      <c r="D58" s="43">
        <f>Conversion_Factors!$O54*D206+D282</f>
        <v>13537.906377816887</v>
      </c>
      <c r="F58" s="49">
        <f>Floorspace_estimates!B40</f>
        <v>65.56853183679668</v>
      </c>
      <c r="H58" s="50">
        <f t="shared" si="18"/>
        <v>206.46956700987917</v>
      </c>
      <c r="K58" s="43">
        <f>Conversion_Factors!$O54*K206+K282</f>
        <v>13716.250174826251</v>
      </c>
      <c r="L58" s="115">
        <f t="shared" si="7"/>
        <v>209.18952721050209</v>
      </c>
      <c r="O58" s="52">
        <f t="shared" si="19"/>
        <v>0.98699762728616003</v>
      </c>
      <c r="R58" s="116">
        <f t="shared" si="50"/>
        <v>1.0475076750116521</v>
      </c>
      <c r="S58" s="46"/>
      <c r="T58" s="46"/>
      <c r="V58" s="48">
        <f t="shared" si="51"/>
        <v>1.1271570613201707</v>
      </c>
      <c r="W58" s="48">
        <f t="shared" si="52"/>
        <v>1.0460904534391011</v>
      </c>
      <c r="X58" s="48">
        <f t="shared" si="53"/>
        <v>0.99864705375783025</v>
      </c>
      <c r="Y58" s="48">
        <f t="shared" si="20"/>
        <v>1.0475076750116521</v>
      </c>
      <c r="Z58" s="48">
        <f t="shared" si="21"/>
        <v>1.1791082413735021</v>
      </c>
      <c r="AA58" s="48">
        <f t="shared" si="22"/>
        <v>1.1791082413735021</v>
      </c>
      <c r="AB58" s="48"/>
      <c r="AC58" s="48" t="e">
        <f>#REF!*#REF!*X58</f>
        <v>#REF!</v>
      </c>
      <c r="AE58" s="43">
        <f>Conversion_Factors!$G54*D206+D282</f>
        <v>13537.906377816887</v>
      </c>
      <c r="AF58" s="43">
        <f>Conversion_Factors!$G54/Conversion_Factors!$K54*D206+D282</f>
        <v>13609.571657484694</v>
      </c>
      <c r="AG58" s="238">
        <f t="shared" si="23"/>
        <v>0.99473420020325232</v>
      </c>
      <c r="AH58" s="5"/>
      <c r="AJ58" s="46" t="e">
        <f>D58/#REF!</f>
        <v>#REF!</v>
      </c>
      <c r="AK58" s="46" t="e">
        <f>#REF!/#REF!</f>
        <v>#REF!</v>
      </c>
      <c r="AL58" s="46" t="e">
        <f>#REF!/#REF!</f>
        <v>#REF!</v>
      </c>
      <c r="AM58" s="46" t="e">
        <f>#REF!/#REF!</f>
        <v>#REF!</v>
      </c>
      <c r="AO58" s="46" t="e">
        <f t="shared" si="60"/>
        <v>#REF!</v>
      </c>
      <c r="AP58" s="46" t="e">
        <f t="shared" si="61"/>
        <v>#REF!</v>
      </c>
      <c r="AQ58" s="46" t="e">
        <f t="shared" si="62"/>
        <v>#REF!</v>
      </c>
      <c r="AR58" s="46" t="e">
        <f t="shared" si="63"/>
        <v>#REF!</v>
      </c>
      <c r="AS58" s="46" t="e">
        <f t="shared" si="64"/>
        <v>#REF!</v>
      </c>
      <c r="AT58" s="46"/>
      <c r="AU58" s="46" t="e">
        <f t="shared" si="65"/>
        <v>#REF!</v>
      </c>
      <c r="AV58" s="46" t="e">
        <f t="shared" si="66"/>
        <v>#REF!</v>
      </c>
      <c r="AW58" s="46" t="e">
        <f t="shared" si="67"/>
        <v>#REF!</v>
      </c>
      <c r="AX58" s="46" t="e">
        <f t="shared" si="68"/>
        <v>#REF!</v>
      </c>
      <c r="BA58" s="46" t="e">
        <f>LN(#REF!/#REF!)</f>
        <v>#REF!</v>
      </c>
      <c r="BB58" s="46" t="e">
        <f>LN(#REF!/#REF!)</f>
        <v>#REF!</v>
      </c>
      <c r="BC58" s="46" t="e">
        <f>LN(#REF!/#REF!)</f>
        <v>#REF!</v>
      </c>
      <c r="BD58" s="46" t="e">
        <f>LN(#REF!/#REF!)</f>
        <v>#REF!</v>
      </c>
      <c r="BF58" s="46" t="e">
        <f>F58/#REF!</f>
        <v>#REF!</v>
      </c>
      <c r="BG58" s="46" t="e">
        <f>#REF!/#REF!</f>
        <v>#REF!</v>
      </c>
      <c r="BH58" s="46" t="e">
        <f>#REF!/#REF!</f>
        <v>#REF!</v>
      </c>
      <c r="BI58" s="46" t="e">
        <f>#REF!/#REF!</f>
        <v>#REF!</v>
      </c>
      <c r="BJ58" s="46"/>
      <c r="BL58" s="46" t="e">
        <f t="shared" si="69"/>
        <v>#REF!</v>
      </c>
      <c r="BM58" s="46" t="e">
        <f t="shared" si="70"/>
        <v>#REF!</v>
      </c>
      <c r="BN58" s="46" t="e">
        <f t="shared" si="71"/>
        <v>#REF!</v>
      </c>
      <c r="BO58" s="46" t="e">
        <f t="shared" si="72"/>
        <v>#REF!</v>
      </c>
      <c r="BQ58" s="46" t="e">
        <f>LN(#REF!/#REF!)</f>
        <v>#REF!</v>
      </c>
      <c r="BR58" s="46" t="e">
        <f>LN(#REF!/#REF!)</f>
        <v>#REF!</v>
      </c>
      <c r="BS58" s="46" t="e">
        <f>LN(#REF!/#REF!)</f>
        <v>#REF!</v>
      </c>
      <c r="BT58" s="46" t="e">
        <f>LN(#REF!/#REF!)</f>
        <v>#REF!</v>
      </c>
      <c r="BV58" s="46" t="e">
        <f>LN(#REF!/#REF!)</f>
        <v>#REF!</v>
      </c>
      <c r="BW58" s="46" t="e">
        <f>LN(#REF!/#REF!)</f>
        <v>#REF!</v>
      </c>
      <c r="BX58" s="46" t="e">
        <f>LN(#REF!/#REF!)</f>
        <v>#REF!</v>
      </c>
      <c r="BY58" s="46" t="e">
        <f>LN(#REF!/#REF!)</f>
        <v>#REF!</v>
      </c>
      <c r="CA58" s="46" t="e">
        <f>LN(#REF!/#REF!)</f>
        <v>#REF!</v>
      </c>
      <c r="CB58" s="46" t="e">
        <f>LN(#REF!/#REF!)</f>
        <v>#REF!</v>
      </c>
      <c r="CC58" s="46" t="e">
        <f>LN(#REF!/#REF!)</f>
        <v>#REF!</v>
      </c>
      <c r="CD58" s="46" t="e">
        <f>LN(#REF!/#REF!)</f>
        <v>#REF!</v>
      </c>
      <c r="CG58" s="46" t="e">
        <f t="shared" si="73"/>
        <v>#REF!</v>
      </c>
      <c r="CH58" s="46">
        <f t="shared" si="74"/>
        <v>1</v>
      </c>
      <c r="CI58" s="46">
        <f t="shared" si="54"/>
        <v>1</v>
      </c>
      <c r="CJ58" s="46"/>
      <c r="CK58" s="46" t="e">
        <f t="shared" si="75"/>
        <v>#REF!</v>
      </c>
      <c r="CL58" s="46">
        <f t="shared" si="76"/>
        <v>1</v>
      </c>
      <c r="CM58" s="46">
        <f t="shared" si="55"/>
        <v>1</v>
      </c>
      <c r="CN58" s="46"/>
      <c r="CO58" s="46" t="e">
        <f t="shared" si="77"/>
        <v>#REF!</v>
      </c>
      <c r="CP58" s="46">
        <f t="shared" si="78"/>
        <v>1</v>
      </c>
      <c r="CQ58" s="46">
        <f t="shared" si="56"/>
        <v>1</v>
      </c>
      <c r="CR58" s="46"/>
      <c r="CS58" s="46" t="e">
        <f t="shared" si="79"/>
        <v>#REF!</v>
      </c>
      <c r="CT58" s="46">
        <f t="shared" si="80"/>
        <v>1</v>
      </c>
      <c r="CU58" s="46">
        <f t="shared" si="57"/>
        <v>1</v>
      </c>
      <c r="CW58" s="46" t="e">
        <f t="shared" si="81"/>
        <v>#REF!</v>
      </c>
      <c r="CX58" s="46">
        <f t="shared" si="82"/>
        <v>1</v>
      </c>
      <c r="CY58" s="46">
        <f t="shared" si="58"/>
        <v>1</v>
      </c>
    </row>
    <row r="59" spans="1:113" x14ac:dyDescent="0.2">
      <c r="A59" s="33" t="s">
        <v>52</v>
      </c>
      <c r="B59" s="1">
        <f t="shared" si="59"/>
        <v>1993</v>
      </c>
      <c r="D59" s="43">
        <f>Conversion_Factors!$O55*D207+D283</f>
        <v>13852.983541368281</v>
      </c>
      <c r="F59" s="49">
        <f>Floorspace_estimates!B41</f>
        <v>66.152652187145023</v>
      </c>
      <c r="H59" s="50">
        <f t="shared" si="18"/>
        <v>209.40934464998267</v>
      </c>
      <c r="K59" s="43">
        <f>Conversion_Factors!$O55*K207+K283</f>
        <v>13780.895093950447</v>
      </c>
      <c r="L59" s="115">
        <f t="shared" si="7"/>
        <v>208.31961589332002</v>
      </c>
      <c r="O59" s="52">
        <f t="shared" si="19"/>
        <v>1.0052310424632345</v>
      </c>
      <c r="R59" s="116">
        <f t="shared" si="50"/>
        <v>1.0431516310285767</v>
      </c>
      <c r="S59" s="46"/>
      <c r="T59" s="46"/>
      <c r="V59" s="48">
        <f t="shared" si="51"/>
        <v>1.137198393024756</v>
      </c>
      <c r="W59" s="48">
        <f t="shared" si="52"/>
        <v>1.0609850132964327</v>
      </c>
      <c r="X59" s="48">
        <f t="shared" si="53"/>
        <v>1.0170956759663712</v>
      </c>
      <c r="Y59" s="48">
        <f t="shared" si="20"/>
        <v>1.0431516310285767</v>
      </c>
      <c r="Z59" s="48">
        <f t="shared" si="21"/>
        <v>1.2065504521440527</v>
      </c>
      <c r="AA59" s="48">
        <f t="shared" si="22"/>
        <v>1.2065504521440527</v>
      </c>
      <c r="AB59" s="48"/>
      <c r="AC59" s="48" t="e">
        <f>#REF!*#REF!*X59</f>
        <v>#REF!</v>
      </c>
      <c r="AE59" s="43">
        <f>Conversion_Factors!$G55*D207+D283</f>
        <v>13852.983541368281</v>
      </c>
      <c r="AF59" s="43">
        <f>Conversion_Factors!$G55/Conversion_Factors!$K55*D207+D283</f>
        <v>13916.621017214315</v>
      </c>
      <c r="AG59" s="238">
        <f t="shared" si="23"/>
        <v>0.99542723224500285</v>
      </c>
      <c r="AH59" s="5"/>
      <c r="AJ59" s="46" t="e">
        <f>D59/#REF!</f>
        <v>#REF!</v>
      </c>
      <c r="AK59" s="46" t="e">
        <f>#REF!/#REF!</f>
        <v>#REF!</v>
      </c>
      <c r="AL59" s="46" t="e">
        <f>#REF!/#REF!</f>
        <v>#REF!</v>
      </c>
      <c r="AM59" s="46" t="e">
        <f>#REF!/#REF!</f>
        <v>#REF!</v>
      </c>
      <c r="AO59" s="46" t="e">
        <f t="shared" si="60"/>
        <v>#REF!</v>
      </c>
      <c r="AP59" s="46" t="e">
        <f t="shared" si="61"/>
        <v>#REF!</v>
      </c>
      <c r="AQ59" s="46" t="e">
        <f t="shared" si="62"/>
        <v>#REF!</v>
      </c>
      <c r="AR59" s="46" t="e">
        <f t="shared" si="63"/>
        <v>#REF!</v>
      </c>
      <c r="AS59" s="46" t="e">
        <f t="shared" si="64"/>
        <v>#REF!</v>
      </c>
      <c r="AT59" s="46"/>
      <c r="AU59" s="46" t="e">
        <f t="shared" si="65"/>
        <v>#REF!</v>
      </c>
      <c r="AV59" s="46" t="e">
        <f t="shared" si="66"/>
        <v>#REF!</v>
      </c>
      <c r="AW59" s="46" t="e">
        <f t="shared" si="67"/>
        <v>#REF!</v>
      </c>
      <c r="AX59" s="46" t="e">
        <f t="shared" si="68"/>
        <v>#REF!</v>
      </c>
      <c r="BA59" s="46" t="e">
        <f>LN(#REF!/#REF!)</f>
        <v>#REF!</v>
      </c>
      <c r="BB59" s="46" t="e">
        <f>LN(#REF!/#REF!)</f>
        <v>#REF!</v>
      </c>
      <c r="BC59" s="46" t="e">
        <f>LN(#REF!/#REF!)</f>
        <v>#REF!</v>
      </c>
      <c r="BD59" s="46" t="e">
        <f>LN(#REF!/#REF!)</f>
        <v>#REF!</v>
      </c>
      <c r="BF59" s="46" t="e">
        <f>F59/#REF!</f>
        <v>#REF!</v>
      </c>
      <c r="BG59" s="46" t="e">
        <f>#REF!/#REF!</f>
        <v>#REF!</v>
      </c>
      <c r="BH59" s="46" t="e">
        <f>#REF!/#REF!</f>
        <v>#REF!</v>
      </c>
      <c r="BI59" s="46" t="e">
        <f>#REF!/#REF!</f>
        <v>#REF!</v>
      </c>
      <c r="BJ59" s="46"/>
      <c r="BL59" s="46" t="e">
        <f t="shared" si="69"/>
        <v>#REF!</v>
      </c>
      <c r="BM59" s="46" t="e">
        <f t="shared" si="70"/>
        <v>#REF!</v>
      </c>
      <c r="BN59" s="46" t="e">
        <f t="shared" si="71"/>
        <v>#REF!</v>
      </c>
      <c r="BO59" s="46" t="e">
        <f t="shared" si="72"/>
        <v>#REF!</v>
      </c>
      <c r="BQ59" s="46" t="e">
        <f>LN(#REF!/#REF!)</f>
        <v>#REF!</v>
      </c>
      <c r="BR59" s="46" t="e">
        <f>LN(#REF!/#REF!)</f>
        <v>#REF!</v>
      </c>
      <c r="BS59" s="46" t="e">
        <f>LN(#REF!/#REF!)</f>
        <v>#REF!</v>
      </c>
      <c r="BT59" s="46" t="e">
        <f>LN(#REF!/#REF!)</f>
        <v>#REF!</v>
      </c>
      <c r="BV59" s="46" t="e">
        <f>LN(#REF!/#REF!)</f>
        <v>#REF!</v>
      </c>
      <c r="BW59" s="46" t="e">
        <f>LN(#REF!/#REF!)</f>
        <v>#REF!</v>
      </c>
      <c r="BX59" s="46" t="e">
        <f>LN(#REF!/#REF!)</f>
        <v>#REF!</v>
      </c>
      <c r="BY59" s="46" t="e">
        <f>LN(#REF!/#REF!)</f>
        <v>#REF!</v>
      </c>
      <c r="CA59" s="46" t="e">
        <f>LN(#REF!/#REF!)</f>
        <v>#REF!</v>
      </c>
      <c r="CB59" s="46" t="e">
        <f>LN(#REF!/#REF!)</f>
        <v>#REF!</v>
      </c>
      <c r="CC59" s="46" t="e">
        <f>LN(#REF!/#REF!)</f>
        <v>#REF!</v>
      </c>
      <c r="CD59" s="46" t="e">
        <f>LN(#REF!/#REF!)</f>
        <v>#REF!</v>
      </c>
      <c r="CG59" s="46" t="e">
        <f t="shared" si="73"/>
        <v>#REF!</v>
      </c>
      <c r="CH59" s="46">
        <f t="shared" si="74"/>
        <v>1</v>
      </c>
      <c r="CI59" s="46">
        <f t="shared" si="54"/>
        <v>1</v>
      </c>
      <c r="CJ59" s="46"/>
      <c r="CK59" s="46" t="e">
        <f t="shared" si="75"/>
        <v>#REF!</v>
      </c>
      <c r="CL59" s="46">
        <f t="shared" si="76"/>
        <v>1</v>
      </c>
      <c r="CM59" s="46">
        <f t="shared" si="55"/>
        <v>1</v>
      </c>
      <c r="CN59" s="46"/>
      <c r="CO59" s="46" t="e">
        <f t="shared" si="77"/>
        <v>#REF!</v>
      </c>
      <c r="CP59" s="46">
        <f t="shared" si="78"/>
        <v>1</v>
      </c>
      <c r="CQ59" s="46">
        <f t="shared" si="56"/>
        <v>1</v>
      </c>
      <c r="CR59" s="46"/>
      <c r="CS59" s="46" t="e">
        <f t="shared" si="79"/>
        <v>#REF!</v>
      </c>
      <c r="CT59" s="46">
        <f t="shared" si="80"/>
        <v>1</v>
      </c>
      <c r="CU59" s="46">
        <f t="shared" si="57"/>
        <v>1</v>
      </c>
      <c r="CW59" s="46" t="e">
        <f t="shared" si="81"/>
        <v>#REF!</v>
      </c>
      <c r="CX59" s="46">
        <f t="shared" si="82"/>
        <v>1</v>
      </c>
      <c r="CY59" s="46">
        <f t="shared" si="58"/>
        <v>1</v>
      </c>
    </row>
    <row r="60" spans="1:113" x14ac:dyDescent="0.2">
      <c r="A60" s="33" t="s">
        <v>52</v>
      </c>
      <c r="B60" s="1">
        <f t="shared" si="59"/>
        <v>1994</v>
      </c>
      <c r="D60" s="43">
        <f>Conversion_Factors!$O56*D208+D284</f>
        <v>14103.038314433408</v>
      </c>
      <c r="F60" s="49">
        <f>Floorspace_estimates!B42</f>
        <v>66.811294146901758</v>
      </c>
      <c r="H60" s="50">
        <f t="shared" si="18"/>
        <v>211.08763861727124</v>
      </c>
      <c r="K60" s="43">
        <f>Conversion_Factors!$O56*K208+K284</f>
        <v>14111.947304656007</v>
      </c>
      <c r="L60" s="115">
        <f t="shared" si="7"/>
        <v>211.22098418909943</v>
      </c>
      <c r="O60" s="52">
        <f t="shared" si="19"/>
        <v>0.99936869164614439</v>
      </c>
      <c r="R60" s="116">
        <f t="shared" si="50"/>
        <v>1.0576801095733277</v>
      </c>
      <c r="S60" s="46"/>
      <c r="T60" s="46"/>
      <c r="V60" s="48">
        <f t="shared" si="51"/>
        <v>1.1485207898365286</v>
      </c>
      <c r="W60" s="48">
        <f t="shared" si="52"/>
        <v>1.06948819041193</v>
      </c>
      <c r="X60" s="48">
        <f t="shared" si="53"/>
        <v>1.01116413245529</v>
      </c>
      <c r="Y60" s="48">
        <f t="shared" si="20"/>
        <v>1.0576801095733277</v>
      </c>
      <c r="Z60" s="48">
        <f t="shared" si="21"/>
        <v>1.2283294211727496</v>
      </c>
      <c r="AA60" s="48">
        <f t="shared" si="22"/>
        <v>1.2283294211727496</v>
      </c>
      <c r="AB60" s="48"/>
      <c r="AC60" s="48" t="e">
        <f>#REF!*#REF!*X60</f>
        <v>#REF!</v>
      </c>
      <c r="AE60" s="43">
        <f>Conversion_Factors!$G56*D208+D284</f>
        <v>14103.038314433408</v>
      </c>
      <c r="AF60" s="43">
        <f>Conversion_Factors!$G56/Conversion_Factors!$K56*D208+D284</f>
        <v>14250.04469738552</v>
      </c>
      <c r="AG60" s="238">
        <f t="shared" si="23"/>
        <v>0.98968379495826542</v>
      </c>
      <c r="AH60" s="5"/>
      <c r="AJ60" s="46" t="e">
        <f>D60/#REF!</f>
        <v>#REF!</v>
      </c>
      <c r="AK60" s="46" t="e">
        <f>#REF!/#REF!</f>
        <v>#REF!</v>
      </c>
      <c r="AL60" s="46" t="e">
        <f>#REF!/#REF!</f>
        <v>#REF!</v>
      </c>
      <c r="AM60" s="46" t="e">
        <f>#REF!/#REF!</f>
        <v>#REF!</v>
      </c>
      <c r="AO60" s="46" t="e">
        <f t="shared" si="60"/>
        <v>#REF!</v>
      </c>
      <c r="AP60" s="46" t="e">
        <f t="shared" si="61"/>
        <v>#REF!</v>
      </c>
      <c r="AQ60" s="46" t="e">
        <f t="shared" si="62"/>
        <v>#REF!</v>
      </c>
      <c r="AR60" s="46" t="e">
        <f t="shared" si="63"/>
        <v>#REF!</v>
      </c>
      <c r="AS60" s="46" t="e">
        <f t="shared" si="64"/>
        <v>#REF!</v>
      </c>
      <c r="AT60" s="46"/>
      <c r="AU60" s="46" t="e">
        <f t="shared" si="65"/>
        <v>#REF!</v>
      </c>
      <c r="AV60" s="46" t="e">
        <f t="shared" si="66"/>
        <v>#REF!</v>
      </c>
      <c r="AW60" s="46" t="e">
        <f t="shared" si="67"/>
        <v>#REF!</v>
      </c>
      <c r="AX60" s="46" t="e">
        <f t="shared" si="68"/>
        <v>#REF!</v>
      </c>
      <c r="BA60" s="46" t="e">
        <f>LN(#REF!/#REF!)</f>
        <v>#REF!</v>
      </c>
      <c r="BB60" s="46" t="e">
        <f>LN(#REF!/#REF!)</f>
        <v>#REF!</v>
      </c>
      <c r="BC60" s="46" t="e">
        <f>LN(#REF!/#REF!)</f>
        <v>#REF!</v>
      </c>
      <c r="BD60" s="46" t="e">
        <f>LN(#REF!/#REF!)</f>
        <v>#REF!</v>
      </c>
      <c r="BF60" s="46" t="e">
        <f>F60/#REF!</f>
        <v>#REF!</v>
      </c>
      <c r="BG60" s="46" t="e">
        <f>#REF!/#REF!</f>
        <v>#REF!</v>
      </c>
      <c r="BH60" s="46" t="e">
        <f>#REF!/#REF!</f>
        <v>#REF!</v>
      </c>
      <c r="BI60" s="46" t="e">
        <f>#REF!/#REF!</f>
        <v>#REF!</v>
      </c>
      <c r="BJ60" s="46"/>
      <c r="BL60" s="46" t="e">
        <f t="shared" si="69"/>
        <v>#REF!</v>
      </c>
      <c r="BM60" s="46" t="e">
        <f t="shared" si="70"/>
        <v>#REF!</v>
      </c>
      <c r="BN60" s="46" t="e">
        <f t="shared" si="71"/>
        <v>#REF!</v>
      </c>
      <c r="BO60" s="46" t="e">
        <f t="shared" si="72"/>
        <v>#REF!</v>
      </c>
      <c r="BQ60" s="46" t="e">
        <f>LN(#REF!/#REF!)</f>
        <v>#REF!</v>
      </c>
      <c r="BR60" s="46" t="e">
        <f>LN(#REF!/#REF!)</f>
        <v>#REF!</v>
      </c>
      <c r="BS60" s="46" t="e">
        <f>LN(#REF!/#REF!)</f>
        <v>#REF!</v>
      </c>
      <c r="BT60" s="46" t="e">
        <f>LN(#REF!/#REF!)</f>
        <v>#REF!</v>
      </c>
      <c r="BV60" s="46" t="e">
        <f>LN(#REF!/#REF!)</f>
        <v>#REF!</v>
      </c>
      <c r="BW60" s="46" t="e">
        <f>LN(#REF!/#REF!)</f>
        <v>#REF!</v>
      </c>
      <c r="BX60" s="46" t="e">
        <f>LN(#REF!/#REF!)</f>
        <v>#REF!</v>
      </c>
      <c r="BY60" s="46" t="e">
        <f>LN(#REF!/#REF!)</f>
        <v>#REF!</v>
      </c>
      <c r="CA60" s="46" t="e">
        <f>LN(#REF!/#REF!)</f>
        <v>#REF!</v>
      </c>
      <c r="CB60" s="46" t="e">
        <f>LN(#REF!/#REF!)</f>
        <v>#REF!</v>
      </c>
      <c r="CC60" s="46" t="e">
        <f>LN(#REF!/#REF!)</f>
        <v>#REF!</v>
      </c>
      <c r="CD60" s="46" t="e">
        <f>LN(#REF!/#REF!)</f>
        <v>#REF!</v>
      </c>
      <c r="CG60" s="46" t="e">
        <f t="shared" si="73"/>
        <v>#REF!</v>
      </c>
      <c r="CH60" s="46">
        <f t="shared" si="74"/>
        <v>1</v>
      </c>
      <c r="CI60" s="46">
        <f t="shared" si="54"/>
        <v>1</v>
      </c>
      <c r="CJ60" s="46"/>
      <c r="CK60" s="46" t="e">
        <f t="shared" si="75"/>
        <v>#REF!</v>
      </c>
      <c r="CL60" s="46">
        <f t="shared" si="76"/>
        <v>1</v>
      </c>
      <c r="CM60" s="46">
        <f t="shared" si="55"/>
        <v>1</v>
      </c>
      <c r="CN60" s="46"/>
      <c r="CO60" s="46" t="e">
        <f t="shared" si="77"/>
        <v>#REF!</v>
      </c>
      <c r="CP60" s="46">
        <f t="shared" si="78"/>
        <v>1</v>
      </c>
      <c r="CQ60" s="46">
        <f t="shared" si="56"/>
        <v>1</v>
      </c>
      <c r="CR60" s="46"/>
      <c r="CS60" s="46" t="e">
        <f t="shared" si="79"/>
        <v>#REF!</v>
      </c>
      <c r="CT60" s="46">
        <f t="shared" si="80"/>
        <v>1</v>
      </c>
      <c r="CU60" s="46">
        <f t="shared" si="57"/>
        <v>1</v>
      </c>
      <c r="CW60" s="46" t="e">
        <f t="shared" si="81"/>
        <v>#REF!</v>
      </c>
      <c r="CX60" s="46">
        <f t="shared" si="82"/>
        <v>1</v>
      </c>
      <c r="CY60" s="46">
        <f t="shared" si="58"/>
        <v>1</v>
      </c>
    </row>
    <row r="61" spans="1:113" x14ac:dyDescent="0.2">
      <c r="A61" s="33" t="s">
        <v>52</v>
      </c>
      <c r="B61" s="1">
        <f t="shared" si="59"/>
        <v>1995</v>
      </c>
      <c r="D61" s="43">
        <f>Conversion_Factors!$O57*D209+D285</f>
        <v>14557.722103662098</v>
      </c>
      <c r="F61" s="49">
        <f>Floorspace_estimates!B43</f>
        <v>67.618803117271199</v>
      </c>
      <c r="H61" s="50">
        <f t="shared" si="18"/>
        <v>215.29103492729175</v>
      </c>
      <c r="K61" s="43">
        <f>Conversion_Factors!$O57*K209+K285</f>
        <v>14509.451441703903</v>
      </c>
      <c r="L61" s="115">
        <f t="shared" si="7"/>
        <v>214.57717044385095</v>
      </c>
      <c r="O61" s="52">
        <f t="shared" si="19"/>
        <v>1.0033268426550885</v>
      </c>
      <c r="R61" s="116">
        <f t="shared" si="50"/>
        <v>1.0744860697353924</v>
      </c>
      <c r="S61" s="46"/>
      <c r="T61" s="46"/>
      <c r="V61" s="48">
        <f t="shared" si="51"/>
        <v>1.1624022877522788</v>
      </c>
      <c r="W61" s="48">
        <f t="shared" si="52"/>
        <v>1.090784950102055</v>
      </c>
      <c r="X61" s="48">
        <f t="shared" si="53"/>
        <v>1.0151690010934034</v>
      </c>
      <c r="Y61" s="48">
        <f t="shared" si="20"/>
        <v>1.0744860697353924</v>
      </c>
      <c r="Z61" s="48">
        <f t="shared" si="21"/>
        <v>1.2679309214443844</v>
      </c>
      <c r="AA61" s="48">
        <f t="shared" si="22"/>
        <v>1.2679309214443841</v>
      </c>
      <c r="AB61" s="48"/>
      <c r="AC61" s="48" t="e">
        <f>#REF!*#REF!*X61</f>
        <v>#REF!</v>
      </c>
      <c r="AE61" s="43">
        <f>Conversion_Factors!$G57*D209+D285</f>
        <v>14557.722103662098</v>
      </c>
      <c r="AF61" s="43">
        <f>Conversion_Factors!$G57/Conversion_Factors!$K57*D209+D285</f>
        <v>14643.277789117405</v>
      </c>
      <c r="AG61" s="238">
        <f t="shared" si="23"/>
        <v>0.99415734054305172</v>
      </c>
      <c r="AH61" s="5"/>
      <c r="AJ61" s="46" t="e">
        <f>D61/#REF!</f>
        <v>#REF!</v>
      </c>
      <c r="AK61" s="46" t="e">
        <f>#REF!/#REF!</f>
        <v>#REF!</v>
      </c>
      <c r="AL61" s="46" t="e">
        <f>#REF!/#REF!</f>
        <v>#REF!</v>
      </c>
      <c r="AM61" s="46" t="e">
        <f>#REF!/#REF!</f>
        <v>#REF!</v>
      </c>
      <c r="AO61" s="46" t="e">
        <f t="shared" si="60"/>
        <v>#REF!</v>
      </c>
      <c r="AP61" s="46" t="e">
        <f t="shared" si="61"/>
        <v>#REF!</v>
      </c>
      <c r="AQ61" s="46" t="e">
        <f t="shared" si="62"/>
        <v>#REF!</v>
      </c>
      <c r="AR61" s="46" t="e">
        <f t="shared" si="63"/>
        <v>#REF!</v>
      </c>
      <c r="AS61" s="46" t="e">
        <f t="shared" si="64"/>
        <v>#REF!</v>
      </c>
      <c r="AT61" s="46"/>
      <c r="AU61" s="46" t="e">
        <f t="shared" si="65"/>
        <v>#REF!</v>
      </c>
      <c r="AV61" s="46" t="e">
        <f t="shared" si="66"/>
        <v>#REF!</v>
      </c>
      <c r="AW61" s="46" t="e">
        <f t="shared" si="67"/>
        <v>#REF!</v>
      </c>
      <c r="AX61" s="46" t="e">
        <f t="shared" si="68"/>
        <v>#REF!</v>
      </c>
      <c r="BA61" s="46" t="e">
        <f>LN(#REF!/#REF!)</f>
        <v>#REF!</v>
      </c>
      <c r="BB61" s="46" t="e">
        <f>LN(#REF!/#REF!)</f>
        <v>#REF!</v>
      </c>
      <c r="BC61" s="46" t="e">
        <f>LN(#REF!/#REF!)</f>
        <v>#REF!</v>
      </c>
      <c r="BD61" s="46" t="e">
        <f>LN(#REF!/#REF!)</f>
        <v>#REF!</v>
      </c>
      <c r="BF61" s="46" t="e">
        <f>F61/#REF!</f>
        <v>#REF!</v>
      </c>
      <c r="BG61" s="46" t="e">
        <f>#REF!/#REF!</f>
        <v>#REF!</v>
      </c>
      <c r="BH61" s="46" t="e">
        <f>#REF!/#REF!</f>
        <v>#REF!</v>
      </c>
      <c r="BI61" s="46" t="e">
        <f>#REF!/#REF!</f>
        <v>#REF!</v>
      </c>
      <c r="BJ61" s="46"/>
      <c r="BL61" s="46" t="e">
        <f t="shared" si="69"/>
        <v>#REF!</v>
      </c>
      <c r="BM61" s="46" t="e">
        <f t="shared" si="70"/>
        <v>#REF!</v>
      </c>
      <c r="BN61" s="46" t="e">
        <f t="shared" si="71"/>
        <v>#REF!</v>
      </c>
      <c r="BO61" s="46" t="e">
        <f t="shared" si="72"/>
        <v>#REF!</v>
      </c>
      <c r="BQ61" s="46" t="e">
        <f>LN(#REF!/#REF!)</f>
        <v>#REF!</v>
      </c>
      <c r="BR61" s="46" t="e">
        <f>LN(#REF!/#REF!)</f>
        <v>#REF!</v>
      </c>
      <c r="BS61" s="46" t="e">
        <f>LN(#REF!/#REF!)</f>
        <v>#REF!</v>
      </c>
      <c r="BT61" s="46" t="e">
        <f>LN(#REF!/#REF!)</f>
        <v>#REF!</v>
      </c>
      <c r="BV61" s="46" t="e">
        <f>LN(#REF!/#REF!)</f>
        <v>#REF!</v>
      </c>
      <c r="BW61" s="46" t="e">
        <f>LN(#REF!/#REF!)</f>
        <v>#REF!</v>
      </c>
      <c r="BX61" s="46" t="e">
        <f>LN(#REF!/#REF!)</f>
        <v>#REF!</v>
      </c>
      <c r="BY61" s="46" t="e">
        <f>LN(#REF!/#REF!)</f>
        <v>#REF!</v>
      </c>
      <c r="CA61" s="46" t="e">
        <f>LN(#REF!/#REF!)</f>
        <v>#REF!</v>
      </c>
      <c r="CB61" s="46" t="e">
        <f>LN(#REF!/#REF!)</f>
        <v>#REF!</v>
      </c>
      <c r="CC61" s="46" t="e">
        <f>LN(#REF!/#REF!)</f>
        <v>#REF!</v>
      </c>
      <c r="CD61" s="46" t="e">
        <f>LN(#REF!/#REF!)</f>
        <v>#REF!</v>
      </c>
      <c r="CG61" s="46" t="e">
        <f t="shared" si="73"/>
        <v>#REF!</v>
      </c>
      <c r="CH61" s="46">
        <f t="shared" si="74"/>
        <v>1</v>
      </c>
      <c r="CI61" s="46">
        <f t="shared" si="54"/>
        <v>1</v>
      </c>
      <c r="CJ61" s="46"/>
      <c r="CK61" s="46" t="e">
        <f t="shared" si="75"/>
        <v>#REF!</v>
      </c>
      <c r="CL61" s="46">
        <f t="shared" si="76"/>
        <v>1</v>
      </c>
      <c r="CM61" s="46">
        <f t="shared" si="55"/>
        <v>1</v>
      </c>
      <c r="CN61" s="46"/>
      <c r="CO61" s="46" t="e">
        <f t="shared" si="77"/>
        <v>#REF!</v>
      </c>
      <c r="CP61" s="46">
        <f t="shared" si="78"/>
        <v>1</v>
      </c>
      <c r="CQ61" s="46">
        <f t="shared" si="56"/>
        <v>1</v>
      </c>
      <c r="CR61" s="46"/>
      <c r="CS61" s="46" t="e">
        <f t="shared" si="79"/>
        <v>#REF!</v>
      </c>
      <c r="CT61" s="46">
        <f t="shared" si="80"/>
        <v>1</v>
      </c>
      <c r="CU61" s="46">
        <f t="shared" si="57"/>
        <v>1</v>
      </c>
      <c r="CW61" s="46" t="e">
        <f t="shared" si="81"/>
        <v>#REF!</v>
      </c>
      <c r="CX61" s="46">
        <f t="shared" si="82"/>
        <v>1</v>
      </c>
      <c r="CY61" s="46">
        <f t="shared" si="58"/>
        <v>1</v>
      </c>
    </row>
    <row r="62" spans="1:113" x14ac:dyDescent="0.2">
      <c r="A62" s="33" t="s">
        <v>52</v>
      </c>
      <c r="B62" s="1">
        <f t="shared" si="59"/>
        <v>1996</v>
      </c>
      <c r="D62" s="43">
        <f>Conversion_Factors!$O58*D210+D286</f>
        <v>15039.542459424625</v>
      </c>
      <c r="F62" s="49">
        <f>Floorspace_estimates!B44</f>
        <v>68.514157016594837</v>
      </c>
      <c r="H62" s="50">
        <f t="shared" si="18"/>
        <v>219.50999785025294</v>
      </c>
      <c r="K62" s="43">
        <f>Conversion_Factors!$O58*K210+K286</f>
        <v>15032.375617660209</v>
      </c>
      <c r="L62" s="115">
        <f t="shared" si="7"/>
        <v>219.40539404168999</v>
      </c>
      <c r="O62" s="52">
        <f t="shared" si="19"/>
        <v>1.0004767604234155</v>
      </c>
      <c r="R62" s="116">
        <f t="shared" si="50"/>
        <v>1.0986631943880976</v>
      </c>
      <c r="S62" s="46"/>
      <c r="T62" s="46"/>
      <c r="V62" s="48">
        <f t="shared" si="51"/>
        <v>1.1777938855467078</v>
      </c>
      <c r="W62" s="48">
        <f t="shared" si="52"/>
        <v>1.1121605789709434</v>
      </c>
      <c r="X62" s="48">
        <f t="shared" si="53"/>
        <v>1.0122852796487491</v>
      </c>
      <c r="Y62" s="48">
        <f t="shared" si="20"/>
        <v>1.0986631943880976</v>
      </c>
      <c r="Z62" s="48">
        <f t="shared" si="21"/>
        <v>1.3098959296580637</v>
      </c>
      <c r="AA62" s="48">
        <f t="shared" si="22"/>
        <v>1.3098959296580637</v>
      </c>
      <c r="AB62" s="48"/>
      <c r="AC62" s="48" t="e">
        <f>#REF!*#REF!*X62</f>
        <v>#REF!</v>
      </c>
      <c r="AE62" s="43">
        <f>Conversion_Factors!$G58*D210+D286</f>
        <v>15039.542459424625</v>
      </c>
      <c r="AF62" s="43">
        <f>Conversion_Factors!$G58/Conversion_Factors!$K58*D210+D286</f>
        <v>15117.983691769445</v>
      </c>
      <c r="AG62" s="238">
        <f t="shared" si="23"/>
        <v>0.99481139588822787</v>
      </c>
      <c r="AH62" s="5"/>
      <c r="AJ62" s="46" t="e">
        <f>D62/#REF!</f>
        <v>#REF!</v>
      </c>
      <c r="AK62" s="46" t="e">
        <f>#REF!/#REF!</f>
        <v>#REF!</v>
      </c>
      <c r="AL62" s="46" t="e">
        <f>#REF!/#REF!</f>
        <v>#REF!</v>
      </c>
      <c r="AM62" s="46" t="e">
        <f>#REF!/#REF!</f>
        <v>#REF!</v>
      </c>
      <c r="AO62" s="46" t="e">
        <f t="shared" si="60"/>
        <v>#REF!</v>
      </c>
      <c r="AP62" s="46" t="e">
        <f t="shared" si="61"/>
        <v>#REF!</v>
      </c>
      <c r="AQ62" s="46" t="e">
        <f t="shared" si="62"/>
        <v>#REF!</v>
      </c>
      <c r="AR62" s="46" t="e">
        <f t="shared" si="63"/>
        <v>#REF!</v>
      </c>
      <c r="AS62" s="46" t="e">
        <f t="shared" si="64"/>
        <v>#REF!</v>
      </c>
      <c r="AT62" s="46"/>
      <c r="AU62" s="46" t="e">
        <f t="shared" si="65"/>
        <v>#REF!</v>
      </c>
      <c r="AV62" s="46" t="e">
        <f t="shared" si="66"/>
        <v>#REF!</v>
      </c>
      <c r="AW62" s="46" t="e">
        <f t="shared" si="67"/>
        <v>#REF!</v>
      </c>
      <c r="AX62" s="46" t="e">
        <f t="shared" si="68"/>
        <v>#REF!</v>
      </c>
      <c r="BA62" s="46" t="e">
        <f>LN(#REF!/#REF!)</f>
        <v>#REF!</v>
      </c>
      <c r="BB62" s="46" t="e">
        <f>LN(#REF!/#REF!)</f>
        <v>#REF!</v>
      </c>
      <c r="BC62" s="46" t="e">
        <f>LN(#REF!/#REF!)</f>
        <v>#REF!</v>
      </c>
      <c r="BD62" s="46" t="e">
        <f>LN(#REF!/#REF!)</f>
        <v>#REF!</v>
      </c>
      <c r="BF62" s="46" t="e">
        <f>F62/#REF!</f>
        <v>#REF!</v>
      </c>
      <c r="BG62" s="46" t="e">
        <f>#REF!/#REF!</f>
        <v>#REF!</v>
      </c>
      <c r="BH62" s="46" t="e">
        <f>#REF!/#REF!</f>
        <v>#REF!</v>
      </c>
      <c r="BI62" s="46" t="e">
        <f>#REF!/#REF!</f>
        <v>#REF!</v>
      </c>
      <c r="BJ62" s="46"/>
      <c r="BL62" s="46" t="e">
        <f t="shared" si="69"/>
        <v>#REF!</v>
      </c>
      <c r="BM62" s="46" t="e">
        <f t="shared" si="70"/>
        <v>#REF!</v>
      </c>
      <c r="BN62" s="46" t="e">
        <f t="shared" si="71"/>
        <v>#REF!</v>
      </c>
      <c r="BO62" s="46" t="e">
        <f t="shared" si="72"/>
        <v>#REF!</v>
      </c>
      <c r="BQ62" s="46" t="e">
        <f>LN(#REF!/#REF!)</f>
        <v>#REF!</v>
      </c>
      <c r="BR62" s="46" t="e">
        <f>LN(#REF!/#REF!)</f>
        <v>#REF!</v>
      </c>
      <c r="BS62" s="46" t="e">
        <f>LN(#REF!/#REF!)</f>
        <v>#REF!</v>
      </c>
      <c r="BT62" s="46" t="e">
        <f>LN(#REF!/#REF!)</f>
        <v>#REF!</v>
      </c>
      <c r="BV62" s="46" t="e">
        <f>LN(#REF!/#REF!)</f>
        <v>#REF!</v>
      </c>
      <c r="BW62" s="46" t="e">
        <f>LN(#REF!/#REF!)</f>
        <v>#REF!</v>
      </c>
      <c r="BX62" s="46" t="e">
        <f>LN(#REF!/#REF!)</f>
        <v>#REF!</v>
      </c>
      <c r="BY62" s="46" t="e">
        <f>LN(#REF!/#REF!)</f>
        <v>#REF!</v>
      </c>
      <c r="CA62" s="46" t="e">
        <f>LN(#REF!/#REF!)</f>
        <v>#REF!</v>
      </c>
      <c r="CB62" s="46" t="e">
        <f>LN(#REF!/#REF!)</f>
        <v>#REF!</v>
      </c>
      <c r="CC62" s="46" t="e">
        <f>LN(#REF!/#REF!)</f>
        <v>#REF!</v>
      </c>
      <c r="CD62" s="46" t="e">
        <f>LN(#REF!/#REF!)</f>
        <v>#REF!</v>
      </c>
      <c r="CG62" s="46" t="e">
        <f t="shared" si="73"/>
        <v>#REF!</v>
      </c>
      <c r="CH62" s="46">
        <f t="shared" si="74"/>
        <v>1</v>
      </c>
      <c r="CI62" s="46">
        <f t="shared" si="54"/>
        <v>1</v>
      </c>
      <c r="CJ62" s="46"/>
      <c r="CK62" s="46" t="e">
        <f t="shared" si="75"/>
        <v>#REF!</v>
      </c>
      <c r="CL62" s="46">
        <f t="shared" si="76"/>
        <v>1</v>
      </c>
      <c r="CM62" s="46">
        <f t="shared" si="55"/>
        <v>1</v>
      </c>
      <c r="CN62" s="46"/>
      <c r="CO62" s="46" t="e">
        <f t="shared" si="77"/>
        <v>#REF!</v>
      </c>
      <c r="CP62" s="46">
        <f t="shared" si="78"/>
        <v>1</v>
      </c>
      <c r="CQ62" s="46">
        <f t="shared" si="56"/>
        <v>1</v>
      </c>
      <c r="CR62" s="46"/>
      <c r="CS62" s="46" t="e">
        <f t="shared" si="79"/>
        <v>#REF!</v>
      </c>
      <c r="CT62" s="46">
        <f t="shared" si="80"/>
        <v>1</v>
      </c>
      <c r="CU62" s="46">
        <f t="shared" si="57"/>
        <v>1</v>
      </c>
      <c r="CW62" s="46" t="e">
        <f t="shared" si="81"/>
        <v>#REF!</v>
      </c>
      <c r="CX62" s="46">
        <f t="shared" si="82"/>
        <v>1</v>
      </c>
      <c r="CY62" s="46">
        <f t="shared" si="58"/>
        <v>1</v>
      </c>
    </row>
    <row r="63" spans="1:113" x14ac:dyDescent="0.2">
      <c r="A63" s="33" t="s">
        <v>52</v>
      </c>
      <c r="B63" s="1">
        <f t="shared" si="59"/>
        <v>1997</v>
      </c>
      <c r="D63" s="43">
        <f>Conversion_Factors!$O59*D211+D287</f>
        <v>15298.579911428065</v>
      </c>
      <c r="F63" s="49">
        <f>Floorspace_estimates!B45</f>
        <v>69.518180139864583</v>
      </c>
      <c r="H63" s="50">
        <f t="shared" si="18"/>
        <v>220.0658860840235</v>
      </c>
      <c r="K63" s="43">
        <f>Conversion_Factors!$O59*K211+K287</f>
        <v>15372.766422950877</v>
      </c>
      <c r="L63" s="115">
        <f t="shared" si="7"/>
        <v>221.13303875363533</v>
      </c>
      <c r="O63" s="52">
        <f t="shared" si="19"/>
        <v>0.99517415997344139</v>
      </c>
      <c r="R63" s="116">
        <f t="shared" si="50"/>
        <v>1.1073143019248288</v>
      </c>
      <c r="S63" s="46"/>
      <c r="T63" s="46"/>
      <c r="V63" s="48">
        <f t="shared" si="51"/>
        <v>1.1950535636486832</v>
      </c>
      <c r="W63" s="48">
        <f t="shared" si="52"/>
        <v>1.1149770200714311</v>
      </c>
      <c r="X63" s="48">
        <f t="shared" si="53"/>
        <v>1.0069200931779552</v>
      </c>
      <c r="Y63" s="48">
        <f t="shared" si="20"/>
        <v>1.1073143019248288</v>
      </c>
      <c r="Z63" s="48">
        <f t="shared" si="21"/>
        <v>1.332457261222753</v>
      </c>
      <c r="AA63" s="48">
        <f t="shared" si="22"/>
        <v>1.332457261222753</v>
      </c>
      <c r="AB63" s="48"/>
      <c r="AC63" s="48" t="e">
        <f>#REF!*#REF!*X63</f>
        <v>#REF!</v>
      </c>
      <c r="AE63" s="43">
        <f>Conversion_Factors!$G59*D211+D287</f>
        <v>15298.579911428065</v>
      </c>
      <c r="AF63" s="43">
        <f>Conversion_Factors!$G59/Conversion_Factors!$K59*D211+D287</f>
        <v>15408.539614094167</v>
      </c>
      <c r="AG63" s="238">
        <f t="shared" si="23"/>
        <v>0.99286371678173047</v>
      </c>
      <c r="AH63" s="5"/>
      <c r="AJ63" s="46" t="e">
        <f>D63/#REF!</f>
        <v>#REF!</v>
      </c>
      <c r="AK63" s="46" t="e">
        <f>#REF!/#REF!</f>
        <v>#REF!</v>
      </c>
      <c r="AL63" s="46" t="e">
        <f>#REF!/#REF!</f>
        <v>#REF!</v>
      </c>
      <c r="AM63" s="46" t="e">
        <f>#REF!/#REF!</f>
        <v>#REF!</v>
      </c>
      <c r="AO63" s="46" t="e">
        <f t="shared" si="60"/>
        <v>#REF!</v>
      </c>
      <c r="AP63" s="46" t="e">
        <f t="shared" si="61"/>
        <v>#REF!</v>
      </c>
      <c r="AQ63" s="46" t="e">
        <f t="shared" si="62"/>
        <v>#REF!</v>
      </c>
      <c r="AR63" s="46" t="e">
        <f t="shared" si="63"/>
        <v>#REF!</v>
      </c>
      <c r="AS63" s="46" t="e">
        <f t="shared" si="64"/>
        <v>#REF!</v>
      </c>
      <c r="AT63" s="46"/>
      <c r="AU63" s="46" t="e">
        <f t="shared" si="65"/>
        <v>#REF!</v>
      </c>
      <c r="AV63" s="46" t="e">
        <f t="shared" si="66"/>
        <v>#REF!</v>
      </c>
      <c r="AW63" s="46" t="e">
        <f t="shared" si="67"/>
        <v>#REF!</v>
      </c>
      <c r="AX63" s="46" t="e">
        <f t="shared" si="68"/>
        <v>#REF!</v>
      </c>
      <c r="BA63" s="46" t="e">
        <f>LN(#REF!/#REF!)</f>
        <v>#REF!</v>
      </c>
      <c r="BB63" s="46" t="e">
        <f>LN(#REF!/#REF!)</f>
        <v>#REF!</v>
      </c>
      <c r="BC63" s="46" t="e">
        <f>LN(#REF!/#REF!)</f>
        <v>#REF!</v>
      </c>
      <c r="BD63" s="46" t="e">
        <f>LN(#REF!/#REF!)</f>
        <v>#REF!</v>
      </c>
      <c r="BF63" s="46" t="e">
        <f>F63/#REF!</f>
        <v>#REF!</v>
      </c>
      <c r="BG63" s="46" t="e">
        <f>#REF!/#REF!</f>
        <v>#REF!</v>
      </c>
      <c r="BH63" s="46" t="e">
        <f>#REF!/#REF!</f>
        <v>#REF!</v>
      </c>
      <c r="BI63" s="46" t="e">
        <f>#REF!/#REF!</f>
        <v>#REF!</v>
      </c>
      <c r="BJ63" s="46"/>
      <c r="BL63" s="46" t="e">
        <f t="shared" si="69"/>
        <v>#REF!</v>
      </c>
      <c r="BM63" s="46" t="e">
        <f t="shared" si="70"/>
        <v>#REF!</v>
      </c>
      <c r="BN63" s="46" t="e">
        <f t="shared" si="71"/>
        <v>#REF!</v>
      </c>
      <c r="BO63" s="46" t="e">
        <f t="shared" si="72"/>
        <v>#REF!</v>
      </c>
      <c r="BQ63" s="46" t="e">
        <f>LN(#REF!/#REF!)</f>
        <v>#REF!</v>
      </c>
      <c r="BR63" s="46" t="e">
        <f>LN(#REF!/#REF!)</f>
        <v>#REF!</v>
      </c>
      <c r="BS63" s="46" t="e">
        <f>LN(#REF!/#REF!)</f>
        <v>#REF!</v>
      </c>
      <c r="BT63" s="46" t="e">
        <f>LN(#REF!/#REF!)</f>
        <v>#REF!</v>
      </c>
      <c r="BV63" s="46" t="e">
        <f>LN(#REF!/#REF!)</f>
        <v>#REF!</v>
      </c>
      <c r="BW63" s="46" t="e">
        <f>LN(#REF!/#REF!)</f>
        <v>#REF!</v>
      </c>
      <c r="BX63" s="46" t="e">
        <f>LN(#REF!/#REF!)</f>
        <v>#REF!</v>
      </c>
      <c r="BY63" s="46" t="e">
        <f>LN(#REF!/#REF!)</f>
        <v>#REF!</v>
      </c>
      <c r="CA63" s="46" t="e">
        <f>LN(#REF!/#REF!)</f>
        <v>#REF!</v>
      </c>
      <c r="CB63" s="46" t="e">
        <f>LN(#REF!/#REF!)</f>
        <v>#REF!</v>
      </c>
      <c r="CC63" s="46" t="e">
        <f>LN(#REF!/#REF!)</f>
        <v>#REF!</v>
      </c>
      <c r="CD63" s="46" t="e">
        <f>LN(#REF!/#REF!)</f>
        <v>#REF!</v>
      </c>
      <c r="CG63" s="46" t="e">
        <f t="shared" si="73"/>
        <v>#REF!</v>
      </c>
      <c r="CH63" s="46">
        <f t="shared" si="74"/>
        <v>1</v>
      </c>
      <c r="CI63" s="46">
        <f t="shared" si="54"/>
        <v>1</v>
      </c>
      <c r="CJ63" s="46"/>
      <c r="CK63" s="46" t="e">
        <f t="shared" si="75"/>
        <v>#REF!</v>
      </c>
      <c r="CL63" s="46">
        <f t="shared" si="76"/>
        <v>1</v>
      </c>
      <c r="CM63" s="46">
        <f t="shared" si="55"/>
        <v>1</v>
      </c>
      <c r="CN63" s="46"/>
      <c r="CO63" s="46" t="e">
        <f t="shared" si="77"/>
        <v>#REF!</v>
      </c>
      <c r="CP63" s="46">
        <f t="shared" si="78"/>
        <v>1</v>
      </c>
      <c r="CQ63" s="46">
        <f t="shared" si="56"/>
        <v>1</v>
      </c>
      <c r="CR63" s="46"/>
      <c r="CS63" s="46" t="e">
        <f t="shared" si="79"/>
        <v>#REF!</v>
      </c>
      <c r="CT63" s="46">
        <f t="shared" si="80"/>
        <v>1</v>
      </c>
      <c r="CU63" s="46">
        <f t="shared" si="57"/>
        <v>1</v>
      </c>
      <c r="CW63" s="46" t="e">
        <f t="shared" si="81"/>
        <v>#REF!</v>
      </c>
      <c r="CX63" s="46">
        <f t="shared" si="82"/>
        <v>1</v>
      </c>
      <c r="CY63" s="46">
        <f t="shared" si="58"/>
        <v>1</v>
      </c>
    </row>
    <row r="64" spans="1:113" x14ac:dyDescent="0.2">
      <c r="A64" s="33" t="s">
        <v>52</v>
      </c>
      <c r="B64" s="1">
        <f t="shared" si="59"/>
        <v>1998</v>
      </c>
      <c r="D64" s="43">
        <f>Conversion_Factors!$O60*D212+D288</f>
        <v>15584.659538792428</v>
      </c>
      <c r="F64" s="49">
        <f>Floorspace_estimates!B46</f>
        <v>70.79668972332658</v>
      </c>
      <c r="H64" s="50">
        <f t="shared" si="18"/>
        <v>220.13260224026388</v>
      </c>
      <c r="K64" s="43">
        <f>Conversion_Factors!$O60*K212+K288</f>
        <v>15677.96157233771</v>
      </c>
      <c r="L64" s="115">
        <f t="shared" si="7"/>
        <v>221.45048919105079</v>
      </c>
      <c r="O64" s="52">
        <f t="shared" si="19"/>
        <v>0.99404884154647344</v>
      </c>
      <c r="R64" s="116">
        <f t="shared" si="50"/>
        <v>1.1089039215107743</v>
      </c>
      <c r="S64" s="46"/>
      <c r="T64" s="46"/>
      <c r="V64" s="48">
        <f t="shared" si="51"/>
        <v>1.2170318063299685</v>
      </c>
      <c r="W64" s="48">
        <f t="shared" si="52"/>
        <v>1.1153150414812878</v>
      </c>
      <c r="X64" s="48">
        <f t="shared" si="53"/>
        <v>1.0057814927390454</v>
      </c>
      <c r="Y64" s="48">
        <f t="shared" si="20"/>
        <v>1.1089039215107743</v>
      </c>
      <c r="Z64" s="48">
        <f t="shared" si="21"/>
        <v>1.3573738795609556</v>
      </c>
      <c r="AA64" s="48">
        <f t="shared" si="22"/>
        <v>1.3573738795609556</v>
      </c>
      <c r="AB64" s="48"/>
      <c r="AC64" s="48" t="e">
        <f>#REF!*#REF!*X64</f>
        <v>#REF!</v>
      </c>
      <c r="AE64" s="43">
        <f>Conversion_Factors!$G60*D212+D288</f>
        <v>15584.659538792428</v>
      </c>
      <c r="AF64" s="43">
        <f>Conversion_Factors!$G60/Conversion_Factors!$K60*D212+D288</f>
        <v>15692.856911542745</v>
      </c>
      <c r="AG64" s="238">
        <f t="shared" si="23"/>
        <v>0.99310531069261621</v>
      </c>
      <c r="AH64" s="5"/>
      <c r="AJ64" s="46" t="e">
        <f>D64/#REF!</f>
        <v>#REF!</v>
      </c>
      <c r="AK64" s="46" t="e">
        <f>#REF!/#REF!</f>
        <v>#REF!</v>
      </c>
      <c r="AL64" s="46" t="e">
        <f>#REF!/#REF!</f>
        <v>#REF!</v>
      </c>
      <c r="AM64" s="46" t="e">
        <f>#REF!/#REF!</f>
        <v>#REF!</v>
      </c>
      <c r="AO64" s="46" t="e">
        <f t="shared" si="60"/>
        <v>#REF!</v>
      </c>
      <c r="AP64" s="46" t="e">
        <f t="shared" si="61"/>
        <v>#REF!</v>
      </c>
      <c r="AQ64" s="46" t="e">
        <f t="shared" si="62"/>
        <v>#REF!</v>
      </c>
      <c r="AR64" s="46" t="e">
        <f t="shared" si="63"/>
        <v>#REF!</v>
      </c>
      <c r="AS64" s="46" t="e">
        <f t="shared" si="64"/>
        <v>#REF!</v>
      </c>
      <c r="AT64" s="46"/>
      <c r="AU64" s="46" t="e">
        <f t="shared" si="65"/>
        <v>#REF!</v>
      </c>
      <c r="AV64" s="46" t="e">
        <f t="shared" si="66"/>
        <v>#REF!</v>
      </c>
      <c r="AW64" s="46" t="e">
        <f t="shared" si="67"/>
        <v>#REF!</v>
      </c>
      <c r="AX64" s="46" t="e">
        <f t="shared" si="68"/>
        <v>#REF!</v>
      </c>
      <c r="BA64" s="46" t="e">
        <f>LN(#REF!/#REF!)</f>
        <v>#REF!</v>
      </c>
      <c r="BB64" s="46" t="e">
        <f>LN(#REF!/#REF!)</f>
        <v>#REF!</v>
      </c>
      <c r="BC64" s="46" t="e">
        <f>LN(#REF!/#REF!)</f>
        <v>#REF!</v>
      </c>
      <c r="BD64" s="46" t="e">
        <f>LN(#REF!/#REF!)</f>
        <v>#REF!</v>
      </c>
      <c r="BF64" s="46" t="e">
        <f>F64/#REF!</f>
        <v>#REF!</v>
      </c>
      <c r="BG64" s="46" t="e">
        <f>#REF!/#REF!</f>
        <v>#REF!</v>
      </c>
      <c r="BH64" s="46" t="e">
        <f>#REF!/#REF!</f>
        <v>#REF!</v>
      </c>
      <c r="BI64" s="46" t="e">
        <f>#REF!/#REF!</f>
        <v>#REF!</v>
      </c>
      <c r="BJ64" s="46"/>
      <c r="BL64" s="46" t="e">
        <f t="shared" si="69"/>
        <v>#REF!</v>
      </c>
      <c r="BM64" s="46" t="e">
        <f t="shared" si="70"/>
        <v>#REF!</v>
      </c>
      <c r="BN64" s="46" t="e">
        <f t="shared" si="71"/>
        <v>#REF!</v>
      </c>
      <c r="BO64" s="46" t="e">
        <f t="shared" si="72"/>
        <v>#REF!</v>
      </c>
      <c r="BQ64" s="46" t="e">
        <f>LN(#REF!/#REF!)</f>
        <v>#REF!</v>
      </c>
      <c r="BR64" s="46" t="e">
        <f>LN(#REF!/#REF!)</f>
        <v>#REF!</v>
      </c>
      <c r="BS64" s="46" t="e">
        <f>LN(#REF!/#REF!)</f>
        <v>#REF!</v>
      </c>
      <c r="BT64" s="46" t="e">
        <f>LN(#REF!/#REF!)</f>
        <v>#REF!</v>
      </c>
      <c r="BV64" s="46" t="e">
        <f>LN(#REF!/#REF!)</f>
        <v>#REF!</v>
      </c>
      <c r="BW64" s="46" t="e">
        <f>LN(#REF!/#REF!)</f>
        <v>#REF!</v>
      </c>
      <c r="BX64" s="46" t="e">
        <f>LN(#REF!/#REF!)</f>
        <v>#REF!</v>
      </c>
      <c r="BY64" s="46" t="e">
        <f>LN(#REF!/#REF!)</f>
        <v>#REF!</v>
      </c>
      <c r="CA64" s="46" t="e">
        <f>LN(#REF!/#REF!)</f>
        <v>#REF!</v>
      </c>
      <c r="CB64" s="46" t="e">
        <f>LN(#REF!/#REF!)</f>
        <v>#REF!</v>
      </c>
      <c r="CC64" s="46" t="e">
        <f>LN(#REF!/#REF!)</f>
        <v>#REF!</v>
      </c>
      <c r="CD64" s="46" t="e">
        <f>LN(#REF!/#REF!)</f>
        <v>#REF!</v>
      </c>
      <c r="CG64" s="46" t="e">
        <f t="shared" si="73"/>
        <v>#REF!</v>
      </c>
      <c r="CH64" s="46">
        <f t="shared" si="74"/>
        <v>1</v>
      </c>
      <c r="CI64" s="46">
        <f t="shared" si="54"/>
        <v>1</v>
      </c>
      <c r="CJ64" s="46"/>
      <c r="CK64" s="46" t="e">
        <f t="shared" si="75"/>
        <v>#REF!</v>
      </c>
      <c r="CL64" s="46">
        <f t="shared" si="76"/>
        <v>1</v>
      </c>
      <c r="CM64" s="46">
        <f t="shared" si="55"/>
        <v>1</v>
      </c>
      <c r="CN64" s="46"/>
      <c r="CO64" s="46" t="e">
        <f t="shared" si="77"/>
        <v>#REF!</v>
      </c>
      <c r="CP64" s="46">
        <f t="shared" si="78"/>
        <v>1</v>
      </c>
      <c r="CQ64" s="46">
        <f t="shared" si="56"/>
        <v>1</v>
      </c>
      <c r="CR64" s="46"/>
      <c r="CS64" s="46" t="e">
        <f t="shared" si="79"/>
        <v>#REF!</v>
      </c>
      <c r="CT64" s="46">
        <f t="shared" si="80"/>
        <v>1</v>
      </c>
      <c r="CU64" s="46">
        <f t="shared" si="57"/>
        <v>1</v>
      </c>
      <c r="CW64" s="46" t="e">
        <f t="shared" si="81"/>
        <v>#REF!</v>
      </c>
      <c r="CX64" s="46">
        <f t="shared" si="82"/>
        <v>1</v>
      </c>
      <c r="CY64" s="46">
        <f t="shared" si="58"/>
        <v>1</v>
      </c>
    </row>
    <row r="65" spans="1:103" x14ac:dyDescent="0.2">
      <c r="A65" s="33" t="s">
        <v>52</v>
      </c>
      <c r="B65" s="1">
        <f t="shared" si="59"/>
        <v>1999</v>
      </c>
      <c r="D65" s="43">
        <f>Conversion_Factors!$O61*D213+D289</f>
        <v>15991.084446015571</v>
      </c>
      <c r="F65" s="49">
        <f>Floorspace_estimates!B47</f>
        <v>72.299726123506517</v>
      </c>
      <c r="H65" s="50">
        <f t="shared" si="18"/>
        <v>221.17766281297787</v>
      </c>
      <c r="K65" s="43">
        <f>Conversion_Factors!$O61*K213+K289</f>
        <v>16093.577397724148</v>
      </c>
      <c r="L65" s="115">
        <f t="shared" si="7"/>
        <v>222.59527470729532</v>
      </c>
      <c r="O65" s="52">
        <f t="shared" si="19"/>
        <v>0.99363143761168538</v>
      </c>
      <c r="R65" s="116">
        <f t="shared" si="50"/>
        <v>1.1146363863740925</v>
      </c>
      <c r="S65" s="46"/>
      <c r="T65" s="46"/>
      <c r="V65" s="48">
        <f t="shared" si="51"/>
        <v>1.242869781413823</v>
      </c>
      <c r="W65" s="48">
        <f t="shared" si="52"/>
        <v>1.1206099035968722</v>
      </c>
      <c r="X65" s="48">
        <f t="shared" si="53"/>
        <v>1.0053591622306639</v>
      </c>
      <c r="Y65" s="48">
        <f t="shared" si="20"/>
        <v>1.1146363863740925</v>
      </c>
      <c r="Z65" s="48">
        <f t="shared" si="21"/>
        <v>1.3927721859336097</v>
      </c>
      <c r="AA65" s="48">
        <f t="shared" si="22"/>
        <v>1.3927721859336097</v>
      </c>
      <c r="AB65" s="48"/>
      <c r="AC65" s="48" t="e">
        <f>#REF!*#REF!*X65</f>
        <v>#REF!</v>
      </c>
      <c r="AE65" s="43">
        <f>Conversion_Factors!$G61*D213+D289</f>
        <v>15991.084446015571</v>
      </c>
      <c r="AF65" s="43">
        <f>Conversion_Factors!$G61/Conversion_Factors!$K61*D213+D289</f>
        <v>16031.141528616106</v>
      </c>
      <c r="AG65" s="238">
        <f t="shared" si="23"/>
        <v>0.99750129567947288</v>
      </c>
      <c r="AH65" s="5"/>
      <c r="AJ65" s="46" t="e">
        <f>D65/#REF!</f>
        <v>#REF!</v>
      </c>
      <c r="AK65" s="46" t="e">
        <f>#REF!/#REF!</f>
        <v>#REF!</v>
      </c>
      <c r="AL65" s="46" t="e">
        <f>#REF!/#REF!</f>
        <v>#REF!</v>
      </c>
      <c r="AM65" s="46" t="e">
        <f>#REF!/#REF!</f>
        <v>#REF!</v>
      </c>
      <c r="AO65" s="46" t="e">
        <f t="shared" si="60"/>
        <v>#REF!</v>
      </c>
      <c r="AP65" s="46" t="e">
        <f t="shared" si="61"/>
        <v>#REF!</v>
      </c>
      <c r="AQ65" s="46" t="e">
        <f t="shared" si="62"/>
        <v>#REF!</v>
      </c>
      <c r="AR65" s="46" t="e">
        <f t="shared" si="63"/>
        <v>#REF!</v>
      </c>
      <c r="AS65" s="46" t="e">
        <f t="shared" si="64"/>
        <v>#REF!</v>
      </c>
      <c r="AT65" s="46"/>
      <c r="AU65" s="46" t="e">
        <f t="shared" si="65"/>
        <v>#REF!</v>
      </c>
      <c r="AV65" s="46" t="e">
        <f t="shared" si="66"/>
        <v>#REF!</v>
      </c>
      <c r="AW65" s="46" t="e">
        <f t="shared" si="67"/>
        <v>#REF!</v>
      </c>
      <c r="AX65" s="46" t="e">
        <f t="shared" si="68"/>
        <v>#REF!</v>
      </c>
      <c r="BA65" s="46" t="e">
        <f>LN(#REF!/#REF!)</f>
        <v>#REF!</v>
      </c>
      <c r="BB65" s="46" t="e">
        <f>LN(#REF!/#REF!)</f>
        <v>#REF!</v>
      </c>
      <c r="BC65" s="46" t="e">
        <f>LN(#REF!/#REF!)</f>
        <v>#REF!</v>
      </c>
      <c r="BD65" s="46" t="e">
        <f>LN(#REF!/#REF!)</f>
        <v>#REF!</v>
      </c>
      <c r="BF65" s="46" t="e">
        <f>F65/#REF!</f>
        <v>#REF!</v>
      </c>
      <c r="BG65" s="46" t="e">
        <f>#REF!/#REF!</f>
        <v>#REF!</v>
      </c>
      <c r="BH65" s="46" t="e">
        <f>#REF!/#REF!</f>
        <v>#REF!</v>
      </c>
      <c r="BI65" s="46" t="e">
        <f>#REF!/#REF!</f>
        <v>#REF!</v>
      </c>
      <c r="BJ65" s="46"/>
      <c r="BL65" s="46" t="e">
        <f t="shared" si="69"/>
        <v>#REF!</v>
      </c>
      <c r="BM65" s="46" t="e">
        <f t="shared" si="70"/>
        <v>#REF!</v>
      </c>
      <c r="BN65" s="46" t="e">
        <f t="shared" si="71"/>
        <v>#REF!</v>
      </c>
      <c r="BO65" s="46" t="e">
        <f t="shared" si="72"/>
        <v>#REF!</v>
      </c>
      <c r="BQ65" s="46" t="e">
        <f>LN(#REF!/#REF!)</f>
        <v>#REF!</v>
      </c>
      <c r="BR65" s="46" t="e">
        <f>LN(#REF!/#REF!)</f>
        <v>#REF!</v>
      </c>
      <c r="BS65" s="46" t="e">
        <f>LN(#REF!/#REF!)</f>
        <v>#REF!</v>
      </c>
      <c r="BT65" s="46" t="e">
        <f>LN(#REF!/#REF!)</f>
        <v>#REF!</v>
      </c>
      <c r="BV65" s="46" t="e">
        <f>LN(#REF!/#REF!)</f>
        <v>#REF!</v>
      </c>
      <c r="BW65" s="46" t="e">
        <f>LN(#REF!/#REF!)</f>
        <v>#REF!</v>
      </c>
      <c r="BX65" s="46" t="e">
        <f>LN(#REF!/#REF!)</f>
        <v>#REF!</v>
      </c>
      <c r="BY65" s="46" t="e">
        <f>LN(#REF!/#REF!)</f>
        <v>#REF!</v>
      </c>
      <c r="CA65" s="46" t="e">
        <f>LN(#REF!/#REF!)</f>
        <v>#REF!</v>
      </c>
      <c r="CB65" s="46" t="e">
        <f>LN(#REF!/#REF!)</f>
        <v>#REF!</v>
      </c>
      <c r="CC65" s="46" t="e">
        <f>LN(#REF!/#REF!)</f>
        <v>#REF!</v>
      </c>
      <c r="CD65" s="46" t="e">
        <f>LN(#REF!/#REF!)</f>
        <v>#REF!</v>
      </c>
      <c r="CG65" s="46" t="e">
        <f t="shared" si="73"/>
        <v>#REF!</v>
      </c>
      <c r="CH65" s="46">
        <f t="shared" si="74"/>
        <v>1</v>
      </c>
      <c r="CI65" s="46">
        <f t="shared" si="54"/>
        <v>1</v>
      </c>
      <c r="CJ65" s="46"/>
      <c r="CK65" s="46" t="e">
        <f t="shared" si="75"/>
        <v>#REF!</v>
      </c>
      <c r="CL65" s="46">
        <f t="shared" si="76"/>
        <v>1</v>
      </c>
      <c r="CM65" s="46">
        <f t="shared" si="55"/>
        <v>1</v>
      </c>
      <c r="CN65" s="46"/>
      <c r="CO65" s="46" t="e">
        <f t="shared" si="77"/>
        <v>#REF!</v>
      </c>
      <c r="CP65" s="46">
        <f t="shared" si="78"/>
        <v>1</v>
      </c>
      <c r="CQ65" s="46">
        <f t="shared" si="56"/>
        <v>1</v>
      </c>
      <c r="CR65" s="46"/>
      <c r="CS65" s="46" t="e">
        <f t="shared" si="79"/>
        <v>#REF!</v>
      </c>
      <c r="CT65" s="46">
        <f t="shared" si="80"/>
        <v>1</v>
      </c>
      <c r="CU65" s="46">
        <f t="shared" si="57"/>
        <v>1</v>
      </c>
      <c r="CW65" s="46" t="e">
        <f t="shared" si="81"/>
        <v>#REF!</v>
      </c>
      <c r="CX65" s="46">
        <f t="shared" si="82"/>
        <v>1</v>
      </c>
      <c r="CY65" s="46">
        <f t="shared" si="58"/>
        <v>1</v>
      </c>
    </row>
    <row r="66" spans="1:103" x14ac:dyDescent="0.2">
      <c r="A66" s="33" t="s">
        <v>52</v>
      </c>
      <c r="B66" s="1">
        <f t="shared" si="59"/>
        <v>2000</v>
      </c>
      <c r="D66" s="43">
        <f>Conversion_Factors!$O62*D214+D290</f>
        <v>16791.538037771854</v>
      </c>
      <c r="F66" s="49">
        <f>Floorspace_estimates!B48</f>
        <v>73.870248903781942</v>
      </c>
      <c r="H66" s="50">
        <f t="shared" si="18"/>
        <v>227.31124217062407</v>
      </c>
      <c r="K66" s="43">
        <f>Conversion_Factors!$O62*K214+K290</f>
        <v>16868.591019909174</v>
      </c>
      <c r="L66" s="115">
        <f t="shared" si="7"/>
        <v>228.35432762492763</v>
      </c>
      <c r="O66" s="52">
        <f t="shared" si="19"/>
        <v>0.99543216252937916</v>
      </c>
      <c r="R66" s="116">
        <f t="shared" si="50"/>
        <v>1.1434745993212807</v>
      </c>
      <c r="S66" s="46"/>
      <c r="T66" s="46"/>
      <c r="V66" s="48">
        <f t="shared" si="51"/>
        <v>1.2698678823650202</v>
      </c>
      <c r="W66" s="48">
        <f t="shared" si="52"/>
        <v>1.1516860515462588</v>
      </c>
      <c r="X66" s="48">
        <f t="shared" si="53"/>
        <v>1.0071811409102154</v>
      </c>
      <c r="Y66" s="48">
        <f t="shared" si="20"/>
        <v>1.1434745993212807</v>
      </c>
      <c r="Z66" s="48">
        <f t="shared" si="21"/>
        <v>1.4624891274263794</v>
      </c>
      <c r="AA66" s="48">
        <f t="shared" si="22"/>
        <v>1.4624891274263792</v>
      </c>
      <c r="AB66" s="48"/>
      <c r="AC66" s="48" t="e">
        <f>#REF!*#REF!*X66</f>
        <v>#REF!</v>
      </c>
      <c r="AD66" s="46"/>
      <c r="AE66" s="43">
        <f>Conversion_Factors!$G62*D214+D290</f>
        <v>16791.538037771854</v>
      </c>
      <c r="AF66" s="43">
        <f>Conversion_Factors!$G62/Conversion_Factors!$K62*D214+D290</f>
        <v>16877.805009344269</v>
      </c>
      <c r="AG66" s="238">
        <f t="shared" si="23"/>
        <v>0.99488873277510592</v>
      </c>
      <c r="AH66" s="5"/>
      <c r="AJ66" s="46" t="e">
        <f>D66/#REF!</f>
        <v>#REF!</v>
      </c>
      <c r="AK66" s="46" t="e">
        <f>#REF!/#REF!</f>
        <v>#REF!</v>
      </c>
      <c r="AL66" s="46" t="e">
        <f>#REF!/#REF!</f>
        <v>#REF!</v>
      </c>
      <c r="AM66" s="46" t="e">
        <f>#REF!/#REF!</f>
        <v>#REF!</v>
      </c>
      <c r="AO66" s="46" t="e">
        <f t="shared" si="60"/>
        <v>#REF!</v>
      </c>
      <c r="AP66" s="46" t="e">
        <f t="shared" si="61"/>
        <v>#REF!</v>
      </c>
      <c r="AQ66" s="46" t="e">
        <f t="shared" si="62"/>
        <v>#REF!</v>
      </c>
      <c r="AR66" s="46" t="e">
        <f t="shared" si="63"/>
        <v>#REF!</v>
      </c>
      <c r="AS66" s="46" t="e">
        <f t="shared" si="64"/>
        <v>#REF!</v>
      </c>
      <c r="AT66" s="46"/>
      <c r="AU66" s="46" t="e">
        <f t="shared" si="65"/>
        <v>#REF!</v>
      </c>
      <c r="AV66" s="46" t="e">
        <f t="shared" si="66"/>
        <v>#REF!</v>
      </c>
      <c r="AW66" s="46" t="e">
        <f t="shared" si="67"/>
        <v>#REF!</v>
      </c>
      <c r="AX66" s="46" t="e">
        <f t="shared" si="68"/>
        <v>#REF!</v>
      </c>
      <c r="BA66" s="46" t="e">
        <f>LN(#REF!/#REF!)</f>
        <v>#REF!</v>
      </c>
      <c r="BB66" s="46" t="e">
        <f>LN(#REF!/#REF!)</f>
        <v>#REF!</v>
      </c>
      <c r="BC66" s="46" t="e">
        <f>LN(#REF!/#REF!)</f>
        <v>#REF!</v>
      </c>
      <c r="BD66" s="46" t="e">
        <f>LN(#REF!/#REF!)</f>
        <v>#REF!</v>
      </c>
      <c r="BF66" s="46" t="e">
        <f>F66/#REF!</f>
        <v>#REF!</v>
      </c>
      <c r="BG66" s="46" t="e">
        <f>#REF!/#REF!</f>
        <v>#REF!</v>
      </c>
      <c r="BH66" s="46" t="e">
        <f>#REF!/#REF!</f>
        <v>#REF!</v>
      </c>
      <c r="BI66" s="46" t="e">
        <f>#REF!/#REF!</f>
        <v>#REF!</v>
      </c>
      <c r="BJ66" s="46"/>
      <c r="BL66" s="46" t="e">
        <f t="shared" si="69"/>
        <v>#REF!</v>
      </c>
      <c r="BM66" s="46" t="e">
        <f t="shared" si="70"/>
        <v>#REF!</v>
      </c>
      <c r="BN66" s="46" t="e">
        <f t="shared" si="71"/>
        <v>#REF!</v>
      </c>
      <c r="BO66" s="46" t="e">
        <f t="shared" si="72"/>
        <v>#REF!</v>
      </c>
      <c r="BQ66" s="46" t="e">
        <f>LN(#REF!/#REF!)</f>
        <v>#REF!</v>
      </c>
      <c r="BR66" s="46" t="e">
        <f>LN(#REF!/#REF!)</f>
        <v>#REF!</v>
      </c>
      <c r="BS66" s="46" t="e">
        <f>LN(#REF!/#REF!)</f>
        <v>#REF!</v>
      </c>
      <c r="BT66" s="46" t="e">
        <f>LN(#REF!/#REF!)</f>
        <v>#REF!</v>
      </c>
      <c r="BV66" s="46" t="e">
        <f>LN(#REF!/#REF!)</f>
        <v>#REF!</v>
      </c>
      <c r="BW66" s="46" t="e">
        <f>LN(#REF!/#REF!)</f>
        <v>#REF!</v>
      </c>
      <c r="BX66" s="46" t="e">
        <f>LN(#REF!/#REF!)</f>
        <v>#REF!</v>
      </c>
      <c r="BY66" s="46" t="e">
        <f>LN(#REF!/#REF!)</f>
        <v>#REF!</v>
      </c>
      <c r="CA66" s="46" t="e">
        <f>LN(#REF!/#REF!)</f>
        <v>#REF!</v>
      </c>
      <c r="CB66" s="46" t="e">
        <f>LN(#REF!/#REF!)</f>
        <v>#REF!</v>
      </c>
      <c r="CC66" s="46" t="e">
        <f>LN(#REF!/#REF!)</f>
        <v>#REF!</v>
      </c>
      <c r="CD66" s="46" t="e">
        <f>LN(#REF!/#REF!)</f>
        <v>#REF!</v>
      </c>
      <c r="CG66" s="46" t="e">
        <f t="shared" si="73"/>
        <v>#REF!</v>
      </c>
      <c r="CH66" s="46">
        <f t="shared" si="74"/>
        <v>1</v>
      </c>
      <c r="CI66" s="46">
        <f t="shared" si="54"/>
        <v>1</v>
      </c>
      <c r="CJ66" s="46"/>
      <c r="CK66" s="46" t="e">
        <f t="shared" si="75"/>
        <v>#REF!</v>
      </c>
      <c r="CL66" s="46">
        <f t="shared" si="76"/>
        <v>1</v>
      </c>
      <c r="CM66" s="46">
        <f t="shared" si="55"/>
        <v>1</v>
      </c>
      <c r="CN66" s="46"/>
      <c r="CO66" s="46" t="e">
        <f t="shared" si="77"/>
        <v>#REF!</v>
      </c>
      <c r="CP66" s="46">
        <f t="shared" si="78"/>
        <v>1</v>
      </c>
      <c r="CQ66" s="46">
        <f t="shared" si="56"/>
        <v>1</v>
      </c>
      <c r="CR66" s="46"/>
      <c r="CS66" s="46" t="e">
        <f t="shared" si="79"/>
        <v>#REF!</v>
      </c>
      <c r="CT66" s="46">
        <f t="shared" si="80"/>
        <v>1</v>
      </c>
      <c r="CU66" s="46">
        <f t="shared" si="57"/>
        <v>1</v>
      </c>
      <c r="CW66" s="46" t="e">
        <f t="shared" si="81"/>
        <v>#REF!</v>
      </c>
      <c r="CX66" s="46">
        <f t="shared" si="82"/>
        <v>1</v>
      </c>
      <c r="CY66" s="46">
        <f t="shared" si="58"/>
        <v>1</v>
      </c>
    </row>
    <row r="67" spans="1:103" x14ac:dyDescent="0.2">
      <c r="A67" s="33" t="s">
        <v>52</v>
      </c>
      <c r="B67" s="1">
        <f t="shared" si="59"/>
        <v>2001</v>
      </c>
      <c r="D67" s="43">
        <f>Conversion_Factors!$O63*D215+D291</f>
        <v>16614.123171000901</v>
      </c>
      <c r="F67" s="49">
        <f>Floorspace_estimates!B49</f>
        <v>75.387733723424319</v>
      </c>
      <c r="H67" s="50">
        <f t="shared" si="18"/>
        <v>220.38231354656833</v>
      </c>
      <c r="K67" s="43">
        <f>Conversion_Factors!$O63*K215+K291</f>
        <v>16785.034749634011</v>
      </c>
      <c r="L67" s="115">
        <f t="shared" si="7"/>
        <v>222.64941417676016</v>
      </c>
      <c r="O67" s="52">
        <f t="shared" si="19"/>
        <v>0.98981762140010843</v>
      </c>
      <c r="R67" s="116">
        <f t="shared" si="50"/>
        <v>1.1149074874685962</v>
      </c>
      <c r="S67" s="46"/>
      <c r="T67" s="46"/>
      <c r="V67" s="48">
        <f t="shared" si="51"/>
        <v>1.2959542332713276</v>
      </c>
      <c r="W67" s="48">
        <f t="shared" si="52"/>
        <v>1.1165802188022069</v>
      </c>
      <c r="X67" s="48">
        <f t="shared" si="53"/>
        <v>1.0015003319579534</v>
      </c>
      <c r="Y67" s="48">
        <f t="shared" si="20"/>
        <v>1.1149074874685962</v>
      </c>
      <c r="Z67" s="48">
        <f t="shared" si="21"/>
        <v>1.4470368613437452</v>
      </c>
      <c r="AA67" s="48">
        <f t="shared" si="22"/>
        <v>1.4470368613437454</v>
      </c>
      <c r="AB67" s="48"/>
      <c r="AC67" s="48" t="e">
        <f>#REF!*#REF!*X67</f>
        <v>#REF!</v>
      </c>
      <c r="AE67" s="43">
        <f>Conversion_Factors!$G63*D215+D291</f>
        <v>16614.123171000901</v>
      </c>
      <c r="AF67" s="43">
        <f>Conversion_Factors!$G63/Conversion_Factors!$K63*D215+D291</f>
        <v>16885.860635258083</v>
      </c>
      <c r="AG67" s="238">
        <f t="shared" si="23"/>
        <v>0.9839073962454844</v>
      </c>
      <c r="AH67" s="5"/>
      <c r="AJ67" s="46" t="e">
        <f>D67/#REF!</f>
        <v>#REF!</v>
      </c>
      <c r="AK67" s="46" t="e">
        <f>#REF!/#REF!</f>
        <v>#REF!</v>
      </c>
      <c r="AL67" s="46" t="e">
        <f>#REF!/#REF!</f>
        <v>#REF!</v>
      </c>
      <c r="AM67" s="46" t="e">
        <f>#REF!/#REF!</f>
        <v>#REF!</v>
      </c>
      <c r="AO67" s="46" t="e">
        <f t="shared" si="60"/>
        <v>#REF!</v>
      </c>
      <c r="AP67" s="46" t="e">
        <f t="shared" si="61"/>
        <v>#REF!</v>
      </c>
      <c r="AQ67" s="46" t="e">
        <f t="shared" si="62"/>
        <v>#REF!</v>
      </c>
      <c r="AR67" s="46" t="e">
        <f t="shared" si="63"/>
        <v>#REF!</v>
      </c>
      <c r="AS67" s="46" t="e">
        <f t="shared" si="64"/>
        <v>#REF!</v>
      </c>
      <c r="AT67" s="46"/>
      <c r="AU67" s="46" t="e">
        <f t="shared" si="65"/>
        <v>#REF!</v>
      </c>
      <c r="AV67" s="46" t="e">
        <f t="shared" si="66"/>
        <v>#REF!</v>
      </c>
      <c r="AW67" s="46" t="e">
        <f t="shared" si="67"/>
        <v>#REF!</v>
      </c>
      <c r="AX67" s="46" t="e">
        <f t="shared" si="68"/>
        <v>#REF!</v>
      </c>
      <c r="BA67" s="46" t="e">
        <f>LN(#REF!/#REF!)</f>
        <v>#REF!</v>
      </c>
      <c r="BB67" s="46" t="e">
        <f>LN(#REF!/#REF!)</f>
        <v>#REF!</v>
      </c>
      <c r="BC67" s="46" t="e">
        <f>LN(#REF!/#REF!)</f>
        <v>#REF!</v>
      </c>
      <c r="BD67" s="46" t="e">
        <f>LN(#REF!/#REF!)</f>
        <v>#REF!</v>
      </c>
      <c r="BF67" s="46" t="e">
        <f>F67/#REF!</f>
        <v>#REF!</v>
      </c>
      <c r="BG67" s="46" t="e">
        <f>#REF!/#REF!</f>
        <v>#REF!</v>
      </c>
      <c r="BH67" s="46" t="e">
        <f>#REF!/#REF!</f>
        <v>#REF!</v>
      </c>
      <c r="BI67" s="46" t="e">
        <f>#REF!/#REF!</f>
        <v>#REF!</v>
      </c>
      <c r="BJ67" s="46"/>
      <c r="BL67" s="46" t="e">
        <f t="shared" si="69"/>
        <v>#REF!</v>
      </c>
      <c r="BM67" s="46" t="e">
        <f t="shared" si="70"/>
        <v>#REF!</v>
      </c>
      <c r="BN67" s="46" t="e">
        <f t="shared" si="71"/>
        <v>#REF!</v>
      </c>
      <c r="BO67" s="46" t="e">
        <f t="shared" si="72"/>
        <v>#REF!</v>
      </c>
      <c r="BQ67" s="46" t="e">
        <f>LN(#REF!/#REF!)</f>
        <v>#REF!</v>
      </c>
      <c r="BR67" s="46" t="e">
        <f>LN(#REF!/#REF!)</f>
        <v>#REF!</v>
      </c>
      <c r="BS67" s="46" t="e">
        <f>LN(#REF!/#REF!)</f>
        <v>#REF!</v>
      </c>
      <c r="BT67" s="46" t="e">
        <f>LN(#REF!/#REF!)</f>
        <v>#REF!</v>
      </c>
      <c r="BV67" s="46" t="e">
        <f>LN(#REF!/#REF!)</f>
        <v>#REF!</v>
      </c>
      <c r="BW67" s="46" t="e">
        <f>LN(#REF!/#REF!)</f>
        <v>#REF!</v>
      </c>
      <c r="BX67" s="46" t="e">
        <f>LN(#REF!/#REF!)</f>
        <v>#REF!</v>
      </c>
      <c r="BY67" s="46" t="e">
        <f>LN(#REF!/#REF!)</f>
        <v>#REF!</v>
      </c>
      <c r="CA67" s="46" t="e">
        <f>LN(#REF!/#REF!)</f>
        <v>#REF!</v>
      </c>
      <c r="CB67" s="46" t="e">
        <f>LN(#REF!/#REF!)</f>
        <v>#REF!</v>
      </c>
      <c r="CC67" s="46" t="e">
        <f>LN(#REF!/#REF!)</f>
        <v>#REF!</v>
      </c>
      <c r="CD67" s="46" t="e">
        <f>LN(#REF!/#REF!)</f>
        <v>#REF!</v>
      </c>
      <c r="CG67" s="46" t="e">
        <f t="shared" si="73"/>
        <v>#REF!</v>
      </c>
      <c r="CH67" s="46">
        <f t="shared" si="74"/>
        <v>1</v>
      </c>
      <c r="CI67" s="46">
        <f t="shared" si="54"/>
        <v>1</v>
      </c>
      <c r="CJ67" s="46"/>
      <c r="CK67" s="46" t="e">
        <f t="shared" si="75"/>
        <v>#REF!</v>
      </c>
      <c r="CL67" s="46">
        <f t="shared" si="76"/>
        <v>1</v>
      </c>
      <c r="CM67" s="46">
        <f t="shared" si="55"/>
        <v>1</v>
      </c>
      <c r="CN67" s="46"/>
      <c r="CO67" s="46" t="e">
        <f t="shared" si="77"/>
        <v>#REF!</v>
      </c>
      <c r="CP67" s="46">
        <f t="shared" si="78"/>
        <v>1</v>
      </c>
      <c r="CQ67" s="46">
        <f t="shared" si="56"/>
        <v>1</v>
      </c>
      <c r="CR67" s="46"/>
      <c r="CS67" s="46" t="e">
        <f t="shared" si="79"/>
        <v>#REF!</v>
      </c>
      <c r="CT67" s="46">
        <f t="shared" si="80"/>
        <v>1</v>
      </c>
      <c r="CU67" s="46">
        <f t="shared" si="57"/>
        <v>1</v>
      </c>
      <c r="CW67" s="46" t="e">
        <f t="shared" si="81"/>
        <v>#REF!</v>
      </c>
      <c r="CX67" s="46">
        <f t="shared" si="82"/>
        <v>1</v>
      </c>
      <c r="CY67" s="46">
        <f t="shared" si="58"/>
        <v>1</v>
      </c>
    </row>
    <row r="68" spans="1:103" x14ac:dyDescent="0.2">
      <c r="A68" s="33" t="s">
        <v>52</v>
      </c>
      <c r="B68" s="1">
        <f t="shared" si="59"/>
        <v>2002</v>
      </c>
      <c r="D68" s="43">
        <f>Conversion_Factors!$O64*D216+D292</f>
        <v>16907.342550232795</v>
      </c>
      <c r="F68" s="49">
        <f>Floorspace_estimates!B50</f>
        <v>76.666137428142079</v>
      </c>
      <c r="H68" s="50">
        <f t="shared" si="18"/>
        <v>220.53207736048751</v>
      </c>
      <c r="K68" s="43">
        <f>Conversion_Factors!$O64*K216+K292</f>
        <v>16838.316777269443</v>
      </c>
      <c r="L68" s="115">
        <f t="shared" ref="L68:L73" si="87">H68/O68</f>
        <v>219.63173497623671</v>
      </c>
      <c r="O68" s="52">
        <f t="shared" ref="O68:O73" si="88">D68/K68</f>
        <v>1.0040993273779319</v>
      </c>
      <c r="R68" s="116">
        <f t="shared" si="50"/>
        <v>1.0997965870070714</v>
      </c>
      <c r="S68" s="46"/>
      <c r="T68" s="46"/>
      <c r="V68" s="48">
        <f t="shared" si="51"/>
        <v>1.3179306558420987</v>
      </c>
      <c r="W68" s="48">
        <f t="shared" si="52"/>
        <v>1.1173390061541657</v>
      </c>
      <c r="X68" s="48">
        <f t="shared" si="53"/>
        <v>1.0159506033700589</v>
      </c>
      <c r="Y68" s="48">
        <f t="shared" si="20"/>
        <v>1.0997965870070714</v>
      </c>
      <c r="Z68" s="48">
        <f t="shared" si="21"/>
        <v>1.4725753291787185</v>
      </c>
      <c r="AA68" s="48">
        <f t="shared" ref="AA68:AA73" si="89">V68*W68</f>
        <v>1.4725753291787183</v>
      </c>
      <c r="AB68" s="48"/>
      <c r="AC68" s="48"/>
      <c r="AE68" s="43">
        <f>Conversion_Factors!$G64*D216+D292</f>
        <v>16907.342550232795</v>
      </c>
      <c r="AF68" s="43">
        <f>Conversion_Factors!$G64/Conversion_Factors!$K64*D216+D292</f>
        <v>17176.716043023844</v>
      </c>
      <c r="AG68" s="238">
        <f t="shared" si="23"/>
        <v>0.98431752075796519</v>
      </c>
      <c r="AH68" s="5"/>
      <c r="AJ68" s="46" t="e">
        <f>D68/#REF!</f>
        <v>#REF!</v>
      </c>
      <c r="AK68" s="46" t="e">
        <f>#REF!/#REF!</f>
        <v>#REF!</v>
      </c>
      <c r="AL68" s="46" t="e">
        <f>#REF!/#REF!</f>
        <v>#REF!</v>
      </c>
      <c r="AM68" s="46" t="e">
        <f>#REF!/#REF!</f>
        <v>#REF!</v>
      </c>
      <c r="AO68" s="46" t="e">
        <f t="shared" si="60"/>
        <v>#REF!</v>
      </c>
      <c r="AP68" s="46" t="e">
        <f t="shared" si="61"/>
        <v>#REF!</v>
      </c>
      <c r="AQ68" s="46" t="e">
        <f t="shared" si="62"/>
        <v>#REF!</v>
      </c>
      <c r="AR68" s="46" t="e">
        <f t="shared" si="63"/>
        <v>#REF!</v>
      </c>
      <c r="AS68" s="46" t="e">
        <f t="shared" si="64"/>
        <v>#REF!</v>
      </c>
      <c r="AT68" s="46"/>
      <c r="AU68" s="46" t="e">
        <f t="shared" si="65"/>
        <v>#REF!</v>
      </c>
      <c r="AV68" s="46" t="e">
        <f t="shared" si="66"/>
        <v>#REF!</v>
      </c>
      <c r="AW68" s="46" t="e">
        <f t="shared" si="67"/>
        <v>#REF!</v>
      </c>
      <c r="AX68" s="46" t="e">
        <f t="shared" si="68"/>
        <v>#REF!</v>
      </c>
      <c r="BA68" s="46">
        <f t="shared" ref="BA68:BA76" si="90">LN(R68/R67)</f>
        <v>-1.3646188787941186E-2</v>
      </c>
      <c r="BB68" s="46" t="e">
        <f>LN(#REF!/#REF!)</f>
        <v>#REF!</v>
      </c>
      <c r="BC68" s="46" t="e">
        <f>LN(#REF!/#REF!)</f>
        <v>#REF!</v>
      </c>
      <c r="BD68" s="46" t="e">
        <f>LN(#REF!/#REF!)</f>
        <v>#REF!</v>
      </c>
      <c r="BF68" s="46" t="e">
        <f>F68/#REF!</f>
        <v>#REF!</v>
      </c>
      <c r="BG68" s="46" t="e">
        <f>#REF!/#REF!</f>
        <v>#REF!</v>
      </c>
      <c r="BH68" s="46" t="e">
        <f>#REF!/#REF!</f>
        <v>#REF!</v>
      </c>
      <c r="BI68" s="46" t="e">
        <f>#REF!/#REF!</f>
        <v>#REF!</v>
      </c>
      <c r="BJ68" s="46"/>
      <c r="BL68" s="46" t="e">
        <f t="shared" si="69"/>
        <v>#REF!</v>
      </c>
      <c r="BM68" s="46" t="e">
        <f t="shared" si="70"/>
        <v>#REF!</v>
      </c>
      <c r="BN68" s="46" t="e">
        <f t="shared" si="71"/>
        <v>#REF!</v>
      </c>
      <c r="BO68" s="46" t="e">
        <f t="shared" si="72"/>
        <v>#REF!</v>
      </c>
      <c r="CG68" s="46" t="e">
        <f t="shared" si="73"/>
        <v>#REF!</v>
      </c>
      <c r="CH68" s="46">
        <f t="shared" si="74"/>
        <v>1</v>
      </c>
      <c r="CI68" s="46" t="e">
        <f>CH68/#REF!</f>
        <v>#REF!</v>
      </c>
      <c r="CJ68" s="46"/>
      <c r="CK68" s="46"/>
      <c r="CL68" s="46"/>
      <c r="CM68" s="46"/>
      <c r="CN68" s="46"/>
      <c r="CO68" s="46" t="e">
        <f t="shared" ref="CO68:CO76" si="91">EXP(SUMPRODUCT($AU68:$AX68,BL68:BO68))</f>
        <v>#REF!</v>
      </c>
      <c r="CP68" s="46">
        <f t="shared" si="78"/>
        <v>1</v>
      </c>
      <c r="CQ68" s="46" t="e">
        <f>CP68/#REF!</f>
        <v>#REF!</v>
      </c>
      <c r="CR68" s="46"/>
      <c r="CS68" s="46" t="e">
        <f>EXP(SUMPRODUCT($AU68:$AW68,#REF!))</f>
        <v>#REF!</v>
      </c>
      <c r="CT68" s="46">
        <f t="shared" si="80"/>
        <v>1</v>
      </c>
      <c r="CU68" s="46" t="e">
        <f>CT68/#REF!</f>
        <v>#REF!</v>
      </c>
    </row>
    <row r="69" spans="1:103" x14ac:dyDescent="0.2">
      <c r="A69" s="33" t="s">
        <v>52</v>
      </c>
      <c r="B69" s="1">
        <f t="shared" si="59"/>
        <v>2003</v>
      </c>
      <c r="D69" s="43">
        <f>Conversion_Factors!$O65*D217+D293</f>
        <v>17009.599402397354</v>
      </c>
      <c r="F69" s="49">
        <f>Floorspace_estimates!B51</f>
        <v>77.765478809122598</v>
      </c>
      <c r="H69" s="50">
        <f t="shared" ref="H69:H74" si="92">D69/F69</f>
        <v>218.72943705712737</v>
      </c>
      <c r="K69" s="43">
        <f>Conversion_Factors!$O65*K217+K293</f>
        <v>17048.080111944273</v>
      </c>
      <c r="L69" s="115">
        <f t="shared" si="87"/>
        <v>219.22426728432075</v>
      </c>
      <c r="O69" s="52">
        <f t="shared" si="88"/>
        <v>0.99774281272177046</v>
      </c>
      <c r="R69" s="116">
        <f t="shared" si="50"/>
        <v>1.0977562098414795</v>
      </c>
      <c r="S69" s="46"/>
      <c r="T69" s="46"/>
      <c r="V69" s="48">
        <f t="shared" si="51"/>
        <v>1.3368289042191999</v>
      </c>
      <c r="W69" s="48">
        <f t="shared" si="52"/>
        <v>1.1082058208637671</v>
      </c>
      <c r="X69" s="48">
        <f t="shared" si="53"/>
        <v>1.0095190634574469</v>
      </c>
      <c r="Y69" s="48">
        <f t="shared" si="20"/>
        <v>1.0977562098414795</v>
      </c>
      <c r="Z69" s="48">
        <f t="shared" si="21"/>
        <v>1.4814815731546485</v>
      </c>
      <c r="AA69" s="48">
        <f t="shared" si="89"/>
        <v>1.4814815731546487</v>
      </c>
      <c r="AB69" s="48"/>
      <c r="AC69" s="48"/>
      <c r="AE69" s="43">
        <f>Conversion_Factors!$G65*D217+D293</f>
        <v>17009.599402397354</v>
      </c>
      <c r="AF69" s="43">
        <f>Conversion_Factors!$G65/Conversion_Factors!$K65*D217+D293</f>
        <v>17367.70312136877</v>
      </c>
      <c r="AG69" s="238">
        <f t="shared" si="23"/>
        <v>0.97938105479642767</v>
      </c>
      <c r="AH69" s="5"/>
      <c r="AJ69" s="46" t="e">
        <f>D69/#REF!</f>
        <v>#REF!</v>
      </c>
      <c r="AK69" s="46" t="e">
        <f>#REF!/#REF!</f>
        <v>#REF!</v>
      </c>
      <c r="AL69" s="46" t="e">
        <f>#REF!/#REF!</f>
        <v>#REF!</v>
      </c>
      <c r="AM69" s="46" t="e">
        <f>#REF!/#REF!</f>
        <v>#REF!</v>
      </c>
      <c r="AO69" s="46" t="e">
        <f t="shared" si="60"/>
        <v>#REF!</v>
      </c>
      <c r="AP69" s="46" t="e">
        <f t="shared" si="61"/>
        <v>#REF!</v>
      </c>
      <c r="AQ69" s="46" t="e">
        <f t="shared" si="62"/>
        <v>#REF!</v>
      </c>
      <c r="AR69" s="46" t="e">
        <f t="shared" si="63"/>
        <v>#REF!</v>
      </c>
      <c r="AS69" s="46" t="e">
        <f t="shared" si="64"/>
        <v>#REF!</v>
      </c>
      <c r="AT69" s="46"/>
      <c r="AU69" s="46" t="e">
        <f t="shared" si="65"/>
        <v>#REF!</v>
      </c>
      <c r="AV69" s="46" t="e">
        <f t="shared" si="66"/>
        <v>#REF!</v>
      </c>
      <c r="AW69" s="46" t="e">
        <f t="shared" si="67"/>
        <v>#REF!</v>
      </c>
      <c r="AX69" s="46" t="e">
        <f t="shared" si="68"/>
        <v>#REF!</v>
      </c>
      <c r="BA69" s="46">
        <f t="shared" si="90"/>
        <v>-1.8569544766650181E-3</v>
      </c>
      <c r="BB69" s="46" t="e">
        <f>LN(#REF!/#REF!)</f>
        <v>#REF!</v>
      </c>
      <c r="BC69" s="46" t="e">
        <f>LN(#REF!/#REF!)</f>
        <v>#REF!</v>
      </c>
      <c r="BD69" s="46" t="e">
        <f>LN(#REF!/#REF!)</f>
        <v>#REF!</v>
      </c>
      <c r="BF69" s="46" t="e">
        <f>F69/#REF!</f>
        <v>#REF!</v>
      </c>
      <c r="BG69" s="46" t="e">
        <f>#REF!/#REF!</f>
        <v>#REF!</v>
      </c>
      <c r="BH69" s="46" t="e">
        <f>#REF!/#REF!</f>
        <v>#REF!</v>
      </c>
      <c r="BI69" s="46" t="e">
        <f>#REF!/#REF!</f>
        <v>#REF!</v>
      </c>
      <c r="BJ69" s="46"/>
      <c r="BL69" s="46" t="e">
        <f t="shared" si="69"/>
        <v>#REF!</v>
      </c>
      <c r="BM69" s="46" t="e">
        <f t="shared" si="70"/>
        <v>#REF!</v>
      </c>
      <c r="BN69" s="46" t="e">
        <f t="shared" si="71"/>
        <v>#REF!</v>
      </c>
      <c r="BO69" s="46" t="e">
        <f t="shared" si="72"/>
        <v>#REF!</v>
      </c>
      <c r="CG69" s="46" t="e">
        <f t="shared" si="73"/>
        <v>#REF!</v>
      </c>
      <c r="CH69" s="46">
        <f t="shared" si="74"/>
        <v>1</v>
      </c>
      <c r="CI69" s="46" t="e">
        <f>CH69/#REF!</f>
        <v>#REF!</v>
      </c>
      <c r="CJ69" s="46"/>
      <c r="CK69" s="46"/>
      <c r="CL69" s="46"/>
      <c r="CM69" s="46"/>
      <c r="CN69" s="46"/>
      <c r="CO69" s="46" t="e">
        <f t="shared" si="91"/>
        <v>#REF!</v>
      </c>
      <c r="CP69" s="46">
        <f t="shared" si="78"/>
        <v>1</v>
      </c>
      <c r="CQ69" s="46" t="e">
        <f>CP69/#REF!</f>
        <v>#REF!</v>
      </c>
      <c r="CR69" s="46"/>
      <c r="CS69" s="46" t="e">
        <f>EXP(SUMPRODUCT($AU69:$AW69,#REF!))</f>
        <v>#REF!</v>
      </c>
      <c r="CT69" s="46">
        <f t="shared" si="80"/>
        <v>1</v>
      </c>
      <c r="CU69" s="46" t="e">
        <f>CT69/#REF!</f>
        <v>#REF!</v>
      </c>
    </row>
    <row r="70" spans="1:103" x14ac:dyDescent="0.2">
      <c r="A70" s="33" t="s">
        <v>52</v>
      </c>
      <c r="B70" s="1">
        <f t="shared" si="59"/>
        <v>2004</v>
      </c>
      <c r="D70" s="43">
        <f>Conversion_Factors!$O66*D218+D294</f>
        <v>17256.347893818522</v>
      </c>
      <c r="F70" s="49">
        <f>Floorspace_estimates!B52</f>
        <v>78.845410774692752</v>
      </c>
      <c r="H70" s="50">
        <f t="shared" si="92"/>
        <v>218.86306031342718</v>
      </c>
      <c r="K70" s="43">
        <f>Conversion_Factors!$O66*K218+K294</f>
        <v>17398.321318953873</v>
      </c>
      <c r="L70" s="115">
        <f t="shared" si="87"/>
        <v>220.66371584607515</v>
      </c>
      <c r="O70" s="52">
        <f t="shared" si="88"/>
        <v>0.99183982048999841</v>
      </c>
      <c r="R70" s="116">
        <f t="shared" si="50"/>
        <v>1.104964187393362</v>
      </c>
      <c r="S70" s="46"/>
      <c r="T70" s="46"/>
      <c r="V70" s="48">
        <f t="shared" si="51"/>
        <v>1.3553934946810937</v>
      </c>
      <c r="W70" s="48">
        <f t="shared" si="52"/>
        <v>1.1088828311118002</v>
      </c>
      <c r="X70" s="48">
        <f t="shared" si="53"/>
        <v>1.0035463988454525</v>
      </c>
      <c r="Y70" s="48">
        <f t="shared" si="20"/>
        <v>1.104964187393362</v>
      </c>
      <c r="Z70" s="48">
        <f t="shared" si="21"/>
        <v>1.5029725756524879</v>
      </c>
      <c r="AA70" s="48">
        <f t="shared" si="89"/>
        <v>1.5029725756524879</v>
      </c>
      <c r="AB70" s="48"/>
      <c r="AC70" s="48"/>
      <c r="AE70" s="43">
        <f>Conversion_Factors!$G66*D218+D294</f>
        <v>17256.347893818522</v>
      </c>
      <c r="AF70" s="43">
        <f>Conversion_Factors!$G66/Conversion_Factors!$K66*D218+D294</f>
        <v>17600.553520561843</v>
      </c>
      <c r="AG70" s="238">
        <f t="shared" si="23"/>
        <v>0.98044347717012403</v>
      </c>
      <c r="AH70" s="5"/>
      <c r="AJ70" s="46" t="e">
        <f>D70/#REF!</f>
        <v>#REF!</v>
      </c>
      <c r="AK70" s="46" t="e">
        <f>#REF!/#REF!</f>
        <v>#REF!</v>
      </c>
      <c r="AL70" s="46" t="e">
        <f>#REF!/#REF!</f>
        <v>#REF!</v>
      </c>
      <c r="AM70" s="46" t="e">
        <f>#REF!/#REF!</f>
        <v>#REF!</v>
      </c>
      <c r="AO70" s="46" t="e">
        <f t="shared" si="60"/>
        <v>#REF!</v>
      </c>
      <c r="AP70" s="46" t="e">
        <f t="shared" si="61"/>
        <v>#REF!</v>
      </c>
      <c r="AQ70" s="46" t="e">
        <f t="shared" si="62"/>
        <v>#REF!</v>
      </c>
      <c r="AR70" s="46" t="e">
        <f t="shared" si="63"/>
        <v>#REF!</v>
      </c>
      <c r="AS70" s="46" t="e">
        <f t="shared" si="64"/>
        <v>#REF!</v>
      </c>
      <c r="AT70" s="46"/>
      <c r="AU70" s="46" t="e">
        <f t="shared" si="65"/>
        <v>#REF!</v>
      </c>
      <c r="AV70" s="46" t="e">
        <f t="shared" si="66"/>
        <v>#REF!</v>
      </c>
      <c r="AW70" s="46" t="e">
        <f t="shared" si="67"/>
        <v>#REF!</v>
      </c>
      <c r="AX70" s="46" t="e">
        <f t="shared" si="68"/>
        <v>#REF!</v>
      </c>
      <c r="BA70" s="46">
        <f t="shared" si="90"/>
        <v>6.5446375207270447E-3</v>
      </c>
      <c r="BB70" s="46" t="e">
        <f>LN(#REF!/#REF!)</f>
        <v>#REF!</v>
      </c>
      <c r="BC70" s="46" t="e">
        <f>LN(#REF!/#REF!)</f>
        <v>#REF!</v>
      </c>
      <c r="BD70" s="46" t="e">
        <f>LN(#REF!/#REF!)</f>
        <v>#REF!</v>
      </c>
      <c r="BF70" s="46" t="e">
        <f>F70/#REF!</f>
        <v>#REF!</v>
      </c>
      <c r="BG70" s="46" t="e">
        <f>#REF!/#REF!</f>
        <v>#REF!</v>
      </c>
      <c r="BH70" s="46" t="e">
        <f>#REF!/#REF!</f>
        <v>#REF!</v>
      </c>
      <c r="BI70" s="46" t="e">
        <f>#REF!/#REF!</f>
        <v>#REF!</v>
      </c>
      <c r="BJ70" s="46"/>
      <c r="BL70" s="46" t="e">
        <f t="shared" si="69"/>
        <v>#REF!</v>
      </c>
      <c r="BM70" s="46" t="e">
        <f t="shared" si="70"/>
        <v>#REF!</v>
      </c>
      <c r="BN70" s="46" t="e">
        <f t="shared" si="71"/>
        <v>#REF!</v>
      </c>
      <c r="BO70" s="46" t="e">
        <f t="shared" si="72"/>
        <v>#REF!</v>
      </c>
      <c r="CG70" s="46" t="e">
        <f t="shared" si="73"/>
        <v>#REF!</v>
      </c>
      <c r="CH70" s="46">
        <f t="shared" si="74"/>
        <v>1</v>
      </c>
      <c r="CI70" s="46" t="e">
        <f>CH70/#REF!</f>
        <v>#REF!</v>
      </c>
      <c r="CJ70" s="46"/>
      <c r="CK70" s="46"/>
      <c r="CL70" s="46"/>
      <c r="CM70" s="46"/>
      <c r="CN70" s="46"/>
      <c r="CO70" s="46" t="e">
        <f t="shared" si="91"/>
        <v>#REF!</v>
      </c>
      <c r="CP70" s="46">
        <f t="shared" si="78"/>
        <v>1</v>
      </c>
      <c r="CQ70" s="46" t="e">
        <f>CP70/#REF!</f>
        <v>#REF!</v>
      </c>
      <c r="CR70" s="46"/>
      <c r="CS70" s="46" t="e">
        <f>EXP(SUMPRODUCT($AU70:$AW70,#REF!))</f>
        <v>#REF!</v>
      </c>
      <c r="CT70" s="46">
        <f t="shared" si="80"/>
        <v>1</v>
      </c>
      <c r="CU70" s="46" t="e">
        <f>CT70/#REF!</f>
        <v>#REF!</v>
      </c>
    </row>
    <row r="71" spans="1:103" x14ac:dyDescent="0.2">
      <c r="A71" s="33" t="s">
        <v>52</v>
      </c>
      <c r="B71" s="1">
        <f t="shared" si="59"/>
        <v>2005</v>
      </c>
      <c r="D71" s="43">
        <f>Conversion_Factors!$O67*D219+D295</f>
        <v>17456.988772028377</v>
      </c>
      <c r="F71" s="49">
        <f>Floorspace_estimates!B53</f>
        <v>79.981502570981235</v>
      </c>
      <c r="H71" s="50">
        <f t="shared" si="92"/>
        <v>218.26282591447708</v>
      </c>
      <c r="K71" s="43">
        <f>Conversion_Factors!$O67*K219+K295</f>
        <v>17429.583065136365</v>
      </c>
      <c r="L71" s="115">
        <f t="shared" si="87"/>
        <v>217.92017535139607</v>
      </c>
      <c r="O71" s="52">
        <f t="shared" si="88"/>
        <v>1.001572367324542</v>
      </c>
      <c r="R71" s="116">
        <f t="shared" si="50"/>
        <v>1.0912260248610204</v>
      </c>
      <c r="S71" s="46"/>
      <c r="T71" s="46"/>
      <c r="V71" s="48">
        <f t="shared" si="51"/>
        <v>1.3749235017534167</v>
      </c>
      <c r="W71" s="48">
        <f t="shared" si="52"/>
        <v>1.1058417075037994</v>
      </c>
      <c r="X71" s="48">
        <f t="shared" si="53"/>
        <v>1.0133938178798847</v>
      </c>
      <c r="Y71" s="48">
        <f t="shared" si="20"/>
        <v>1.0912260248610204</v>
      </c>
      <c r="Z71" s="48">
        <f t="shared" si="21"/>
        <v>1.5204477528661016</v>
      </c>
      <c r="AA71" s="48">
        <f t="shared" si="89"/>
        <v>1.5204477528661016</v>
      </c>
      <c r="AB71" s="48"/>
      <c r="AC71" s="48"/>
      <c r="AE71" s="43">
        <f>Conversion_Factors!$G67*D219+D295</f>
        <v>17456.988772028377</v>
      </c>
      <c r="AF71" s="43">
        <f>Conversion_Factors!$G67/Conversion_Factors!$K67*D219+D295</f>
        <v>17920.239849095589</v>
      </c>
      <c r="AG71" s="238">
        <f t="shared" si="23"/>
        <v>0.97414928142880897</v>
      </c>
      <c r="AH71" s="5"/>
      <c r="AJ71" s="46" t="e">
        <f>D71/#REF!</f>
        <v>#REF!</v>
      </c>
      <c r="AK71" s="46" t="e">
        <f>#REF!/#REF!</f>
        <v>#REF!</v>
      </c>
      <c r="AL71" s="46" t="e">
        <f>#REF!/#REF!</f>
        <v>#REF!</v>
      </c>
      <c r="AM71" s="46" t="e">
        <f>#REF!/#REF!</f>
        <v>#REF!</v>
      </c>
      <c r="AO71" s="46" t="e">
        <f t="shared" si="60"/>
        <v>#REF!</v>
      </c>
      <c r="AP71" s="46" t="e">
        <f t="shared" si="61"/>
        <v>#REF!</v>
      </c>
      <c r="AQ71" s="46" t="e">
        <f t="shared" si="62"/>
        <v>#REF!</v>
      </c>
      <c r="AR71" s="46" t="e">
        <f t="shared" si="63"/>
        <v>#REF!</v>
      </c>
      <c r="AS71" s="46" t="e">
        <f t="shared" si="64"/>
        <v>#REF!</v>
      </c>
      <c r="AT71" s="46"/>
      <c r="AU71" s="46" t="e">
        <f t="shared" si="65"/>
        <v>#REF!</v>
      </c>
      <c r="AV71" s="46" t="e">
        <f t="shared" si="66"/>
        <v>#REF!</v>
      </c>
      <c r="AW71" s="46" t="e">
        <f t="shared" si="67"/>
        <v>#REF!</v>
      </c>
      <c r="AX71" s="46" t="e">
        <f t="shared" si="68"/>
        <v>#REF!</v>
      </c>
      <c r="BA71" s="46">
        <f t="shared" si="90"/>
        <v>-1.2511067260421499E-2</v>
      </c>
      <c r="BB71" s="46" t="e">
        <f>LN(#REF!/#REF!)</f>
        <v>#REF!</v>
      </c>
      <c r="BC71" s="46" t="e">
        <f>LN(#REF!/#REF!)</f>
        <v>#REF!</v>
      </c>
      <c r="BD71" s="46" t="e">
        <f>LN(#REF!/#REF!)</f>
        <v>#REF!</v>
      </c>
      <c r="BF71" s="46" t="e">
        <f>F71/#REF!</f>
        <v>#REF!</v>
      </c>
      <c r="BG71" s="46" t="e">
        <f>#REF!/#REF!</f>
        <v>#REF!</v>
      </c>
      <c r="BH71" s="46" t="e">
        <f>#REF!/#REF!</f>
        <v>#REF!</v>
      </c>
      <c r="BI71" s="46" t="e">
        <f>#REF!/#REF!</f>
        <v>#REF!</v>
      </c>
      <c r="BJ71" s="46"/>
      <c r="BL71" s="46" t="e">
        <f t="shared" si="69"/>
        <v>#REF!</v>
      </c>
      <c r="BM71" s="46" t="e">
        <f t="shared" si="70"/>
        <v>#REF!</v>
      </c>
      <c r="BN71" s="46" t="e">
        <f t="shared" si="71"/>
        <v>#REF!</v>
      </c>
      <c r="BO71" s="46" t="e">
        <f t="shared" si="72"/>
        <v>#REF!</v>
      </c>
      <c r="CG71" s="46" t="e">
        <f t="shared" si="73"/>
        <v>#REF!</v>
      </c>
      <c r="CH71" s="46">
        <f t="shared" si="74"/>
        <v>1</v>
      </c>
      <c r="CI71" s="46" t="e">
        <f>CH71/#REF!</f>
        <v>#REF!</v>
      </c>
      <c r="CJ71" s="46"/>
      <c r="CK71" s="46"/>
      <c r="CL71" s="46"/>
      <c r="CM71" s="46"/>
      <c r="CN71" s="46"/>
      <c r="CO71" s="46" t="e">
        <f t="shared" si="91"/>
        <v>#REF!</v>
      </c>
      <c r="CP71" s="46">
        <f t="shared" si="78"/>
        <v>1</v>
      </c>
      <c r="CQ71" s="46" t="e">
        <f>CP71/#REF!</f>
        <v>#REF!</v>
      </c>
      <c r="CR71" s="46"/>
      <c r="CS71" s="46" t="e">
        <f>EXP(SUMPRODUCT($AU71:$AW71,#REF!))</f>
        <v>#REF!</v>
      </c>
      <c r="CT71" s="46">
        <f t="shared" si="80"/>
        <v>1</v>
      </c>
      <c r="CU71" s="46" t="e">
        <f>CT71/#REF!</f>
        <v>#REF!</v>
      </c>
    </row>
    <row r="72" spans="1:103" x14ac:dyDescent="0.2">
      <c r="A72" s="33" t="s">
        <v>52</v>
      </c>
      <c r="B72" s="1">
        <f t="shared" si="59"/>
        <v>2006</v>
      </c>
      <c r="D72" s="43">
        <f>Conversion_Factors!$O68*D220+D296</f>
        <v>17194.404469308534</v>
      </c>
      <c r="F72" s="49">
        <f>Floorspace_estimates!B54</f>
        <v>81.211409424915445</v>
      </c>
      <c r="H72" s="50">
        <f t="shared" si="92"/>
        <v>211.72400024907506</v>
      </c>
      <c r="K72" s="43">
        <f>Conversion_Factors!$O68*K220+K296</f>
        <v>17418.13124873878</v>
      </c>
      <c r="L72" s="115">
        <f t="shared" si="87"/>
        <v>214.47886906633275</v>
      </c>
      <c r="O72" s="52">
        <f t="shared" si="88"/>
        <v>0.98715552338908652</v>
      </c>
      <c r="R72" s="116">
        <f t="shared" si="50"/>
        <v>1.073993829761491</v>
      </c>
      <c r="S72" s="46"/>
      <c r="T72" s="46"/>
      <c r="V72" s="48">
        <f t="shared" si="51"/>
        <v>1.3960662383122981</v>
      </c>
      <c r="W72" s="48">
        <f t="shared" si="52"/>
        <v>1.0727123548135196</v>
      </c>
      <c r="X72" s="48">
        <f t="shared" si="53"/>
        <v>0.99880681349141842</v>
      </c>
      <c r="Y72" s="48">
        <f t="shared" si="20"/>
        <v>1.073993829761491</v>
      </c>
      <c r="Z72" s="48">
        <f t="shared" si="21"/>
        <v>1.4975775019756379</v>
      </c>
      <c r="AA72" s="48">
        <f t="shared" si="89"/>
        <v>1.4975775019756374</v>
      </c>
      <c r="AB72" s="48"/>
      <c r="AC72" s="48"/>
      <c r="AE72" s="43">
        <f>Conversion_Factors!$G68*D220+D296</f>
        <v>17194.404469308534</v>
      </c>
      <c r="AF72" s="43">
        <f>Conversion_Factors!$G68/Conversion_Factors!$K68*D220+D296</f>
        <v>17767.233594388432</v>
      </c>
      <c r="AG72" s="238">
        <f t="shared" si="23"/>
        <v>0.96775923938655151</v>
      </c>
      <c r="AH72" s="5"/>
      <c r="AJ72" s="46" t="e">
        <f>D72/#REF!</f>
        <v>#REF!</v>
      </c>
      <c r="AK72" s="46" t="e">
        <f>#REF!/#REF!</f>
        <v>#REF!</v>
      </c>
      <c r="AL72" s="46" t="e">
        <f>#REF!/#REF!</f>
        <v>#REF!</v>
      </c>
      <c r="AM72" s="46" t="e">
        <f>#REF!/#REF!</f>
        <v>#REF!</v>
      </c>
      <c r="AO72" s="46" t="e">
        <f t="shared" si="60"/>
        <v>#REF!</v>
      </c>
      <c r="AP72" s="46" t="e">
        <f t="shared" si="61"/>
        <v>#REF!</v>
      </c>
      <c r="AQ72" s="46" t="e">
        <f t="shared" si="62"/>
        <v>#REF!</v>
      </c>
      <c r="AR72" s="46" t="e">
        <f t="shared" si="63"/>
        <v>#REF!</v>
      </c>
      <c r="AS72" s="46" t="e">
        <f t="shared" si="64"/>
        <v>#REF!</v>
      </c>
      <c r="AT72" s="46"/>
      <c r="AU72" s="46" t="e">
        <f t="shared" si="65"/>
        <v>#REF!</v>
      </c>
      <c r="AV72" s="46" t="e">
        <f t="shared" si="66"/>
        <v>#REF!</v>
      </c>
      <c r="AW72" s="46" t="e">
        <f t="shared" si="67"/>
        <v>#REF!</v>
      </c>
      <c r="AX72" s="46" t="e">
        <f t="shared" si="68"/>
        <v>#REF!</v>
      </c>
      <c r="BA72" s="46">
        <f t="shared" si="90"/>
        <v>-1.5917606616187643E-2</v>
      </c>
      <c r="BB72" s="46" t="e">
        <f>LN(#REF!/#REF!)</f>
        <v>#REF!</v>
      </c>
      <c r="BC72" s="46" t="e">
        <f>LN(#REF!/#REF!)</f>
        <v>#REF!</v>
      </c>
      <c r="BD72" s="46" t="e">
        <f>LN(#REF!/#REF!)</f>
        <v>#REF!</v>
      </c>
      <c r="BF72" s="46" t="e">
        <f>F72/#REF!</f>
        <v>#REF!</v>
      </c>
      <c r="BG72" s="46" t="e">
        <f>#REF!/#REF!</f>
        <v>#REF!</v>
      </c>
      <c r="BH72" s="46" t="e">
        <f>#REF!/#REF!</f>
        <v>#REF!</v>
      </c>
      <c r="BI72" s="46" t="e">
        <f>#REF!/#REF!</f>
        <v>#REF!</v>
      </c>
      <c r="BJ72" s="46"/>
      <c r="BL72" s="46" t="e">
        <f t="shared" si="69"/>
        <v>#REF!</v>
      </c>
      <c r="BM72" s="46" t="e">
        <f t="shared" si="70"/>
        <v>#REF!</v>
      </c>
      <c r="BN72" s="46" t="e">
        <f t="shared" si="71"/>
        <v>#REF!</v>
      </c>
      <c r="BO72" s="46" t="e">
        <f t="shared" si="72"/>
        <v>#REF!</v>
      </c>
      <c r="CG72" s="46" t="e">
        <f t="shared" si="73"/>
        <v>#REF!</v>
      </c>
      <c r="CH72" s="46">
        <f t="shared" si="74"/>
        <v>1</v>
      </c>
      <c r="CI72" s="46" t="e">
        <f>CH72/#REF!</f>
        <v>#REF!</v>
      </c>
      <c r="CJ72" s="46"/>
      <c r="CK72" s="46"/>
      <c r="CL72" s="46"/>
      <c r="CM72" s="46"/>
      <c r="CN72" s="46"/>
      <c r="CO72" s="46" t="e">
        <f t="shared" si="91"/>
        <v>#REF!</v>
      </c>
      <c r="CP72" s="46">
        <f t="shared" si="78"/>
        <v>1</v>
      </c>
      <c r="CQ72" s="46" t="e">
        <f>CP72/#REF!</f>
        <v>#REF!</v>
      </c>
      <c r="CR72" s="46"/>
      <c r="CS72" s="46" t="e">
        <f>EXP(SUMPRODUCT($AU72:$AW72,#REF!))</f>
        <v>#REF!</v>
      </c>
      <c r="CT72" s="46">
        <f t="shared" si="80"/>
        <v>1</v>
      </c>
      <c r="CU72" s="46" t="e">
        <f>CT72/#REF!</f>
        <v>#REF!</v>
      </c>
    </row>
    <row r="73" spans="1:103" x14ac:dyDescent="0.2">
      <c r="A73" s="33" t="s">
        <v>52</v>
      </c>
      <c r="B73" s="1">
        <f t="shared" si="59"/>
        <v>2007</v>
      </c>
      <c r="D73" s="43">
        <f>Conversion_Factors!$O69*D221+D297</f>
        <v>17739.620086223669</v>
      </c>
      <c r="F73" s="49">
        <f>Floorspace_estimates!B55</f>
        <v>82.517823695937253</v>
      </c>
      <c r="H73" s="50">
        <f t="shared" si="92"/>
        <v>214.97925286530642</v>
      </c>
      <c r="K73" s="43">
        <f>Conversion_Factors!$O69*K221+K297</f>
        <v>17627.207117079899</v>
      </c>
      <c r="L73" s="115">
        <f t="shared" si="87"/>
        <v>213.61696573618883</v>
      </c>
      <c r="O73" s="52">
        <f t="shared" si="88"/>
        <v>1.0063772422027564</v>
      </c>
      <c r="R73" s="116">
        <f t="shared" si="50"/>
        <v>1.0696778854334781</v>
      </c>
      <c r="S73" s="46"/>
      <c r="T73" s="46"/>
      <c r="V73" s="48">
        <f t="shared" si="51"/>
        <v>1.4185241770420669</v>
      </c>
      <c r="W73" s="48">
        <f t="shared" si="52"/>
        <v>1.0892052875720282</v>
      </c>
      <c r="X73" s="48">
        <f t="shared" si="53"/>
        <v>1.0182554041777134</v>
      </c>
      <c r="Y73" s="48">
        <f t="shared" si="20"/>
        <v>1.0696778854334781</v>
      </c>
      <c r="Z73" s="48">
        <f t="shared" si="21"/>
        <v>1.5450640341829789</v>
      </c>
      <c r="AA73" s="48">
        <f t="shared" si="89"/>
        <v>1.5450640341829791</v>
      </c>
      <c r="AB73" s="48"/>
      <c r="AC73" s="48"/>
      <c r="AE73" s="43">
        <f>Conversion_Factors!$G69*D221+D297</f>
        <v>17739.620086223669</v>
      </c>
      <c r="AF73" s="43">
        <f>Conversion_Factors!$G69/Conversion_Factors!$K69*D221+D297</f>
        <v>18352.661210116996</v>
      </c>
      <c r="AG73" s="238">
        <f t="shared" si="23"/>
        <v>0.96659660869479869</v>
      </c>
      <c r="AH73" s="5"/>
      <c r="AJ73" s="46" t="e">
        <f>D73/#REF!</f>
        <v>#REF!</v>
      </c>
      <c r="AK73" s="46" t="e">
        <f>#REF!/#REF!</f>
        <v>#REF!</v>
      </c>
      <c r="AL73" s="46" t="e">
        <f>#REF!/#REF!</f>
        <v>#REF!</v>
      </c>
      <c r="AM73" s="46" t="e">
        <f>#REF!/#REF!</f>
        <v>#REF!</v>
      </c>
      <c r="AO73" s="46" t="e">
        <f t="shared" si="60"/>
        <v>#REF!</v>
      </c>
      <c r="AP73" s="46" t="e">
        <f t="shared" si="61"/>
        <v>#REF!</v>
      </c>
      <c r="AQ73" s="46" t="e">
        <f t="shared" si="62"/>
        <v>#REF!</v>
      </c>
      <c r="AR73" s="46" t="e">
        <f t="shared" si="63"/>
        <v>#REF!</v>
      </c>
      <c r="AS73" s="46" t="e">
        <f t="shared" si="64"/>
        <v>#REF!</v>
      </c>
      <c r="AT73" s="46"/>
      <c r="AU73" s="46" t="e">
        <f t="shared" si="65"/>
        <v>#REF!</v>
      </c>
      <c r="AV73" s="46" t="e">
        <f t="shared" si="66"/>
        <v>#REF!</v>
      </c>
      <c r="AW73" s="46" t="e">
        <f t="shared" si="67"/>
        <v>#REF!</v>
      </c>
      <c r="AX73" s="46" t="e">
        <f t="shared" si="68"/>
        <v>#REF!</v>
      </c>
      <c r="BA73" s="46">
        <f t="shared" si="90"/>
        <v>-4.0266894684113947E-3</v>
      </c>
      <c r="BB73" s="46" t="e">
        <f>LN(#REF!/#REF!)</f>
        <v>#REF!</v>
      </c>
      <c r="BC73" s="46" t="e">
        <f>LN(#REF!/#REF!)</f>
        <v>#REF!</v>
      </c>
      <c r="BD73" s="46" t="e">
        <f>LN(#REF!/#REF!)</f>
        <v>#REF!</v>
      </c>
      <c r="BF73" s="46" t="e">
        <f>F73/#REF!</f>
        <v>#REF!</v>
      </c>
      <c r="BG73" s="46" t="e">
        <f>#REF!/#REF!</f>
        <v>#REF!</v>
      </c>
      <c r="BH73" s="46" t="e">
        <f>#REF!/#REF!</f>
        <v>#REF!</v>
      </c>
      <c r="BI73" s="46" t="e">
        <f>#REF!/#REF!</f>
        <v>#REF!</v>
      </c>
      <c r="BJ73" s="46"/>
      <c r="BL73" s="46" t="e">
        <f t="shared" si="69"/>
        <v>#REF!</v>
      </c>
      <c r="BM73" s="46" t="e">
        <f t="shared" si="70"/>
        <v>#REF!</v>
      </c>
      <c r="BN73" s="46" t="e">
        <f t="shared" si="71"/>
        <v>#REF!</v>
      </c>
      <c r="BO73" s="46" t="e">
        <f t="shared" si="72"/>
        <v>#REF!</v>
      </c>
      <c r="CG73" s="46" t="e">
        <f t="shared" si="73"/>
        <v>#REF!</v>
      </c>
      <c r="CH73" s="46">
        <f t="shared" si="74"/>
        <v>1</v>
      </c>
      <c r="CI73" s="46" t="e">
        <f>CH73/#REF!</f>
        <v>#REF!</v>
      </c>
      <c r="CJ73" s="46"/>
      <c r="CK73" s="46"/>
      <c r="CL73" s="46"/>
      <c r="CM73" s="46"/>
      <c r="CN73" s="46"/>
      <c r="CO73" s="46" t="e">
        <f t="shared" si="91"/>
        <v>#REF!</v>
      </c>
      <c r="CP73" s="46">
        <f t="shared" si="78"/>
        <v>1</v>
      </c>
      <c r="CQ73" s="46" t="e">
        <f>CP73/#REF!</f>
        <v>#REF!</v>
      </c>
      <c r="CR73" s="46"/>
      <c r="CS73" s="46" t="e">
        <f>EXP(SUMPRODUCT($AU73:$AW73,#REF!))</f>
        <v>#REF!</v>
      </c>
      <c r="CT73" s="46">
        <f t="shared" si="80"/>
        <v>1</v>
      </c>
      <c r="CU73" s="46" t="e">
        <f>CT73/#REF!</f>
        <v>#REF!</v>
      </c>
    </row>
    <row r="74" spans="1:103" x14ac:dyDescent="0.2">
      <c r="A74" s="33" t="s">
        <v>52</v>
      </c>
      <c r="B74" s="1">
        <f t="shared" si="59"/>
        <v>2008</v>
      </c>
      <c r="D74" s="43">
        <f>Conversion_Factors!$O70*D222+D298</f>
        <v>17891.178551406527</v>
      </c>
      <c r="F74" s="49">
        <f>Floorspace_estimates!B56</f>
        <v>83.696455468329944</v>
      </c>
      <c r="H74" s="50">
        <f t="shared" si="92"/>
        <v>213.76267909190494</v>
      </c>
      <c r="K74" s="43">
        <f>Conversion_Factors!$O70*K222+K298</f>
        <v>17840.225696177797</v>
      </c>
      <c r="L74" s="115">
        <f>H74/O74</f>
        <v>213.15389757369584</v>
      </c>
      <c r="O74" s="52">
        <f>D74/K74</f>
        <v>1.002856065618029</v>
      </c>
      <c r="R74" s="116">
        <f t="shared" si="50"/>
        <v>1.0673590912723496</v>
      </c>
      <c r="S74" s="46"/>
      <c r="T74" s="46"/>
      <c r="V74" s="48">
        <f t="shared" si="51"/>
        <v>1.438785468361742</v>
      </c>
      <c r="W74" s="48">
        <f t="shared" si="52"/>
        <v>1.0830414435310378</v>
      </c>
      <c r="X74" s="48">
        <f t="shared" si="53"/>
        <v>1.0146926675257846</v>
      </c>
      <c r="Y74" s="48">
        <f t="shared" si="20"/>
        <v>1.0673590912723496</v>
      </c>
      <c r="Z74" s="48">
        <f t="shared" si="21"/>
        <v>1.5582642905859814</v>
      </c>
      <c r="AA74" s="48">
        <f>V74*W74</f>
        <v>1.5582642905859814</v>
      </c>
      <c r="AB74" s="48"/>
      <c r="AC74" s="48"/>
      <c r="AE74" s="43">
        <f>Conversion_Factors!$G70*D222+D298</f>
        <v>17891.178551406527</v>
      </c>
      <c r="AF74" s="43">
        <f>Conversion_Factors!$G70/Conversion_Factors!$K70*D222+D298</f>
        <v>18524.523972872586</v>
      </c>
      <c r="AG74" s="238">
        <f t="shared" si="23"/>
        <v>0.96581043473000794</v>
      </c>
      <c r="AH74" s="5"/>
      <c r="AJ74" s="46" t="e">
        <f>D74/#REF!</f>
        <v>#REF!</v>
      </c>
      <c r="AK74" s="46" t="e">
        <f>#REF!/#REF!</f>
        <v>#REF!</v>
      </c>
      <c r="AL74" s="46" t="e">
        <f>#REF!/#REF!</f>
        <v>#REF!</v>
      </c>
      <c r="AM74" s="46" t="e">
        <f>#REF!/#REF!</f>
        <v>#REF!</v>
      </c>
      <c r="AO74" s="46" t="e">
        <f t="shared" si="60"/>
        <v>#REF!</v>
      </c>
      <c r="AP74" s="46" t="e">
        <f t="shared" si="61"/>
        <v>#REF!</v>
      </c>
      <c r="AQ74" s="46" t="e">
        <f t="shared" si="62"/>
        <v>#REF!</v>
      </c>
      <c r="AR74" s="46" t="e">
        <f t="shared" si="63"/>
        <v>#REF!</v>
      </c>
      <c r="AS74" s="46" t="e">
        <f t="shared" si="64"/>
        <v>#REF!</v>
      </c>
      <c r="AT74" s="46"/>
      <c r="AU74" s="46" t="e">
        <f t="shared" si="65"/>
        <v>#REF!</v>
      </c>
      <c r="AV74" s="46" t="e">
        <f t="shared" si="66"/>
        <v>#REF!</v>
      </c>
      <c r="AW74" s="46" t="e">
        <f t="shared" si="67"/>
        <v>#REF!</v>
      </c>
      <c r="AX74" s="46" t="e">
        <f t="shared" si="68"/>
        <v>#REF!</v>
      </c>
      <c r="BA74" s="46">
        <f t="shared" si="90"/>
        <v>-2.1701029007960403E-3</v>
      </c>
      <c r="BB74" s="46" t="e">
        <f>LN(#REF!/#REF!)</f>
        <v>#REF!</v>
      </c>
      <c r="BC74" s="46" t="e">
        <f>LN(#REF!/#REF!)</f>
        <v>#REF!</v>
      </c>
      <c r="BD74" s="46" t="e">
        <f>LN(#REF!/#REF!)</f>
        <v>#REF!</v>
      </c>
      <c r="BF74" s="46" t="e">
        <f>F74/#REF!</f>
        <v>#REF!</v>
      </c>
      <c r="BG74" s="46" t="e">
        <f>#REF!/#REF!</f>
        <v>#REF!</v>
      </c>
      <c r="BH74" s="46" t="e">
        <f>#REF!/#REF!</f>
        <v>#REF!</v>
      </c>
      <c r="BI74" s="46" t="e">
        <f>#REF!/#REF!</f>
        <v>#REF!</v>
      </c>
      <c r="BJ74" s="46"/>
      <c r="BL74" s="46" t="e">
        <f t="shared" si="69"/>
        <v>#REF!</v>
      </c>
      <c r="BM74" s="46" t="e">
        <f t="shared" si="70"/>
        <v>#REF!</v>
      </c>
      <c r="BN74" s="46" t="e">
        <f t="shared" si="71"/>
        <v>#REF!</v>
      </c>
      <c r="BO74" s="46" t="e">
        <f t="shared" si="72"/>
        <v>#REF!</v>
      </c>
      <c r="CG74" s="46" t="e">
        <f t="shared" si="73"/>
        <v>#REF!</v>
      </c>
      <c r="CH74" s="46">
        <f t="shared" si="74"/>
        <v>1</v>
      </c>
      <c r="CI74" s="46" t="e">
        <f>CH74/#REF!</f>
        <v>#REF!</v>
      </c>
      <c r="CJ74" s="46"/>
      <c r="CK74" s="46"/>
      <c r="CL74" s="46"/>
      <c r="CM74" s="46"/>
      <c r="CN74" s="46"/>
      <c r="CO74" s="46" t="e">
        <f t="shared" si="91"/>
        <v>#REF!</v>
      </c>
      <c r="CP74" s="46">
        <f t="shared" si="78"/>
        <v>1</v>
      </c>
      <c r="CQ74" s="46" t="e">
        <f>CP74/#REF!</f>
        <v>#REF!</v>
      </c>
      <c r="CR74" s="46"/>
      <c r="CS74" s="46" t="e">
        <f>EXP(SUMPRODUCT($AU74:$AW74,#REF!))</f>
        <v>#REF!</v>
      </c>
      <c r="CT74" s="46">
        <f t="shared" si="80"/>
        <v>1</v>
      </c>
      <c r="CU74" s="46" t="e">
        <f>CT74/#REF!</f>
        <v>#REF!</v>
      </c>
    </row>
    <row r="75" spans="1:103" x14ac:dyDescent="0.2">
      <c r="A75" s="33" t="s">
        <v>52</v>
      </c>
      <c r="B75" s="1">
        <f t="shared" si="59"/>
        <v>2009</v>
      </c>
      <c r="D75" s="43">
        <f>Conversion_Factors!$O71*D223+D299</f>
        <v>17461.971688701302</v>
      </c>
      <c r="F75" s="49">
        <f>Floorspace_estimates!B57</f>
        <v>84.394714908811167</v>
      </c>
      <c r="H75" s="50">
        <f>D75/F75</f>
        <v>206.90835566621718</v>
      </c>
      <c r="K75" s="43">
        <f>Conversion_Factors!$O71*K223+K299</f>
        <v>17493.300979009495</v>
      </c>
      <c r="L75" s="115">
        <f>H75/O75</f>
        <v>207.27957903419755</v>
      </c>
      <c r="O75" s="52">
        <f>D75/K75</f>
        <v>0.99820906926909991</v>
      </c>
      <c r="R75" s="116">
        <f t="shared" si="50"/>
        <v>1.0379436906180153</v>
      </c>
      <c r="S75" s="46"/>
      <c r="T75" s="46"/>
      <c r="V75" s="48">
        <f t="shared" si="51"/>
        <v>1.450788910209897</v>
      </c>
      <c r="W75" s="48">
        <f t="shared" si="52"/>
        <v>1.0483136025022779</v>
      </c>
      <c r="X75" s="48">
        <f t="shared" si="53"/>
        <v>1.0099908231804833</v>
      </c>
      <c r="Y75" s="48">
        <f>R75</f>
        <v>1.0379436906180153</v>
      </c>
      <c r="Z75" s="48">
        <f>V75*X75*Y75</f>
        <v>1.5208817489324911</v>
      </c>
      <c r="AA75" s="48">
        <f>V75*W75</f>
        <v>1.5208817489324908</v>
      </c>
      <c r="AB75" s="48"/>
      <c r="AC75" s="48"/>
      <c r="AE75" s="43">
        <f>Conversion_Factors!$G71*D223+D299</f>
        <v>17461.971688701302</v>
      </c>
      <c r="AF75" s="43">
        <f>Conversion_Factors!$G71/Conversion_Factors!$K71*D223+D299</f>
        <v>18241.193503692688</v>
      </c>
      <c r="AG75" s="238">
        <f>AE75/AF75</f>
        <v>0.95728230091777478</v>
      </c>
      <c r="AH75" s="5"/>
      <c r="AJ75" s="46" t="e">
        <f>D75/#REF!</f>
        <v>#REF!</v>
      </c>
      <c r="AK75" s="46" t="e">
        <f>#REF!/#REF!</f>
        <v>#REF!</v>
      </c>
      <c r="AL75" s="46" t="e">
        <f>#REF!/#REF!</f>
        <v>#REF!</v>
      </c>
      <c r="AM75" s="46" t="e">
        <f>#REF!/#REF!</f>
        <v>#REF!</v>
      </c>
      <c r="AO75" s="46" t="e">
        <f t="shared" si="60"/>
        <v>#REF!</v>
      </c>
      <c r="AP75" s="46" t="e">
        <f t="shared" si="61"/>
        <v>#REF!</v>
      </c>
      <c r="AQ75" s="46" t="e">
        <f t="shared" si="62"/>
        <v>#REF!</v>
      </c>
      <c r="AR75" s="46" t="e">
        <f t="shared" si="63"/>
        <v>#REF!</v>
      </c>
      <c r="AS75" s="46" t="e">
        <f t="shared" si="64"/>
        <v>#REF!</v>
      </c>
      <c r="AT75" s="46"/>
      <c r="AU75" s="46" t="e">
        <f t="shared" si="65"/>
        <v>#REF!</v>
      </c>
      <c r="AV75" s="46" t="e">
        <f t="shared" si="66"/>
        <v>#REF!</v>
      </c>
      <c r="AW75" s="46" t="e">
        <f t="shared" si="67"/>
        <v>#REF!</v>
      </c>
      <c r="AX75" s="46" t="e">
        <f t="shared" si="68"/>
        <v>#REF!</v>
      </c>
      <c r="BA75" s="46">
        <f t="shared" si="90"/>
        <v>-2.7945923287229564E-2</v>
      </c>
      <c r="BB75" s="46" t="e">
        <f>LN(#REF!/#REF!)</f>
        <v>#REF!</v>
      </c>
      <c r="BC75" s="46" t="e">
        <f>LN(#REF!/#REF!)</f>
        <v>#REF!</v>
      </c>
      <c r="BD75" s="46" t="e">
        <f>LN(#REF!/#REF!)</f>
        <v>#REF!</v>
      </c>
      <c r="BF75" s="46" t="e">
        <f>F75/#REF!</f>
        <v>#REF!</v>
      </c>
      <c r="BG75" s="46" t="e">
        <f>#REF!/#REF!</f>
        <v>#REF!</v>
      </c>
      <c r="BH75" s="46" t="e">
        <f>#REF!/#REF!</f>
        <v>#REF!</v>
      </c>
      <c r="BI75" s="46" t="e">
        <f>#REF!/#REF!</f>
        <v>#REF!</v>
      </c>
      <c r="BJ75" s="46"/>
      <c r="BL75" s="46" t="e">
        <f t="shared" si="69"/>
        <v>#REF!</v>
      </c>
      <c r="BM75" s="46" t="e">
        <f t="shared" si="70"/>
        <v>#REF!</v>
      </c>
      <c r="BN75" s="46" t="e">
        <f t="shared" si="71"/>
        <v>#REF!</v>
      </c>
      <c r="BO75" s="46" t="e">
        <f t="shared" si="72"/>
        <v>#REF!</v>
      </c>
      <c r="CG75" s="46" t="e">
        <f t="shared" si="73"/>
        <v>#REF!</v>
      </c>
      <c r="CH75" s="46">
        <f t="shared" si="74"/>
        <v>1</v>
      </c>
      <c r="CI75" s="46" t="e">
        <f>CH75/#REF!</f>
        <v>#REF!</v>
      </c>
      <c r="CJ75" s="46"/>
      <c r="CK75" s="46"/>
      <c r="CL75" s="46"/>
      <c r="CM75" s="46"/>
      <c r="CN75" s="46"/>
      <c r="CO75" s="46" t="e">
        <f t="shared" si="91"/>
        <v>#REF!</v>
      </c>
      <c r="CP75" s="46">
        <f t="shared" si="78"/>
        <v>1</v>
      </c>
      <c r="CQ75" s="46" t="e">
        <f>CP75/#REF!</f>
        <v>#REF!</v>
      </c>
      <c r="CR75" s="46"/>
      <c r="CS75" s="46" t="e">
        <f>EXP(SUMPRODUCT($AU75:$AW75,#REF!))</f>
        <v>#REF!</v>
      </c>
      <c r="CT75" s="46">
        <f t="shared" si="80"/>
        <v>1</v>
      </c>
      <c r="CU75" s="46" t="e">
        <f>CT75/#REF!</f>
        <v>#REF!</v>
      </c>
    </row>
    <row r="76" spans="1:103" x14ac:dyDescent="0.2">
      <c r="A76" s="33" t="s">
        <v>52</v>
      </c>
      <c r="B76" s="1">
        <f t="shared" si="59"/>
        <v>2010</v>
      </c>
      <c r="D76" s="43">
        <f>Conversion_Factors!$O72*D224+D300</f>
        <v>17628.815960277476</v>
      </c>
      <c r="F76" s="49">
        <f>Floorspace_estimates!B58</f>
        <v>84.626053543784508</v>
      </c>
      <c r="H76" s="50">
        <f>D76/F76</f>
        <v>208.31428646446969</v>
      </c>
      <c r="K76" s="43">
        <f>Conversion_Factors!$O72*K224+K300</f>
        <v>17411.370754369975</v>
      </c>
      <c r="L76" s="115">
        <f>H76/O76</f>
        <v>205.74480346482824</v>
      </c>
      <c r="O76" s="52">
        <f>D76/K76</f>
        <v>1.012488689660056</v>
      </c>
      <c r="R76" s="116">
        <f t="shared" si="50"/>
        <v>1.0302583671232259</v>
      </c>
      <c r="S76" s="46"/>
      <c r="T76" s="46"/>
      <c r="V76" s="48">
        <f t="shared" si="51"/>
        <v>1.4547657413003872</v>
      </c>
      <c r="W76" s="48">
        <f t="shared" si="52"/>
        <v>1.0554368352747747</v>
      </c>
      <c r="X76" s="48">
        <f t="shared" si="53"/>
        <v>1.0244389843897643</v>
      </c>
      <c r="Y76" s="48">
        <f>R76</f>
        <v>1.0302583671232259</v>
      </c>
      <c r="Z76" s="48">
        <f>V76*X76*Y76</f>
        <v>1.535413350064242</v>
      </c>
      <c r="AA76" s="48">
        <f>V76*W76</f>
        <v>1.5354133500642422</v>
      </c>
      <c r="AB76" s="48"/>
      <c r="AC76" s="48"/>
      <c r="AE76" s="43">
        <f>Conversion_Factors!$G72*D224+D300</f>
        <v>17628.815960277476</v>
      </c>
      <c r="AF76" s="43">
        <f>Conversion_Factors!$G72/Conversion_Factors!$K72*D224+D300</f>
        <v>18463.073620698666</v>
      </c>
      <c r="AG76" s="238">
        <f t="shared" ref="AG76:AG77" si="93">AE76/AF76</f>
        <v>0.95481480074444824</v>
      </c>
      <c r="AH76" s="5"/>
      <c r="AJ76" s="46" t="e">
        <f>D76/#REF!</f>
        <v>#REF!</v>
      </c>
      <c r="AK76" s="46" t="e">
        <f>#REF!/#REF!</f>
        <v>#REF!</v>
      </c>
      <c r="AL76" s="46" t="e">
        <f>#REF!/#REF!</f>
        <v>#REF!</v>
      </c>
      <c r="AM76" s="46" t="e">
        <f>#REF!/#REF!</f>
        <v>#REF!</v>
      </c>
      <c r="AO76" s="46" t="e">
        <f t="shared" si="60"/>
        <v>#REF!</v>
      </c>
      <c r="AP76" s="46" t="e">
        <f t="shared" si="61"/>
        <v>#REF!</v>
      </c>
      <c r="AQ76" s="46" t="e">
        <f t="shared" si="62"/>
        <v>#REF!</v>
      </c>
      <c r="AR76" s="46" t="e">
        <f t="shared" si="63"/>
        <v>#REF!</v>
      </c>
      <c r="AS76" s="46" t="e">
        <f t="shared" si="64"/>
        <v>#REF!</v>
      </c>
      <c r="AT76" s="46"/>
      <c r="AU76" s="46" t="e">
        <f t="shared" si="65"/>
        <v>#REF!</v>
      </c>
      <c r="AV76" s="46" t="e">
        <f t="shared" si="66"/>
        <v>#REF!</v>
      </c>
      <c r="AW76" s="46" t="e">
        <f t="shared" si="67"/>
        <v>#REF!</v>
      </c>
      <c r="AX76" s="46" t="e">
        <f t="shared" si="68"/>
        <v>#REF!</v>
      </c>
      <c r="BA76" s="46">
        <f t="shared" si="90"/>
        <v>-7.4319226595072905E-3</v>
      </c>
      <c r="BB76" s="46" t="e">
        <f>LN(#REF!/#REF!)</f>
        <v>#REF!</v>
      </c>
      <c r="BC76" s="46" t="e">
        <f>LN(#REF!/#REF!)</f>
        <v>#REF!</v>
      </c>
      <c r="BD76" s="46" t="e">
        <f>LN(#REF!/#REF!)</f>
        <v>#REF!</v>
      </c>
      <c r="BF76" s="46" t="e">
        <f>F76/#REF!</f>
        <v>#REF!</v>
      </c>
      <c r="BG76" s="46" t="e">
        <f>#REF!/#REF!</f>
        <v>#REF!</v>
      </c>
      <c r="BH76" s="46" t="e">
        <f>#REF!/#REF!</f>
        <v>#REF!</v>
      </c>
      <c r="BI76" s="46" t="e">
        <f>#REF!/#REF!</f>
        <v>#REF!</v>
      </c>
      <c r="BJ76" s="46"/>
      <c r="BL76" s="46" t="e">
        <f t="shared" si="69"/>
        <v>#REF!</v>
      </c>
      <c r="BM76" s="46" t="e">
        <f t="shared" si="70"/>
        <v>#REF!</v>
      </c>
      <c r="BN76" s="46" t="e">
        <f t="shared" si="71"/>
        <v>#REF!</v>
      </c>
      <c r="BO76" s="46" t="e">
        <f t="shared" si="72"/>
        <v>#REF!</v>
      </c>
      <c r="CG76" s="46" t="e">
        <f t="shared" si="73"/>
        <v>#REF!</v>
      </c>
      <c r="CH76" s="46">
        <f t="shared" si="74"/>
        <v>1</v>
      </c>
      <c r="CI76" s="46" t="e">
        <f>CH76/#REF!</f>
        <v>#REF!</v>
      </c>
      <c r="CJ76" s="46"/>
      <c r="CK76" s="46"/>
      <c r="CL76" s="46"/>
      <c r="CM76" s="46"/>
      <c r="CN76" s="46"/>
      <c r="CO76" s="46" t="e">
        <f t="shared" si="91"/>
        <v>#REF!</v>
      </c>
      <c r="CP76" s="46">
        <f t="shared" si="78"/>
        <v>1</v>
      </c>
      <c r="CQ76" s="46" t="e">
        <f>CP76/#REF!</f>
        <v>#REF!</v>
      </c>
      <c r="CR76" s="46"/>
      <c r="CS76" s="46" t="e">
        <f>EXP(SUMPRODUCT($AU76:$AW76,#REF!))</f>
        <v>#REF!</v>
      </c>
      <c r="CT76" s="46">
        <f t="shared" si="80"/>
        <v>1</v>
      </c>
      <c r="CU76" s="46" t="e">
        <f>CT76/#REF!</f>
        <v>#REF!</v>
      </c>
    </row>
    <row r="77" spans="1:103" x14ac:dyDescent="0.2">
      <c r="A77" s="33" t="s">
        <v>52</v>
      </c>
      <c r="B77" s="1">
        <f t="shared" si="59"/>
        <v>2011</v>
      </c>
      <c r="D77" s="43">
        <f>Conversion_Factors!$O73*D225+D301</f>
        <v>17549.51696164663</v>
      </c>
      <c r="F77" s="49">
        <f>Floorspace_estimates!B59</f>
        <v>84.816248421448279</v>
      </c>
      <c r="H77" s="50">
        <f>D77/F77</f>
        <v>206.91220477524351</v>
      </c>
      <c r="K77" s="43">
        <f>Conversion_Factors!$O73*K225+K301</f>
        <v>17346.925130460666</v>
      </c>
      <c r="L77" s="115">
        <f>H77/O77</f>
        <v>204.52360783825932</v>
      </c>
      <c r="O77" s="52">
        <f>D77/K77</f>
        <v>1.0116788323960779</v>
      </c>
      <c r="R77" s="116">
        <f t="shared" si="50"/>
        <v>1.0241432818769443</v>
      </c>
      <c r="S77" s="46"/>
      <c r="T77" s="46"/>
      <c r="V77" s="48">
        <f t="shared" si="51"/>
        <v>1.4580352898685822</v>
      </c>
      <c r="W77" s="48">
        <f t="shared" si="52"/>
        <v>1.0483331042441812</v>
      </c>
      <c r="X77" s="48">
        <f t="shared" si="53"/>
        <v>1.0236195684679046</v>
      </c>
      <c r="Y77" s="48">
        <f>R77</f>
        <v>1.0241432818769443</v>
      </c>
      <c r="Z77" s="48">
        <f>V77*X77*Y77</f>
        <v>1.5285066615254954</v>
      </c>
      <c r="AA77" s="48">
        <f>V77*W77</f>
        <v>1.5285066615254954</v>
      </c>
      <c r="AB77" s="48"/>
      <c r="AC77" s="48"/>
      <c r="AE77" s="43">
        <f>Conversion_Factors!$G73*D225+D301</f>
        <v>17549.51696164663</v>
      </c>
      <c r="AF77" s="43">
        <f>Conversion_Factors!$G73/Conversion_Factors!$K73*D225+D301</f>
        <v>18477.557024876471</v>
      </c>
      <c r="AG77" s="238">
        <f t="shared" si="93"/>
        <v>0.94977474230059666</v>
      </c>
      <c r="AH77" s="5"/>
      <c r="AJ77" s="46"/>
      <c r="AK77" s="46"/>
      <c r="AL77" s="46"/>
      <c r="AM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BA77" s="46"/>
      <c r="BB77" s="46"/>
      <c r="BC77" s="46"/>
      <c r="BD77" s="46"/>
      <c r="BF77" s="46"/>
      <c r="BG77" s="46"/>
      <c r="BH77" s="46"/>
      <c r="BI77" s="46"/>
      <c r="BJ77" s="46"/>
      <c r="BL77" s="46"/>
      <c r="BM77" s="46"/>
      <c r="BN77" s="46"/>
      <c r="BO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</row>
    <row r="78" spans="1:103" x14ac:dyDescent="0.2">
      <c r="A78" s="33" t="s">
        <v>52</v>
      </c>
      <c r="B78" s="1">
        <f t="shared" si="59"/>
        <v>2012</v>
      </c>
      <c r="D78" s="43">
        <f>Conversion_Factors!$O74*D226+D302</f>
        <v>17056.732419638978</v>
      </c>
      <c r="F78" s="434">
        <v>85</v>
      </c>
      <c r="H78" s="50">
        <f>D78/F78</f>
        <v>200.66744023104681</v>
      </c>
      <c r="K78" s="43">
        <f>Conversion_Factors!$O74*K226+K302</f>
        <v>17383.60094525032</v>
      </c>
      <c r="L78" s="115">
        <f>H78/O78</f>
        <v>204.51295229706261</v>
      </c>
      <c r="O78" s="52">
        <f>D78/K78</f>
        <v>0.98119673095115245</v>
      </c>
      <c r="R78" s="116">
        <f t="shared" ref="R78" si="94">L78/L$80</f>
        <v>1.0240899247068516</v>
      </c>
      <c r="S78" s="46"/>
      <c r="T78" s="46"/>
      <c r="V78" s="48">
        <f t="shared" ref="V78" si="95">F78/F$80</f>
        <v>1.4611940747840173</v>
      </c>
      <c r="W78" s="48">
        <f t="shared" ref="W78" si="96">H78/H$80</f>
        <v>1.016693629873866</v>
      </c>
      <c r="X78" s="48">
        <f t="shared" ref="X78" si="97">O78/O$80</f>
        <v>0.99277769006945094</v>
      </c>
      <c r="Y78" s="48">
        <f>R78</f>
        <v>1.0240899247068516</v>
      </c>
      <c r="Z78" s="48">
        <f>V78*X78*Y78</f>
        <v>1.4855867078423479</v>
      </c>
      <c r="AA78" s="48">
        <f>V78*W78</f>
        <v>1.4855867078423477</v>
      </c>
      <c r="AB78" s="48"/>
      <c r="AC78" s="48"/>
      <c r="AH78" s="5"/>
      <c r="AJ78" s="46"/>
      <c r="AK78" s="46"/>
      <c r="AL78" s="46"/>
      <c r="AM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BA78" s="46"/>
      <c r="BB78" s="46"/>
      <c r="BC78" s="46"/>
      <c r="BD78" s="46"/>
      <c r="BF78" s="46"/>
      <c r="BG78" s="46"/>
      <c r="BH78" s="46"/>
      <c r="BI78" s="46"/>
      <c r="BJ78" s="46"/>
      <c r="BL78" s="46"/>
      <c r="BM78" s="46"/>
      <c r="BN78" s="46"/>
      <c r="BO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</row>
    <row r="79" spans="1:103" hidden="1" x14ac:dyDescent="0.2">
      <c r="A79" s="33"/>
      <c r="B79" s="1"/>
      <c r="D79" s="43"/>
      <c r="F79" s="44"/>
      <c r="L79" s="22"/>
      <c r="R79" s="46"/>
      <c r="S79" s="46"/>
      <c r="T79" s="46"/>
      <c r="V79" s="48"/>
      <c r="W79" s="48"/>
      <c r="X79" s="48"/>
      <c r="Y79" s="48"/>
      <c r="Z79" s="48"/>
      <c r="AA79" s="48"/>
      <c r="AB79" s="48"/>
      <c r="AC79" s="48"/>
      <c r="AH79" s="5"/>
      <c r="AJ79" s="46"/>
      <c r="AK79" s="46"/>
      <c r="AL79" s="46"/>
      <c r="AM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BA79" s="46"/>
      <c r="BB79" s="46"/>
      <c r="BC79" s="46"/>
      <c r="BD79" s="46"/>
      <c r="BF79" s="46"/>
      <c r="BG79" s="46"/>
      <c r="BH79" s="46"/>
      <c r="BI79" s="46"/>
      <c r="BJ79" s="46"/>
      <c r="BL79" s="46"/>
      <c r="BM79" s="46"/>
      <c r="BN79" s="46"/>
      <c r="BO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</row>
    <row r="80" spans="1:103" hidden="1" x14ac:dyDescent="0.2">
      <c r="A80" s="53" t="s">
        <v>57</v>
      </c>
      <c r="B80" s="54">
        <f>Base_year</f>
        <v>1985</v>
      </c>
      <c r="D80" s="51">
        <f>INDEX(D15:D76,base_row,1)</f>
        <v>11481.47888615133</v>
      </c>
      <c r="F80" s="51">
        <f>INDEX(F15:F76,base_row,1)</f>
        <v>58.171601888383009</v>
      </c>
      <c r="H80" s="51">
        <f>INDEX(H15:H76,base_row,1)</f>
        <v>197.37257550826024</v>
      </c>
      <c r="L80" s="50">
        <f>INDEX(L15:L76,base_row,1)</f>
        <v>199.70214271525518</v>
      </c>
      <c r="O80" s="52">
        <f>INDEX(O15:O76,base_row,1)</f>
        <v>0.98833479112782208</v>
      </c>
      <c r="R80" s="46"/>
      <c r="S80" s="46"/>
      <c r="T80" s="46"/>
      <c r="V80" s="48"/>
      <c r="W80" s="48"/>
      <c r="X80" s="48"/>
      <c r="Y80" s="48"/>
      <c r="Z80" s="48"/>
      <c r="AA80" s="48"/>
      <c r="AB80" s="48"/>
      <c r="AC80" s="48"/>
      <c r="AH80" s="5"/>
      <c r="AJ80" s="46"/>
      <c r="AK80" s="46"/>
      <c r="AL80" s="46"/>
      <c r="AM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BA80" s="46"/>
      <c r="BB80" s="46"/>
      <c r="BC80" s="46"/>
      <c r="BD80" s="46"/>
      <c r="BF80" s="46"/>
      <c r="BG80" s="46"/>
      <c r="BH80" s="46"/>
      <c r="BI80" s="46"/>
      <c r="BJ80" s="46"/>
      <c r="BL80" s="46"/>
      <c r="BM80" s="46"/>
      <c r="BN80" s="46"/>
      <c r="BO80" s="46"/>
      <c r="CG80" s="46"/>
      <c r="CH80" s="46">
        <f>INDEX(CH15:CH76,base_row,1)</f>
        <v>1</v>
      </c>
      <c r="CL80" s="46">
        <f>INDEX(CL15:CL76,base_row,1)</f>
        <v>1</v>
      </c>
      <c r="CP80" s="46">
        <f>INDEX(CP15:CP76,base_row,1)</f>
        <v>1</v>
      </c>
      <c r="CT80" s="46">
        <f>INDEX(CT15:CT76,base_row,1)</f>
        <v>1</v>
      </c>
      <c r="CX80" s="46">
        <f>INDEX(CX15:CX76,base_row,1)</f>
        <v>1</v>
      </c>
    </row>
    <row r="81" spans="1:113" hidden="1" x14ac:dyDescent="0.2">
      <c r="A81" s="53" t="s">
        <v>58</v>
      </c>
      <c r="B81" s="54">
        <f>Base_year2</f>
        <v>1996</v>
      </c>
      <c r="D81" s="50"/>
      <c r="F81" s="44"/>
      <c r="L81" s="22"/>
      <c r="R81" s="46"/>
      <c r="S81" s="46"/>
      <c r="T81" s="46"/>
      <c r="V81" s="48"/>
      <c r="W81" s="48"/>
      <c r="X81" s="48"/>
      <c r="Y81" s="48"/>
      <c r="Z81" s="48"/>
      <c r="AA81" s="48"/>
      <c r="AB81" s="48"/>
      <c r="AC81" s="48"/>
      <c r="AH81" s="5"/>
      <c r="AJ81" s="46"/>
      <c r="AK81" s="46"/>
      <c r="AL81" s="46"/>
      <c r="AM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BA81" s="46"/>
      <c r="BB81" s="46"/>
      <c r="BC81" s="46"/>
      <c r="BD81" s="46"/>
      <c r="BF81" s="46"/>
      <c r="BG81" s="46"/>
      <c r="BH81" s="46"/>
      <c r="BI81" s="46"/>
      <c r="BJ81" s="46"/>
      <c r="BL81" s="46"/>
      <c r="BM81" s="46"/>
      <c r="BN81" s="46"/>
      <c r="BO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</row>
    <row r="82" spans="1:113" x14ac:dyDescent="0.2">
      <c r="A82" s="33"/>
      <c r="B82" s="1"/>
      <c r="D82" s="43"/>
      <c r="F82" s="44"/>
      <c r="L82" s="22"/>
      <c r="R82" s="46"/>
      <c r="S82" s="46"/>
      <c r="T82" s="46"/>
      <c r="V82" s="47"/>
      <c r="W82" s="47"/>
      <c r="X82" s="47"/>
      <c r="Y82" s="47"/>
      <c r="Z82" s="47"/>
      <c r="AA82" s="47"/>
      <c r="AB82" s="48"/>
      <c r="AC82" s="48"/>
      <c r="AD82" s="8"/>
      <c r="AG82" s="46"/>
      <c r="AH82" s="5"/>
      <c r="AJ82" s="46"/>
      <c r="AK82" s="46"/>
      <c r="AL82" s="46"/>
      <c r="AM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BA82" s="46"/>
      <c r="BB82" s="46"/>
      <c r="BC82" s="46"/>
      <c r="BD82" s="46"/>
      <c r="BF82" s="46"/>
      <c r="BG82" s="46"/>
      <c r="BH82" s="46"/>
      <c r="BI82" s="46"/>
      <c r="BJ82" s="46"/>
      <c r="BL82" s="46"/>
      <c r="BM82" s="46"/>
      <c r="BN82" s="46"/>
      <c r="BO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</row>
    <row r="83" spans="1:113" x14ac:dyDescent="0.2">
      <c r="A83" s="1"/>
      <c r="B83" s="1"/>
      <c r="D83" s="43"/>
      <c r="F83" s="44"/>
      <c r="H83" s="51"/>
      <c r="L83" s="22"/>
      <c r="V83" s="46"/>
      <c r="W83" s="46"/>
      <c r="X83" s="46"/>
      <c r="Y83" s="46"/>
      <c r="Z83" s="46"/>
      <c r="AA83" s="46"/>
      <c r="AH83" s="5"/>
    </row>
    <row r="84" spans="1:113" ht="51" x14ac:dyDescent="0.2">
      <c r="A84" s="1"/>
      <c r="B84" s="1"/>
      <c r="D84" s="114" t="s">
        <v>59</v>
      </c>
      <c r="E84" s="34"/>
      <c r="F84" s="70" t="s">
        <v>115</v>
      </c>
      <c r="G84" s="34"/>
      <c r="H84" s="70" t="s">
        <v>60</v>
      </c>
      <c r="I84" s="34"/>
      <c r="J84" s="34"/>
      <c r="K84" s="70" t="s">
        <v>1</v>
      </c>
      <c r="L84" s="70" t="s">
        <v>60</v>
      </c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H84" s="5"/>
    </row>
    <row r="85" spans="1:113" ht="25.5" x14ac:dyDescent="0.2">
      <c r="A85" s="1"/>
      <c r="B85" s="1"/>
      <c r="D85" s="22"/>
      <c r="K85" s="82" t="s">
        <v>208</v>
      </c>
      <c r="L85" s="82" t="s">
        <v>208</v>
      </c>
      <c r="X85" s="46"/>
      <c r="Y85" s="52"/>
      <c r="AH85" s="5"/>
      <c r="DD85" s="11" t="s">
        <v>316</v>
      </c>
    </row>
    <row r="86" spans="1:113" ht="51" x14ac:dyDescent="0.2">
      <c r="A86" s="1"/>
      <c r="B86" s="1"/>
      <c r="D86" s="12" t="s">
        <v>34</v>
      </c>
      <c r="F86" s="12" t="s">
        <v>34</v>
      </c>
      <c r="H86" s="14" t="str">
        <f>D86</f>
        <v>Total</v>
      </c>
      <c r="K86" s="12" t="s">
        <v>207</v>
      </c>
      <c r="L86" s="12" t="s">
        <v>207</v>
      </c>
      <c r="O86" s="12" t="s">
        <v>207</v>
      </c>
      <c r="R86" s="12" t="s">
        <v>207</v>
      </c>
      <c r="S86" s="36"/>
      <c r="T86" s="36"/>
      <c r="AH86" s="5"/>
      <c r="DE86" s="196" t="s">
        <v>314</v>
      </c>
      <c r="DF86" s="196" t="s">
        <v>347</v>
      </c>
      <c r="DG86" s="196" t="s">
        <v>313</v>
      </c>
      <c r="DH86" s="196" t="s">
        <v>141</v>
      </c>
      <c r="DI86" s="34"/>
    </row>
    <row r="87" spans="1:113" ht="23.25" customHeight="1" x14ac:dyDescent="0.2">
      <c r="A87" s="24" t="s">
        <v>40</v>
      </c>
      <c r="B87" s="1"/>
      <c r="D87" s="29" t="s">
        <v>62</v>
      </c>
      <c r="F87" s="29" t="s">
        <v>62</v>
      </c>
      <c r="H87" s="29" t="s">
        <v>62</v>
      </c>
      <c r="K87" s="29" t="s">
        <v>62</v>
      </c>
      <c r="L87" s="29" t="s">
        <v>62</v>
      </c>
      <c r="O87" s="29" t="s">
        <v>62</v>
      </c>
      <c r="R87" s="29" t="s">
        <v>62</v>
      </c>
      <c r="S87" s="21"/>
      <c r="T87" s="21"/>
      <c r="AH87" s="5"/>
      <c r="DD87" s="2">
        <v>1970</v>
      </c>
      <c r="DE87" s="46">
        <f t="shared" ref="DE87:DE127" si="98">AA109</f>
        <v>0.85234024670012787</v>
      </c>
      <c r="DF87" s="46">
        <f t="shared" ref="DF87:DF127" si="99">V109</f>
        <v>0.72490873566621694</v>
      </c>
      <c r="DG87" s="46">
        <f t="shared" ref="DG87:DG127" si="100">Y109</f>
        <v>1.153316670675457</v>
      </c>
      <c r="DH87" s="46">
        <f t="shared" ref="DH87:DH127" si="101">X109</f>
        <v>1.0194855932084104</v>
      </c>
    </row>
    <row r="88" spans="1:113" ht="25.5" x14ac:dyDescent="0.2">
      <c r="A88" s="1"/>
      <c r="B88" s="1"/>
      <c r="D88" s="29" t="s">
        <v>53</v>
      </c>
      <c r="F88" s="38" t="s">
        <v>54</v>
      </c>
      <c r="H88" s="38" t="s">
        <v>119</v>
      </c>
      <c r="K88" s="29" t="str">
        <f>D88</f>
        <v xml:space="preserve"> (TBtu)</v>
      </c>
      <c r="L88" s="38" t="s">
        <v>55</v>
      </c>
      <c r="O88" s="38" t="s">
        <v>56</v>
      </c>
      <c r="R88" s="29" t="str">
        <f>index_label</f>
        <v>1985 = 1</v>
      </c>
      <c r="S88" s="36"/>
      <c r="T88" s="36"/>
      <c r="AH88" s="5"/>
      <c r="DD88" s="2">
        <f>DD87+1</f>
        <v>1971</v>
      </c>
      <c r="DE88" s="46">
        <f t="shared" si="98"/>
        <v>0.89252258831158293</v>
      </c>
      <c r="DF88" s="46">
        <f t="shared" si="99"/>
        <v>0.7429327365238283</v>
      </c>
      <c r="DG88" s="46">
        <f t="shared" si="100"/>
        <v>1.1892626353145621</v>
      </c>
      <c r="DH88" s="46">
        <f t="shared" si="101"/>
        <v>1.010164137921169</v>
      </c>
    </row>
    <row r="89" spans="1:113" x14ac:dyDescent="0.2">
      <c r="A89" s="1" t="s">
        <v>63</v>
      </c>
      <c r="B89" s="1">
        <v>1949</v>
      </c>
      <c r="D89" s="43">
        <f t="shared" ref="D89:D120" si="102">D163+D239</f>
        <v>2868.973</v>
      </c>
      <c r="F89" s="43">
        <f t="shared" ref="F89:F120" si="103">F15</f>
        <v>27.235148729606166</v>
      </c>
      <c r="H89" s="50">
        <f>D89/F89</f>
        <v>105.34082367177463</v>
      </c>
      <c r="K89" s="43">
        <f t="shared" ref="K89:K120" si="104">K163+K239</f>
        <v>3008.6100018062207</v>
      </c>
      <c r="L89" s="115">
        <f t="shared" ref="L89:L150" si="105">H89/O89</f>
        <v>110.4679115827882</v>
      </c>
      <c r="O89" s="52">
        <f>D89/K89</f>
        <v>0.95358753652936423</v>
      </c>
      <c r="R89" s="46">
        <f t="shared" ref="R89:R120" si="106">L89/L$154</f>
        <v>1.049055951613252</v>
      </c>
      <c r="S89" s="47"/>
      <c r="T89" s="47">
        <f>X89*Y89</f>
        <v>1.0057763117848426</v>
      </c>
      <c r="V89" s="48">
        <f t="shared" ref="V89:V120" si="107">F89/F$154</f>
        <v>0.4681863288183763</v>
      </c>
      <c r="W89" s="48">
        <f t="shared" ref="W89:W120" si="108">H89/H$154</f>
        <v>1.0057763117848426</v>
      </c>
      <c r="X89" s="48">
        <f t="shared" ref="X89:X120" si="109">O89/O$154</f>
        <v>0.95874420257389192</v>
      </c>
      <c r="Y89" s="48">
        <f>R89</f>
        <v>1.049055951613252</v>
      </c>
      <c r="Z89" s="48">
        <f>V89*X89*Y89</f>
        <v>0.47089071902703211</v>
      </c>
      <c r="AA89" s="48">
        <f>V89*W89</f>
        <v>0.47089071902703206</v>
      </c>
      <c r="AB89" s="48"/>
      <c r="AC89" s="48"/>
      <c r="AH89" s="5"/>
      <c r="AJ89" s="46" t="e">
        <f>D89/#REF!</f>
        <v>#REF!</v>
      </c>
      <c r="AK89" s="46" t="e">
        <f>#REF!/#REF!</f>
        <v>#REF!</v>
      </c>
      <c r="AL89" s="46" t="e">
        <f>#REF!/#REF!</f>
        <v>#REF!</v>
      </c>
      <c r="AM89" s="46" t="e">
        <f>#REF!/#REF!</f>
        <v>#REF!</v>
      </c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BF89" s="46" t="e">
        <f>F89/#REF!</f>
        <v>#REF!</v>
      </c>
      <c r="BG89" s="46" t="e">
        <f>#REF!/#REF!</f>
        <v>#REF!</v>
      </c>
      <c r="BH89" s="46" t="e">
        <f>#REF!/#REF!</f>
        <v>#REF!</v>
      </c>
      <c r="BI89" s="46" t="e">
        <f>#REF!/#REF!</f>
        <v>#REF!</v>
      </c>
      <c r="BJ89" s="46"/>
      <c r="BL89" s="46"/>
      <c r="BM89" s="46"/>
      <c r="BN89" s="46"/>
      <c r="BO89" s="46"/>
      <c r="CG89" s="46"/>
      <c r="CH89" s="46">
        <v>1</v>
      </c>
      <c r="CI89" s="46" t="e">
        <f t="shared" ref="CI89:CI120" si="110">CH89/CH$154</f>
        <v>#REF!</v>
      </c>
      <c r="CJ89" s="46"/>
      <c r="CK89" s="46"/>
      <c r="CL89" s="46">
        <v>1</v>
      </c>
      <c r="CM89" s="46" t="e">
        <f t="shared" ref="CM89:CM120" si="111">CL89/CL$154</f>
        <v>#REF!</v>
      </c>
      <c r="CN89" s="46"/>
      <c r="CO89" s="46"/>
      <c r="CP89" s="46">
        <v>1</v>
      </c>
      <c r="CQ89" s="46" t="e">
        <f t="shared" ref="CQ89:CQ120" si="112">CP89/CP$154</f>
        <v>#REF!</v>
      </c>
      <c r="CR89" s="46"/>
      <c r="CS89" s="46"/>
      <c r="CT89" s="46">
        <v>1</v>
      </c>
      <c r="CU89" s="46" t="e">
        <f t="shared" ref="CU89:CU120" si="113">CT89/CT$154</f>
        <v>#REF!</v>
      </c>
      <c r="CW89" s="46"/>
      <c r="CX89" s="46">
        <v>1</v>
      </c>
      <c r="CY89" s="46" t="e">
        <f t="shared" ref="CY89:CY120" si="114">CX89/CX$154</f>
        <v>#REF!</v>
      </c>
      <c r="DD89" s="2">
        <f t="shared" ref="DD89:DD101" si="115">DD88+1</f>
        <v>1972</v>
      </c>
      <c r="DE89" s="46">
        <f t="shared" si="98"/>
        <v>0.92107058629989746</v>
      </c>
      <c r="DF89" s="46">
        <f t="shared" si="99"/>
        <v>0.75976129204513909</v>
      </c>
      <c r="DG89" s="46">
        <f t="shared" si="100"/>
        <v>1.2065815667001702</v>
      </c>
      <c r="DH89" s="46">
        <f t="shared" si="101"/>
        <v>1.0047524270035684</v>
      </c>
    </row>
    <row r="90" spans="1:113" x14ac:dyDescent="0.2">
      <c r="A90" s="1" t="s">
        <v>63</v>
      </c>
      <c r="B90" s="1">
        <f t="shared" ref="B90:B152" si="116">B89+1</f>
        <v>1950</v>
      </c>
      <c r="D90" s="43">
        <f t="shared" si="102"/>
        <v>3059.1880000000001</v>
      </c>
      <c r="F90" s="43">
        <f t="shared" si="103"/>
        <v>27.788637079656915</v>
      </c>
      <c r="H90" s="50">
        <f t="shared" ref="H90:H140" si="117">D90/F90</f>
        <v>110.08773086750354</v>
      </c>
      <c r="K90" s="43">
        <f t="shared" si="104"/>
        <v>3082.4398561399034</v>
      </c>
      <c r="L90" s="115">
        <f t="shared" si="105"/>
        <v>110.92447057781216</v>
      </c>
      <c r="O90" s="52">
        <f t="shared" ref="O90:O150" si="118">D90/K90</f>
        <v>0.99245667158968631</v>
      </c>
      <c r="R90" s="46">
        <f t="shared" si="106"/>
        <v>1.0533916534847725</v>
      </c>
      <c r="S90" s="47"/>
      <c r="T90" s="47"/>
      <c r="V90" s="48">
        <f t="shared" si="107"/>
        <v>0.47770108055433086</v>
      </c>
      <c r="W90" s="48">
        <f t="shared" si="108"/>
        <v>1.0510989763064453</v>
      </c>
      <c r="X90" s="48">
        <f t="shared" si="109"/>
        <v>0.99782352824731191</v>
      </c>
      <c r="Y90" s="48">
        <f t="shared" ref="Y90:Y140" si="119">R90</f>
        <v>1.0533916534847725</v>
      </c>
      <c r="Z90" s="48">
        <f t="shared" ref="Z90:Z140" si="120">V90*X90*Y90</f>
        <v>0.50211111675113995</v>
      </c>
      <c r="AA90" s="48">
        <f t="shared" ref="AA90:AA140" si="121">V90*W90</f>
        <v>0.50211111675113995</v>
      </c>
      <c r="AB90" s="48"/>
      <c r="AC90" s="48"/>
      <c r="AH90" s="5"/>
      <c r="AJ90" s="46" t="e">
        <f>D90/#REF!</f>
        <v>#REF!</v>
      </c>
      <c r="AK90" s="46" t="e">
        <f>#REF!/#REF!</f>
        <v>#REF!</v>
      </c>
      <c r="AL90" s="46" t="e">
        <f>#REF!/#REF!</f>
        <v>#REF!</v>
      </c>
      <c r="AM90" s="46" t="e">
        <f>#REF!/#REF!</f>
        <v>#REF!</v>
      </c>
      <c r="AO90" s="46" t="e">
        <f t="shared" ref="AO90:AO120" si="122">(AJ90-AJ89)/LN(AJ90/AJ89)</f>
        <v>#REF!</v>
      </c>
      <c r="AP90" s="46" t="e">
        <f t="shared" ref="AP90:AP120" si="123">(AK90-AK89)/LN(AK90/AK89)</f>
        <v>#REF!</v>
      </c>
      <c r="AQ90" s="46" t="e">
        <f t="shared" ref="AQ90:AQ120" si="124">(AL90-AL89)/LN(AL90/AL89)</f>
        <v>#REF!</v>
      </c>
      <c r="AR90" s="46" t="e">
        <f t="shared" ref="AR90:AR120" si="125">(AM90-AM89)/LN(AM90/AM89)</f>
        <v>#REF!</v>
      </c>
      <c r="AS90" s="46" t="e">
        <f t="shared" ref="AS90:AS120" si="126">SUM(AO90:AR90)</f>
        <v>#REF!</v>
      </c>
      <c r="AT90" s="46"/>
      <c r="AU90" s="46" t="e">
        <f t="shared" ref="AU90:AU120" si="127">AO90/$AS90</f>
        <v>#REF!</v>
      </c>
      <c r="AV90" s="46" t="e">
        <f t="shared" ref="AV90:AV120" si="128">AP90/$AS90</f>
        <v>#REF!</v>
      </c>
      <c r="AW90" s="46" t="e">
        <f t="shared" ref="AW90:AW120" si="129">AQ90/$AS90</f>
        <v>#REF!</v>
      </c>
      <c r="AX90" s="46" t="e">
        <f t="shared" ref="AX90:AX120" si="130">AR90/$AS90</f>
        <v>#REF!</v>
      </c>
      <c r="BA90" s="46" t="e">
        <f>LN(#REF!/#REF!)</f>
        <v>#REF!</v>
      </c>
      <c r="BB90" s="46" t="e">
        <f>LN(#REF!/#REF!)</f>
        <v>#REF!</v>
      </c>
      <c r="BC90" s="46" t="e">
        <f>LN(#REF!/#REF!)</f>
        <v>#REF!</v>
      </c>
      <c r="BD90" s="46" t="e">
        <f>LN(#REF!/#REF!)</f>
        <v>#REF!</v>
      </c>
      <c r="BF90" s="46" t="e">
        <f>F90/#REF!</f>
        <v>#REF!</v>
      </c>
      <c r="BG90" s="46" t="e">
        <f>#REF!/#REF!</f>
        <v>#REF!</v>
      </c>
      <c r="BH90" s="46" t="e">
        <f>#REF!/#REF!</f>
        <v>#REF!</v>
      </c>
      <c r="BI90" s="46" t="e">
        <f>#REF!/#REF!</f>
        <v>#REF!</v>
      </c>
      <c r="BJ90" s="46"/>
      <c r="BL90" s="46" t="e">
        <f t="shared" ref="BL90:BL120" si="131">LN(BF90/BF89)</f>
        <v>#REF!</v>
      </c>
      <c r="BM90" s="46" t="e">
        <f t="shared" ref="BM90:BM120" si="132">LN(BG90/BG89)</f>
        <v>#REF!</v>
      </c>
      <c r="BN90" s="46" t="e">
        <f t="shared" ref="BN90:BN120" si="133">LN(BH90/BH89)</f>
        <v>#REF!</v>
      </c>
      <c r="BO90" s="46" t="e">
        <f t="shared" ref="BO90:BO120" si="134">LN(BI90/BI89)</f>
        <v>#REF!</v>
      </c>
      <c r="BQ90" s="46" t="e">
        <f>LN(#REF!/#REF!)</f>
        <v>#REF!</v>
      </c>
      <c r="BR90" s="46" t="e">
        <f>LN(#REF!/#REF!)</f>
        <v>#REF!</v>
      </c>
      <c r="BS90" s="46" t="e">
        <f>LN(#REF!/#REF!)</f>
        <v>#REF!</v>
      </c>
      <c r="BT90" s="46" t="e">
        <f>LN(#REF!/#REF!)</f>
        <v>#REF!</v>
      </c>
      <c r="BV90" s="46" t="e">
        <f>LN(#REF!/#REF!)</f>
        <v>#REF!</v>
      </c>
      <c r="BW90" s="46" t="e">
        <f>LN(#REF!/#REF!)</f>
        <v>#REF!</v>
      </c>
      <c r="BX90" s="46" t="e">
        <f>LN(#REF!/#REF!)</f>
        <v>#REF!</v>
      </c>
      <c r="BY90" s="46" t="e">
        <f>LN(#REF!/#REF!)</f>
        <v>#REF!</v>
      </c>
      <c r="CA90" s="46">
        <f t="shared" ref="CA90:CA101" si="135">LN(O90/O89)</f>
        <v>3.9952129468374072E-2</v>
      </c>
      <c r="CB90" s="46" t="e">
        <f>LN(#REF!/#REF!)</f>
        <v>#REF!</v>
      </c>
      <c r="CC90" s="46" t="e">
        <f>LN(#REF!/#REF!)</f>
        <v>#REF!</v>
      </c>
      <c r="CD90" s="46" t="e">
        <f>LN(#REF!/#REF!)</f>
        <v>#REF!</v>
      </c>
      <c r="CG90" s="46" t="e">
        <f t="shared" ref="CG90:CG120" si="136">EXP(SUMPRODUCT($AU90:$AX90,BA90:BD90))</f>
        <v>#REF!</v>
      </c>
      <c r="CH90" s="46">
        <f t="shared" ref="CH90:CH120" si="137">IF(ISERR(CG90),CH89,CG90*CH89)</f>
        <v>1</v>
      </c>
      <c r="CI90" s="46" t="e">
        <f t="shared" si="110"/>
        <v>#REF!</v>
      </c>
      <c r="CJ90" s="46"/>
      <c r="CK90" s="46" t="e">
        <f t="shared" ref="CK90:CK120" si="138">EXP(SUMPRODUCT($AU90:$AX90,BL90:BO90))</f>
        <v>#REF!</v>
      </c>
      <c r="CL90" s="46">
        <f t="shared" ref="CL90:CL120" si="139">IF(ISERR(CK90),CL89,CK90*CL89)</f>
        <v>1</v>
      </c>
      <c r="CM90" s="46" t="e">
        <f t="shared" si="111"/>
        <v>#REF!</v>
      </c>
      <c r="CN90" s="46"/>
      <c r="CO90" s="46" t="e">
        <f t="shared" ref="CO90:CO120" si="140">EXP(SUMPRODUCT($AU90:$AX90,BQ90:BT90))</f>
        <v>#REF!</v>
      </c>
      <c r="CP90" s="46">
        <f t="shared" ref="CP90:CP120" si="141">IF(ISERR(CO90),CP89,CO90*CP89)</f>
        <v>1</v>
      </c>
      <c r="CQ90" s="46" t="e">
        <f t="shared" si="112"/>
        <v>#REF!</v>
      </c>
      <c r="CR90" s="46"/>
      <c r="CS90" s="46" t="e">
        <f t="shared" ref="CS90:CS120" si="142">EXP(SUMPRODUCT($AU90:$AX90,BV90:BY90))</f>
        <v>#REF!</v>
      </c>
      <c r="CT90" s="46">
        <f t="shared" ref="CT90:CT120" si="143">IF(ISERR(CS90),CT89,CS90*CT89)</f>
        <v>1</v>
      </c>
      <c r="CU90" s="46" t="e">
        <f t="shared" si="113"/>
        <v>#REF!</v>
      </c>
      <c r="CW90" s="46" t="e">
        <f t="shared" ref="CW90:CW120" si="144">EXP(SUMPRODUCT($AU90:$AX90,CA90:CD90))</f>
        <v>#REF!</v>
      </c>
      <c r="CX90" s="46">
        <f t="shared" ref="CX90:CX120" si="145">IF(ISERR(CW90),CX89,CW90*CX89)</f>
        <v>1</v>
      </c>
      <c r="CY90" s="46" t="e">
        <f t="shared" si="114"/>
        <v>#REF!</v>
      </c>
      <c r="DD90" s="2">
        <f t="shared" si="115"/>
        <v>1973</v>
      </c>
      <c r="DE90" s="46">
        <f t="shared" si="98"/>
        <v>0.95517150333141043</v>
      </c>
      <c r="DF90" s="46">
        <f t="shared" si="99"/>
        <v>0.7776502043173672</v>
      </c>
      <c r="DG90" s="46">
        <f t="shared" si="100"/>
        <v>1.2151745138508121</v>
      </c>
      <c r="DH90" s="46">
        <f t="shared" si="101"/>
        <v>1.010784129514239</v>
      </c>
    </row>
    <row r="91" spans="1:113" x14ac:dyDescent="0.2">
      <c r="A91" s="1" t="s">
        <v>63</v>
      </c>
      <c r="B91" s="1">
        <f t="shared" si="116"/>
        <v>1951</v>
      </c>
      <c r="D91" s="43">
        <f t="shared" si="102"/>
        <v>2990.0440000000003</v>
      </c>
      <c r="F91" s="43">
        <f t="shared" si="103"/>
        <v>28.246642791733045</v>
      </c>
      <c r="H91" s="50">
        <f t="shared" si="117"/>
        <v>105.85484519509333</v>
      </c>
      <c r="K91" s="43">
        <f t="shared" si="104"/>
        <v>3002.1414062697609</v>
      </c>
      <c r="L91" s="115">
        <f t="shared" si="105"/>
        <v>106.28312286189276</v>
      </c>
      <c r="O91" s="52">
        <f t="shared" si="118"/>
        <v>0.99597040757490773</v>
      </c>
      <c r="R91" s="46">
        <f t="shared" si="106"/>
        <v>1.0093152029107719</v>
      </c>
      <c r="S91" s="46"/>
      <c r="T91" s="46"/>
      <c r="V91" s="48">
        <f t="shared" si="107"/>
        <v>0.48557443623318819</v>
      </c>
      <c r="W91" s="48">
        <f t="shared" si="108"/>
        <v>1.0106841020781137</v>
      </c>
      <c r="X91" s="48">
        <f t="shared" si="109"/>
        <v>1.0013562652810479</v>
      </c>
      <c r="Y91" s="48">
        <f t="shared" si="119"/>
        <v>1.0093152029107719</v>
      </c>
      <c r="Z91" s="48">
        <f t="shared" si="120"/>
        <v>0.49076236307642607</v>
      </c>
      <c r="AA91" s="48">
        <f t="shared" si="121"/>
        <v>0.49076236307642607</v>
      </c>
      <c r="AB91" s="48"/>
      <c r="AC91" s="48"/>
      <c r="AH91" s="5"/>
      <c r="AJ91" s="46" t="e">
        <f>D91/#REF!</f>
        <v>#REF!</v>
      </c>
      <c r="AK91" s="46" t="e">
        <f>#REF!/#REF!</f>
        <v>#REF!</v>
      </c>
      <c r="AL91" s="46" t="e">
        <f>#REF!/#REF!</f>
        <v>#REF!</v>
      </c>
      <c r="AM91" s="46" t="e">
        <f>#REF!/#REF!</f>
        <v>#REF!</v>
      </c>
      <c r="AO91" s="46" t="e">
        <f t="shared" si="122"/>
        <v>#REF!</v>
      </c>
      <c r="AP91" s="46" t="e">
        <f t="shared" si="123"/>
        <v>#REF!</v>
      </c>
      <c r="AQ91" s="46" t="e">
        <f t="shared" si="124"/>
        <v>#REF!</v>
      </c>
      <c r="AR91" s="46" t="e">
        <f t="shared" si="125"/>
        <v>#REF!</v>
      </c>
      <c r="AS91" s="46" t="e">
        <f t="shared" si="126"/>
        <v>#REF!</v>
      </c>
      <c r="AT91" s="46"/>
      <c r="AU91" s="46" t="e">
        <f t="shared" si="127"/>
        <v>#REF!</v>
      </c>
      <c r="AV91" s="46" t="e">
        <f t="shared" si="128"/>
        <v>#REF!</v>
      </c>
      <c r="AW91" s="46" t="e">
        <f t="shared" si="129"/>
        <v>#REF!</v>
      </c>
      <c r="AX91" s="46" t="e">
        <f t="shared" si="130"/>
        <v>#REF!</v>
      </c>
      <c r="BA91" s="46" t="e">
        <f>LN(#REF!/#REF!)</f>
        <v>#REF!</v>
      </c>
      <c r="BB91" s="46" t="e">
        <f>LN(#REF!/#REF!)</f>
        <v>#REF!</v>
      </c>
      <c r="BC91" s="46" t="e">
        <f>LN(#REF!/#REF!)</f>
        <v>#REF!</v>
      </c>
      <c r="BD91" s="46" t="e">
        <f>LN(#REF!/#REF!)</f>
        <v>#REF!</v>
      </c>
      <c r="BF91" s="46" t="e">
        <f>F91/#REF!</f>
        <v>#REF!</v>
      </c>
      <c r="BG91" s="46" t="e">
        <f>#REF!/#REF!</f>
        <v>#REF!</v>
      </c>
      <c r="BH91" s="46" t="e">
        <f>#REF!/#REF!</f>
        <v>#REF!</v>
      </c>
      <c r="BI91" s="46" t="e">
        <f>#REF!/#REF!</f>
        <v>#REF!</v>
      </c>
      <c r="BJ91" s="46"/>
      <c r="BL91" s="46" t="e">
        <f t="shared" si="131"/>
        <v>#REF!</v>
      </c>
      <c r="BM91" s="46" t="e">
        <f t="shared" si="132"/>
        <v>#REF!</v>
      </c>
      <c r="BN91" s="46" t="e">
        <f t="shared" si="133"/>
        <v>#REF!</v>
      </c>
      <c r="BO91" s="46" t="e">
        <f t="shared" si="134"/>
        <v>#REF!</v>
      </c>
      <c r="BQ91" s="46" t="e">
        <f>LN(#REF!/#REF!)</f>
        <v>#REF!</v>
      </c>
      <c r="BR91" s="46" t="e">
        <f>LN(#REF!/#REF!)</f>
        <v>#REF!</v>
      </c>
      <c r="BS91" s="46" t="e">
        <f>LN(#REF!/#REF!)</f>
        <v>#REF!</v>
      </c>
      <c r="BT91" s="46" t="e">
        <f>LN(#REF!/#REF!)</f>
        <v>#REF!</v>
      </c>
      <c r="BV91" s="46" t="e">
        <f>LN(#REF!/#REF!)</f>
        <v>#REF!</v>
      </c>
      <c r="BW91" s="46" t="e">
        <f>LN(#REF!/#REF!)</f>
        <v>#REF!</v>
      </c>
      <c r="BX91" s="46" t="e">
        <f>LN(#REF!/#REF!)</f>
        <v>#REF!</v>
      </c>
      <c r="BY91" s="46" t="e">
        <f>LN(#REF!/#REF!)</f>
        <v>#REF!</v>
      </c>
      <c r="CA91" s="46">
        <f t="shared" si="135"/>
        <v>3.5341900936660588E-3</v>
      </c>
      <c r="CB91" s="46" t="e">
        <f>LN(#REF!/#REF!)</f>
        <v>#REF!</v>
      </c>
      <c r="CC91" s="46" t="e">
        <f>LN(#REF!/#REF!)</f>
        <v>#REF!</v>
      </c>
      <c r="CD91" s="46" t="e">
        <f>LN(#REF!/#REF!)</f>
        <v>#REF!</v>
      </c>
      <c r="CG91" s="46" t="e">
        <f t="shared" si="136"/>
        <v>#REF!</v>
      </c>
      <c r="CH91" s="46">
        <f t="shared" si="137"/>
        <v>1</v>
      </c>
      <c r="CI91" s="46" t="e">
        <f t="shared" si="110"/>
        <v>#REF!</v>
      </c>
      <c r="CJ91" s="46"/>
      <c r="CK91" s="46" t="e">
        <f t="shared" si="138"/>
        <v>#REF!</v>
      </c>
      <c r="CL91" s="46">
        <f t="shared" si="139"/>
        <v>1</v>
      </c>
      <c r="CM91" s="46" t="e">
        <f t="shared" si="111"/>
        <v>#REF!</v>
      </c>
      <c r="CN91" s="46"/>
      <c r="CO91" s="46" t="e">
        <f t="shared" si="140"/>
        <v>#REF!</v>
      </c>
      <c r="CP91" s="46">
        <f t="shared" si="141"/>
        <v>1</v>
      </c>
      <c r="CQ91" s="46" t="e">
        <f t="shared" si="112"/>
        <v>#REF!</v>
      </c>
      <c r="CR91" s="46"/>
      <c r="CS91" s="46" t="e">
        <f t="shared" si="142"/>
        <v>#REF!</v>
      </c>
      <c r="CT91" s="46">
        <f t="shared" si="143"/>
        <v>1</v>
      </c>
      <c r="CU91" s="46" t="e">
        <f t="shared" si="113"/>
        <v>#REF!</v>
      </c>
      <c r="CW91" s="46" t="e">
        <f t="shared" si="144"/>
        <v>#REF!</v>
      </c>
      <c r="CX91" s="46">
        <f t="shared" si="145"/>
        <v>1</v>
      </c>
      <c r="CY91" s="46" t="e">
        <f t="shared" si="114"/>
        <v>#REF!</v>
      </c>
      <c r="DD91" s="2">
        <f t="shared" si="115"/>
        <v>1974</v>
      </c>
      <c r="DE91" s="46">
        <f t="shared" si="98"/>
        <v>0.97485406713908773</v>
      </c>
      <c r="DF91" s="46">
        <f t="shared" si="99"/>
        <v>0.79734073659600746</v>
      </c>
      <c r="DG91" s="46">
        <f t="shared" si="100"/>
        <v>1.2318299430398454</v>
      </c>
      <c r="DH91" s="46">
        <f t="shared" si="101"/>
        <v>0.99253286992345757</v>
      </c>
    </row>
    <row r="92" spans="1:113" x14ac:dyDescent="0.2">
      <c r="A92" s="1" t="s">
        <v>63</v>
      </c>
      <c r="B92" s="1">
        <f t="shared" si="116"/>
        <v>1952</v>
      </c>
      <c r="D92" s="43">
        <f t="shared" si="102"/>
        <v>2946.1979999999999</v>
      </c>
      <c r="F92" s="43">
        <f t="shared" si="103"/>
        <v>28.701498970601175</v>
      </c>
      <c r="H92" s="50">
        <f t="shared" si="117"/>
        <v>102.64962129740255</v>
      </c>
      <c r="K92" s="43">
        <f t="shared" si="104"/>
        <v>3029.0776314673085</v>
      </c>
      <c r="L92" s="115">
        <f t="shared" si="105"/>
        <v>105.53726251614872</v>
      </c>
      <c r="O92" s="52">
        <f t="shared" si="118"/>
        <v>0.97263865719177323</v>
      </c>
      <c r="R92" s="46">
        <f t="shared" si="106"/>
        <v>1.0022321574945587</v>
      </c>
      <c r="S92" s="46"/>
      <c r="T92" s="46"/>
      <c r="V92" s="48">
        <f t="shared" si="107"/>
        <v>0.49339364980308242</v>
      </c>
      <c r="W92" s="48">
        <f t="shared" si="108"/>
        <v>0.98008116811673951</v>
      </c>
      <c r="X92" s="48">
        <f t="shared" si="109"/>
        <v>0.97789834499703776</v>
      </c>
      <c r="Y92" s="48">
        <f t="shared" si="119"/>
        <v>1.0022321574945587</v>
      </c>
      <c r="Z92" s="48">
        <f t="shared" si="120"/>
        <v>0.4835658246403865</v>
      </c>
      <c r="AA92" s="48">
        <f t="shared" si="121"/>
        <v>0.4835658246403865</v>
      </c>
      <c r="AB92" s="48"/>
      <c r="AC92" s="48"/>
      <c r="AH92" s="5"/>
      <c r="AJ92" s="46" t="e">
        <f>D92/#REF!</f>
        <v>#REF!</v>
      </c>
      <c r="AK92" s="46" t="e">
        <f>#REF!/#REF!</f>
        <v>#REF!</v>
      </c>
      <c r="AL92" s="46" t="e">
        <f>#REF!/#REF!</f>
        <v>#REF!</v>
      </c>
      <c r="AM92" s="46" t="e">
        <f>#REF!/#REF!</f>
        <v>#REF!</v>
      </c>
      <c r="AO92" s="46" t="e">
        <f t="shared" si="122"/>
        <v>#REF!</v>
      </c>
      <c r="AP92" s="46" t="e">
        <f t="shared" si="123"/>
        <v>#REF!</v>
      </c>
      <c r="AQ92" s="46" t="e">
        <f t="shared" si="124"/>
        <v>#REF!</v>
      </c>
      <c r="AR92" s="46" t="e">
        <f t="shared" si="125"/>
        <v>#REF!</v>
      </c>
      <c r="AS92" s="46" t="e">
        <f t="shared" si="126"/>
        <v>#REF!</v>
      </c>
      <c r="AT92" s="46"/>
      <c r="AU92" s="46" t="e">
        <f t="shared" si="127"/>
        <v>#REF!</v>
      </c>
      <c r="AV92" s="46" t="e">
        <f t="shared" si="128"/>
        <v>#REF!</v>
      </c>
      <c r="AW92" s="46" t="e">
        <f t="shared" si="129"/>
        <v>#REF!</v>
      </c>
      <c r="AX92" s="46" t="e">
        <f t="shared" si="130"/>
        <v>#REF!</v>
      </c>
      <c r="BA92" s="46" t="e">
        <f>LN(#REF!/#REF!)</f>
        <v>#REF!</v>
      </c>
      <c r="BB92" s="46" t="e">
        <f>LN(#REF!/#REF!)</f>
        <v>#REF!</v>
      </c>
      <c r="BC92" s="46" t="e">
        <f>LN(#REF!/#REF!)</f>
        <v>#REF!</v>
      </c>
      <c r="BD92" s="46" t="e">
        <f>LN(#REF!/#REF!)</f>
        <v>#REF!</v>
      </c>
      <c r="BF92" s="46" t="e">
        <f>F92/#REF!</f>
        <v>#REF!</v>
      </c>
      <c r="BG92" s="46" t="e">
        <f>#REF!/#REF!</f>
        <v>#REF!</v>
      </c>
      <c r="BH92" s="46" t="e">
        <f>#REF!/#REF!</f>
        <v>#REF!</v>
      </c>
      <c r="BI92" s="46" t="e">
        <f>#REF!/#REF!</f>
        <v>#REF!</v>
      </c>
      <c r="BJ92" s="46"/>
      <c r="BL92" s="46" t="e">
        <f t="shared" si="131"/>
        <v>#REF!</v>
      </c>
      <c r="BM92" s="46" t="e">
        <f t="shared" si="132"/>
        <v>#REF!</v>
      </c>
      <c r="BN92" s="46" t="e">
        <f t="shared" si="133"/>
        <v>#REF!</v>
      </c>
      <c r="BO92" s="46" t="e">
        <f t="shared" si="134"/>
        <v>#REF!</v>
      </c>
      <c r="BQ92" s="46" t="e">
        <f>LN(#REF!/#REF!)</f>
        <v>#REF!</v>
      </c>
      <c r="BR92" s="46" t="e">
        <f>LN(#REF!/#REF!)</f>
        <v>#REF!</v>
      </c>
      <c r="BS92" s="46" t="e">
        <f>LN(#REF!/#REF!)</f>
        <v>#REF!</v>
      </c>
      <c r="BT92" s="46" t="e">
        <f>LN(#REF!/#REF!)</f>
        <v>#REF!</v>
      </c>
      <c r="BV92" s="46" t="e">
        <f>LN(#REF!/#REF!)</f>
        <v>#REF!</v>
      </c>
      <c r="BW92" s="46" t="e">
        <f>LN(#REF!/#REF!)</f>
        <v>#REF!</v>
      </c>
      <c r="BX92" s="46" t="e">
        <f>LN(#REF!/#REF!)</f>
        <v>#REF!</v>
      </c>
      <c r="BY92" s="46" t="e">
        <f>LN(#REF!/#REF!)</f>
        <v>#REF!</v>
      </c>
      <c r="CA92" s="46">
        <f t="shared" si="135"/>
        <v>-2.370490245449814E-2</v>
      </c>
      <c r="CB92" s="46" t="e">
        <f>LN(#REF!/#REF!)</f>
        <v>#REF!</v>
      </c>
      <c r="CC92" s="46" t="e">
        <f>LN(#REF!/#REF!)</f>
        <v>#REF!</v>
      </c>
      <c r="CD92" s="46" t="e">
        <f>LN(#REF!/#REF!)</f>
        <v>#REF!</v>
      </c>
      <c r="CG92" s="46" t="e">
        <f t="shared" si="136"/>
        <v>#REF!</v>
      </c>
      <c r="CH92" s="46">
        <f t="shared" si="137"/>
        <v>1</v>
      </c>
      <c r="CI92" s="46" t="e">
        <f t="shared" si="110"/>
        <v>#REF!</v>
      </c>
      <c r="CJ92" s="46"/>
      <c r="CK92" s="46" t="e">
        <f t="shared" si="138"/>
        <v>#REF!</v>
      </c>
      <c r="CL92" s="46">
        <f t="shared" si="139"/>
        <v>1</v>
      </c>
      <c r="CM92" s="46" t="e">
        <f t="shared" si="111"/>
        <v>#REF!</v>
      </c>
      <c r="CN92" s="46"/>
      <c r="CO92" s="46" t="e">
        <f t="shared" si="140"/>
        <v>#REF!</v>
      </c>
      <c r="CP92" s="46">
        <f t="shared" si="141"/>
        <v>1</v>
      </c>
      <c r="CQ92" s="46" t="e">
        <f t="shared" si="112"/>
        <v>#REF!</v>
      </c>
      <c r="CR92" s="46"/>
      <c r="CS92" s="46" t="e">
        <f t="shared" si="142"/>
        <v>#REF!</v>
      </c>
      <c r="CT92" s="46">
        <f t="shared" si="143"/>
        <v>1</v>
      </c>
      <c r="CU92" s="46" t="e">
        <f t="shared" si="113"/>
        <v>#REF!</v>
      </c>
      <c r="CW92" s="46" t="e">
        <f t="shared" si="144"/>
        <v>#REF!</v>
      </c>
      <c r="CX92" s="46">
        <f t="shared" si="145"/>
        <v>1</v>
      </c>
      <c r="CY92" s="46" t="e">
        <f t="shared" si="114"/>
        <v>#REF!</v>
      </c>
      <c r="DD92" s="2">
        <f t="shared" si="115"/>
        <v>1975</v>
      </c>
      <c r="DE92" s="46">
        <f t="shared" si="98"/>
        <v>0.94546981582477685</v>
      </c>
      <c r="DF92" s="46">
        <f t="shared" si="99"/>
        <v>0.81727797089711285</v>
      </c>
      <c r="DG92" s="46">
        <f t="shared" si="100"/>
        <v>1.1671753393006601</v>
      </c>
      <c r="DH92" s="46">
        <f t="shared" si="101"/>
        <v>0.9911554481983802</v>
      </c>
    </row>
    <row r="93" spans="1:113" x14ac:dyDescent="0.2">
      <c r="A93" s="1" t="s">
        <v>63</v>
      </c>
      <c r="B93" s="1">
        <f t="shared" si="116"/>
        <v>1953</v>
      </c>
      <c r="D93" s="43">
        <f t="shared" si="102"/>
        <v>2809.3040000000001</v>
      </c>
      <c r="F93" s="43">
        <f t="shared" si="103"/>
        <v>29.253228242721686</v>
      </c>
      <c r="H93" s="50">
        <f t="shared" si="117"/>
        <v>96.033982187896328</v>
      </c>
      <c r="K93" s="43">
        <f t="shared" si="104"/>
        <v>3001.5004348870293</v>
      </c>
      <c r="L93" s="115">
        <f t="shared" si="105"/>
        <v>102.6040753513696</v>
      </c>
      <c r="O93" s="52">
        <f t="shared" si="118"/>
        <v>0.93596654771290644</v>
      </c>
      <c r="R93" s="46">
        <f t="shared" si="106"/>
        <v>0.97437721384333331</v>
      </c>
      <c r="S93" s="46"/>
      <c r="T93" s="46"/>
      <c r="V93" s="48">
        <f t="shared" si="107"/>
        <v>0.50287816207728697</v>
      </c>
      <c r="W93" s="48">
        <f t="shared" si="108"/>
        <v>0.91691616834047918</v>
      </c>
      <c r="X93" s="48">
        <f t="shared" si="109"/>
        <v>0.94102792564677828</v>
      </c>
      <c r="Y93" s="48">
        <f t="shared" si="119"/>
        <v>0.97437721384333331</v>
      </c>
      <c r="Z93" s="48">
        <f t="shared" si="120"/>
        <v>0.4610971175140085</v>
      </c>
      <c r="AA93" s="48">
        <f t="shared" si="121"/>
        <v>0.46109711751400845</v>
      </c>
      <c r="AB93" s="48"/>
      <c r="AC93" s="48"/>
      <c r="AH93" s="5"/>
      <c r="AJ93" s="46" t="e">
        <f>D93/#REF!</f>
        <v>#REF!</v>
      </c>
      <c r="AK93" s="46" t="e">
        <f>#REF!/#REF!</f>
        <v>#REF!</v>
      </c>
      <c r="AL93" s="46" t="e">
        <f>#REF!/#REF!</f>
        <v>#REF!</v>
      </c>
      <c r="AM93" s="46" t="e">
        <f>#REF!/#REF!</f>
        <v>#REF!</v>
      </c>
      <c r="AO93" s="46" t="e">
        <f t="shared" si="122"/>
        <v>#REF!</v>
      </c>
      <c r="AP93" s="46" t="e">
        <f t="shared" si="123"/>
        <v>#REF!</v>
      </c>
      <c r="AQ93" s="46" t="e">
        <f t="shared" si="124"/>
        <v>#REF!</v>
      </c>
      <c r="AR93" s="46" t="e">
        <f t="shared" si="125"/>
        <v>#REF!</v>
      </c>
      <c r="AS93" s="46" t="e">
        <f t="shared" si="126"/>
        <v>#REF!</v>
      </c>
      <c r="AT93" s="46"/>
      <c r="AU93" s="46" t="e">
        <f t="shared" si="127"/>
        <v>#REF!</v>
      </c>
      <c r="AV93" s="46" t="e">
        <f t="shared" si="128"/>
        <v>#REF!</v>
      </c>
      <c r="AW93" s="46" t="e">
        <f t="shared" si="129"/>
        <v>#REF!</v>
      </c>
      <c r="AX93" s="46" t="e">
        <f t="shared" si="130"/>
        <v>#REF!</v>
      </c>
      <c r="BA93" s="46" t="e">
        <f>LN(#REF!/#REF!)</f>
        <v>#REF!</v>
      </c>
      <c r="BB93" s="46" t="e">
        <f>LN(#REF!/#REF!)</f>
        <v>#REF!</v>
      </c>
      <c r="BC93" s="46" t="e">
        <f>LN(#REF!/#REF!)</f>
        <v>#REF!</v>
      </c>
      <c r="BD93" s="46" t="e">
        <f>LN(#REF!/#REF!)</f>
        <v>#REF!</v>
      </c>
      <c r="BF93" s="46" t="e">
        <f>F93/#REF!</f>
        <v>#REF!</v>
      </c>
      <c r="BG93" s="46" t="e">
        <f>#REF!/#REF!</f>
        <v>#REF!</v>
      </c>
      <c r="BH93" s="46" t="e">
        <f>#REF!/#REF!</f>
        <v>#REF!</v>
      </c>
      <c r="BI93" s="46" t="e">
        <f>#REF!/#REF!</f>
        <v>#REF!</v>
      </c>
      <c r="BJ93" s="46"/>
      <c r="BL93" s="46" t="e">
        <f t="shared" si="131"/>
        <v>#REF!</v>
      </c>
      <c r="BM93" s="46" t="e">
        <f t="shared" si="132"/>
        <v>#REF!</v>
      </c>
      <c r="BN93" s="46" t="e">
        <f t="shared" si="133"/>
        <v>#REF!</v>
      </c>
      <c r="BO93" s="46" t="e">
        <f t="shared" si="134"/>
        <v>#REF!</v>
      </c>
      <c r="BQ93" s="46" t="e">
        <f>LN(#REF!/#REF!)</f>
        <v>#REF!</v>
      </c>
      <c r="BR93" s="46" t="e">
        <f>LN(#REF!/#REF!)</f>
        <v>#REF!</v>
      </c>
      <c r="BS93" s="46" t="e">
        <f>LN(#REF!/#REF!)</f>
        <v>#REF!</v>
      </c>
      <c r="BT93" s="46" t="e">
        <f>LN(#REF!/#REF!)</f>
        <v>#REF!</v>
      </c>
      <c r="BV93" s="46" t="e">
        <f>LN(#REF!/#REF!)</f>
        <v>#REF!</v>
      </c>
      <c r="BW93" s="46" t="e">
        <f>LN(#REF!/#REF!)</f>
        <v>#REF!</v>
      </c>
      <c r="BX93" s="46" t="e">
        <f>LN(#REF!/#REF!)</f>
        <v>#REF!</v>
      </c>
      <c r="BY93" s="46" t="e">
        <f>LN(#REF!/#REF!)</f>
        <v>#REF!</v>
      </c>
      <c r="CA93" s="46">
        <f t="shared" si="135"/>
        <v>-3.8432907202585291E-2</v>
      </c>
      <c r="CB93" s="46" t="e">
        <f>LN(#REF!/#REF!)</f>
        <v>#REF!</v>
      </c>
      <c r="CC93" s="46" t="e">
        <f>LN(#REF!/#REF!)</f>
        <v>#REF!</v>
      </c>
      <c r="CD93" s="46" t="e">
        <f>LN(#REF!/#REF!)</f>
        <v>#REF!</v>
      </c>
      <c r="CG93" s="46" t="e">
        <f t="shared" si="136"/>
        <v>#REF!</v>
      </c>
      <c r="CH93" s="46">
        <f t="shared" si="137"/>
        <v>1</v>
      </c>
      <c r="CI93" s="46" t="e">
        <f t="shared" si="110"/>
        <v>#REF!</v>
      </c>
      <c r="CJ93" s="46"/>
      <c r="CK93" s="46" t="e">
        <f t="shared" si="138"/>
        <v>#REF!</v>
      </c>
      <c r="CL93" s="46">
        <f t="shared" si="139"/>
        <v>1</v>
      </c>
      <c r="CM93" s="46" t="e">
        <f t="shared" si="111"/>
        <v>#REF!</v>
      </c>
      <c r="CN93" s="46"/>
      <c r="CO93" s="46" t="e">
        <f t="shared" si="140"/>
        <v>#REF!</v>
      </c>
      <c r="CP93" s="46">
        <f t="shared" si="141"/>
        <v>1</v>
      </c>
      <c r="CQ93" s="46" t="e">
        <f t="shared" si="112"/>
        <v>#REF!</v>
      </c>
      <c r="CR93" s="46"/>
      <c r="CS93" s="46" t="e">
        <f t="shared" si="142"/>
        <v>#REF!</v>
      </c>
      <c r="CT93" s="46">
        <f t="shared" si="143"/>
        <v>1</v>
      </c>
      <c r="CU93" s="46" t="e">
        <f t="shared" si="113"/>
        <v>#REF!</v>
      </c>
      <c r="CW93" s="46" t="e">
        <f t="shared" si="144"/>
        <v>#REF!</v>
      </c>
      <c r="CX93" s="46">
        <f t="shared" si="145"/>
        <v>1</v>
      </c>
      <c r="CY93" s="46" t="e">
        <f t="shared" si="114"/>
        <v>#REF!</v>
      </c>
      <c r="DD93" s="2">
        <f t="shared" si="115"/>
        <v>1976</v>
      </c>
      <c r="DE93" s="46">
        <f t="shared" si="98"/>
        <v>0.92849789454483778</v>
      </c>
      <c r="DF93" s="46">
        <f t="shared" si="99"/>
        <v>0.83336894434812103</v>
      </c>
      <c r="DG93" s="46">
        <f t="shared" si="100"/>
        <v>1.1187865049033727</v>
      </c>
      <c r="DH93" s="46">
        <f t="shared" si="101"/>
        <v>0.99585565017283428</v>
      </c>
    </row>
    <row r="94" spans="1:113" x14ac:dyDescent="0.2">
      <c r="A94" s="1" t="s">
        <v>63</v>
      </c>
      <c r="B94" s="1">
        <f t="shared" si="116"/>
        <v>1954</v>
      </c>
      <c r="D94" s="43">
        <f t="shared" si="102"/>
        <v>2776.924</v>
      </c>
      <c r="F94" s="43">
        <f t="shared" si="103"/>
        <v>29.913833099802616</v>
      </c>
      <c r="H94" s="50">
        <f t="shared" si="117"/>
        <v>92.830764641069123</v>
      </c>
      <c r="K94" s="43">
        <f t="shared" si="104"/>
        <v>2906.7971164438218</v>
      </c>
      <c r="L94" s="115">
        <f t="shared" si="105"/>
        <v>97.172338521304454</v>
      </c>
      <c r="O94" s="52">
        <f t="shared" si="118"/>
        <v>0.95532088713411523</v>
      </c>
      <c r="R94" s="46">
        <f t="shared" si="106"/>
        <v>0.92279485144023554</v>
      </c>
      <c r="S94" s="46"/>
      <c r="T94" s="46"/>
      <c r="V94" s="48">
        <f t="shared" si="107"/>
        <v>0.51423430211187759</v>
      </c>
      <c r="W94" s="48">
        <f t="shared" si="108"/>
        <v>0.88633239067674341</v>
      </c>
      <c r="X94" s="48">
        <f t="shared" si="109"/>
        <v>0.96048692652913703</v>
      </c>
      <c r="Y94" s="48">
        <f t="shared" si="119"/>
        <v>0.92279485144023554</v>
      </c>
      <c r="Z94" s="48">
        <f t="shared" si="120"/>
        <v>0.45578251835880723</v>
      </c>
      <c r="AA94" s="48">
        <f t="shared" si="121"/>
        <v>0.45578251835880718</v>
      </c>
      <c r="AB94" s="48"/>
      <c r="AC94" s="48"/>
      <c r="AH94" s="5"/>
      <c r="AJ94" s="46" t="e">
        <f>D94/#REF!</f>
        <v>#REF!</v>
      </c>
      <c r="AK94" s="46" t="e">
        <f>#REF!/#REF!</f>
        <v>#REF!</v>
      </c>
      <c r="AL94" s="46" t="e">
        <f>#REF!/#REF!</f>
        <v>#REF!</v>
      </c>
      <c r="AM94" s="46" t="e">
        <f>#REF!/#REF!</f>
        <v>#REF!</v>
      </c>
      <c r="AO94" s="46" t="e">
        <f t="shared" si="122"/>
        <v>#REF!</v>
      </c>
      <c r="AP94" s="46" t="e">
        <f t="shared" si="123"/>
        <v>#REF!</v>
      </c>
      <c r="AQ94" s="46" t="e">
        <f t="shared" si="124"/>
        <v>#REF!</v>
      </c>
      <c r="AR94" s="46" t="e">
        <f t="shared" si="125"/>
        <v>#REF!</v>
      </c>
      <c r="AS94" s="46" t="e">
        <f t="shared" si="126"/>
        <v>#REF!</v>
      </c>
      <c r="AT94" s="46"/>
      <c r="AU94" s="46" t="e">
        <f t="shared" si="127"/>
        <v>#REF!</v>
      </c>
      <c r="AV94" s="46" t="e">
        <f t="shared" si="128"/>
        <v>#REF!</v>
      </c>
      <c r="AW94" s="46" t="e">
        <f t="shared" si="129"/>
        <v>#REF!</v>
      </c>
      <c r="AX94" s="46" t="e">
        <f t="shared" si="130"/>
        <v>#REF!</v>
      </c>
      <c r="BA94" s="46" t="e">
        <f>LN(#REF!/#REF!)</f>
        <v>#REF!</v>
      </c>
      <c r="BB94" s="46" t="e">
        <f>LN(#REF!/#REF!)</f>
        <v>#REF!</v>
      </c>
      <c r="BC94" s="46" t="e">
        <f>LN(#REF!/#REF!)</f>
        <v>#REF!</v>
      </c>
      <c r="BD94" s="46" t="e">
        <f>LN(#REF!/#REF!)</f>
        <v>#REF!</v>
      </c>
      <c r="BF94" s="46" t="e">
        <f>F94/#REF!</f>
        <v>#REF!</v>
      </c>
      <c r="BG94" s="46" t="e">
        <f>#REF!/#REF!</f>
        <v>#REF!</v>
      </c>
      <c r="BH94" s="46" t="e">
        <f>#REF!/#REF!</f>
        <v>#REF!</v>
      </c>
      <c r="BI94" s="46" t="e">
        <f>#REF!/#REF!</f>
        <v>#REF!</v>
      </c>
      <c r="BJ94" s="46"/>
      <c r="BL94" s="46" t="e">
        <f t="shared" si="131"/>
        <v>#REF!</v>
      </c>
      <c r="BM94" s="46" t="e">
        <f t="shared" si="132"/>
        <v>#REF!</v>
      </c>
      <c r="BN94" s="46" t="e">
        <f t="shared" si="133"/>
        <v>#REF!</v>
      </c>
      <c r="BO94" s="46" t="e">
        <f t="shared" si="134"/>
        <v>#REF!</v>
      </c>
      <c r="BQ94" s="46" t="e">
        <f>LN(#REF!/#REF!)</f>
        <v>#REF!</v>
      </c>
      <c r="BR94" s="46" t="e">
        <f>LN(#REF!/#REF!)</f>
        <v>#REF!</v>
      </c>
      <c r="BS94" s="46" t="e">
        <f>LN(#REF!/#REF!)</f>
        <v>#REF!</v>
      </c>
      <c r="BT94" s="46" t="e">
        <f>LN(#REF!/#REF!)</f>
        <v>#REF!</v>
      </c>
      <c r="BV94" s="46" t="e">
        <f>LN(#REF!/#REF!)</f>
        <v>#REF!</v>
      </c>
      <c r="BW94" s="46" t="e">
        <f>LN(#REF!/#REF!)</f>
        <v>#REF!</v>
      </c>
      <c r="BX94" s="46" t="e">
        <f>LN(#REF!/#REF!)</f>
        <v>#REF!</v>
      </c>
      <c r="BY94" s="46" t="e">
        <f>LN(#REF!/#REF!)</f>
        <v>#REF!</v>
      </c>
      <c r="CA94" s="46">
        <f t="shared" si="135"/>
        <v>2.0467555297186555E-2</v>
      </c>
      <c r="CB94" s="46" t="e">
        <f>LN(#REF!/#REF!)</f>
        <v>#REF!</v>
      </c>
      <c r="CC94" s="46" t="e">
        <f>LN(#REF!/#REF!)</f>
        <v>#REF!</v>
      </c>
      <c r="CD94" s="46" t="e">
        <f>LN(#REF!/#REF!)</f>
        <v>#REF!</v>
      </c>
      <c r="CG94" s="46" t="e">
        <f t="shared" si="136"/>
        <v>#REF!</v>
      </c>
      <c r="CH94" s="46">
        <f t="shared" si="137"/>
        <v>1</v>
      </c>
      <c r="CI94" s="46" t="e">
        <f t="shared" si="110"/>
        <v>#REF!</v>
      </c>
      <c r="CJ94" s="46"/>
      <c r="CK94" s="46" t="e">
        <f t="shared" si="138"/>
        <v>#REF!</v>
      </c>
      <c r="CL94" s="46">
        <f t="shared" si="139"/>
        <v>1</v>
      </c>
      <c r="CM94" s="46" t="e">
        <f t="shared" si="111"/>
        <v>#REF!</v>
      </c>
      <c r="CN94" s="46"/>
      <c r="CO94" s="46" t="e">
        <f t="shared" si="140"/>
        <v>#REF!</v>
      </c>
      <c r="CP94" s="46">
        <f t="shared" si="141"/>
        <v>1</v>
      </c>
      <c r="CQ94" s="46" t="e">
        <f t="shared" si="112"/>
        <v>#REF!</v>
      </c>
      <c r="CR94" s="46"/>
      <c r="CS94" s="46" t="e">
        <f t="shared" si="142"/>
        <v>#REF!</v>
      </c>
      <c r="CT94" s="46">
        <f t="shared" si="143"/>
        <v>1</v>
      </c>
      <c r="CU94" s="46" t="e">
        <f t="shared" si="113"/>
        <v>#REF!</v>
      </c>
      <c r="CW94" s="46" t="e">
        <f t="shared" si="144"/>
        <v>#REF!</v>
      </c>
      <c r="CX94" s="46">
        <f t="shared" si="145"/>
        <v>1</v>
      </c>
      <c r="CY94" s="46" t="e">
        <f t="shared" si="114"/>
        <v>#REF!</v>
      </c>
      <c r="DD94" s="2">
        <f t="shared" si="115"/>
        <v>1977</v>
      </c>
      <c r="DE94" s="46">
        <f t="shared" si="98"/>
        <v>0.99290302361533433</v>
      </c>
      <c r="DF94" s="46">
        <f t="shared" si="99"/>
        <v>0.84609700270946586</v>
      </c>
      <c r="DG94" s="46">
        <f t="shared" si="100"/>
        <v>1.1535319629087051</v>
      </c>
      <c r="DH94" s="46">
        <f t="shared" si="101"/>
        <v>1.0173187380851523</v>
      </c>
    </row>
    <row r="95" spans="1:113" x14ac:dyDescent="0.2">
      <c r="A95" s="1" t="s">
        <v>63</v>
      </c>
      <c r="B95" s="1">
        <f t="shared" si="116"/>
        <v>1955</v>
      </c>
      <c r="D95" s="43">
        <f t="shared" si="102"/>
        <v>2911.143</v>
      </c>
      <c r="F95" s="43">
        <f t="shared" si="103"/>
        <v>30.679715723217608</v>
      </c>
      <c r="H95" s="50">
        <f t="shared" si="117"/>
        <v>94.888199951504859</v>
      </c>
      <c r="K95" s="43">
        <f t="shared" si="104"/>
        <v>2940.5144948584289</v>
      </c>
      <c r="L95" s="115">
        <f t="shared" si="105"/>
        <v>95.845558719865323</v>
      </c>
      <c r="O95" s="52">
        <f t="shared" si="118"/>
        <v>0.99001144360628535</v>
      </c>
      <c r="R95" s="46">
        <f t="shared" si="106"/>
        <v>0.91019511793176899</v>
      </c>
      <c r="S95" s="46"/>
      <c r="T95" s="46"/>
      <c r="V95" s="48">
        <f t="shared" si="107"/>
        <v>0.52740022153910138</v>
      </c>
      <c r="W95" s="48">
        <f t="shared" si="108"/>
        <v>0.90597643394636529</v>
      </c>
      <c r="X95" s="48">
        <f t="shared" si="109"/>
        <v>0.99536507733090263</v>
      </c>
      <c r="Y95" s="48">
        <f t="shared" si="119"/>
        <v>0.91019511793176899</v>
      </c>
      <c r="Z95" s="48">
        <f t="shared" si="120"/>
        <v>0.47781217197251807</v>
      </c>
      <c r="AA95" s="48">
        <f t="shared" si="121"/>
        <v>0.47781217197251807</v>
      </c>
      <c r="AB95" s="48"/>
      <c r="AC95" s="48"/>
      <c r="AH95" s="5"/>
      <c r="AJ95" s="46" t="e">
        <f>D95/#REF!</f>
        <v>#REF!</v>
      </c>
      <c r="AK95" s="46" t="e">
        <f>#REF!/#REF!</f>
        <v>#REF!</v>
      </c>
      <c r="AL95" s="46" t="e">
        <f>#REF!/#REF!</f>
        <v>#REF!</v>
      </c>
      <c r="AM95" s="46" t="e">
        <f>#REF!/#REF!</f>
        <v>#REF!</v>
      </c>
      <c r="AO95" s="46" t="e">
        <f t="shared" si="122"/>
        <v>#REF!</v>
      </c>
      <c r="AP95" s="46" t="e">
        <f t="shared" si="123"/>
        <v>#REF!</v>
      </c>
      <c r="AQ95" s="46" t="e">
        <f t="shared" si="124"/>
        <v>#REF!</v>
      </c>
      <c r="AR95" s="46" t="e">
        <f t="shared" si="125"/>
        <v>#REF!</v>
      </c>
      <c r="AS95" s="46" t="e">
        <f t="shared" si="126"/>
        <v>#REF!</v>
      </c>
      <c r="AT95" s="46"/>
      <c r="AU95" s="46" t="e">
        <f t="shared" si="127"/>
        <v>#REF!</v>
      </c>
      <c r="AV95" s="46" t="e">
        <f t="shared" si="128"/>
        <v>#REF!</v>
      </c>
      <c r="AW95" s="46" t="e">
        <f t="shared" si="129"/>
        <v>#REF!</v>
      </c>
      <c r="AX95" s="46" t="e">
        <f t="shared" si="130"/>
        <v>#REF!</v>
      </c>
      <c r="BA95" s="46" t="e">
        <f>LN(#REF!/#REF!)</f>
        <v>#REF!</v>
      </c>
      <c r="BB95" s="46" t="e">
        <f>LN(#REF!/#REF!)</f>
        <v>#REF!</v>
      </c>
      <c r="BC95" s="46" t="e">
        <f>LN(#REF!/#REF!)</f>
        <v>#REF!</v>
      </c>
      <c r="BD95" s="46" t="e">
        <f>LN(#REF!/#REF!)</f>
        <v>#REF!</v>
      </c>
      <c r="BF95" s="46" t="e">
        <f>F95/#REF!</f>
        <v>#REF!</v>
      </c>
      <c r="BG95" s="46" t="e">
        <f>#REF!/#REF!</f>
        <v>#REF!</v>
      </c>
      <c r="BH95" s="46" t="e">
        <f>#REF!/#REF!</f>
        <v>#REF!</v>
      </c>
      <c r="BI95" s="46" t="e">
        <f>#REF!/#REF!</f>
        <v>#REF!</v>
      </c>
      <c r="BJ95" s="46"/>
      <c r="BL95" s="46" t="e">
        <f t="shared" si="131"/>
        <v>#REF!</v>
      </c>
      <c r="BM95" s="46" t="e">
        <f t="shared" si="132"/>
        <v>#REF!</v>
      </c>
      <c r="BN95" s="46" t="e">
        <f t="shared" si="133"/>
        <v>#REF!</v>
      </c>
      <c r="BO95" s="46" t="e">
        <f t="shared" si="134"/>
        <v>#REF!</v>
      </c>
      <c r="BQ95" s="46" t="e">
        <f>LN(#REF!/#REF!)</f>
        <v>#REF!</v>
      </c>
      <c r="BR95" s="46" t="e">
        <f>LN(#REF!/#REF!)</f>
        <v>#REF!</v>
      </c>
      <c r="BS95" s="46" t="e">
        <f>LN(#REF!/#REF!)</f>
        <v>#REF!</v>
      </c>
      <c r="BT95" s="46" t="e">
        <f>LN(#REF!/#REF!)</f>
        <v>#REF!</v>
      </c>
      <c r="BV95" s="46" t="e">
        <f>LN(#REF!/#REF!)</f>
        <v>#REF!</v>
      </c>
      <c r="BW95" s="46" t="e">
        <f>LN(#REF!/#REF!)</f>
        <v>#REF!</v>
      </c>
      <c r="BX95" s="46" t="e">
        <f>LN(#REF!/#REF!)</f>
        <v>#REF!</v>
      </c>
      <c r="BY95" s="46" t="e">
        <f>LN(#REF!/#REF!)</f>
        <v>#REF!</v>
      </c>
      <c r="CA95" s="46">
        <f t="shared" si="135"/>
        <v>3.5669210746956594E-2</v>
      </c>
      <c r="CB95" s="46" t="e">
        <f>LN(#REF!/#REF!)</f>
        <v>#REF!</v>
      </c>
      <c r="CC95" s="46" t="e">
        <f>LN(#REF!/#REF!)</f>
        <v>#REF!</v>
      </c>
      <c r="CD95" s="46" t="e">
        <f>LN(#REF!/#REF!)</f>
        <v>#REF!</v>
      </c>
      <c r="CG95" s="46" t="e">
        <f t="shared" si="136"/>
        <v>#REF!</v>
      </c>
      <c r="CH95" s="46">
        <f t="shared" si="137"/>
        <v>1</v>
      </c>
      <c r="CI95" s="46" t="e">
        <f t="shared" si="110"/>
        <v>#REF!</v>
      </c>
      <c r="CJ95" s="46"/>
      <c r="CK95" s="46" t="e">
        <f t="shared" si="138"/>
        <v>#REF!</v>
      </c>
      <c r="CL95" s="46">
        <f t="shared" si="139"/>
        <v>1</v>
      </c>
      <c r="CM95" s="46" t="e">
        <f t="shared" si="111"/>
        <v>#REF!</v>
      </c>
      <c r="CN95" s="46"/>
      <c r="CO95" s="46" t="e">
        <f t="shared" si="140"/>
        <v>#REF!</v>
      </c>
      <c r="CP95" s="46">
        <f t="shared" si="141"/>
        <v>1</v>
      </c>
      <c r="CQ95" s="46" t="e">
        <f t="shared" si="112"/>
        <v>#REF!</v>
      </c>
      <c r="CR95" s="46"/>
      <c r="CS95" s="46" t="e">
        <f t="shared" si="142"/>
        <v>#REF!</v>
      </c>
      <c r="CT95" s="46">
        <f t="shared" si="143"/>
        <v>1</v>
      </c>
      <c r="CU95" s="46" t="e">
        <f t="shared" si="113"/>
        <v>#REF!</v>
      </c>
      <c r="CW95" s="46" t="e">
        <f t="shared" si="144"/>
        <v>#REF!</v>
      </c>
      <c r="CX95" s="46">
        <f t="shared" si="145"/>
        <v>1</v>
      </c>
      <c r="CY95" s="46" t="e">
        <f t="shared" si="114"/>
        <v>#REF!</v>
      </c>
      <c r="DD95" s="2">
        <f t="shared" si="115"/>
        <v>1978</v>
      </c>
      <c r="DE95" s="46">
        <f t="shared" si="98"/>
        <v>0.98827768154217166</v>
      </c>
      <c r="DF95" s="46">
        <f t="shared" si="99"/>
        <v>0.85990494559524699</v>
      </c>
      <c r="DG95" s="46">
        <f t="shared" si="100"/>
        <v>1.1381627792543112</v>
      </c>
      <c r="DH95" s="46">
        <f t="shared" si="101"/>
        <v>1.0097739485125785</v>
      </c>
    </row>
    <row r="96" spans="1:113" x14ac:dyDescent="0.2">
      <c r="A96" s="1" t="s">
        <v>63</v>
      </c>
      <c r="B96" s="1">
        <f t="shared" si="116"/>
        <v>1956</v>
      </c>
      <c r="D96" s="43">
        <f t="shared" si="102"/>
        <v>2987.0310000000004</v>
      </c>
      <c r="F96" s="43">
        <f t="shared" si="103"/>
        <v>31.51261913231259</v>
      </c>
      <c r="H96" s="50">
        <f t="shared" si="117"/>
        <v>94.788408017064555</v>
      </c>
      <c r="K96" s="43">
        <f t="shared" si="104"/>
        <v>3068.8292562067254</v>
      </c>
      <c r="L96" s="115">
        <f t="shared" si="105"/>
        <v>97.384138186723803</v>
      </c>
      <c r="O96" s="52">
        <f t="shared" si="118"/>
        <v>0.97334545216509272</v>
      </c>
      <c r="R96" s="46">
        <f t="shared" si="106"/>
        <v>0.9248062020340353</v>
      </c>
      <c r="S96" s="46"/>
      <c r="T96" s="46"/>
      <c r="V96" s="48">
        <f t="shared" si="107"/>
        <v>0.54171826302424253</v>
      </c>
      <c r="W96" s="48">
        <f t="shared" si="108"/>
        <v>0.90502363748751113</v>
      </c>
      <c r="X96" s="48">
        <f t="shared" si="109"/>
        <v>0.97860896206901082</v>
      </c>
      <c r="Y96" s="48">
        <f t="shared" si="119"/>
        <v>0.9248062020340353</v>
      </c>
      <c r="Z96" s="48">
        <f t="shared" si="120"/>
        <v>0.49026783289561632</v>
      </c>
      <c r="AA96" s="48">
        <f t="shared" si="121"/>
        <v>0.49026783289561626</v>
      </c>
      <c r="AB96" s="48"/>
      <c r="AC96" s="48"/>
      <c r="AH96" s="5"/>
      <c r="AJ96" s="46" t="e">
        <f>D96/#REF!</f>
        <v>#REF!</v>
      </c>
      <c r="AK96" s="46" t="e">
        <f>#REF!/#REF!</f>
        <v>#REF!</v>
      </c>
      <c r="AL96" s="46" t="e">
        <f>#REF!/#REF!</f>
        <v>#REF!</v>
      </c>
      <c r="AM96" s="46" t="e">
        <f>#REF!/#REF!</f>
        <v>#REF!</v>
      </c>
      <c r="AO96" s="46" t="e">
        <f t="shared" si="122"/>
        <v>#REF!</v>
      </c>
      <c r="AP96" s="46" t="e">
        <f t="shared" si="123"/>
        <v>#REF!</v>
      </c>
      <c r="AQ96" s="46" t="e">
        <f t="shared" si="124"/>
        <v>#REF!</v>
      </c>
      <c r="AR96" s="46" t="e">
        <f t="shared" si="125"/>
        <v>#REF!</v>
      </c>
      <c r="AS96" s="46" t="e">
        <f t="shared" si="126"/>
        <v>#REF!</v>
      </c>
      <c r="AT96" s="46"/>
      <c r="AU96" s="46" t="e">
        <f t="shared" si="127"/>
        <v>#REF!</v>
      </c>
      <c r="AV96" s="46" t="e">
        <f t="shared" si="128"/>
        <v>#REF!</v>
      </c>
      <c r="AW96" s="46" t="e">
        <f t="shared" si="129"/>
        <v>#REF!</v>
      </c>
      <c r="AX96" s="46" t="e">
        <f t="shared" si="130"/>
        <v>#REF!</v>
      </c>
      <c r="BA96" s="46" t="e">
        <f>LN(#REF!/#REF!)</f>
        <v>#REF!</v>
      </c>
      <c r="BB96" s="46" t="e">
        <f>LN(#REF!/#REF!)</f>
        <v>#REF!</v>
      </c>
      <c r="BC96" s="46" t="e">
        <f>LN(#REF!/#REF!)</f>
        <v>#REF!</v>
      </c>
      <c r="BD96" s="46" t="e">
        <f>LN(#REF!/#REF!)</f>
        <v>#REF!</v>
      </c>
      <c r="BF96" s="46" t="e">
        <f>F96/#REF!</f>
        <v>#REF!</v>
      </c>
      <c r="BG96" s="46" t="e">
        <f>#REF!/#REF!</f>
        <v>#REF!</v>
      </c>
      <c r="BH96" s="46" t="e">
        <f>#REF!/#REF!</f>
        <v>#REF!</v>
      </c>
      <c r="BI96" s="46" t="e">
        <f>#REF!/#REF!</f>
        <v>#REF!</v>
      </c>
      <c r="BJ96" s="46"/>
      <c r="BL96" s="46" t="e">
        <f t="shared" si="131"/>
        <v>#REF!</v>
      </c>
      <c r="BM96" s="46" t="e">
        <f t="shared" si="132"/>
        <v>#REF!</v>
      </c>
      <c r="BN96" s="46" t="e">
        <f t="shared" si="133"/>
        <v>#REF!</v>
      </c>
      <c r="BO96" s="46" t="e">
        <f t="shared" si="134"/>
        <v>#REF!</v>
      </c>
      <c r="BQ96" s="46" t="e">
        <f>LN(#REF!/#REF!)</f>
        <v>#REF!</v>
      </c>
      <c r="BR96" s="46" t="e">
        <f>LN(#REF!/#REF!)</f>
        <v>#REF!</v>
      </c>
      <c r="BS96" s="46" t="e">
        <f>LN(#REF!/#REF!)</f>
        <v>#REF!</v>
      </c>
      <c r="BT96" s="46" t="e">
        <f>LN(#REF!/#REF!)</f>
        <v>#REF!</v>
      </c>
      <c r="BV96" s="46" t="e">
        <f>LN(#REF!/#REF!)</f>
        <v>#REF!</v>
      </c>
      <c r="BW96" s="46" t="e">
        <f>LN(#REF!/#REF!)</f>
        <v>#REF!</v>
      </c>
      <c r="BX96" s="46" t="e">
        <f>LN(#REF!/#REF!)</f>
        <v>#REF!</v>
      </c>
      <c r="BY96" s="46" t="e">
        <f>LN(#REF!/#REF!)</f>
        <v>#REF!</v>
      </c>
      <c r="CA96" s="46">
        <f t="shared" si="135"/>
        <v>-1.6977444888842837E-2</v>
      </c>
      <c r="CB96" s="46" t="e">
        <f>LN(#REF!/#REF!)</f>
        <v>#REF!</v>
      </c>
      <c r="CC96" s="46" t="e">
        <f>LN(#REF!/#REF!)</f>
        <v>#REF!</v>
      </c>
      <c r="CD96" s="46" t="e">
        <f>LN(#REF!/#REF!)</f>
        <v>#REF!</v>
      </c>
      <c r="CG96" s="46" t="e">
        <f t="shared" si="136"/>
        <v>#REF!</v>
      </c>
      <c r="CH96" s="46">
        <f t="shared" si="137"/>
        <v>1</v>
      </c>
      <c r="CI96" s="46" t="e">
        <f t="shared" si="110"/>
        <v>#REF!</v>
      </c>
      <c r="CJ96" s="46"/>
      <c r="CK96" s="46" t="e">
        <f t="shared" si="138"/>
        <v>#REF!</v>
      </c>
      <c r="CL96" s="46">
        <f t="shared" si="139"/>
        <v>1</v>
      </c>
      <c r="CM96" s="46" t="e">
        <f t="shared" si="111"/>
        <v>#REF!</v>
      </c>
      <c r="CN96" s="46"/>
      <c r="CO96" s="46" t="e">
        <f t="shared" si="140"/>
        <v>#REF!</v>
      </c>
      <c r="CP96" s="46">
        <f t="shared" si="141"/>
        <v>1</v>
      </c>
      <c r="CQ96" s="46" t="e">
        <f t="shared" si="112"/>
        <v>#REF!</v>
      </c>
      <c r="CR96" s="46"/>
      <c r="CS96" s="46" t="e">
        <f t="shared" si="142"/>
        <v>#REF!</v>
      </c>
      <c r="CT96" s="46">
        <f t="shared" si="143"/>
        <v>1</v>
      </c>
      <c r="CU96" s="46" t="e">
        <f t="shared" si="113"/>
        <v>#REF!</v>
      </c>
      <c r="CW96" s="46" t="e">
        <f t="shared" si="144"/>
        <v>#REF!</v>
      </c>
      <c r="CX96" s="46">
        <f t="shared" si="145"/>
        <v>1</v>
      </c>
      <c r="CY96" s="46" t="e">
        <f t="shared" si="114"/>
        <v>#REF!</v>
      </c>
      <c r="DD96" s="2">
        <f t="shared" si="115"/>
        <v>1979</v>
      </c>
      <c r="DE96" s="46">
        <f t="shared" si="98"/>
        <v>1.0063638960174373</v>
      </c>
      <c r="DF96" s="46">
        <f t="shared" si="99"/>
        <v>0.87679393995089527</v>
      </c>
      <c r="DG96" s="46">
        <f t="shared" si="100"/>
        <v>1.104632310834843</v>
      </c>
      <c r="DH96" s="46">
        <f t="shared" si="101"/>
        <v>1.0390579414102903</v>
      </c>
    </row>
    <row r="97" spans="1:112" x14ac:dyDescent="0.2">
      <c r="A97" s="1" t="s">
        <v>63</v>
      </c>
      <c r="B97" s="1">
        <f t="shared" si="116"/>
        <v>1957</v>
      </c>
      <c r="D97" s="43">
        <f t="shared" si="102"/>
        <v>2859.9700000000003</v>
      </c>
      <c r="F97" s="43">
        <f t="shared" si="103"/>
        <v>32.345382764320952</v>
      </c>
      <c r="H97" s="50">
        <f t="shared" si="117"/>
        <v>88.419729667095851</v>
      </c>
      <c r="K97" s="43">
        <f t="shared" si="104"/>
        <v>2943.392590455609</v>
      </c>
      <c r="L97" s="115">
        <f t="shared" si="105"/>
        <v>90.998848642544459</v>
      </c>
      <c r="O97" s="52">
        <f t="shared" si="118"/>
        <v>0.97165767464179975</v>
      </c>
      <c r="R97" s="46">
        <f t="shared" si="106"/>
        <v>0.8641684484717701</v>
      </c>
      <c r="S97" s="46"/>
      <c r="T97" s="46"/>
      <c r="V97" s="48">
        <f t="shared" si="107"/>
        <v>0.55603390166878652</v>
      </c>
      <c r="W97" s="48">
        <f t="shared" si="108"/>
        <v>0.84421657714275899</v>
      </c>
      <c r="X97" s="48">
        <f t="shared" si="109"/>
        <v>0.97691205763842126</v>
      </c>
      <c r="Y97" s="48">
        <f t="shared" si="119"/>
        <v>0.8641684484717701</v>
      </c>
      <c r="Z97" s="48">
        <f t="shared" si="120"/>
        <v>0.46941303724215633</v>
      </c>
      <c r="AA97" s="48">
        <f t="shared" si="121"/>
        <v>0.46941303724215638</v>
      </c>
      <c r="AB97" s="48"/>
      <c r="AC97" s="48"/>
      <c r="AH97" s="5"/>
      <c r="AJ97" s="46" t="e">
        <f>D97/#REF!</f>
        <v>#REF!</v>
      </c>
      <c r="AK97" s="46" t="e">
        <f>#REF!/#REF!</f>
        <v>#REF!</v>
      </c>
      <c r="AL97" s="46" t="e">
        <f>#REF!/#REF!</f>
        <v>#REF!</v>
      </c>
      <c r="AM97" s="46" t="e">
        <f>#REF!/#REF!</f>
        <v>#REF!</v>
      </c>
      <c r="AO97" s="46" t="e">
        <f t="shared" si="122"/>
        <v>#REF!</v>
      </c>
      <c r="AP97" s="46" t="e">
        <f t="shared" si="123"/>
        <v>#REF!</v>
      </c>
      <c r="AQ97" s="46" t="e">
        <f t="shared" si="124"/>
        <v>#REF!</v>
      </c>
      <c r="AR97" s="46" t="e">
        <f t="shared" si="125"/>
        <v>#REF!</v>
      </c>
      <c r="AS97" s="46" t="e">
        <f t="shared" si="126"/>
        <v>#REF!</v>
      </c>
      <c r="AT97" s="46"/>
      <c r="AU97" s="46" t="e">
        <f t="shared" si="127"/>
        <v>#REF!</v>
      </c>
      <c r="AV97" s="46" t="e">
        <f t="shared" si="128"/>
        <v>#REF!</v>
      </c>
      <c r="AW97" s="46" t="e">
        <f t="shared" si="129"/>
        <v>#REF!</v>
      </c>
      <c r="AX97" s="46" t="e">
        <f t="shared" si="130"/>
        <v>#REF!</v>
      </c>
      <c r="BA97" s="46" t="e">
        <f>LN(#REF!/#REF!)</f>
        <v>#REF!</v>
      </c>
      <c r="BB97" s="46" t="e">
        <f>LN(#REF!/#REF!)</f>
        <v>#REF!</v>
      </c>
      <c r="BC97" s="46" t="e">
        <f>LN(#REF!/#REF!)</f>
        <v>#REF!</v>
      </c>
      <c r="BD97" s="46" t="e">
        <f>LN(#REF!/#REF!)</f>
        <v>#REF!</v>
      </c>
      <c r="BF97" s="46" t="e">
        <f>F97/#REF!</f>
        <v>#REF!</v>
      </c>
      <c r="BG97" s="46" t="e">
        <f>#REF!/#REF!</f>
        <v>#REF!</v>
      </c>
      <c r="BH97" s="46" t="e">
        <f>#REF!/#REF!</f>
        <v>#REF!</v>
      </c>
      <c r="BI97" s="46" t="e">
        <f>#REF!/#REF!</f>
        <v>#REF!</v>
      </c>
      <c r="BJ97" s="46"/>
      <c r="BL97" s="46" t="e">
        <f t="shared" si="131"/>
        <v>#REF!</v>
      </c>
      <c r="BM97" s="46" t="e">
        <f t="shared" si="132"/>
        <v>#REF!</v>
      </c>
      <c r="BN97" s="46" t="e">
        <f t="shared" si="133"/>
        <v>#REF!</v>
      </c>
      <c r="BO97" s="46" t="e">
        <f t="shared" si="134"/>
        <v>#REF!</v>
      </c>
      <c r="BQ97" s="46" t="e">
        <f>LN(#REF!/#REF!)</f>
        <v>#REF!</v>
      </c>
      <c r="BR97" s="46" t="e">
        <f>LN(#REF!/#REF!)</f>
        <v>#REF!</v>
      </c>
      <c r="BS97" s="46" t="e">
        <f>LN(#REF!/#REF!)</f>
        <v>#REF!</v>
      </c>
      <c r="BT97" s="46" t="e">
        <f>LN(#REF!/#REF!)</f>
        <v>#REF!</v>
      </c>
      <c r="BV97" s="46" t="e">
        <f>LN(#REF!/#REF!)</f>
        <v>#REF!</v>
      </c>
      <c r="BW97" s="46" t="e">
        <f>LN(#REF!/#REF!)</f>
        <v>#REF!</v>
      </c>
      <c r="BX97" s="46" t="e">
        <f>LN(#REF!/#REF!)</f>
        <v>#REF!</v>
      </c>
      <c r="BY97" s="46" t="e">
        <f>LN(#REF!/#REF!)</f>
        <v>#REF!</v>
      </c>
      <c r="CA97" s="46">
        <f t="shared" si="135"/>
        <v>-1.7355015255847415E-3</v>
      </c>
      <c r="CB97" s="46" t="e">
        <f>LN(#REF!/#REF!)</f>
        <v>#REF!</v>
      </c>
      <c r="CC97" s="46" t="e">
        <f>LN(#REF!/#REF!)</f>
        <v>#REF!</v>
      </c>
      <c r="CD97" s="46" t="e">
        <f>LN(#REF!/#REF!)</f>
        <v>#REF!</v>
      </c>
      <c r="CG97" s="46" t="e">
        <f t="shared" si="136"/>
        <v>#REF!</v>
      </c>
      <c r="CH97" s="46">
        <f t="shared" si="137"/>
        <v>1</v>
      </c>
      <c r="CI97" s="46" t="e">
        <f t="shared" si="110"/>
        <v>#REF!</v>
      </c>
      <c r="CJ97" s="46"/>
      <c r="CK97" s="46" t="e">
        <f t="shared" si="138"/>
        <v>#REF!</v>
      </c>
      <c r="CL97" s="46">
        <f t="shared" si="139"/>
        <v>1</v>
      </c>
      <c r="CM97" s="46" t="e">
        <f t="shared" si="111"/>
        <v>#REF!</v>
      </c>
      <c r="CN97" s="46"/>
      <c r="CO97" s="46" t="e">
        <f t="shared" si="140"/>
        <v>#REF!</v>
      </c>
      <c r="CP97" s="46">
        <f t="shared" si="141"/>
        <v>1</v>
      </c>
      <c r="CQ97" s="46" t="e">
        <f t="shared" si="112"/>
        <v>#REF!</v>
      </c>
      <c r="CR97" s="46"/>
      <c r="CS97" s="46" t="e">
        <f t="shared" si="142"/>
        <v>#REF!</v>
      </c>
      <c r="CT97" s="46">
        <f t="shared" si="143"/>
        <v>1</v>
      </c>
      <c r="CU97" s="46" t="e">
        <f t="shared" si="113"/>
        <v>#REF!</v>
      </c>
      <c r="CW97" s="46" t="e">
        <f t="shared" si="144"/>
        <v>#REF!</v>
      </c>
      <c r="CX97" s="46">
        <f t="shared" si="145"/>
        <v>1</v>
      </c>
      <c r="CY97" s="46" t="e">
        <f t="shared" si="114"/>
        <v>#REF!</v>
      </c>
      <c r="DD97" s="2">
        <f t="shared" si="115"/>
        <v>1980</v>
      </c>
      <c r="DE97" s="46">
        <f t="shared" si="98"/>
        <v>1.0224084706257619</v>
      </c>
      <c r="DF97" s="46">
        <f t="shared" si="99"/>
        <v>0.89639821962233757</v>
      </c>
      <c r="DG97" s="46">
        <f t="shared" si="100"/>
        <v>1.1220726666617273</v>
      </c>
      <c r="DH97" s="46">
        <f t="shared" si="101"/>
        <v>1.0164885018863719</v>
      </c>
    </row>
    <row r="98" spans="1:112" x14ac:dyDescent="0.2">
      <c r="A98" s="1" t="s">
        <v>63</v>
      </c>
      <c r="B98" s="1">
        <f t="shared" si="116"/>
        <v>1958</v>
      </c>
      <c r="D98" s="43">
        <f t="shared" si="102"/>
        <v>2992.4609999999998</v>
      </c>
      <c r="F98" s="43">
        <f t="shared" si="103"/>
        <v>33.206848339272774</v>
      </c>
      <c r="H98" s="50">
        <f t="shared" si="117"/>
        <v>90.115778812435607</v>
      </c>
      <c r="K98" s="43">
        <f t="shared" si="104"/>
        <v>2957.0746713701783</v>
      </c>
      <c r="L98" s="115">
        <f t="shared" si="105"/>
        <v>89.050145354292241</v>
      </c>
      <c r="O98" s="52">
        <f t="shared" si="118"/>
        <v>1.0119666672513972</v>
      </c>
      <c r="R98" s="46">
        <f t="shared" si="106"/>
        <v>0.84566263304375555</v>
      </c>
      <c r="S98" s="46"/>
      <c r="T98" s="46"/>
      <c r="V98" s="48">
        <f t="shared" si="107"/>
        <v>0.57084294159525717</v>
      </c>
      <c r="W98" s="48">
        <f t="shared" si="108"/>
        <v>0.86041016662256786</v>
      </c>
      <c r="X98" s="48">
        <f t="shared" si="109"/>
        <v>1.0174390271043809</v>
      </c>
      <c r="Y98" s="48">
        <f t="shared" si="119"/>
        <v>0.84566263304375555</v>
      </c>
      <c r="Z98" s="48">
        <f t="shared" si="120"/>
        <v>0.49115907049329194</v>
      </c>
      <c r="AA98" s="48">
        <f t="shared" si="121"/>
        <v>0.49115907049329199</v>
      </c>
      <c r="AB98" s="48"/>
      <c r="AC98" s="48"/>
      <c r="AH98" s="5"/>
      <c r="AJ98" s="46" t="e">
        <f>D98/#REF!</f>
        <v>#REF!</v>
      </c>
      <c r="AK98" s="46" t="e">
        <f>#REF!/#REF!</f>
        <v>#REF!</v>
      </c>
      <c r="AL98" s="46" t="e">
        <f>#REF!/#REF!</f>
        <v>#REF!</v>
      </c>
      <c r="AM98" s="46" t="e">
        <f>#REF!/#REF!</f>
        <v>#REF!</v>
      </c>
      <c r="AO98" s="46" t="e">
        <f t="shared" si="122"/>
        <v>#REF!</v>
      </c>
      <c r="AP98" s="46" t="e">
        <f t="shared" si="123"/>
        <v>#REF!</v>
      </c>
      <c r="AQ98" s="46" t="e">
        <f t="shared" si="124"/>
        <v>#REF!</v>
      </c>
      <c r="AR98" s="46" t="e">
        <f t="shared" si="125"/>
        <v>#REF!</v>
      </c>
      <c r="AS98" s="46" t="e">
        <f t="shared" si="126"/>
        <v>#REF!</v>
      </c>
      <c r="AT98" s="46"/>
      <c r="AU98" s="46" t="e">
        <f t="shared" si="127"/>
        <v>#REF!</v>
      </c>
      <c r="AV98" s="46" t="e">
        <f t="shared" si="128"/>
        <v>#REF!</v>
      </c>
      <c r="AW98" s="46" t="e">
        <f t="shared" si="129"/>
        <v>#REF!</v>
      </c>
      <c r="AX98" s="46" t="e">
        <f t="shared" si="130"/>
        <v>#REF!</v>
      </c>
      <c r="BA98" s="46" t="e">
        <f>LN(#REF!/#REF!)</f>
        <v>#REF!</v>
      </c>
      <c r="BB98" s="46" t="e">
        <f>LN(#REF!/#REF!)</f>
        <v>#REF!</v>
      </c>
      <c r="BC98" s="46" t="e">
        <f>LN(#REF!/#REF!)</f>
        <v>#REF!</v>
      </c>
      <c r="BD98" s="46" t="e">
        <f>LN(#REF!/#REF!)</f>
        <v>#REF!</v>
      </c>
      <c r="BF98" s="46" t="e">
        <f>F98/#REF!</f>
        <v>#REF!</v>
      </c>
      <c r="BG98" s="46" t="e">
        <f>#REF!/#REF!</f>
        <v>#REF!</v>
      </c>
      <c r="BH98" s="46" t="e">
        <f>#REF!/#REF!</f>
        <v>#REF!</v>
      </c>
      <c r="BI98" s="46" t="e">
        <f>#REF!/#REF!</f>
        <v>#REF!</v>
      </c>
      <c r="BJ98" s="46"/>
      <c r="BL98" s="46" t="e">
        <f t="shared" si="131"/>
        <v>#REF!</v>
      </c>
      <c r="BM98" s="46" t="e">
        <f t="shared" si="132"/>
        <v>#REF!</v>
      </c>
      <c r="BN98" s="46" t="e">
        <f t="shared" si="133"/>
        <v>#REF!</v>
      </c>
      <c r="BO98" s="46" t="e">
        <f t="shared" si="134"/>
        <v>#REF!</v>
      </c>
      <c r="BQ98" s="46" t="e">
        <f>LN(#REF!/#REF!)</f>
        <v>#REF!</v>
      </c>
      <c r="BR98" s="46" t="e">
        <f>LN(#REF!/#REF!)</f>
        <v>#REF!</v>
      </c>
      <c r="BS98" s="46" t="e">
        <f>LN(#REF!/#REF!)</f>
        <v>#REF!</v>
      </c>
      <c r="BT98" s="46" t="e">
        <f>LN(#REF!/#REF!)</f>
        <v>#REF!</v>
      </c>
      <c r="BV98" s="46" t="e">
        <f>LN(#REF!/#REF!)</f>
        <v>#REF!</v>
      </c>
      <c r="BW98" s="46" t="e">
        <f>LN(#REF!/#REF!)</f>
        <v>#REF!</v>
      </c>
      <c r="BX98" s="46" t="e">
        <f>LN(#REF!/#REF!)</f>
        <v>#REF!</v>
      </c>
      <c r="BY98" s="46" t="e">
        <f>LN(#REF!/#REF!)</f>
        <v>#REF!</v>
      </c>
      <c r="CA98" s="46">
        <f t="shared" si="135"/>
        <v>4.0647355960671178E-2</v>
      </c>
      <c r="CB98" s="46" t="e">
        <f>LN(#REF!/#REF!)</f>
        <v>#REF!</v>
      </c>
      <c r="CC98" s="46" t="e">
        <f>LN(#REF!/#REF!)</f>
        <v>#REF!</v>
      </c>
      <c r="CD98" s="46" t="e">
        <f>LN(#REF!/#REF!)</f>
        <v>#REF!</v>
      </c>
      <c r="CG98" s="46" t="e">
        <f t="shared" si="136"/>
        <v>#REF!</v>
      </c>
      <c r="CH98" s="46">
        <f t="shared" si="137"/>
        <v>1</v>
      </c>
      <c r="CI98" s="46" t="e">
        <f t="shared" si="110"/>
        <v>#REF!</v>
      </c>
      <c r="CJ98" s="46"/>
      <c r="CK98" s="46" t="e">
        <f t="shared" si="138"/>
        <v>#REF!</v>
      </c>
      <c r="CL98" s="46">
        <f t="shared" si="139"/>
        <v>1</v>
      </c>
      <c r="CM98" s="46" t="e">
        <f t="shared" si="111"/>
        <v>#REF!</v>
      </c>
      <c r="CN98" s="46"/>
      <c r="CO98" s="46" t="e">
        <f t="shared" si="140"/>
        <v>#REF!</v>
      </c>
      <c r="CP98" s="46">
        <f t="shared" si="141"/>
        <v>1</v>
      </c>
      <c r="CQ98" s="46" t="e">
        <f t="shared" si="112"/>
        <v>#REF!</v>
      </c>
      <c r="CR98" s="46"/>
      <c r="CS98" s="46" t="e">
        <f t="shared" si="142"/>
        <v>#REF!</v>
      </c>
      <c r="CT98" s="46">
        <f t="shared" si="143"/>
        <v>1</v>
      </c>
      <c r="CU98" s="46" t="e">
        <f t="shared" si="113"/>
        <v>#REF!</v>
      </c>
      <c r="CW98" s="46" t="e">
        <f t="shared" si="144"/>
        <v>#REF!</v>
      </c>
      <c r="CX98" s="46">
        <f t="shared" si="145"/>
        <v>1</v>
      </c>
      <c r="CY98" s="46" t="e">
        <f t="shared" si="114"/>
        <v>#REF!</v>
      </c>
      <c r="DD98" s="2">
        <f t="shared" si="115"/>
        <v>1981</v>
      </c>
      <c r="DE98" s="46">
        <f t="shared" si="98"/>
        <v>0.98812257665638847</v>
      </c>
      <c r="DF98" s="46">
        <f t="shared" si="99"/>
        <v>0.91538749861220803</v>
      </c>
      <c r="DG98" s="46">
        <f t="shared" si="100"/>
        <v>1.0510273021049217</v>
      </c>
      <c r="DH98" s="46">
        <f t="shared" si="101"/>
        <v>1.0270506162729438</v>
      </c>
    </row>
    <row r="99" spans="1:112" x14ac:dyDescent="0.2">
      <c r="A99" s="1" t="s">
        <v>63</v>
      </c>
      <c r="B99" s="1">
        <f t="shared" si="116"/>
        <v>1959</v>
      </c>
      <c r="D99" s="43">
        <f t="shared" si="102"/>
        <v>3137.25</v>
      </c>
      <c r="F99" s="43">
        <f t="shared" si="103"/>
        <v>34.088664024781636</v>
      </c>
      <c r="H99" s="50">
        <f t="shared" si="117"/>
        <v>92.032060796495131</v>
      </c>
      <c r="K99" s="43">
        <f t="shared" si="104"/>
        <v>3188.5076667794792</v>
      </c>
      <c r="L99" s="115">
        <f t="shared" si="105"/>
        <v>93.535718045785288</v>
      </c>
      <c r="O99" s="52">
        <f t="shared" si="118"/>
        <v>0.9839242454037278</v>
      </c>
      <c r="R99" s="46">
        <f t="shared" si="106"/>
        <v>0.88825976972337961</v>
      </c>
      <c r="S99" s="46"/>
      <c r="T99" s="46"/>
      <c r="V99" s="48">
        <f t="shared" si="107"/>
        <v>0.58600181047428257</v>
      </c>
      <c r="W99" s="48">
        <f t="shared" si="108"/>
        <v>0.87870650188070532</v>
      </c>
      <c r="X99" s="48">
        <f t="shared" si="109"/>
        <v>0.98924496170118192</v>
      </c>
      <c r="Y99" s="48">
        <f t="shared" si="119"/>
        <v>0.88825976972337961</v>
      </c>
      <c r="Z99" s="48">
        <f t="shared" si="120"/>
        <v>0.51492360097761691</v>
      </c>
      <c r="AA99" s="48">
        <f t="shared" si="121"/>
        <v>0.51492360097761691</v>
      </c>
      <c r="AB99" s="48"/>
      <c r="AC99" s="48"/>
      <c r="AH99" s="5"/>
      <c r="AJ99" s="46" t="e">
        <f>D99/#REF!</f>
        <v>#REF!</v>
      </c>
      <c r="AK99" s="46" t="e">
        <f>#REF!/#REF!</f>
        <v>#REF!</v>
      </c>
      <c r="AL99" s="46" t="e">
        <f>#REF!/#REF!</f>
        <v>#REF!</v>
      </c>
      <c r="AM99" s="46" t="e">
        <f>#REF!/#REF!</f>
        <v>#REF!</v>
      </c>
      <c r="AO99" s="46" t="e">
        <f t="shared" si="122"/>
        <v>#REF!</v>
      </c>
      <c r="AP99" s="46" t="e">
        <f t="shared" si="123"/>
        <v>#REF!</v>
      </c>
      <c r="AQ99" s="46" t="e">
        <f t="shared" si="124"/>
        <v>#REF!</v>
      </c>
      <c r="AR99" s="46" t="e">
        <f t="shared" si="125"/>
        <v>#REF!</v>
      </c>
      <c r="AS99" s="46" t="e">
        <f t="shared" si="126"/>
        <v>#REF!</v>
      </c>
      <c r="AT99" s="46"/>
      <c r="AU99" s="46" t="e">
        <f t="shared" si="127"/>
        <v>#REF!</v>
      </c>
      <c r="AV99" s="46" t="e">
        <f t="shared" si="128"/>
        <v>#REF!</v>
      </c>
      <c r="AW99" s="46" t="e">
        <f t="shared" si="129"/>
        <v>#REF!</v>
      </c>
      <c r="AX99" s="46" t="e">
        <f t="shared" si="130"/>
        <v>#REF!</v>
      </c>
      <c r="BA99" s="46" t="e">
        <f>LN(#REF!/#REF!)</f>
        <v>#REF!</v>
      </c>
      <c r="BB99" s="46" t="e">
        <f>LN(#REF!/#REF!)</f>
        <v>#REF!</v>
      </c>
      <c r="BC99" s="46" t="e">
        <f>LN(#REF!/#REF!)</f>
        <v>#REF!</v>
      </c>
      <c r="BD99" s="46" t="e">
        <f>LN(#REF!/#REF!)</f>
        <v>#REF!</v>
      </c>
      <c r="BF99" s="46" t="e">
        <f>F99/#REF!</f>
        <v>#REF!</v>
      </c>
      <c r="BG99" s="46" t="e">
        <f>#REF!/#REF!</f>
        <v>#REF!</v>
      </c>
      <c r="BH99" s="46" t="e">
        <f>#REF!/#REF!</f>
        <v>#REF!</v>
      </c>
      <c r="BI99" s="46" t="e">
        <f>#REF!/#REF!</f>
        <v>#REF!</v>
      </c>
      <c r="BJ99" s="46"/>
      <c r="BL99" s="46" t="e">
        <f t="shared" si="131"/>
        <v>#REF!</v>
      </c>
      <c r="BM99" s="46" t="e">
        <f t="shared" si="132"/>
        <v>#REF!</v>
      </c>
      <c r="BN99" s="46" t="e">
        <f t="shared" si="133"/>
        <v>#REF!</v>
      </c>
      <c r="BO99" s="46" t="e">
        <f t="shared" si="134"/>
        <v>#REF!</v>
      </c>
      <c r="BQ99" s="46" t="e">
        <f>LN(#REF!/#REF!)</f>
        <v>#REF!</v>
      </c>
      <c r="BR99" s="46" t="e">
        <f>LN(#REF!/#REF!)</f>
        <v>#REF!</v>
      </c>
      <c r="BS99" s="46" t="e">
        <f>LN(#REF!/#REF!)</f>
        <v>#REF!</v>
      </c>
      <c r="BT99" s="46" t="e">
        <f>LN(#REF!/#REF!)</f>
        <v>#REF!</v>
      </c>
      <c r="BV99" s="46" t="e">
        <f>LN(#REF!/#REF!)</f>
        <v>#REF!</v>
      </c>
      <c r="BW99" s="46" t="e">
        <f>LN(#REF!/#REF!)</f>
        <v>#REF!</v>
      </c>
      <c r="BX99" s="46" t="e">
        <f>LN(#REF!/#REF!)</f>
        <v>#REF!</v>
      </c>
      <c r="BY99" s="46" t="e">
        <f>LN(#REF!/#REF!)</f>
        <v>#REF!</v>
      </c>
      <c r="CA99" s="46">
        <f t="shared" si="135"/>
        <v>-2.8102004096015428E-2</v>
      </c>
      <c r="CB99" s="46" t="e">
        <f>LN(#REF!/#REF!)</f>
        <v>#REF!</v>
      </c>
      <c r="CC99" s="46" t="e">
        <f>LN(#REF!/#REF!)</f>
        <v>#REF!</v>
      </c>
      <c r="CD99" s="46" t="e">
        <f>LN(#REF!/#REF!)</f>
        <v>#REF!</v>
      </c>
      <c r="CG99" s="46" t="e">
        <f t="shared" si="136"/>
        <v>#REF!</v>
      </c>
      <c r="CH99" s="46">
        <f t="shared" si="137"/>
        <v>1</v>
      </c>
      <c r="CI99" s="46" t="e">
        <f t="shared" si="110"/>
        <v>#REF!</v>
      </c>
      <c r="CJ99" s="46"/>
      <c r="CK99" s="46" t="e">
        <f t="shared" si="138"/>
        <v>#REF!</v>
      </c>
      <c r="CL99" s="46">
        <f t="shared" si="139"/>
        <v>1</v>
      </c>
      <c r="CM99" s="46" t="e">
        <f t="shared" si="111"/>
        <v>#REF!</v>
      </c>
      <c r="CN99" s="46"/>
      <c r="CO99" s="46" t="e">
        <f t="shared" si="140"/>
        <v>#REF!</v>
      </c>
      <c r="CP99" s="46">
        <f t="shared" si="141"/>
        <v>1</v>
      </c>
      <c r="CQ99" s="46" t="e">
        <f t="shared" si="112"/>
        <v>#REF!</v>
      </c>
      <c r="CR99" s="46"/>
      <c r="CS99" s="46" t="e">
        <f t="shared" si="142"/>
        <v>#REF!</v>
      </c>
      <c r="CT99" s="46">
        <f t="shared" si="143"/>
        <v>1</v>
      </c>
      <c r="CU99" s="46" t="e">
        <f t="shared" si="113"/>
        <v>#REF!</v>
      </c>
      <c r="CW99" s="46" t="e">
        <f t="shared" si="144"/>
        <v>#REF!</v>
      </c>
      <c r="CX99" s="46">
        <f t="shared" si="145"/>
        <v>1</v>
      </c>
      <c r="CY99" s="46" t="e">
        <f t="shared" si="114"/>
        <v>#REF!</v>
      </c>
      <c r="DD99" s="2">
        <f t="shared" si="115"/>
        <v>1982</v>
      </c>
      <c r="DE99" s="46">
        <f t="shared" si="98"/>
        <v>0.96501129214605053</v>
      </c>
      <c r="DF99" s="46">
        <f t="shared" si="99"/>
        <v>0.93216199541187617</v>
      </c>
      <c r="DG99" s="46">
        <f t="shared" si="100"/>
        <v>1.0206941480767813</v>
      </c>
      <c r="DH99" s="46">
        <f t="shared" si="101"/>
        <v>1.01425084416556</v>
      </c>
    </row>
    <row r="100" spans="1:112" x14ac:dyDescent="0.2">
      <c r="A100" s="1" t="s">
        <v>63</v>
      </c>
      <c r="B100" s="1">
        <f t="shared" si="116"/>
        <v>1960</v>
      </c>
      <c r="D100" s="43">
        <f t="shared" si="102"/>
        <v>3265.5640000000003</v>
      </c>
      <c r="F100" s="43">
        <f t="shared" si="103"/>
        <v>34.69239659623949</v>
      </c>
      <c r="H100" s="50">
        <f t="shared" si="117"/>
        <v>94.129098027029173</v>
      </c>
      <c r="K100" s="43">
        <f t="shared" si="104"/>
        <v>3219.1870255530639</v>
      </c>
      <c r="L100" s="115">
        <f t="shared" si="105"/>
        <v>92.792292876705147</v>
      </c>
      <c r="O100" s="52">
        <f t="shared" si="118"/>
        <v>1.0144064243794499</v>
      </c>
      <c r="R100" s="46">
        <f t="shared" si="106"/>
        <v>0.88119984990568556</v>
      </c>
      <c r="S100" s="46"/>
      <c r="T100" s="46"/>
      <c r="V100" s="48">
        <f t="shared" si="107"/>
        <v>0.59638028642920415</v>
      </c>
      <c r="W100" s="48">
        <f t="shared" si="108"/>
        <v>0.8987286575643727</v>
      </c>
      <c r="X100" s="48">
        <f t="shared" si="109"/>
        <v>1.0198919775809805</v>
      </c>
      <c r="Y100" s="48">
        <f t="shared" si="119"/>
        <v>0.88119984990568556</v>
      </c>
      <c r="Z100" s="48">
        <f t="shared" si="120"/>
        <v>0.53598405422037476</v>
      </c>
      <c r="AA100" s="48">
        <f t="shared" si="121"/>
        <v>0.53598405422037476</v>
      </c>
      <c r="AB100" s="48"/>
      <c r="AC100" s="48"/>
      <c r="AH100" s="5"/>
      <c r="AJ100" s="46" t="e">
        <f>D100/#REF!</f>
        <v>#REF!</v>
      </c>
      <c r="AK100" s="46" t="e">
        <f>#REF!/#REF!</f>
        <v>#REF!</v>
      </c>
      <c r="AL100" s="46" t="e">
        <f>#REF!/#REF!</f>
        <v>#REF!</v>
      </c>
      <c r="AM100" s="46" t="e">
        <f>#REF!/#REF!</f>
        <v>#REF!</v>
      </c>
      <c r="AO100" s="46" t="e">
        <f t="shared" si="122"/>
        <v>#REF!</v>
      </c>
      <c r="AP100" s="46" t="e">
        <f t="shared" si="123"/>
        <v>#REF!</v>
      </c>
      <c r="AQ100" s="46" t="e">
        <f t="shared" si="124"/>
        <v>#REF!</v>
      </c>
      <c r="AR100" s="46" t="e">
        <f t="shared" si="125"/>
        <v>#REF!</v>
      </c>
      <c r="AS100" s="46" t="e">
        <f t="shared" si="126"/>
        <v>#REF!</v>
      </c>
      <c r="AT100" s="46"/>
      <c r="AU100" s="46" t="e">
        <f t="shared" si="127"/>
        <v>#REF!</v>
      </c>
      <c r="AV100" s="46" t="e">
        <f t="shared" si="128"/>
        <v>#REF!</v>
      </c>
      <c r="AW100" s="46" t="e">
        <f t="shared" si="129"/>
        <v>#REF!</v>
      </c>
      <c r="AX100" s="46" t="e">
        <f t="shared" si="130"/>
        <v>#REF!</v>
      </c>
      <c r="BA100" s="46" t="e">
        <f>LN(#REF!/#REF!)</f>
        <v>#REF!</v>
      </c>
      <c r="BB100" s="46" t="e">
        <f>LN(#REF!/#REF!)</f>
        <v>#REF!</v>
      </c>
      <c r="BC100" s="46" t="e">
        <f>LN(#REF!/#REF!)</f>
        <v>#REF!</v>
      </c>
      <c r="BD100" s="46" t="e">
        <f>LN(#REF!/#REF!)</f>
        <v>#REF!</v>
      </c>
      <c r="BF100" s="46" t="e">
        <f>F100/#REF!</f>
        <v>#REF!</v>
      </c>
      <c r="BG100" s="46" t="e">
        <f>#REF!/#REF!</f>
        <v>#REF!</v>
      </c>
      <c r="BH100" s="46" t="e">
        <f>#REF!/#REF!</f>
        <v>#REF!</v>
      </c>
      <c r="BI100" s="46" t="e">
        <f>#REF!/#REF!</f>
        <v>#REF!</v>
      </c>
      <c r="BJ100" s="46"/>
      <c r="BL100" s="46" t="e">
        <f t="shared" si="131"/>
        <v>#REF!</v>
      </c>
      <c r="BM100" s="46" t="e">
        <f t="shared" si="132"/>
        <v>#REF!</v>
      </c>
      <c r="BN100" s="46" t="e">
        <f t="shared" si="133"/>
        <v>#REF!</v>
      </c>
      <c r="BO100" s="46" t="e">
        <f t="shared" si="134"/>
        <v>#REF!</v>
      </c>
      <c r="BQ100" s="46" t="e">
        <f>LN(#REF!/#REF!)</f>
        <v>#REF!</v>
      </c>
      <c r="BR100" s="46" t="e">
        <f>LN(#REF!/#REF!)</f>
        <v>#REF!</v>
      </c>
      <c r="BS100" s="46" t="e">
        <f>LN(#REF!/#REF!)</f>
        <v>#REF!</v>
      </c>
      <c r="BT100" s="46" t="e">
        <f>LN(#REF!/#REF!)</f>
        <v>#REF!</v>
      </c>
      <c r="BV100" s="46" t="e">
        <f>LN(#REF!/#REF!)</f>
        <v>#REF!</v>
      </c>
      <c r="BW100" s="46" t="e">
        <f>LN(#REF!/#REF!)</f>
        <v>#REF!</v>
      </c>
      <c r="BX100" s="46" t="e">
        <f>LN(#REF!/#REF!)</f>
        <v>#REF!</v>
      </c>
      <c r="BY100" s="46" t="e">
        <f>LN(#REF!/#REF!)</f>
        <v>#REF!</v>
      </c>
      <c r="CA100" s="46">
        <f t="shared" si="135"/>
        <v>3.0510009134216733E-2</v>
      </c>
      <c r="CB100" s="46" t="e">
        <f>LN(#REF!/#REF!)</f>
        <v>#REF!</v>
      </c>
      <c r="CC100" s="46" t="e">
        <f>LN(#REF!/#REF!)</f>
        <v>#REF!</v>
      </c>
      <c r="CD100" s="46" t="e">
        <f>LN(#REF!/#REF!)</f>
        <v>#REF!</v>
      </c>
      <c r="CG100" s="46" t="e">
        <f t="shared" si="136"/>
        <v>#REF!</v>
      </c>
      <c r="CH100" s="46">
        <f t="shared" si="137"/>
        <v>1</v>
      </c>
      <c r="CI100" s="46" t="e">
        <f t="shared" si="110"/>
        <v>#REF!</v>
      </c>
      <c r="CJ100" s="46"/>
      <c r="CK100" s="46" t="e">
        <f t="shared" si="138"/>
        <v>#REF!</v>
      </c>
      <c r="CL100" s="46">
        <f t="shared" si="139"/>
        <v>1</v>
      </c>
      <c r="CM100" s="46" t="e">
        <f t="shared" si="111"/>
        <v>#REF!</v>
      </c>
      <c r="CN100" s="46"/>
      <c r="CO100" s="46" t="e">
        <f t="shared" si="140"/>
        <v>#REF!</v>
      </c>
      <c r="CP100" s="46">
        <f t="shared" si="141"/>
        <v>1</v>
      </c>
      <c r="CQ100" s="46" t="e">
        <f t="shared" si="112"/>
        <v>#REF!</v>
      </c>
      <c r="CR100" s="46"/>
      <c r="CS100" s="46" t="e">
        <f t="shared" si="142"/>
        <v>#REF!</v>
      </c>
      <c r="CT100" s="46">
        <f t="shared" si="143"/>
        <v>1</v>
      </c>
      <c r="CU100" s="46" t="e">
        <f t="shared" si="113"/>
        <v>#REF!</v>
      </c>
      <c r="CW100" s="46" t="e">
        <f t="shared" si="144"/>
        <v>#REF!</v>
      </c>
      <c r="CX100" s="46">
        <f t="shared" si="145"/>
        <v>1</v>
      </c>
      <c r="CY100" s="46" t="e">
        <f t="shared" si="114"/>
        <v>#REF!</v>
      </c>
      <c r="DD100" s="2">
        <f t="shared" si="115"/>
        <v>1983</v>
      </c>
      <c r="DE100" s="46">
        <f t="shared" si="98"/>
        <v>0.97663135627176989</v>
      </c>
      <c r="DF100" s="46">
        <f t="shared" si="99"/>
        <v>0.94761765331232584</v>
      </c>
      <c r="DG100" s="46">
        <f t="shared" si="100"/>
        <v>1.033971962307876</v>
      </c>
      <c r="DH100" s="46">
        <f t="shared" si="101"/>
        <v>0.99675577105052915</v>
      </c>
    </row>
    <row r="101" spans="1:112" x14ac:dyDescent="0.2">
      <c r="A101" s="1" t="s">
        <v>63</v>
      </c>
      <c r="B101" s="1">
        <f t="shared" si="116"/>
        <v>1961</v>
      </c>
      <c r="D101" s="43">
        <f t="shared" si="102"/>
        <v>3337.0279999999998</v>
      </c>
      <c r="F101" s="43">
        <f t="shared" si="103"/>
        <v>35.344195837661651</v>
      </c>
      <c r="H101" s="50">
        <f t="shared" si="117"/>
        <v>94.415162685471799</v>
      </c>
      <c r="K101" s="43">
        <f t="shared" si="104"/>
        <v>3358.2420919364458</v>
      </c>
      <c r="L101" s="115">
        <f t="shared" si="105"/>
        <v>95.015376990357495</v>
      </c>
      <c r="O101" s="52">
        <f t="shared" si="118"/>
        <v>0.993682977178035</v>
      </c>
      <c r="R101" s="46">
        <f t="shared" si="106"/>
        <v>0.90231131645691187</v>
      </c>
      <c r="S101" s="46"/>
      <c r="T101" s="46"/>
      <c r="V101" s="48">
        <f t="shared" si="107"/>
        <v>0.60758505336467206</v>
      </c>
      <c r="W101" s="48">
        <f t="shared" si="108"/>
        <v>0.90145995438807047</v>
      </c>
      <c r="X101" s="48">
        <f t="shared" si="109"/>
        <v>0.99905646526502123</v>
      </c>
      <c r="Y101" s="48">
        <f t="shared" si="119"/>
        <v>0.90231131645691187</v>
      </c>
      <c r="Z101" s="48">
        <f t="shared" si="120"/>
        <v>0.54771359449299051</v>
      </c>
      <c r="AA101" s="48">
        <f t="shared" si="121"/>
        <v>0.54771359449299062</v>
      </c>
      <c r="AB101" s="48"/>
      <c r="AC101" s="48"/>
      <c r="AH101" s="5"/>
      <c r="AJ101" s="46" t="e">
        <f>D101/#REF!</f>
        <v>#REF!</v>
      </c>
      <c r="AK101" s="46" t="e">
        <f>#REF!/#REF!</f>
        <v>#REF!</v>
      </c>
      <c r="AL101" s="46" t="e">
        <f>#REF!/#REF!</f>
        <v>#REF!</v>
      </c>
      <c r="AM101" s="46" t="e">
        <f>#REF!/#REF!</f>
        <v>#REF!</v>
      </c>
      <c r="AO101" s="46" t="e">
        <f t="shared" si="122"/>
        <v>#REF!</v>
      </c>
      <c r="AP101" s="46" t="e">
        <f t="shared" si="123"/>
        <v>#REF!</v>
      </c>
      <c r="AQ101" s="46" t="e">
        <f t="shared" si="124"/>
        <v>#REF!</v>
      </c>
      <c r="AR101" s="46" t="e">
        <f t="shared" si="125"/>
        <v>#REF!</v>
      </c>
      <c r="AS101" s="46" t="e">
        <f t="shared" si="126"/>
        <v>#REF!</v>
      </c>
      <c r="AT101" s="46"/>
      <c r="AU101" s="46" t="e">
        <f t="shared" si="127"/>
        <v>#REF!</v>
      </c>
      <c r="AV101" s="46" t="e">
        <f t="shared" si="128"/>
        <v>#REF!</v>
      </c>
      <c r="AW101" s="46" t="e">
        <f t="shared" si="129"/>
        <v>#REF!</v>
      </c>
      <c r="AX101" s="46" t="e">
        <f t="shared" si="130"/>
        <v>#REF!</v>
      </c>
      <c r="BA101" s="46" t="e">
        <f>LN(#REF!/#REF!)</f>
        <v>#REF!</v>
      </c>
      <c r="BB101" s="46" t="e">
        <f>LN(#REF!/#REF!)</f>
        <v>#REF!</v>
      </c>
      <c r="BC101" s="46" t="e">
        <f>LN(#REF!/#REF!)</f>
        <v>#REF!</v>
      </c>
      <c r="BD101" s="46" t="e">
        <f>LN(#REF!/#REF!)</f>
        <v>#REF!</v>
      </c>
      <c r="BF101" s="46" t="e">
        <f>F101/#REF!</f>
        <v>#REF!</v>
      </c>
      <c r="BG101" s="46" t="e">
        <f>#REF!/#REF!</f>
        <v>#REF!</v>
      </c>
      <c r="BH101" s="46" t="e">
        <f>#REF!/#REF!</f>
        <v>#REF!</v>
      </c>
      <c r="BI101" s="46" t="e">
        <f>#REF!/#REF!</f>
        <v>#REF!</v>
      </c>
      <c r="BJ101" s="46"/>
      <c r="BL101" s="46" t="e">
        <f t="shared" si="131"/>
        <v>#REF!</v>
      </c>
      <c r="BM101" s="46" t="e">
        <f t="shared" si="132"/>
        <v>#REF!</v>
      </c>
      <c r="BN101" s="46" t="e">
        <f t="shared" si="133"/>
        <v>#REF!</v>
      </c>
      <c r="BO101" s="46" t="e">
        <f t="shared" si="134"/>
        <v>#REF!</v>
      </c>
      <c r="BQ101" s="46" t="e">
        <f>LN(#REF!/#REF!)</f>
        <v>#REF!</v>
      </c>
      <c r="BR101" s="46" t="e">
        <f>LN(#REF!/#REF!)</f>
        <v>#REF!</v>
      </c>
      <c r="BS101" s="46" t="e">
        <f>LN(#REF!/#REF!)</f>
        <v>#REF!</v>
      </c>
      <c r="BT101" s="46" t="e">
        <f>LN(#REF!/#REF!)</f>
        <v>#REF!</v>
      </c>
      <c r="BV101" s="46" t="e">
        <f>LN(#REF!/#REF!)</f>
        <v>#REF!</v>
      </c>
      <c r="BW101" s="46" t="e">
        <f>LN(#REF!/#REF!)</f>
        <v>#REF!</v>
      </c>
      <c r="BX101" s="46" t="e">
        <f>LN(#REF!/#REF!)</f>
        <v>#REF!</v>
      </c>
      <c r="BY101" s="46" t="e">
        <f>LN(#REF!/#REF!)</f>
        <v>#REF!</v>
      </c>
      <c r="CA101" s="46">
        <f t="shared" si="135"/>
        <v>-2.0640697499619217E-2</v>
      </c>
      <c r="CB101" s="46" t="e">
        <f>LN(#REF!/#REF!)</f>
        <v>#REF!</v>
      </c>
      <c r="CC101" s="46" t="e">
        <f>LN(#REF!/#REF!)</f>
        <v>#REF!</v>
      </c>
      <c r="CD101" s="46" t="e">
        <f>LN(#REF!/#REF!)</f>
        <v>#REF!</v>
      </c>
      <c r="CG101" s="46" t="e">
        <f t="shared" si="136"/>
        <v>#REF!</v>
      </c>
      <c r="CH101" s="46">
        <f t="shared" si="137"/>
        <v>1</v>
      </c>
      <c r="CI101" s="46" t="e">
        <f t="shared" si="110"/>
        <v>#REF!</v>
      </c>
      <c r="CJ101" s="46"/>
      <c r="CK101" s="46" t="e">
        <f t="shared" si="138"/>
        <v>#REF!</v>
      </c>
      <c r="CL101" s="46">
        <f t="shared" si="139"/>
        <v>1</v>
      </c>
      <c r="CM101" s="46" t="e">
        <f t="shared" si="111"/>
        <v>#REF!</v>
      </c>
      <c r="CN101" s="46"/>
      <c r="CO101" s="46" t="e">
        <f t="shared" si="140"/>
        <v>#REF!</v>
      </c>
      <c r="CP101" s="46">
        <f t="shared" si="141"/>
        <v>1</v>
      </c>
      <c r="CQ101" s="46" t="e">
        <f t="shared" si="112"/>
        <v>#REF!</v>
      </c>
      <c r="CR101" s="46"/>
      <c r="CS101" s="46" t="e">
        <f t="shared" si="142"/>
        <v>#REF!</v>
      </c>
      <c r="CT101" s="46">
        <f t="shared" si="143"/>
        <v>1</v>
      </c>
      <c r="CU101" s="46" t="e">
        <f t="shared" si="113"/>
        <v>#REF!</v>
      </c>
      <c r="CW101" s="46" t="e">
        <f t="shared" si="144"/>
        <v>#REF!</v>
      </c>
      <c r="CX101" s="46">
        <f t="shared" si="145"/>
        <v>1</v>
      </c>
      <c r="CY101" s="46" t="e">
        <f t="shared" si="114"/>
        <v>#REF!</v>
      </c>
      <c r="DD101" s="2">
        <f t="shared" si="115"/>
        <v>1984</v>
      </c>
      <c r="DE101" s="46">
        <f t="shared" si="98"/>
        <v>0.97920314299699673</v>
      </c>
      <c r="DF101" s="46">
        <f t="shared" si="99"/>
        <v>0.96179177749213429</v>
      </c>
      <c r="DG101" s="46">
        <f t="shared" si="100"/>
        <v>1.0077819611039294</v>
      </c>
      <c r="DH101" s="46">
        <f t="shared" si="101"/>
        <v>1.0102413916861084</v>
      </c>
    </row>
    <row r="102" spans="1:112" x14ac:dyDescent="0.2">
      <c r="A102" s="1" t="s">
        <v>63</v>
      </c>
      <c r="B102" s="1">
        <f t="shared" si="116"/>
        <v>1962</v>
      </c>
      <c r="D102" s="43">
        <f t="shared" si="102"/>
        <v>3544.7359999999999</v>
      </c>
      <c r="F102" s="43">
        <f t="shared" si="103"/>
        <v>36.019174273443198</v>
      </c>
      <c r="H102" s="50">
        <f t="shared" si="117"/>
        <v>98.412472565022696</v>
      </c>
      <c r="K102" s="43">
        <f t="shared" si="104"/>
        <v>3516.511551542515</v>
      </c>
      <c r="L102" s="115">
        <f t="shared" si="105"/>
        <v>97.62887746527899</v>
      </c>
      <c r="O102" s="52">
        <f t="shared" si="118"/>
        <v>1.0080262635409527</v>
      </c>
      <c r="R102" s="46">
        <f t="shared" si="106"/>
        <v>0.92713036289743167</v>
      </c>
      <c r="S102" s="46"/>
      <c r="T102" s="46"/>
      <c r="V102" s="48">
        <f t="shared" si="107"/>
        <v>0.61918828267021309</v>
      </c>
      <c r="W102" s="48">
        <f t="shared" si="108"/>
        <v>0.939625590915109</v>
      </c>
      <c r="X102" s="48">
        <f t="shared" si="109"/>
        <v>1.0134773150764125</v>
      </c>
      <c r="Y102" s="48">
        <f t="shared" si="119"/>
        <v>0.92713036289743167</v>
      </c>
      <c r="Z102" s="48">
        <f t="shared" si="120"/>
        <v>0.58180515599171045</v>
      </c>
      <c r="AA102" s="48">
        <f t="shared" si="121"/>
        <v>0.58180515599171057</v>
      </c>
      <c r="AB102" s="48"/>
      <c r="AC102" s="48"/>
      <c r="AH102" s="5"/>
      <c r="AJ102" s="46" t="e">
        <f>D102/#REF!</f>
        <v>#REF!</v>
      </c>
      <c r="AK102" s="46" t="e">
        <f>#REF!/#REF!</f>
        <v>#REF!</v>
      </c>
      <c r="AL102" s="46" t="e">
        <f>#REF!/#REF!</f>
        <v>#REF!</v>
      </c>
      <c r="AM102" s="46" t="e">
        <f>#REF!/#REF!</f>
        <v>#REF!</v>
      </c>
      <c r="AO102" s="46" t="e">
        <f>(AJ102-#REF!)/LN(AJ102/#REF!)</f>
        <v>#REF!</v>
      </c>
      <c r="AP102" s="46" t="e">
        <f>(AK102-#REF!)/LN(AK102/#REF!)</f>
        <v>#REF!</v>
      </c>
      <c r="AQ102" s="46" t="e">
        <f>(AL102-#REF!)/LN(AL102/#REF!)</f>
        <v>#REF!</v>
      </c>
      <c r="AR102" s="46" t="e">
        <f>(AM102-#REF!)/LN(AM102/#REF!)</f>
        <v>#REF!</v>
      </c>
      <c r="AS102" s="46" t="e">
        <f t="shared" si="126"/>
        <v>#REF!</v>
      </c>
      <c r="AT102" s="46"/>
      <c r="AU102" s="46" t="e">
        <f t="shared" si="127"/>
        <v>#REF!</v>
      </c>
      <c r="AV102" s="46" t="e">
        <f t="shared" si="128"/>
        <v>#REF!</v>
      </c>
      <c r="AW102" s="46" t="e">
        <f t="shared" si="129"/>
        <v>#REF!</v>
      </c>
      <c r="AX102" s="46" t="e">
        <f t="shared" si="130"/>
        <v>#REF!</v>
      </c>
      <c r="BA102" s="46" t="e">
        <f>LN(#REF!/#REF!)</f>
        <v>#REF!</v>
      </c>
      <c r="BB102" s="46" t="e">
        <f>LN(#REF!/#REF!)</f>
        <v>#REF!</v>
      </c>
      <c r="BC102" s="46" t="e">
        <f>LN(#REF!/#REF!)</f>
        <v>#REF!</v>
      </c>
      <c r="BD102" s="46" t="e">
        <f>LN(#REF!/#REF!)</f>
        <v>#REF!</v>
      </c>
      <c r="BF102" s="46" t="e">
        <f>F102/#REF!</f>
        <v>#REF!</v>
      </c>
      <c r="BG102" s="46" t="e">
        <f>#REF!/#REF!</f>
        <v>#REF!</v>
      </c>
      <c r="BH102" s="46" t="e">
        <f>#REF!/#REF!</f>
        <v>#REF!</v>
      </c>
      <c r="BI102" s="46" t="e">
        <f>#REF!/#REF!</f>
        <v>#REF!</v>
      </c>
      <c r="BJ102" s="46"/>
      <c r="BL102" s="46" t="e">
        <f>LN(BF102/#REF!)</f>
        <v>#REF!</v>
      </c>
      <c r="BM102" s="46" t="e">
        <f>LN(BG102/#REF!)</f>
        <v>#REF!</v>
      </c>
      <c r="BN102" s="46" t="e">
        <f>LN(BH102/#REF!)</f>
        <v>#REF!</v>
      </c>
      <c r="BO102" s="46" t="e">
        <f>LN(BI102/#REF!)</f>
        <v>#REF!</v>
      </c>
      <c r="BQ102" s="46" t="e">
        <f>LN(#REF!/#REF!)</f>
        <v>#REF!</v>
      </c>
      <c r="BR102" s="46" t="e">
        <f>LN(#REF!/#REF!)</f>
        <v>#REF!</v>
      </c>
      <c r="BS102" s="46" t="e">
        <f>LN(#REF!/#REF!)</f>
        <v>#REF!</v>
      </c>
      <c r="BT102" s="46" t="e">
        <f>LN(#REF!/#REF!)</f>
        <v>#REF!</v>
      </c>
      <c r="BV102" s="46" t="e">
        <f>LN(#REF!/#REF!)</f>
        <v>#REF!</v>
      </c>
      <c r="BW102" s="46" t="e">
        <f>LN(#REF!/#REF!)</f>
        <v>#REF!</v>
      </c>
      <c r="BX102" s="46" t="e">
        <f>LN(#REF!/#REF!)</f>
        <v>#REF!</v>
      </c>
      <c r="BY102" s="46" t="e">
        <f>LN(#REF!/#REF!)</f>
        <v>#REF!</v>
      </c>
      <c r="CA102" s="46" t="e">
        <f>LN(O102/#REF!)</f>
        <v>#REF!</v>
      </c>
      <c r="CB102" s="46" t="e">
        <f>LN(#REF!/#REF!)</f>
        <v>#REF!</v>
      </c>
      <c r="CC102" s="46" t="e">
        <f>LN(#REF!/#REF!)</f>
        <v>#REF!</v>
      </c>
      <c r="CD102" s="46" t="e">
        <f>LN(#REF!/#REF!)</f>
        <v>#REF!</v>
      </c>
      <c r="CG102" s="46" t="e">
        <f t="shared" si="136"/>
        <v>#REF!</v>
      </c>
      <c r="CH102" s="46" t="e">
        <f>IF(ISERR(CG102),#REF!,CG102*#REF!)</f>
        <v>#REF!</v>
      </c>
      <c r="CI102" s="46" t="e">
        <f t="shared" si="110"/>
        <v>#REF!</v>
      </c>
      <c r="CJ102" s="46"/>
      <c r="CK102" s="46" t="e">
        <f t="shared" si="138"/>
        <v>#REF!</v>
      </c>
      <c r="CL102" s="46" t="e">
        <f>IF(ISERR(CK102),#REF!,CK102*#REF!)</f>
        <v>#REF!</v>
      </c>
      <c r="CM102" s="46" t="e">
        <f t="shared" si="111"/>
        <v>#REF!</v>
      </c>
      <c r="CN102" s="46"/>
      <c r="CO102" s="46" t="e">
        <f t="shared" si="140"/>
        <v>#REF!</v>
      </c>
      <c r="CP102" s="46" t="e">
        <f>IF(ISERR(CO102),#REF!,CO102*#REF!)</f>
        <v>#REF!</v>
      </c>
      <c r="CQ102" s="46" t="e">
        <f t="shared" si="112"/>
        <v>#REF!</v>
      </c>
      <c r="CR102" s="46"/>
      <c r="CS102" s="46" t="e">
        <f t="shared" si="142"/>
        <v>#REF!</v>
      </c>
      <c r="CT102" s="46" t="e">
        <f>IF(ISERR(CS102),#REF!,CS102*#REF!)</f>
        <v>#REF!</v>
      </c>
      <c r="CU102" s="46" t="e">
        <f t="shared" si="113"/>
        <v>#REF!</v>
      </c>
      <c r="CW102" s="46" t="e">
        <f t="shared" si="144"/>
        <v>#REF!</v>
      </c>
      <c r="CX102" s="46" t="e">
        <f>IF(ISERR(CW102),#REF!,CW102*#REF!)</f>
        <v>#REF!</v>
      </c>
      <c r="CY102" s="46" t="e">
        <f t="shared" si="114"/>
        <v>#REF!</v>
      </c>
      <c r="DD102" s="2">
        <f>1985</f>
        <v>1985</v>
      </c>
      <c r="DE102" s="46">
        <f t="shared" si="98"/>
        <v>1.02984185176041</v>
      </c>
      <c r="DF102" s="46">
        <f t="shared" si="99"/>
        <v>0.97892729113732491</v>
      </c>
      <c r="DG102" s="46">
        <f t="shared" si="100"/>
        <v>1.0618254191341792</v>
      </c>
      <c r="DH102" s="46">
        <f t="shared" si="101"/>
        <v>0.99075662075967807</v>
      </c>
    </row>
    <row r="103" spans="1:112" x14ac:dyDescent="0.2">
      <c r="A103" s="1" t="s">
        <v>63</v>
      </c>
      <c r="B103" s="1">
        <f t="shared" si="116"/>
        <v>1963</v>
      </c>
      <c r="D103" s="43">
        <f t="shared" si="102"/>
        <v>3608.7429999999999</v>
      </c>
      <c r="F103" s="43">
        <f t="shared" si="103"/>
        <v>36.743103932126672</v>
      </c>
      <c r="H103" s="50">
        <f t="shared" si="117"/>
        <v>98.215518391320828</v>
      </c>
      <c r="K103" s="43">
        <f t="shared" si="104"/>
        <v>3564.7099258531034</v>
      </c>
      <c r="L103" s="115">
        <f t="shared" si="105"/>
        <v>97.017114624773612</v>
      </c>
      <c r="O103" s="52">
        <f t="shared" si="118"/>
        <v>1.0123524985378323</v>
      </c>
      <c r="R103" s="46">
        <f t="shared" si="106"/>
        <v>0.92132077131909329</v>
      </c>
      <c r="S103" s="46"/>
      <c r="T103" s="46"/>
      <c r="V103" s="48">
        <f t="shared" si="107"/>
        <v>0.63163300887996254</v>
      </c>
      <c r="W103" s="48">
        <f t="shared" si="108"/>
        <v>0.93774510588080062</v>
      </c>
      <c r="X103" s="48">
        <f t="shared" si="109"/>
        <v>1.017826944830726</v>
      </c>
      <c r="Y103" s="48">
        <f t="shared" si="119"/>
        <v>0.92132077131909329</v>
      </c>
      <c r="Z103" s="48">
        <f t="shared" si="120"/>
        <v>0.59231076278994921</v>
      </c>
      <c r="AA103" s="48">
        <f t="shared" si="121"/>
        <v>0.59231076278994921</v>
      </c>
      <c r="AB103" s="48"/>
      <c r="AC103" s="48"/>
      <c r="AH103" s="5"/>
      <c r="AJ103" s="46" t="e">
        <f>D103/#REF!</f>
        <v>#REF!</v>
      </c>
      <c r="AK103" s="46" t="e">
        <f>#REF!/#REF!</f>
        <v>#REF!</v>
      </c>
      <c r="AL103" s="46" t="e">
        <f>#REF!/#REF!</f>
        <v>#REF!</v>
      </c>
      <c r="AM103" s="46" t="e">
        <f>#REF!/#REF!</f>
        <v>#REF!</v>
      </c>
      <c r="AO103" s="46" t="e">
        <f t="shared" si="122"/>
        <v>#REF!</v>
      </c>
      <c r="AP103" s="46" t="e">
        <f t="shared" si="123"/>
        <v>#REF!</v>
      </c>
      <c r="AQ103" s="46" t="e">
        <f t="shared" si="124"/>
        <v>#REF!</v>
      </c>
      <c r="AR103" s="46" t="e">
        <f t="shared" si="125"/>
        <v>#REF!</v>
      </c>
      <c r="AS103" s="46" t="e">
        <f t="shared" si="126"/>
        <v>#REF!</v>
      </c>
      <c r="AT103" s="46"/>
      <c r="AU103" s="46" t="e">
        <f t="shared" si="127"/>
        <v>#REF!</v>
      </c>
      <c r="AV103" s="46" t="e">
        <f t="shared" si="128"/>
        <v>#REF!</v>
      </c>
      <c r="AW103" s="46" t="e">
        <f t="shared" si="129"/>
        <v>#REF!</v>
      </c>
      <c r="AX103" s="46" t="e">
        <f t="shared" si="130"/>
        <v>#REF!</v>
      </c>
      <c r="BA103" s="46" t="e">
        <f>LN(#REF!/#REF!)</f>
        <v>#REF!</v>
      </c>
      <c r="BB103" s="46" t="e">
        <f>LN(#REF!/#REF!)</f>
        <v>#REF!</v>
      </c>
      <c r="BC103" s="46" t="e">
        <f>LN(#REF!/#REF!)</f>
        <v>#REF!</v>
      </c>
      <c r="BD103" s="46" t="e">
        <f>LN(#REF!/#REF!)</f>
        <v>#REF!</v>
      </c>
      <c r="BF103" s="46" t="e">
        <f>F103/#REF!</f>
        <v>#REF!</v>
      </c>
      <c r="BG103" s="46" t="e">
        <f>#REF!/#REF!</f>
        <v>#REF!</v>
      </c>
      <c r="BH103" s="46" t="e">
        <f>#REF!/#REF!</f>
        <v>#REF!</v>
      </c>
      <c r="BI103" s="46" t="e">
        <f>#REF!/#REF!</f>
        <v>#REF!</v>
      </c>
      <c r="BJ103" s="46"/>
      <c r="BL103" s="46" t="e">
        <f t="shared" si="131"/>
        <v>#REF!</v>
      </c>
      <c r="BM103" s="46" t="e">
        <f t="shared" si="132"/>
        <v>#REF!</v>
      </c>
      <c r="BN103" s="46" t="e">
        <f t="shared" si="133"/>
        <v>#REF!</v>
      </c>
      <c r="BO103" s="46" t="e">
        <f t="shared" si="134"/>
        <v>#REF!</v>
      </c>
      <c r="BQ103" s="46" t="e">
        <f>LN(#REF!/#REF!)</f>
        <v>#REF!</v>
      </c>
      <c r="BR103" s="46" t="e">
        <f>LN(#REF!/#REF!)</f>
        <v>#REF!</v>
      </c>
      <c r="BS103" s="46" t="e">
        <f>LN(#REF!/#REF!)</f>
        <v>#REF!</v>
      </c>
      <c r="BT103" s="46" t="e">
        <f>LN(#REF!/#REF!)</f>
        <v>#REF!</v>
      </c>
      <c r="BV103" s="46" t="e">
        <f>LN(#REF!/#REF!)</f>
        <v>#REF!</v>
      </c>
      <c r="BW103" s="46" t="e">
        <f>LN(#REF!/#REF!)</f>
        <v>#REF!</v>
      </c>
      <c r="BX103" s="46" t="e">
        <f>LN(#REF!/#REF!)</f>
        <v>#REF!</v>
      </c>
      <c r="BY103" s="46" t="e">
        <f>LN(#REF!/#REF!)</f>
        <v>#REF!</v>
      </c>
      <c r="CA103" s="46">
        <f t="shared" ref="CA103:CA140" si="146">LN(O103/O102)</f>
        <v>4.282604519766771E-3</v>
      </c>
      <c r="CB103" s="46" t="e">
        <f>LN(#REF!/#REF!)</f>
        <v>#REF!</v>
      </c>
      <c r="CC103" s="46" t="e">
        <f>LN(#REF!/#REF!)</f>
        <v>#REF!</v>
      </c>
      <c r="CD103" s="46" t="e">
        <f>LN(#REF!/#REF!)</f>
        <v>#REF!</v>
      </c>
      <c r="CG103" s="46" t="e">
        <f t="shared" si="136"/>
        <v>#REF!</v>
      </c>
      <c r="CH103" s="46" t="e">
        <f t="shared" si="137"/>
        <v>#REF!</v>
      </c>
      <c r="CI103" s="46" t="e">
        <f t="shared" si="110"/>
        <v>#REF!</v>
      </c>
      <c r="CJ103" s="46"/>
      <c r="CK103" s="46" t="e">
        <f t="shared" si="138"/>
        <v>#REF!</v>
      </c>
      <c r="CL103" s="46" t="e">
        <f t="shared" si="139"/>
        <v>#REF!</v>
      </c>
      <c r="CM103" s="46" t="e">
        <f t="shared" si="111"/>
        <v>#REF!</v>
      </c>
      <c r="CN103" s="46"/>
      <c r="CO103" s="46" t="e">
        <f t="shared" si="140"/>
        <v>#REF!</v>
      </c>
      <c r="CP103" s="46" t="e">
        <f t="shared" si="141"/>
        <v>#REF!</v>
      </c>
      <c r="CQ103" s="46" t="e">
        <f t="shared" si="112"/>
        <v>#REF!</v>
      </c>
      <c r="CR103" s="46"/>
      <c r="CS103" s="46" t="e">
        <f t="shared" si="142"/>
        <v>#REF!</v>
      </c>
      <c r="CT103" s="46" t="e">
        <f t="shared" si="143"/>
        <v>#REF!</v>
      </c>
      <c r="CU103" s="46" t="e">
        <f t="shared" si="113"/>
        <v>#REF!</v>
      </c>
      <c r="CW103" s="46" t="e">
        <f t="shared" si="144"/>
        <v>#REF!</v>
      </c>
      <c r="CX103" s="46" t="e">
        <f t="shared" si="145"/>
        <v>#REF!</v>
      </c>
      <c r="CY103" s="46" t="e">
        <f t="shared" si="114"/>
        <v>#REF!</v>
      </c>
      <c r="DD103" s="2">
        <f>DD102+1</f>
        <v>1986</v>
      </c>
      <c r="DE103" s="46">
        <f t="shared" si="98"/>
        <v>1</v>
      </c>
      <c r="DF103" s="46">
        <f t="shared" si="99"/>
        <v>1</v>
      </c>
      <c r="DG103" s="46">
        <f t="shared" si="100"/>
        <v>1</v>
      </c>
      <c r="DH103" s="46">
        <f t="shared" si="101"/>
        <v>1</v>
      </c>
    </row>
    <row r="104" spans="1:112" x14ac:dyDescent="0.2">
      <c r="A104" s="1" t="s">
        <v>63</v>
      </c>
      <c r="B104" s="1">
        <f t="shared" si="116"/>
        <v>1964</v>
      </c>
      <c r="D104" s="43">
        <f t="shared" si="102"/>
        <v>3714.9940000000001</v>
      </c>
      <c r="F104" s="43">
        <f t="shared" si="103"/>
        <v>37.509906313800414</v>
      </c>
      <c r="H104" s="50">
        <f t="shared" si="117"/>
        <v>99.040343340799083</v>
      </c>
      <c r="K104" s="43">
        <f t="shared" si="104"/>
        <v>3758.2392506370361</v>
      </c>
      <c r="L104" s="115">
        <f t="shared" si="105"/>
        <v>100.19324546418096</v>
      </c>
      <c r="O104" s="52">
        <f t="shared" si="118"/>
        <v>0.98849321510606181</v>
      </c>
      <c r="R104" s="46">
        <f t="shared" si="106"/>
        <v>0.95148282392280903</v>
      </c>
      <c r="S104" s="46"/>
      <c r="T104" s="46"/>
      <c r="V104" s="48">
        <f t="shared" si="107"/>
        <v>0.6448147394285737</v>
      </c>
      <c r="W104" s="48">
        <f t="shared" si="108"/>
        <v>0.94562039455463165</v>
      </c>
      <c r="X104" s="48">
        <f t="shared" si="109"/>
        <v>0.99383863878487311</v>
      </c>
      <c r="Y104" s="48">
        <f t="shared" si="119"/>
        <v>0.95148282392280903</v>
      </c>
      <c r="Z104" s="48">
        <f t="shared" si="120"/>
        <v>0.60974996831308981</v>
      </c>
      <c r="AA104" s="48">
        <f t="shared" si="121"/>
        <v>0.60974996831308981</v>
      </c>
      <c r="AB104" s="48"/>
      <c r="AC104" s="48"/>
      <c r="AH104" s="5"/>
      <c r="AJ104" s="46" t="e">
        <f>D104/#REF!</f>
        <v>#REF!</v>
      </c>
      <c r="AK104" s="46" t="e">
        <f>#REF!/#REF!</f>
        <v>#REF!</v>
      </c>
      <c r="AL104" s="46" t="e">
        <f>#REF!/#REF!</f>
        <v>#REF!</v>
      </c>
      <c r="AM104" s="46" t="e">
        <f>#REF!/#REF!</f>
        <v>#REF!</v>
      </c>
      <c r="AO104" s="46" t="e">
        <f t="shared" si="122"/>
        <v>#REF!</v>
      </c>
      <c r="AP104" s="46" t="e">
        <f t="shared" si="123"/>
        <v>#REF!</v>
      </c>
      <c r="AQ104" s="46" t="e">
        <f t="shared" si="124"/>
        <v>#REF!</v>
      </c>
      <c r="AR104" s="46" t="e">
        <f t="shared" si="125"/>
        <v>#REF!</v>
      </c>
      <c r="AS104" s="46" t="e">
        <f t="shared" si="126"/>
        <v>#REF!</v>
      </c>
      <c r="AT104" s="46"/>
      <c r="AU104" s="46" t="e">
        <f t="shared" si="127"/>
        <v>#REF!</v>
      </c>
      <c r="AV104" s="46" t="e">
        <f t="shared" si="128"/>
        <v>#REF!</v>
      </c>
      <c r="AW104" s="46" t="e">
        <f t="shared" si="129"/>
        <v>#REF!</v>
      </c>
      <c r="AX104" s="46" t="e">
        <f t="shared" si="130"/>
        <v>#REF!</v>
      </c>
      <c r="BA104" s="46" t="e">
        <f>LN(#REF!/#REF!)</f>
        <v>#REF!</v>
      </c>
      <c r="BB104" s="46" t="e">
        <f>LN(#REF!/#REF!)</f>
        <v>#REF!</v>
      </c>
      <c r="BC104" s="46" t="e">
        <f>LN(#REF!/#REF!)</f>
        <v>#REF!</v>
      </c>
      <c r="BD104" s="46" t="e">
        <f>LN(#REF!/#REF!)</f>
        <v>#REF!</v>
      </c>
      <c r="BF104" s="46" t="e">
        <f>F104/#REF!</f>
        <v>#REF!</v>
      </c>
      <c r="BG104" s="46" t="e">
        <f>#REF!/#REF!</f>
        <v>#REF!</v>
      </c>
      <c r="BH104" s="46" t="e">
        <f>#REF!/#REF!</f>
        <v>#REF!</v>
      </c>
      <c r="BI104" s="46" t="e">
        <f>#REF!/#REF!</f>
        <v>#REF!</v>
      </c>
      <c r="BJ104" s="46"/>
      <c r="BL104" s="46" t="e">
        <f t="shared" si="131"/>
        <v>#REF!</v>
      </c>
      <c r="BM104" s="46" t="e">
        <f t="shared" si="132"/>
        <v>#REF!</v>
      </c>
      <c r="BN104" s="46" t="e">
        <f t="shared" si="133"/>
        <v>#REF!</v>
      </c>
      <c r="BO104" s="46" t="e">
        <f t="shared" si="134"/>
        <v>#REF!</v>
      </c>
      <c r="BQ104" s="46" t="e">
        <f>LN(#REF!/#REF!)</f>
        <v>#REF!</v>
      </c>
      <c r="BR104" s="46" t="e">
        <f>LN(#REF!/#REF!)</f>
        <v>#REF!</v>
      </c>
      <c r="BS104" s="46" t="e">
        <f>LN(#REF!/#REF!)</f>
        <v>#REF!</v>
      </c>
      <c r="BT104" s="46" t="e">
        <f>LN(#REF!/#REF!)</f>
        <v>#REF!</v>
      </c>
      <c r="BV104" s="46" t="e">
        <f>LN(#REF!/#REF!)</f>
        <v>#REF!</v>
      </c>
      <c r="BW104" s="46" t="e">
        <f>LN(#REF!/#REF!)</f>
        <v>#REF!</v>
      </c>
      <c r="BX104" s="46" t="e">
        <f>LN(#REF!/#REF!)</f>
        <v>#REF!</v>
      </c>
      <c r="BY104" s="46" t="e">
        <f>LN(#REF!/#REF!)</f>
        <v>#REF!</v>
      </c>
      <c r="CA104" s="46">
        <f t="shared" si="146"/>
        <v>-2.3850329152648207E-2</v>
      </c>
      <c r="CB104" s="46" t="e">
        <f>LN(#REF!/#REF!)</f>
        <v>#REF!</v>
      </c>
      <c r="CC104" s="46" t="e">
        <f>LN(#REF!/#REF!)</f>
        <v>#REF!</v>
      </c>
      <c r="CD104" s="46" t="e">
        <f>LN(#REF!/#REF!)</f>
        <v>#REF!</v>
      </c>
      <c r="CG104" s="46" t="e">
        <f t="shared" si="136"/>
        <v>#REF!</v>
      </c>
      <c r="CH104" s="46" t="e">
        <f t="shared" si="137"/>
        <v>#REF!</v>
      </c>
      <c r="CI104" s="46" t="e">
        <f t="shared" si="110"/>
        <v>#REF!</v>
      </c>
      <c r="CJ104" s="46"/>
      <c r="CK104" s="46" t="e">
        <f t="shared" si="138"/>
        <v>#REF!</v>
      </c>
      <c r="CL104" s="46" t="e">
        <f t="shared" si="139"/>
        <v>#REF!</v>
      </c>
      <c r="CM104" s="46" t="e">
        <f t="shared" si="111"/>
        <v>#REF!</v>
      </c>
      <c r="CN104" s="46"/>
      <c r="CO104" s="46" t="e">
        <f t="shared" si="140"/>
        <v>#REF!</v>
      </c>
      <c r="CP104" s="46" t="e">
        <f t="shared" si="141"/>
        <v>#REF!</v>
      </c>
      <c r="CQ104" s="46" t="e">
        <f t="shared" si="112"/>
        <v>#REF!</v>
      </c>
      <c r="CR104" s="46"/>
      <c r="CS104" s="46" t="e">
        <f t="shared" si="142"/>
        <v>#REF!</v>
      </c>
      <c r="CT104" s="46" t="e">
        <f t="shared" si="143"/>
        <v>#REF!</v>
      </c>
      <c r="CU104" s="46" t="e">
        <f t="shared" si="113"/>
        <v>#REF!</v>
      </c>
      <c r="CW104" s="46" t="e">
        <f t="shared" si="144"/>
        <v>#REF!</v>
      </c>
      <c r="CX104" s="46" t="e">
        <f t="shared" si="145"/>
        <v>#REF!</v>
      </c>
      <c r="CY104" s="46" t="e">
        <f t="shared" si="114"/>
        <v>#REF!</v>
      </c>
      <c r="DD104" s="2">
        <f t="shared" ref="DD104:DD118" si="147">DD103+1</f>
        <v>1987</v>
      </c>
      <c r="DE104" s="46">
        <f t="shared" si="98"/>
        <v>1.0078663617576076</v>
      </c>
      <c r="DF104" s="46">
        <f t="shared" si="99"/>
        <v>1.0227054921100727</v>
      </c>
      <c r="DG104" s="46">
        <f t="shared" si="100"/>
        <v>0.99021883845404113</v>
      </c>
      <c r="DH104" s="46">
        <f t="shared" si="101"/>
        <v>0.99522477337582016</v>
      </c>
    </row>
    <row r="105" spans="1:112" x14ac:dyDescent="0.2">
      <c r="A105" s="1" t="s">
        <v>63</v>
      </c>
      <c r="B105" s="1">
        <f t="shared" si="116"/>
        <v>1965</v>
      </c>
      <c r="D105" s="43">
        <f t="shared" si="102"/>
        <v>3965.4960000000001</v>
      </c>
      <c r="F105" s="43">
        <f t="shared" si="103"/>
        <v>38.329005933125394</v>
      </c>
      <c r="H105" s="50">
        <f t="shared" si="117"/>
        <v>103.45940113653892</v>
      </c>
      <c r="K105" s="43">
        <f t="shared" si="104"/>
        <v>3996.5847619980577</v>
      </c>
      <c r="L105" s="115">
        <f t="shared" si="105"/>
        <v>104.27050388343248</v>
      </c>
      <c r="O105" s="52">
        <f t="shared" si="118"/>
        <v>0.99222116785970149</v>
      </c>
      <c r="R105" s="46">
        <f t="shared" si="106"/>
        <v>0.99020241361809824</v>
      </c>
      <c r="S105" s="46"/>
      <c r="T105" s="46"/>
      <c r="V105" s="48">
        <f t="shared" si="107"/>
        <v>0.65889548660993258</v>
      </c>
      <c r="W105" s="48">
        <f t="shared" si="108"/>
        <v>0.98781280862965237</v>
      </c>
      <c r="X105" s="48">
        <f t="shared" si="109"/>
        <v>0.99758675099597616</v>
      </c>
      <c r="Y105" s="48">
        <f t="shared" si="119"/>
        <v>0.99020241361809824</v>
      </c>
      <c r="Z105" s="48">
        <f t="shared" si="120"/>
        <v>0.65086540122155889</v>
      </c>
      <c r="AA105" s="48">
        <f t="shared" si="121"/>
        <v>0.650865401221559</v>
      </c>
      <c r="AB105" s="48"/>
      <c r="AC105" s="48"/>
      <c r="AH105" s="5"/>
      <c r="AJ105" s="46" t="e">
        <f>D105/#REF!</f>
        <v>#REF!</v>
      </c>
      <c r="AK105" s="46" t="e">
        <f>#REF!/#REF!</f>
        <v>#REF!</v>
      </c>
      <c r="AL105" s="46" t="e">
        <f>#REF!/#REF!</f>
        <v>#REF!</v>
      </c>
      <c r="AM105" s="46" t="e">
        <f>#REF!/#REF!</f>
        <v>#REF!</v>
      </c>
      <c r="AO105" s="46" t="e">
        <f t="shared" si="122"/>
        <v>#REF!</v>
      </c>
      <c r="AP105" s="46" t="e">
        <f t="shared" si="123"/>
        <v>#REF!</v>
      </c>
      <c r="AQ105" s="46" t="e">
        <f t="shared" si="124"/>
        <v>#REF!</v>
      </c>
      <c r="AR105" s="46" t="e">
        <f t="shared" si="125"/>
        <v>#REF!</v>
      </c>
      <c r="AS105" s="46" t="e">
        <f t="shared" si="126"/>
        <v>#REF!</v>
      </c>
      <c r="AT105" s="46"/>
      <c r="AU105" s="46" t="e">
        <f t="shared" si="127"/>
        <v>#REF!</v>
      </c>
      <c r="AV105" s="46" t="e">
        <f t="shared" si="128"/>
        <v>#REF!</v>
      </c>
      <c r="AW105" s="46" t="e">
        <f t="shared" si="129"/>
        <v>#REF!</v>
      </c>
      <c r="AX105" s="46" t="e">
        <f t="shared" si="130"/>
        <v>#REF!</v>
      </c>
      <c r="BA105" s="46" t="e">
        <f>LN(#REF!/#REF!)</f>
        <v>#REF!</v>
      </c>
      <c r="BB105" s="46" t="e">
        <f>LN(#REF!/#REF!)</f>
        <v>#REF!</v>
      </c>
      <c r="BC105" s="46" t="e">
        <f>LN(#REF!/#REF!)</f>
        <v>#REF!</v>
      </c>
      <c r="BD105" s="46" t="e">
        <f>LN(#REF!/#REF!)</f>
        <v>#REF!</v>
      </c>
      <c r="BF105" s="46" t="e">
        <f>F105/#REF!</f>
        <v>#REF!</v>
      </c>
      <c r="BG105" s="46" t="e">
        <f>#REF!/#REF!</f>
        <v>#REF!</v>
      </c>
      <c r="BH105" s="46" t="e">
        <f>#REF!/#REF!</f>
        <v>#REF!</v>
      </c>
      <c r="BI105" s="46" t="e">
        <f>#REF!/#REF!</f>
        <v>#REF!</v>
      </c>
      <c r="BJ105" s="46"/>
      <c r="BL105" s="46" t="e">
        <f t="shared" si="131"/>
        <v>#REF!</v>
      </c>
      <c r="BM105" s="46" t="e">
        <f t="shared" si="132"/>
        <v>#REF!</v>
      </c>
      <c r="BN105" s="46" t="e">
        <f t="shared" si="133"/>
        <v>#REF!</v>
      </c>
      <c r="BO105" s="46" t="e">
        <f t="shared" si="134"/>
        <v>#REF!</v>
      </c>
      <c r="BQ105" s="46" t="e">
        <f>LN(#REF!/#REF!)</f>
        <v>#REF!</v>
      </c>
      <c r="BR105" s="46" t="e">
        <f>LN(#REF!/#REF!)</f>
        <v>#REF!</v>
      </c>
      <c r="BS105" s="46" t="e">
        <f>LN(#REF!/#REF!)</f>
        <v>#REF!</v>
      </c>
      <c r="BT105" s="46" t="e">
        <f>LN(#REF!/#REF!)</f>
        <v>#REF!</v>
      </c>
      <c r="BV105" s="46" t="e">
        <f>LN(#REF!/#REF!)</f>
        <v>#REF!</v>
      </c>
      <c r="BW105" s="46" t="e">
        <f>LN(#REF!/#REF!)</f>
        <v>#REF!</v>
      </c>
      <c r="BX105" s="46" t="e">
        <f>LN(#REF!/#REF!)</f>
        <v>#REF!</v>
      </c>
      <c r="BY105" s="46" t="e">
        <f>LN(#REF!/#REF!)</f>
        <v>#REF!</v>
      </c>
      <c r="CA105" s="46">
        <f t="shared" si="146"/>
        <v>3.7642551472046319E-3</v>
      </c>
      <c r="CB105" s="46" t="e">
        <f>LN(#REF!/#REF!)</f>
        <v>#REF!</v>
      </c>
      <c r="CC105" s="46" t="e">
        <f>LN(#REF!/#REF!)</f>
        <v>#REF!</v>
      </c>
      <c r="CD105" s="46" t="e">
        <f>LN(#REF!/#REF!)</f>
        <v>#REF!</v>
      </c>
      <c r="CG105" s="46" t="e">
        <f t="shared" si="136"/>
        <v>#REF!</v>
      </c>
      <c r="CH105" s="46" t="e">
        <f t="shared" si="137"/>
        <v>#REF!</v>
      </c>
      <c r="CI105" s="46" t="e">
        <f t="shared" si="110"/>
        <v>#REF!</v>
      </c>
      <c r="CJ105" s="46"/>
      <c r="CK105" s="46" t="e">
        <f t="shared" si="138"/>
        <v>#REF!</v>
      </c>
      <c r="CL105" s="46" t="e">
        <f t="shared" si="139"/>
        <v>#REF!</v>
      </c>
      <c r="CM105" s="46" t="e">
        <f t="shared" si="111"/>
        <v>#REF!</v>
      </c>
      <c r="CN105" s="46"/>
      <c r="CO105" s="46" t="e">
        <f t="shared" si="140"/>
        <v>#REF!</v>
      </c>
      <c r="CP105" s="46" t="e">
        <f t="shared" si="141"/>
        <v>#REF!</v>
      </c>
      <c r="CQ105" s="46" t="e">
        <f t="shared" si="112"/>
        <v>#REF!</v>
      </c>
      <c r="CR105" s="46"/>
      <c r="CS105" s="46" t="e">
        <f t="shared" si="142"/>
        <v>#REF!</v>
      </c>
      <c r="CT105" s="46" t="e">
        <f t="shared" si="143"/>
        <v>#REF!</v>
      </c>
      <c r="CU105" s="46" t="e">
        <f t="shared" si="113"/>
        <v>#REF!</v>
      </c>
      <c r="CW105" s="46" t="e">
        <f t="shared" si="144"/>
        <v>#REF!</v>
      </c>
      <c r="CX105" s="46" t="e">
        <f t="shared" si="145"/>
        <v>#REF!</v>
      </c>
      <c r="CY105" s="46" t="e">
        <f t="shared" si="114"/>
        <v>#REF!</v>
      </c>
      <c r="DD105" s="2">
        <f t="shared" si="147"/>
        <v>1988</v>
      </c>
      <c r="DE105" s="46">
        <f t="shared" si="98"/>
        <v>1.0376570042858857</v>
      </c>
      <c r="DF105" s="46">
        <f t="shared" si="99"/>
        <v>1.0445556731731047</v>
      </c>
      <c r="DG105" s="46">
        <f t="shared" si="100"/>
        <v>0.99625131711903003</v>
      </c>
      <c r="DH105" s="46">
        <f t="shared" si="101"/>
        <v>0.99713353223331824</v>
      </c>
    </row>
    <row r="106" spans="1:112" x14ac:dyDescent="0.2">
      <c r="A106" s="1" t="s">
        <v>63</v>
      </c>
      <c r="B106" s="1">
        <f t="shared" si="116"/>
        <v>1966</v>
      </c>
      <c r="D106" s="43">
        <f t="shared" si="102"/>
        <v>4268.1769999999997</v>
      </c>
      <c r="F106" s="43">
        <f t="shared" si="103"/>
        <v>39.236168078555281</v>
      </c>
      <c r="H106" s="50">
        <f t="shared" si="117"/>
        <v>108.78169834155626</v>
      </c>
      <c r="K106" s="43">
        <f t="shared" si="104"/>
        <v>4223.5653964213016</v>
      </c>
      <c r="L106" s="115">
        <f t="shared" si="105"/>
        <v>107.64469629055625</v>
      </c>
      <c r="O106" s="52">
        <f t="shared" si="118"/>
        <v>1.0105625459514604</v>
      </c>
      <c r="R106" s="46">
        <f t="shared" si="106"/>
        <v>1.0222453532904814</v>
      </c>
      <c r="S106" s="46"/>
      <c r="T106" s="46"/>
      <c r="V106" s="48">
        <f t="shared" si="107"/>
        <v>0.67449007427782093</v>
      </c>
      <c r="W106" s="48">
        <f t="shared" si="108"/>
        <v>1.0386291993364913</v>
      </c>
      <c r="X106" s="48">
        <f t="shared" si="109"/>
        <v>1.0160273128102488</v>
      </c>
      <c r="Y106" s="48">
        <f t="shared" si="119"/>
        <v>1.0222453532904814</v>
      </c>
      <c r="Z106" s="48">
        <f t="shared" si="120"/>
        <v>0.70054508580758368</v>
      </c>
      <c r="AA106" s="48">
        <f t="shared" si="121"/>
        <v>0.70054508580758368</v>
      </c>
      <c r="AB106" s="48"/>
      <c r="AC106" s="48"/>
      <c r="AH106" s="5"/>
      <c r="AJ106" s="46" t="e">
        <f>D106/#REF!</f>
        <v>#REF!</v>
      </c>
      <c r="AK106" s="46" t="e">
        <f>#REF!/#REF!</f>
        <v>#REF!</v>
      </c>
      <c r="AL106" s="46" t="e">
        <f>#REF!/#REF!</f>
        <v>#REF!</v>
      </c>
      <c r="AM106" s="46" t="e">
        <f>#REF!/#REF!</f>
        <v>#REF!</v>
      </c>
      <c r="AO106" s="46" t="e">
        <f t="shared" si="122"/>
        <v>#REF!</v>
      </c>
      <c r="AP106" s="46" t="e">
        <f t="shared" si="123"/>
        <v>#REF!</v>
      </c>
      <c r="AQ106" s="46" t="e">
        <f t="shared" si="124"/>
        <v>#REF!</v>
      </c>
      <c r="AR106" s="46" t="e">
        <f t="shared" si="125"/>
        <v>#REF!</v>
      </c>
      <c r="AS106" s="46" t="e">
        <f t="shared" si="126"/>
        <v>#REF!</v>
      </c>
      <c r="AT106" s="46"/>
      <c r="AU106" s="46" t="e">
        <f t="shared" si="127"/>
        <v>#REF!</v>
      </c>
      <c r="AV106" s="46" t="e">
        <f t="shared" si="128"/>
        <v>#REF!</v>
      </c>
      <c r="AW106" s="46" t="e">
        <f t="shared" si="129"/>
        <v>#REF!</v>
      </c>
      <c r="AX106" s="46" t="e">
        <f t="shared" si="130"/>
        <v>#REF!</v>
      </c>
      <c r="BA106" s="46" t="e">
        <f>LN(#REF!/#REF!)</f>
        <v>#REF!</v>
      </c>
      <c r="BB106" s="46" t="e">
        <f>LN(#REF!/#REF!)</f>
        <v>#REF!</v>
      </c>
      <c r="BC106" s="46" t="e">
        <f>LN(#REF!/#REF!)</f>
        <v>#REF!</v>
      </c>
      <c r="BD106" s="46" t="e">
        <f>LN(#REF!/#REF!)</f>
        <v>#REF!</v>
      </c>
      <c r="BF106" s="46" t="e">
        <f>F106/#REF!</f>
        <v>#REF!</v>
      </c>
      <c r="BG106" s="46" t="e">
        <f>#REF!/#REF!</f>
        <v>#REF!</v>
      </c>
      <c r="BH106" s="46" t="e">
        <f>#REF!/#REF!</f>
        <v>#REF!</v>
      </c>
      <c r="BI106" s="46" t="e">
        <f>#REF!/#REF!</f>
        <v>#REF!</v>
      </c>
      <c r="BJ106" s="46"/>
      <c r="BL106" s="46" t="e">
        <f t="shared" si="131"/>
        <v>#REF!</v>
      </c>
      <c r="BM106" s="46" t="e">
        <f t="shared" si="132"/>
        <v>#REF!</v>
      </c>
      <c r="BN106" s="46" t="e">
        <f t="shared" si="133"/>
        <v>#REF!</v>
      </c>
      <c r="BO106" s="46" t="e">
        <f t="shared" si="134"/>
        <v>#REF!</v>
      </c>
      <c r="BQ106" s="46" t="e">
        <f>LN(#REF!/#REF!)</f>
        <v>#REF!</v>
      </c>
      <c r="BR106" s="46" t="e">
        <f>LN(#REF!/#REF!)</f>
        <v>#REF!</v>
      </c>
      <c r="BS106" s="46" t="e">
        <f>LN(#REF!/#REF!)</f>
        <v>#REF!</v>
      </c>
      <c r="BT106" s="46" t="e">
        <f>LN(#REF!/#REF!)</f>
        <v>#REF!</v>
      </c>
      <c r="BV106" s="46" t="e">
        <f>LN(#REF!/#REF!)</f>
        <v>#REF!</v>
      </c>
      <c r="BW106" s="46" t="e">
        <f>LN(#REF!/#REF!)</f>
        <v>#REF!</v>
      </c>
      <c r="BX106" s="46" t="e">
        <f>LN(#REF!/#REF!)</f>
        <v>#REF!</v>
      </c>
      <c r="BY106" s="46" t="e">
        <f>LN(#REF!/#REF!)</f>
        <v>#REF!</v>
      </c>
      <c r="CA106" s="46">
        <f t="shared" si="146"/>
        <v>1.8316397064843167E-2</v>
      </c>
      <c r="CB106" s="46" t="e">
        <f>LN(#REF!/#REF!)</f>
        <v>#REF!</v>
      </c>
      <c r="CC106" s="46" t="e">
        <f>LN(#REF!/#REF!)</f>
        <v>#REF!</v>
      </c>
      <c r="CD106" s="46" t="e">
        <f>LN(#REF!/#REF!)</f>
        <v>#REF!</v>
      </c>
      <c r="CG106" s="46" t="e">
        <f t="shared" si="136"/>
        <v>#REF!</v>
      </c>
      <c r="CH106" s="46" t="e">
        <f t="shared" si="137"/>
        <v>#REF!</v>
      </c>
      <c r="CI106" s="46" t="e">
        <f t="shared" si="110"/>
        <v>#REF!</v>
      </c>
      <c r="CJ106" s="46"/>
      <c r="CK106" s="46" t="e">
        <f t="shared" si="138"/>
        <v>#REF!</v>
      </c>
      <c r="CL106" s="46" t="e">
        <f t="shared" si="139"/>
        <v>#REF!</v>
      </c>
      <c r="CM106" s="46" t="e">
        <f t="shared" si="111"/>
        <v>#REF!</v>
      </c>
      <c r="CN106" s="46"/>
      <c r="CO106" s="46" t="e">
        <f t="shared" si="140"/>
        <v>#REF!</v>
      </c>
      <c r="CP106" s="46" t="e">
        <f t="shared" si="141"/>
        <v>#REF!</v>
      </c>
      <c r="CQ106" s="46" t="e">
        <f t="shared" si="112"/>
        <v>#REF!</v>
      </c>
      <c r="CR106" s="46"/>
      <c r="CS106" s="46" t="e">
        <f t="shared" si="142"/>
        <v>#REF!</v>
      </c>
      <c r="CT106" s="46" t="e">
        <f t="shared" si="143"/>
        <v>#REF!</v>
      </c>
      <c r="CU106" s="46" t="e">
        <f t="shared" si="113"/>
        <v>#REF!</v>
      </c>
      <c r="CW106" s="46" t="e">
        <f t="shared" si="144"/>
        <v>#REF!</v>
      </c>
      <c r="CX106" s="46" t="e">
        <f t="shared" si="145"/>
        <v>#REF!</v>
      </c>
      <c r="CY106" s="46" t="e">
        <f t="shared" si="114"/>
        <v>#REF!</v>
      </c>
      <c r="DD106" s="2">
        <f t="shared" si="147"/>
        <v>1989</v>
      </c>
      <c r="DE106" s="46">
        <f t="shared" si="98"/>
        <v>1.0961105373104667</v>
      </c>
      <c r="DF106" s="46">
        <f t="shared" si="99"/>
        <v>1.065822440562912</v>
      </c>
      <c r="DG106" s="46">
        <f t="shared" si="100"/>
        <v>1.0156751111837685</v>
      </c>
      <c r="DH106" s="46">
        <f t="shared" si="101"/>
        <v>1.0125458139245114</v>
      </c>
    </row>
    <row r="107" spans="1:112" x14ac:dyDescent="0.2">
      <c r="A107" s="1" t="s">
        <v>63</v>
      </c>
      <c r="B107" s="1">
        <f t="shared" si="116"/>
        <v>1967</v>
      </c>
      <c r="D107" s="43">
        <f t="shared" si="102"/>
        <v>4692.8710000000001</v>
      </c>
      <c r="F107" s="43">
        <f t="shared" si="103"/>
        <v>40.166885890644082</v>
      </c>
      <c r="H107" s="50">
        <f t="shared" si="117"/>
        <v>116.83432499040441</v>
      </c>
      <c r="K107" s="43">
        <f t="shared" si="104"/>
        <v>4710.8841000042485</v>
      </c>
      <c r="L107" s="115">
        <f t="shared" si="105"/>
        <v>117.28278146406009</v>
      </c>
      <c r="O107" s="52">
        <f t="shared" si="118"/>
        <v>0.99617628037076267</v>
      </c>
      <c r="R107" s="46">
        <f t="shared" si="106"/>
        <v>1.1137732048498206</v>
      </c>
      <c r="S107" s="46"/>
      <c r="T107" s="46"/>
      <c r="V107" s="48">
        <f t="shared" si="107"/>
        <v>0.69048959606982208</v>
      </c>
      <c r="W107" s="48">
        <f t="shared" si="108"/>
        <v>1.1155143123321374</v>
      </c>
      <c r="X107" s="48">
        <f t="shared" si="109"/>
        <v>1.0015632513645825</v>
      </c>
      <c r="Y107" s="48">
        <f t="shared" si="119"/>
        <v>1.1137732048498206</v>
      </c>
      <c r="Z107" s="48">
        <f t="shared" si="120"/>
        <v>0.77025102693232295</v>
      </c>
      <c r="AA107" s="48">
        <f t="shared" si="121"/>
        <v>0.77025102693232284</v>
      </c>
      <c r="AB107" s="48"/>
      <c r="AC107" s="48"/>
      <c r="AH107" s="5"/>
      <c r="AJ107" s="46" t="e">
        <f>D107/#REF!</f>
        <v>#REF!</v>
      </c>
      <c r="AK107" s="46" t="e">
        <f>#REF!/#REF!</f>
        <v>#REF!</v>
      </c>
      <c r="AL107" s="46" t="e">
        <f>#REF!/#REF!</f>
        <v>#REF!</v>
      </c>
      <c r="AM107" s="46" t="e">
        <f>#REF!/#REF!</f>
        <v>#REF!</v>
      </c>
      <c r="AO107" s="46" t="e">
        <f t="shared" si="122"/>
        <v>#REF!</v>
      </c>
      <c r="AP107" s="46" t="e">
        <f t="shared" si="123"/>
        <v>#REF!</v>
      </c>
      <c r="AQ107" s="46" t="e">
        <f t="shared" si="124"/>
        <v>#REF!</v>
      </c>
      <c r="AR107" s="46" t="e">
        <f t="shared" si="125"/>
        <v>#REF!</v>
      </c>
      <c r="AS107" s="46" t="e">
        <f t="shared" si="126"/>
        <v>#REF!</v>
      </c>
      <c r="AT107" s="46"/>
      <c r="AU107" s="46" t="e">
        <f t="shared" si="127"/>
        <v>#REF!</v>
      </c>
      <c r="AV107" s="46" t="e">
        <f t="shared" si="128"/>
        <v>#REF!</v>
      </c>
      <c r="AW107" s="46" t="e">
        <f t="shared" si="129"/>
        <v>#REF!</v>
      </c>
      <c r="AX107" s="46" t="e">
        <f t="shared" si="130"/>
        <v>#REF!</v>
      </c>
      <c r="BA107" s="46" t="e">
        <f>LN(#REF!/#REF!)</f>
        <v>#REF!</v>
      </c>
      <c r="BB107" s="46" t="e">
        <f>LN(#REF!/#REF!)</f>
        <v>#REF!</v>
      </c>
      <c r="BC107" s="46" t="e">
        <f>LN(#REF!/#REF!)</f>
        <v>#REF!</v>
      </c>
      <c r="BD107" s="46" t="e">
        <f>LN(#REF!/#REF!)</f>
        <v>#REF!</v>
      </c>
      <c r="BF107" s="46" t="e">
        <f>F107/#REF!</f>
        <v>#REF!</v>
      </c>
      <c r="BG107" s="46" t="e">
        <f>#REF!/#REF!</f>
        <v>#REF!</v>
      </c>
      <c r="BH107" s="46" t="e">
        <f>#REF!/#REF!</f>
        <v>#REF!</v>
      </c>
      <c r="BI107" s="46" t="e">
        <f>#REF!/#REF!</f>
        <v>#REF!</v>
      </c>
      <c r="BJ107" s="46"/>
      <c r="BL107" s="46" t="e">
        <f t="shared" si="131"/>
        <v>#REF!</v>
      </c>
      <c r="BM107" s="46" t="e">
        <f t="shared" si="132"/>
        <v>#REF!</v>
      </c>
      <c r="BN107" s="46" t="e">
        <f t="shared" si="133"/>
        <v>#REF!</v>
      </c>
      <c r="BO107" s="46" t="e">
        <f t="shared" si="134"/>
        <v>#REF!</v>
      </c>
      <c r="BQ107" s="46" t="e">
        <f>LN(#REF!/#REF!)</f>
        <v>#REF!</v>
      </c>
      <c r="BR107" s="46" t="e">
        <f>LN(#REF!/#REF!)</f>
        <v>#REF!</v>
      </c>
      <c r="BS107" s="46" t="e">
        <f>LN(#REF!/#REF!)</f>
        <v>#REF!</v>
      </c>
      <c r="BT107" s="46" t="e">
        <f>LN(#REF!/#REF!)</f>
        <v>#REF!</v>
      </c>
      <c r="BV107" s="46" t="e">
        <f>LN(#REF!/#REF!)</f>
        <v>#REF!</v>
      </c>
      <c r="BW107" s="46" t="e">
        <f>LN(#REF!/#REF!)</f>
        <v>#REF!</v>
      </c>
      <c r="BX107" s="46" t="e">
        <f>LN(#REF!/#REF!)</f>
        <v>#REF!</v>
      </c>
      <c r="BY107" s="46" t="e">
        <f>LN(#REF!/#REF!)</f>
        <v>#REF!</v>
      </c>
      <c r="CA107" s="46">
        <f t="shared" si="146"/>
        <v>-1.4338200723132064E-2</v>
      </c>
      <c r="CB107" s="46" t="e">
        <f>LN(#REF!/#REF!)</f>
        <v>#REF!</v>
      </c>
      <c r="CC107" s="46" t="e">
        <f>LN(#REF!/#REF!)</f>
        <v>#REF!</v>
      </c>
      <c r="CD107" s="46" t="e">
        <f>LN(#REF!/#REF!)</f>
        <v>#REF!</v>
      </c>
      <c r="CG107" s="46" t="e">
        <f t="shared" si="136"/>
        <v>#REF!</v>
      </c>
      <c r="CH107" s="46" t="e">
        <f t="shared" si="137"/>
        <v>#REF!</v>
      </c>
      <c r="CI107" s="46" t="e">
        <f t="shared" si="110"/>
        <v>#REF!</v>
      </c>
      <c r="CJ107" s="46"/>
      <c r="CK107" s="46" t="e">
        <f t="shared" si="138"/>
        <v>#REF!</v>
      </c>
      <c r="CL107" s="46" t="e">
        <f t="shared" si="139"/>
        <v>#REF!</v>
      </c>
      <c r="CM107" s="46" t="e">
        <f t="shared" si="111"/>
        <v>#REF!</v>
      </c>
      <c r="CN107" s="46"/>
      <c r="CO107" s="46" t="e">
        <f t="shared" si="140"/>
        <v>#REF!</v>
      </c>
      <c r="CP107" s="46" t="e">
        <f t="shared" si="141"/>
        <v>#REF!</v>
      </c>
      <c r="CQ107" s="46" t="e">
        <f t="shared" si="112"/>
        <v>#REF!</v>
      </c>
      <c r="CR107" s="46"/>
      <c r="CS107" s="46" t="e">
        <f t="shared" si="142"/>
        <v>#REF!</v>
      </c>
      <c r="CT107" s="46" t="e">
        <f t="shared" si="143"/>
        <v>#REF!</v>
      </c>
      <c r="CU107" s="46" t="e">
        <f t="shared" si="113"/>
        <v>#REF!</v>
      </c>
      <c r="CW107" s="46" t="e">
        <f t="shared" si="144"/>
        <v>#REF!</v>
      </c>
      <c r="CX107" s="46" t="e">
        <f t="shared" si="145"/>
        <v>#REF!</v>
      </c>
      <c r="CY107" s="46" t="e">
        <f t="shared" si="114"/>
        <v>#REF!</v>
      </c>
      <c r="DD107" s="2">
        <f t="shared" si="147"/>
        <v>1990</v>
      </c>
      <c r="DE107" s="46">
        <f t="shared" si="98"/>
        <v>1.1191885029934876</v>
      </c>
      <c r="DF107" s="46">
        <f t="shared" si="99"/>
        <v>1.0861485320832773</v>
      </c>
      <c r="DG107" s="46">
        <f t="shared" si="100"/>
        <v>1.0184719478385897</v>
      </c>
      <c r="DH107" s="46">
        <f t="shared" si="101"/>
        <v>1.0117307479003976</v>
      </c>
    </row>
    <row r="108" spans="1:112" x14ac:dyDescent="0.2">
      <c r="A108" s="1" t="s">
        <v>63</v>
      </c>
      <c r="B108" s="1">
        <f t="shared" si="116"/>
        <v>1968</v>
      </c>
      <c r="D108" s="43">
        <f t="shared" si="102"/>
        <v>4913.4189999999999</v>
      </c>
      <c r="F108" s="43">
        <f t="shared" si="103"/>
        <v>41.119338763690571</v>
      </c>
      <c r="H108" s="50">
        <f t="shared" si="117"/>
        <v>119.49168317703287</v>
      </c>
      <c r="K108" s="43">
        <f t="shared" si="104"/>
        <v>4882.1482710558521</v>
      </c>
      <c r="L108" s="115">
        <f t="shared" si="105"/>
        <v>118.73119602222091</v>
      </c>
      <c r="O108" s="52">
        <f t="shared" si="118"/>
        <v>1.0064051166019554</v>
      </c>
      <c r="R108" s="46">
        <f t="shared" si="106"/>
        <v>1.1275280399948948</v>
      </c>
      <c r="S108" s="46"/>
      <c r="T108" s="46"/>
      <c r="V108" s="48">
        <f t="shared" si="107"/>
        <v>0.70686275482989902</v>
      </c>
      <c r="W108" s="48">
        <f t="shared" si="108"/>
        <v>1.1408863174378328</v>
      </c>
      <c r="X108" s="48">
        <f t="shared" si="109"/>
        <v>1.0118474015448862</v>
      </c>
      <c r="Y108" s="48">
        <f t="shared" si="119"/>
        <v>1.1275280399948948</v>
      </c>
      <c r="Z108" s="48">
        <f t="shared" si="120"/>
        <v>0.80645004529184516</v>
      </c>
      <c r="AA108" s="48">
        <f t="shared" si="121"/>
        <v>0.80645004529184516</v>
      </c>
      <c r="AB108" s="48"/>
      <c r="AC108" s="48"/>
      <c r="AH108" s="5"/>
      <c r="AJ108" s="46" t="e">
        <f>D108/#REF!</f>
        <v>#REF!</v>
      </c>
      <c r="AK108" s="46" t="e">
        <f>#REF!/#REF!</f>
        <v>#REF!</v>
      </c>
      <c r="AL108" s="46" t="e">
        <f>#REF!/#REF!</f>
        <v>#REF!</v>
      </c>
      <c r="AM108" s="46" t="e">
        <f>#REF!/#REF!</f>
        <v>#REF!</v>
      </c>
      <c r="AO108" s="46" t="e">
        <f t="shared" si="122"/>
        <v>#REF!</v>
      </c>
      <c r="AP108" s="46" t="e">
        <f t="shared" si="123"/>
        <v>#REF!</v>
      </c>
      <c r="AQ108" s="46" t="e">
        <f t="shared" si="124"/>
        <v>#REF!</v>
      </c>
      <c r="AR108" s="46" t="e">
        <f t="shared" si="125"/>
        <v>#REF!</v>
      </c>
      <c r="AS108" s="46" t="e">
        <f t="shared" si="126"/>
        <v>#REF!</v>
      </c>
      <c r="AT108" s="46"/>
      <c r="AU108" s="46" t="e">
        <f t="shared" si="127"/>
        <v>#REF!</v>
      </c>
      <c r="AV108" s="46" t="e">
        <f t="shared" si="128"/>
        <v>#REF!</v>
      </c>
      <c r="AW108" s="46" t="e">
        <f t="shared" si="129"/>
        <v>#REF!</v>
      </c>
      <c r="AX108" s="46" t="e">
        <f t="shared" si="130"/>
        <v>#REF!</v>
      </c>
      <c r="BA108" s="46" t="e">
        <f>LN(#REF!/#REF!)</f>
        <v>#REF!</v>
      </c>
      <c r="BB108" s="46" t="e">
        <f>LN(#REF!/#REF!)</f>
        <v>#REF!</v>
      </c>
      <c r="BC108" s="46" t="e">
        <f>LN(#REF!/#REF!)</f>
        <v>#REF!</v>
      </c>
      <c r="BD108" s="46" t="e">
        <f>LN(#REF!/#REF!)</f>
        <v>#REF!</v>
      </c>
      <c r="BF108" s="46" t="e">
        <f>F108/#REF!</f>
        <v>#REF!</v>
      </c>
      <c r="BG108" s="46" t="e">
        <f>#REF!/#REF!</f>
        <v>#REF!</v>
      </c>
      <c r="BH108" s="46" t="e">
        <f>#REF!/#REF!</f>
        <v>#REF!</v>
      </c>
      <c r="BI108" s="46" t="e">
        <f>#REF!/#REF!</f>
        <v>#REF!</v>
      </c>
      <c r="BJ108" s="46"/>
      <c r="BL108" s="46" t="e">
        <f t="shared" si="131"/>
        <v>#REF!</v>
      </c>
      <c r="BM108" s="46" t="e">
        <f t="shared" si="132"/>
        <v>#REF!</v>
      </c>
      <c r="BN108" s="46" t="e">
        <f t="shared" si="133"/>
        <v>#REF!</v>
      </c>
      <c r="BO108" s="46" t="e">
        <f t="shared" si="134"/>
        <v>#REF!</v>
      </c>
      <c r="BQ108" s="46" t="e">
        <f>LN(#REF!/#REF!)</f>
        <v>#REF!</v>
      </c>
      <c r="BR108" s="46" t="e">
        <f>LN(#REF!/#REF!)</f>
        <v>#REF!</v>
      </c>
      <c r="BS108" s="46" t="e">
        <f>LN(#REF!/#REF!)</f>
        <v>#REF!</v>
      </c>
      <c r="BT108" s="46" t="e">
        <f>LN(#REF!/#REF!)</f>
        <v>#REF!</v>
      </c>
      <c r="BV108" s="46" t="e">
        <f>LN(#REF!/#REF!)</f>
        <v>#REF!</v>
      </c>
      <c r="BW108" s="46" t="e">
        <f>LN(#REF!/#REF!)</f>
        <v>#REF!</v>
      </c>
      <c r="BX108" s="46" t="e">
        <f>LN(#REF!/#REF!)</f>
        <v>#REF!</v>
      </c>
      <c r="BY108" s="46" t="e">
        <f>LN(#REF!/#REF!)</f>
        <v>#REF!</v>
      </c>
      <c r="CA108" s="46">
        <f t="shared" si="146"/>
        <v>1.0215739749126948E-2</v>
      </c>
      <c r="CB108" s="46" t="e">
        <f>LN(#REF!/#REF!)</f>
        <v>#REF!</v>
      </c>
      <c r="CC108" s="46" t="e">
        <f>LN(#REF!/#REF!)</f>
        <v>#REF!</v>
      </c>
      <c r="CD108" s="46" t="e">
        <f>LN(#REF!/#REF!)</f>
        <v>#REF!</v>
      </c>
      <c r="CG108" s="46" t="e">
        <f t="shared" si="136"/>
        <v>#REF!</v>
      </c>
      <c r="CH108" s="46" t="e">
        <f t="shared" si="137"/>
        <v>#REF!</v>
      </c>
      <c r="CI108" s="46" t="e">
        <f t="shared" si="110"/>
        <v>#REF!</v>
      </c>
      <c r="CJ108" s="46"/>
      <c r="CK108" s="46" t="e">
        <f t="shared" si="138"/>
        <v>#REF!</v>
      </c>
      <c r="CL108" s="46" t="e">
        <f t="shared" si="139"/>
        <v>#REF!</v>
      </c>
      <c r="CM108" s="46" t="e">
        <f t="shared" si="111"/>
        <v>#REF!</v>
      </c>
      <c r="CN108" s="46"/>
      <c r="CO108" s="46" t="e">
        <f t="shared" si="140"/>
        <v>#REF!</v>
      </c>
      <c r="CP108" s="46" t="e">
        <f t="shared" si="141"/>
        <v>#REF!</v>
      </c>
      <c r="CQ108" s="46" t="e">
        <f t="shared" si="112"/>
        <v>#REF!</v>
      </c>
      <c r="CR108" s="46"/>
      <c r="CS108" s="46" t="e">
        <f t="shared" si="142"/>
        <v>#REF!</v>
      </c>
      <c r="CT108" s="46" t="e">
        <f t="shared" si="143"/>
        <v>#REF!</v>
      </c>
      <c r="CU108" s="46" t="e">
        <f t="shared" si="113"/>
        <v>#REF!</v>
      </c>
      <c r="CW108" s="46" t="e">
        <f t="shared" si="144"/>
        <v>#REF!</v>
      </c>
      <c r="CX108" s="46" t="e">
        <f t="shared" si="145"/>
        <v>#REF!</v>
      </c>
      <c r="CY108" s="46" t="e">
        <f t="shared" si="114"/>
        <v>#REF!</v>
      </c>
      <c r="DD108" s="2">
        <f t="shared" si="147"/>
        <v>1991</v>
      </c>
      <c r="DE108" s="46">
        <f t="shared" si="98"/>
        <v>1.110390198863946</v>
      </c>
      <c r="DF108" s="46">
        <f t="shared" si="99"/>
        <v>1.1032794543745068</v>
      </c>
      <c r="DG108" s="46">
        <f t="shared" si="100"/>
        <v>1.0228664184699314</v>
      </c>
      <c r="DH108" s="46">
        <f t="shared" si="101"/>
        <v>0.98394578224932905</v>
      </c>
    </row>
    <row r="109" spans="1:112" x14ac:dyDescent="0.2">
      <c r="A109" s="1" t="s">
        <v>63</v>
      </c>
      <c r="B109" s="1">
        <f t="shared" si="116"/>
        <v>1969</v>
      </c>
      <c r="D109" s="43">
        <f t="shared" si="102"/>
        <v>5193.0119999999997</v>
      </c>
      <c r="F109" s="43">
        <f t="shared" si="103"/>
        <v>42.169102376586245</v>
      </c>
      <c r="H109" s="50">
        <f t="shared" si="117"/>
        <v>123.14732131655097</v>
      </c>
      <c r="K109" s="43">
        <f t="shared" si="104"/>
        <v>5121.302368002649</v>
      </c>
      <c r="L109" s="115">
        <f t="shared" si="105"/>
        <v>121.44679586175337</v>
      </c>
      <c r="O109" s="52">
        <f t="shared" si="118"/>
        <v>1.0140022257708088</v>
      </c>
      <c r="R109" s="46">
        <f t="shared" si="106"/>
        <v>1.153316670675457</v>
      </c>
      <c r="S109" s="46"/>
      <c r="T109" s="46"/>
      <c r="V109" s="48">
        <f t="shared" si="107"/>
        <v>0.72490873566621694</v>
      </c>
      <c r="W109" s="48">
        <f t="shared" si="108"/>
        <v>1.1757897301607172</v>
      </c>
      <c r="X109" s="48">
        <f t="shared" si="109"/>
        <v>1.0194855932084104</v>
      </c>
      <c r="Y109" s="48">
        <f t="shared" si="119"/>
        <v>1.153316670675457</v>
      </c>
      <c r="Z109" s="48">
        <f t="shared" si="120"/>
        <v>0.85234024670012776</v>
      </c>
      <c r="AA109" s="48">
        <f t="shared" si="121"/>
        <v>0.85234024670012787</v>
      </c>
      <c r="AB109" s="48"/>
      <c r="AC109" s="48"/>
      <c r="AH109" s="5"/>
      <c r="AJ109" s="46" t="e">
        <f>D109/#REF!</f>
        <v>#REF!</v>
      </c>
      <c r="AK109" s="46" t="e">
        <f>#REF!/#REF!</f>
        <v>#REF!</v>
      </c>
      <c r="AL109" s="46" t="e">
        <f>#REF!/#REF!</f>
        <v>#REF!</v>
      </c>
      <c r="AM109" s="46" t="e">
        <f>#REF!/#REF!</f>
        <v>#REF!</v>
      </c>
      <c r="AO109" s="46" t="e">
        <f t="shared" si="122"/>
        <v>#REF!</v>
      </c>
      <c r="AP109" s="46" t="e">
        <f t="shared" si="123"/>
        <v>#REF!</v>
      </c>
      <c r="AQ109" s="46" t="e">
        <f t="shared" si="124"/>
        <v>#REF!</v>
      </c>
      <c r="AR109" s="46" t="e">
        <f t="shared" si="125"/>
        <v>#REF!</v>
      </c>
      <c r="AS109" s="46" t="e">
        <f t="shared" si="126"/>
        <v>#REF!</v>
      </c>
      <c r="AT109" s="46"/>
      <c r="AU109" s="46" t="e">
        <f t="shared" si="127"/>
        <v>#REF!</v>
      </c>
      <c r="AV109" s="46" t="e">
        <f t="shared" si="128"/>
        <v>#REF!</v>
      </c>
      <c r="AW109" s="46" t="e">
        <f t="shared" si="129"/>
        <v>#REF!</v>
      </c>
      <c r="AX109" s="46" t="e">
        <f t="shared" si="130"/>
        <v>#REF!</v>
      </c>
      <c r="BA109" s="46" t="e">
        <f>LN(#REF!/#REF!)</f>
        <v>#REF!</v>
      </c>
      <c r="BB109" s="46" t="e">
        <f>LN(#REF!/#REF!)</f>
        <v>#REF!</v>
      </c>
      <c r="BC109" s="46" t="e">
        <f>LN(#REF!/#REF!)</f>
        <v>#REF!</v>
      </c>
      <c r="BD109" s="46" t="e">
        <f>LN(#REF!/#REF!)</f>
        <v>#REF!</v>
      </c>
      <c r="BF109" s="46" t="e">
        <f>F109/#REF!</f>
        <v>#REF!</v>
      </c>
      <c r="BG109" s="46" t="e">
        <f>#REF!/#REF!</f>
        <v>#REF!</v>
      </c>
      <c r="BH109" s="46" t="e">
        <f>#REF!/#REF!</f>
        <v>#REF!</v>
      </c>
      <c r="BI109" s="46" t="e">
        <f>#REF!/#REF!</f>
        <v>#REF!</v>
      </c>
      <c r="BJ109" s="46"/>
      <c r="BL109" s="46" t="e">
        <f t="shared" si="131"/>
        <v>#REF!</v>
      </c>
      <c r="BM109" s="46" t="e">
        <f t="shared" si="132"/>
        <v>#REF!</v>
      </c>
      <c r="BN109" s="46" t="e">
        <f t="shared" si="133"/>
        <v>#REF!</v>
      </c>
      <c r="BO109" s="46" t="e">
        <f t="shared" si="134"/>
        <v>#REF!</v>
      </c>
      <c r="BQ109" s="46" t="e">
        <f>LN(#REF!/#REF!)</f>
        <v>#REF!</v>
      </c>
      <c r="BR109" s="46" t="e">
        <f>LN(#REF!/#REF!)</f>
        <v>#REF!</v>
      </c>
      <c r="BS109" s="46" t="e">
        <f>LN(#REF!/#REF!)</f>
        <v>#REF!</v>
      </c>
      <c r="BT109" s="46" t="e">
        <f>LN(#REF!/#REF!)</f>
        <v>#REF!</v>
      </c>
      <c r="BV109" s="46" t="e">
        <f>LN(#REF!/#REF!)</f>
        <v>#REF!</v>
      </c>
      <c r="BW109" s="46" t="e">
        <f>LN(#REF!/#REF!)</f>
        <v>#REF!</v>
      </c>
      <c r="BX109" s="46" t="e">
        <f>LN(#REF!/#REF!)</f>
        <v>#REF!</v>
      </c>
      <c r="BY109" s="46" t="e">
        <f>LN(#REF!/#REF!)</f>
        <v>#REF!</v>
      </c>
      <c r="CA109" s="46">
        <f t="shared" si="146"/>
        <v>7.5204091917663307E-3</v>
      </c>
      <c r="CB109" s="46" t="e">
        <f>LN(#REF!/#REF!)</f>
        <v>#REF!</v>
      </c>
      <c r="CC109" s="46" t="e">
        <f>LN(#REF!/#REF!)</f>
        <v>#REF!</v>
      </c>
      <c r="CD109" s="46" t="e">
        <f>LN(#REF!/#REF!)</f>
        <v>#REF!</v>
      </c>
      <c r="CG109" s="46" t="e">
        <f t="shared" si="136"/>
        <v>#REF!</v>
      </c>
      <c r="CH109" s="46" t="e">
        <f t="shared" si="137"/>
        <v>#REF!</v>
      </c>
      <c r="CI109" s="46" t="e">
        <f t="shared" si="110"/>
        <v>#REF!</v>
      </c>
      <c r="CJ109" s="46"/>
      <c r="CK109" s="46" t="e">
        <f t="shared" si="138"/>
        <v>#REF!</v>
      </c>
      <c r="CL109" s="46" t="e">
        <f t="shared" si="139"/>
        <v>#REF!</v>
      </c>
      <c r="CM109" s="46" t="e">
        <f t="shared" si="111"/>
        <v>#REF!</v>
      </c>
      <c r="CN109" s="46"/>
      <c r="CO109" s="46" t="e">
        <f t="shared" si="140"/>
        <v>#REF!</v>
      </c>
      <c r="CP109" s="46" t="e">
        <f t="shared" si="141"/>
        <v>#REF!</v>
      </c>
      <c r="CQ109" s="46" t="e">
        <f t="shared" si="112"/>
        <v>#REF!</v>
      </c>
      <c r="CR109" s="46"/>
      <c r="CS109" s="46" t="e">
        <f t="shared" si="142"/>
        <v>#REF!</v>
      </c>
      <c r="CT109" s="46" t="e">
        <f t="shared" si="143"/>
        <v>#REF!</v>
      </c>
      <c r="CU109" s="46" t="e">
        <f t="shared" si="113"/>
        <v>#REF!</v>
      </c>
      <c r="CW109" s="46" t="e">
        <f t="shared" si="144"/>
        <v>#REF!</v>
      </c>
      <c r="CX109" s="46" t="e">
        <f t="shared" si="145"/>
        <v>#REF!</v>
      </c>
      <c r="CY109" s="46" t="e">
        <f t="shared" si="114"/>
        <v>#REF!</v>
      </c>
      <c r="DD109" s="2">
        <f t="shared" si="147"/>
        <v>1992</v>
      </c>
      <c r="DE109" s="46">
        <f t="shared" si="98"/>
        <v>1.128019305849594</v>
      </c>
      <c r="DF109" s="46">
        <f t="shared" si="99"/>
        <v>1.1166411184885634</v>
      </c>
      <c r="DG109" s="46">
        <f t="shared" si="100"/>
        <v>1.0152348565302074</v>
      </c>
      <c r="DH109" s="46">
        <f t="shared" si="101"/>
        <v>0.99503050761933742</v>
      </c>
    </row>
    <row r="110" spans="1:112" x14ac:dyDescent="0.2">
      <c r="A110" s="1" t="s">
        <v>63</v>
      </c>
      <c r="B110" s="1">
        <f t="shared" si="116"/>
        <v>1970</v>
      </c>
      <c r="D110" s="43">
        <f t="shared" si="102"/>
        <v>5437.8289999999997</v>
      </c>
      <c r="F110" s="43">
        <f t="shared" si="103"/>
        <v>43.217587378911084</v>
      </c>
      <c r="H110" s="50">
        <f t="shared" si="117"/>
        <v>125.82444624508356</v>
      </c>
      <c r="K110" s="43">
        <f t="shared" si="104"/>
        <v>5412.2242729125837</v>
      </c>
      <c r="L110" s="115">
        <f t="shared" si="105"/>
        <v>125.23198542900593</v>
      </c>
      <c r="O110" s="52">
        <f t="shared" si="118"/>
        <v>1.0047309065175964</v>
      </c>
      <c r="R110" s="46">
        <f t="shared" si="106"/>
        <v>1.1892626353145621</v>
      </c>
      <c r="S110" s="46"/>
      <c r="T110" s="46"/>
      <c r="V110" s="48">
        <f t="shared" si="107"/>
        <v>0.7429327365238283</v>
      </c>
      <c r="W110" s="48">
        <f t="shared" si="108"/>
        <v>1.2013504647643922</v>
      </c>
      <c r="X110" s="48">
        <f t="shared" si="109"/>
        <v>1.010164137921169</v>
      </c>
      <c r="Y110" s="48">
        <f t="shared" si="119"/>
        <v>1.1892626353145621</v>
      </c>
      <c r="Z110" s="48">
        <f t="shared" si="120"/>
        <v>0.89252258831158293</v>
      </c>
      <c r="AA110" s="48">
        <f t="shared" si="121"/>
        <v>0.89252258831158293</v>
      </c>
      <c r="AB110" s="48"/>
      <c r="AC110" s="48"/>
      <c r="AH110" s="5"/>
      <c r="AJ110" s="46" t="e">
        <f>D110/#REF!</f>
        <v>#REF!</v>
      </c>
      <c r="AK110" s="46" t="e">
        <f>#REF!/#REF!</f>
        <v>#REF!</v>
      </c>
      <c r="AL110" s="46" t="e">
        <f>#REF!/#REF!</f>
        <v>#REF!</v>
      </c>
      <c r="AM110" s="46" t="e">
        <f>#REF!/#REF!</f>
        <v>#REF!</v>
      </c>
      <c r="AO110" s="46" t="e">
        <f t="shared" si="122"/>
        <v>#REF!</v>
      </c>
      <c r="AP110" s="46" t="e">
        <f t="shared" si="123"/>
        <v>#REF!</v>
      </c>
      <c r="AQ110" s="46" t="e">
        <f t="shared" si="124"/>
        <v>#REF!</v>
      </c>
      <c r="AR110" s="46" t="e">
        <f t="shared" si="125"/>
        <v>#REF!</v>
      </c>
      <c r="AS110" s="46" t="e">
        <f t="shared" si="126"/>
        <v>#REF!</v>
      </c>
      <c r="AT110" s="46"/>
      <c r="AU110" s="46" t="e">
        <f t="shared" si="127"/>
        <v>#REF!</v>
      </c>
      <c r="AV110" s="46" t="e">
        <f t="shared" si="128"/>
        <v>#REF!</v>
      </c>
      <c r="AW110" s="46" t="e">
        <f t="shared" si="129"/>
        <v>#REF!</v>
      </c>
      <c r="AX110" s="46" t="e">
        <f t="shared" si="130"/>
        <v>#REF!</v>
      </c>
      <c r="BA110" s="46" t="e">
        <f>LN(#REF!/#REF!)</f>
        <v>#REF!</v>
      </c>
      <c r="BB110" s="46" t="e">
        <f>LN(#REF!/#REF!)</f>
        <v>#REF!</v>
      </c>
      <c r="BC110" s="46" t="e">
        <f>LN(#REF!/#REF!)</f>
        <v>#REF!</v>
      </c>
      <c r="BD110" s="46" t="e">
        <f>LN(#REF!/#REF!)</f>
        <v>#REF!</v>
      </c>
      <c r="BF110" s="46" t="e">
        <f>F110/#REF!</f>
        <v>#REF!</v>
      </c>
      <c r="BG110" s="46" t="e">
        <f>#REF!/#REF!</f>
        <v>#REF!</v>
      </c>
      <c r="BH110" s="46" t="e">
        <f>#REF!/#REF!</f>
        <v>#REF!</v>
      </c>
      <c r="BI110" s="46" t="e">
        <f>#REF!/#REF!</f>
        <v>#REF!</v>
      </c>
      <c r="BJ110" s="46"/>
      <c r="BL110" s="46" t="e">
        <f t="shared" si="131"/>
        <v>#REF!</v>
      </c>
      <c r="BM110" s="46" t="e">
        <f t="shared" si="132"/>
        <v>#REF!</v>
      </c>
      <c r="BN110" s="46" t="e">
        <f t="shared" si="133"/>
        <v>#REF!</v>
      </c>
      <c r="BO110" s="46" t="e">
        <f t="shared" si="134"/>
        <v>#REF!</v>
      </c>
      <c r="BQ110" s="46" t="e">
        <f>LN(#REF!/#REF!)</f>
        <v>#REF!</v>
      </c>
      <c r="BR110" s="46" t="e">
        <f>LN(#REF!/#REF!)</f>
        <v>#REF!</v>
      </c>
      <c r="BS110" s="46" t="e">
        <f>LN(#REF!/#REF!)</f>
        <v>#REF!</v>
      </c>
      <c r="BT110" s="46" t="e">
        <f>LN(#REF!/#REF!)</f>
        <v>#REF!</v>
      </c>
      <c r="BV110" s="46" t="e">
        <f>LN(#REF!/#REF!)</f>
        <v>#REF!</v>
      </c>
      <c r="BW110" s="46" t="e">
        <f>LN(#REF!/#REF!)</f>
        <v>#REF!</v>
      </c>
      <c r="BX110" s="46" t="e">
        <f>LN(#REF!/#REF!)</f>
        <v>#REF!</v>
      </c>
      <c r="BY110" s="46" t="e">
        <f>LN(#REF!/#REF!)</f>
        <v>#REF!</v>
      </c>
      <c r="CA110" s="46">
        <f t="shared" si="146"/>
        <v>-9.1853492573398653E-3</v>
      </c>
      <c r="CB110" s="46" t="e">
        <f>LN(#REF!/#REF!)</f>
        <v>#REF!</v>
      </c>
      <c r="CC110" s="46" t="e">
        <f>LN(#REF!/#REF!)</f>
        <v>#REF!</v>
      </c>
      <c r="CD110" s="46" t="e">
        <f>LN(#REF!/#REF!)</f>
        <v>#REF!</v>
      </c>
      <c r="CG110" s="46" t="e">
        <f t="shared" si="136"/>
        <v>#REF!</v>
      </c>
      <c r="CH110" s="46" t="e">
        <f t="shared" si="137"/>
        <v>#REF!</v>
      </c>
      <c r="CI110" s="46" t="e">
        <f t="shared" si="110"/>
        <v>#REF!</v>
      </c>
      <c r="CJ110" s="46"/>
      <c r="CK110" s="46" t="e">
        <f t="shared" si="138"/>
        <v>#REF!</v>
      </c>
      <c r="CL110" s="46" t="e">
        <f t="shared" si="139"/>
        <v>#REF!</v>
      </c>
      <c r="CM110" s="46" t="e">
        <f t="shared" si="111"/>
        <v>#REF!</v>
      </c>
      <c r="CN110" s="46"/>
      <c r="CO110" s="46" t="e">
        <f t="shared" si="140"/>
        <v>#REF!</v>
      </c>
      <c r="CP110" s="46" t="e">
        <f t="shared" si="141"/>
        <v>#REF!</v>
      </c>
      <c r="CQ110" s="46" t="e">
        <f t="shared" si="112"/>
        <v>#REF!</v>
      </c>
      <c r="CR110" s="46"/>
      <c r="CS110" s="46" t="e">
        <f t="shared" si="142"/>
        <v>#REF!</v>
      </c>
      <c r="CT110" s="46" t="e">
        <f t="shared" si="143"/>
        <v>#REF!</v>
      </c>
      <c r="CU110" s="46" t="e">
        <f t="shared" si="113"/>
        <v>#REF!</v>
      </c>
      <c r="CW110" s="46" t="e">
        <f t="shared" si="144"/>
        <v>#REF!</v>
      </c>
      <c r="CX110" s="46" t="e">
        <f t="shared" si="145"/>
        <v>#REF!</v>
      </c>
      <c r="CY110" s="46" t="e">
        <f t="shared" si="114"/>
        <v>#REF!</v>
      </c>
      <c r="DD110" s="2">
        <f t="shared" si="147"/>
        <v>1993</v>
      </c>
      <c r="DE110" s="46">
        <f t="shared" si="98"/>
        <v>1.1358933455157021</v>
      </c>
      <c r="DF110" s="46">
        <f t="shared" si="99"/>
        <v>1.1271570613201707</v>
      </c>
      <c r="DG110" s="46">
        <f t="shared" si="100"/>
        <v>1.0142212873530441</v>
      </c>
      <c r="DH110" s="46">
        <f t="shared" si="101"/>
        <v>0.99362016689292409</v>
      </c>
    </row>
    <row r="111" spans="1:112" x14ac:dyDescent="0.2">
      <c r="A111" s="1" t="s">
        <v>63</v>
      </c>
      <c r="B111" s="1">
        <f t="shared" si="116"/>
        <v>1971</v>
      </c>
      <c r="D111" s="43">
        <f t="shared" si="102"/>
        <v>5611.7619999999997</v>
      </c>
      <c r="F111" s="43">
        <f t="shared" si="103"/>
        <v>44.196531411053328</v>
      </c>
      <c r="H111" s="50">
        <f t="shared" si="117"/>
        <v>126.97290535782921</v>
      </c>
      <c r="K111" s="43">
        <f t="shared" si="104"/>
        <v>5615.4215543475539</v>
      </c>
      <c r="L111" s="115">
        <f t="shared" si="105"/>
        <v>127.05570720292239</v>
      </c>
      <c r="O111" s="52">
        <f t="shared" si="118"/>
        <v>0.99934830282782228</v>
      </c>
      <c r="R111" s="46">
        <f t="shared" si="106"/>
        <v>1.2065815667001702</v>
      </c>
      <c r="S111" s="46"/>
      <c r="T111" s="46"/>
      <c r="V111" s="48">
        <f t="shared" si="107"/>
        <v>0.75976129204513909</v>
      </c>
      <c r="W111" s="48">
        <f t="shared" si="108"/>
        <v>1.2123157575197641</v>
      </c>
      <c r="X111" s="48">
        <f t="shared" si="109"/>
        <v>1.0047524270035684</v>
      </c>
      <c r="Y111" s="48">
        <f t="shared" si="119"/>
        <v>1.2065815667001702</v>
      </c>
      <c r="Z111" s="48">
        <f t="shared" si="120"/>
        <v>0.92107058629989746</v>
      </c>
      <c r="AA111" s="48">
        <f t="shared" si="121"/>
        <v>0.92107058629989746</v>
      </c>
      <c r="AB111" s="48"/>
      <c r="AC111" s="48"/>
      <c r="AH111" s="5"/>
      <c r="AJ111" s="46" t="e">
        <f>D111/#REF!</f>
        <v>#REF!</v>
      </c>
      <c r="AK111" s="46" t="e">
        <f>#REF!/#REF!</f>
        <v>#REF!</v>
      </c>
      <c r="AL111" s="46" t="e">
        <f>#REF!/#REF!</f>
        <v>#REF!</v>
      </c>
      <c r="AM111" s="46" t="e">
        <f>#REF!/#REF!</f>
        <v>#REF!</v>
      </c>
      <c r="AO111" s="46" t="e">
        <f t="shared" si="122"/>
        <v>#REF!</v>
      </c>
      <c r="AP111" s="46" t="e">
        <f t="shared" si="123"/>
        <v>#REF!</v>
      </c>
      <c r="AQ111" s="46" t="e">
        <f t="shared" si="124"/>
        <v>#REF!</v>
      </c>
      <c r="AR111" s="46" t="e">
        <f t="shared" si="125"/>
        <v>#REF!</v>
      </c>
      <c r="AS111" s="46" t="e">
        <f t="shared" si="126"/>
        <v>#REF!</v>
      </c>
      <c r="AT111" s="46"/>
      <c r="AU111" s="46" t="e">
        <f t="shared" si="127"/>
        <v>#REF!</v>
      </c>
      <c r="AV111" s="46" t="e">
        <f t="shared" si="128"/>
        <v>#REF!</v>
      </c>
      <c r="AW111" s="46" t="e">
        <f t="shared" si="129"/>
        <v>#REF!</v>
      </c>
      <c r="AX111" s="46" t="e">
        <f t="shared" si="130"/>
        <v>#REF!</v>
      </c>
      <c r="BA111" s="46" t="e">
        <f>LN(#REF!/#REF!)</f>
        <v>#REF!</v>
      </c>
      <c r="BB111" s="46" t="e">
        <f>LN(#REF!/#REF!)</f>
        <v>#REF!</v>
      </c>
      <c r="BC111" s="46" t="e">
        <f>LN(#REF!/#REF!)</f>
        <v>#REF!</v>
      </c>
      <c r="BD111" s="46" t="e">
        <f>LN(#REF!/#REF!)</f>
        <v>#REF!</v>
      </c>
      <c r="BF111" s="46" t="e">
        <f>F111/#REF!</f>
        <v>#REF!</v>
      </c>
      <c r="BG111" s="46" t="e">
        <f>#REF!/#REF!</f>
        <v>#REF!</v>
      </c>
      <c r="BH111" s="46" t="e">
        <f>#REF!/#REF!</f>
        <v>#REF!</v>
      </c>
      <c r="BI111" s="46" t="e">
        <f>#REF!/#REF!</f>
        <v>#REF!</v>
      </c>
      <c r="BJ111" s="46"/>
      <c r="BL111" s="46" t="e">
        <f t="shared" si="131"/>
        <v>#REF!</v>
      </c>
      <c r="BM111" s="46" t="e">
        <f t="shared" si="132"/>
        <v>#REF!</v>
      </c>
      <c r="BN111" s="46" t="e">
        <f t="shared" si="133"/>
        <v>#REF!</v>
      </c>
      <c r="BO111" s="46" t="e">
        <f t="shared" si="134"/>
        <v>#REF!</v>
      </c>
      <c r="BQ111" s="46" t="e">
        <f>LN(#REF!/#REF!)</f>
        <v>#REF!</v>
      </c>
      <c r="BR111" s="46" t="e">
        <f>LN(#REF!/#REF!)</f>
        <v>#REF!</v>
      </c>
      <c r="BS111" s="46" t="e">
        <f>LN(#REF!/#REF!)</f>
        <v>#REF!</v>
      </c>
      <c r="BT111" s="46" t="e">
        <f>LN(#REF!/#REF!)</f>
        <v>#REF!</v>
      </c>
      <c r="BV111" s="46" t="e">
        <f>LN(#REF!/#REF!)</f>
        <v>#REF!</v>
      </c>
      <c r="BW111" s="46" t="e">
        <f>LN(#REF!/#REF!)</f>
        <v>#REF!</v>
      </c>
      <c r="BX111" s="46" t="e">
        <f>LN(#REF!/#REF!)</f>
        <v>#REF!</v>
      </c>
      <c r="BY111" s="46" t="e">
        <f>LN(#REF!/#REF!)</f>
        <v>#REF!</v>
      </c>
      <c r="CA111" s="46">
        <f t="shared" si="146"/>
        <v>-5.3716605685732921E-3</v>
      </c>
      <c r="CB111" s="46" t="e">
        <f>LN(#REF!/#REF!)</f>
        <v>#REF!</v>
      </c>
      <c r="CC111" s="46" t="e">
        <f>LN(#REF!/#REF!)</f>
        <v>#REF!</v>
      </c>
      <c r="CD111" s="46" t="e">
        <f>LN(#REF!/#REF!)</f>
        <v>#REF!</v>
      </c>
      <c r="CG111" s="46" t="e">
        <f t="shared" si="136"/>
        <v>#REF!</v>
      </c>
      <c r="CH111" s="46" t="e">
        <f t="shared" si="137"/>
        <v>#REF!</v>
      </c>
      <c r="CI111" s="46" t="e">
        <f t="shared" si="110"/>
        <v>#REF!</v>
      </c>
      <c r="CJ111" s="46"/>
      <c r="CK111" s="46" t="e">
        <f t="shared" si="138"/>
        <v>#REF!</v>
      </c>
      <c r="CL111" s="46" t="e">
        <f t="shared" si="139"/>
        <v>#REF!</v>
      </c>
      <c r="CM111" s="46" t="e">
        <f t="shared" si="111"/>
        <v>#REF!</v>
      </c>
      <c r="CN111" s="46"/>
      <c r="CO111" s="46" t="e">
        <f t="shared" si="140"/>
        <v>#REF!</v>
      </c>
      <c r="CP111" s="46" t="e">
        <f t="shared" si="141"/>
        <v>#REF!</v>
      </c>
      <c r="CQ111" s="46" t="e">
        <f t="shared" si="112"/>
        <v>#REF!</v>
      </c>
      <c r="CR111" s="46"/>
      <c r="CS111" s="46" t="e">
        <f t="shared" si="142"/>
        <v>#REF!</v>
      </c>
      <c r="CT111" s="46" t="e">
        <f t="shared" si="143"/>
        <v>#REF!</v>
      </c>
      <c r="CU111" s="46" t="e">
        <f t="shared" si="113"/>
        <v>#REF!</v>
      </c>
      <c r="CW111" s="46" t="e">
        <f t="shared" si="144"/>
        <v>#REF!</v>
      </c>
      <c r="CX111" s="46" t="e">
        <f t="shared" si="145"/>
        <v>#REF!</v>
      </c>
      <c r="CY111" s="46" t="e">
        <f t="shared" si="114"/>
        <v>#REF!</v>
      </c>
      <c r="DD111" s="2">
        <f t="shared" si="147"/>
        <v>1994</v>
      </c>
      <c r="DE111" s="46">
        <f t="shared" si="98"/>
        <v>1.1492088851840883</v>
      </c>
      <c r="DF111" s="46">
        <f t="shared" si="99"/>
        <v>1.137198393024756</v>
      </c>
      <c r="DG111" s="46">
        <f t="shared" si="100"/>
        <v>0.99634325456695361</v>
      </c>
      <c r="DH111" s="46">
        <f t="shared" si="101"/>
        <v>1.0142704034558632</v>
      </c>
    </row>
    <row r="112" spans="1:112" x14ac:dyDescent="0.2">
      <c r="A112" s="1" t="s">
        <v>63</v>
      </c>
      <c r="B112" s="1">
        <f t="shared" si="116"/>
        <v>1972</v>
      </c>
      <c r="D112" s="43">
        <f t="shared" si="102"/>
        <v>5819.527</v>
      </c>
      <c r="F112" s="43">
        <f t="shared" si="103"/>
        <v>45.23715809396959</v>
      </c>
      <c r="H112" s="50">
        <f t="shared" si="117"/>
        <v>128.64484077251927</v>
      </c>
      <c r="K112" s="43">
        <f t="shared" si="104"/>
        <v>5788.5722426656375</v>
      </c>
      <c r="L112" s="115">
        <f t="shared" si="105"/>
        <v>127.96056354029213</v>
      </c>
      <c r="O112" s="52">
        <f t="shared" si="118"/>
        <v>1.0053475634468558</v>
      </c>
      <c r="R112" s="46">
        <f t="shared" si="106"/>
        <v>1.2151745138508121</v>
      </c>
      <c r="S112" s="46"/>
      <c r="T112" s="46"/>
      <c r="V112" s="48">
        <f t="shared" si="107"/>
        <v>0.7776502043173672</v>
      </c>
      <c r="W112" s="48">
        <f t="shared" si="108"/>
        <v>1.2282791131905817</v>
      </c>
      <c r="X112" s="48">
        <f t="shared" si="109"/>
        <v>1.010784129514239</v>
      </c>
      <c r="Y112" s="48">
        <f t="shared" si="119"/>
        <v>1.2151745138508121</v>
      </c>
      <c r="Z112" s="48">
        <f t="shared" si="120"/>
        <v>0.95517150333141043</v>
      </c>
      <c r="AA112" s="48">
        <f t="shared" si="121"/>
        <v>0.95517150333141043</v>
      </c>
      <c r="AB112" s="48"/>
      <c r="AC112" s="48"/>
      <c r="AH112" s="5"/>
      <c r="AJ112" s="46" t="e">
        <f>D112/#REF!</f>
        <v>#REF!</v>
      </c>
      <c r="AK112" s="46" t="e">
        <f>#REF!/#REF!</f>
        <v>#REF!</v>
      </c>
      <c r="AL112" s="46" t="e">
        <f>#REF!/#REF!</f>
        <v>#REF!</v>
      </c>
      <c r="AM112" s="46" t="e">
        <f>#REF!/#REF!</f>
        <v>#REF!</v>
      </c>
      <c r="AO112" s="46" t="e">
        <f t="shared" si="122"/>
        <v>#REF!</v>
      </c>
      <c r="AP112" s="46" t="e">
        <f t="shared" si="123"/>
        <v>#REF!</v>
      </c>
      <c r="AQ112" s="46" t="e">
        <f t="shared" si="124"/>
        <v>#REF!</v>
      </c>
      <c r="AR112" s="46" t="e">
        <f t="shared" si="125"/>
        <v>#REF!</v>
      </c>
      <c r="AS112" s="46" t="e">
        <f t="shared" si="126"/>
        <v>#REF!</v>
      </c>
      <c r="AT112" s="46"/>
      <c r="AU112" s="46" t="e">
        <f t="shared" si="127"/>
        <v>#REF!</v>
      </c>
      <c r="AV112" s="46" t="e">
        <f t="shared" si="128"/>
        <v>#REF!</v>
      </c>
      <c r="AW112" s="46" t="e">
        <f t="shared" si="129"/>
        <v>#REF!</v>
      </c>
      <c r="AX112" s="46" t="e">
        <f t="shared" si="130"/>
        <v>#REF!</v>
      </c>
      <c r="BA112" s="46" t="e">
        <f>LN(#REF!/#REF!)</f>
        <v>#REF!</v>
      </c>
      <c r="BB112" s="46" t="e">
        <f>LN(#REF!/#REF!)</f>
        <v>#REF!</v>
      </c>
      <c r="BC112" s="46" t="e">
        <f>LN(#REF!/#REF!)</f>
        <v>#REF!</v>
      </c>
      <c r="BD112" s="46" t="e">
        <f>LN(#REF!/#REF!)</f>
        <v>#REF!</v>
      </c>
      <c r="BF112" s="46" t="e">
        <f>F112/#REF!</f>
        <v>#REF!</v>
      </c>
      <c r="BG112" s="46" t="e">
        <f>#REF!/#REF!</f>
        <v>#REF!</v>
      </c>
      <c r="BH112" s="46" t="e">
        <f>#REF!/#REF!</f>
        <v>#REF!</v>
      </c>
      <c r="BI112" s="46" t="e">
        <f>#REF!/#REF!</f>
        <v>#REF!</v>
      </c>
      <c r="BJ112" s="46"/>
      <c r="BL112" s="46" t="e">
        <f t="shared" si="131"/>
        <v>#REF!</v>
      </c>
      <c r="BM112" s="46" t="e">
        <f t="shared" si="132"/>
        <v>#REF!</v>
      </c>
      <c r="BN112" s="46" t="e">
        <f t="shared" si="133"/>
        <v>#REF!</v>
      </c>
      <c r="BO112" s="46" t="e">
        <f t="shared" si="134"/>
        <v>#REF!</v>
      </c>
      <c r="BQ112" s="46" t="e">
        <f>LN(#REF!/#REF!)</f>
        <v>#REF!</v>
      </c>
      <c r="BR112" s="46" t="e">
        <f>LN(#REF!/#REF!)</f>
        <v>#REF!</v>
      </c>
      <c r="BS112" s="46" t="e">
        <f>LN(#REF!/#REF!)</f>
        <v>#REF!</v>
      </c>
      <c r="BT112" s="46" t="e">
        <f>LN(#REF!/#REF!)</f>
        <v>#REF!</v>
      </c>
      <c r="BV112" s="46" t="e">
        <f>LN(#REF!/#REF!)</f>
        <v>#REF!</v>
      </c>
      <c r="BW112" s="46" t="e">
        <f>LN(#REF!/#REF!)</f>
        <v>#REF!</v>
      </c>
      <c r="BX112" s="46" t="e">
        <f>LN(#REF!/#REF!)</f>
        <v>#REF!</v>
      </c>
      <c r="BY112" s="46" t="e">
        <f>LN(#REF!/#REF!)</f>
        <v>#REF!</v>
      </c>
      <c r="CA112" s="46">
        <f t="shared" si="146"/>
        <v>5.9852256187138322E-3</v>
      </c>
      <c r="CB112" s="46" t="e">
        <f>LN(#REF!/#REF!)</f>
        <v>#REF!</v>
      </c>
      <c r="CC112" s="46" t="e">
        <f>LN(#REF!/#REF!)</f>
        <v>#REF!</v>
      </c>
      <c r="CD112" s="46" t="e">
        <f>LN(#REF!/#REF!)</f>
        <v>#REF!</v>
      </c>
      <c r="CG112" s="46" t="e">
        <f t="shared" si="136"/>
        <v>#REF!</v>
      </c>
      <c r="CH112" s="46" t="e">
        <f t="shared" si="137"/>
        <v>#REF!</v>
      </c>
      <c r="CI112" s="46" t="e">
        <f t="shared" si="110"/>
        <v>#REF!</v>
      </c>
      <c r="CJ112" s="46"/>
      <c r="CK112" s="46" t="e">
        <f t="shared" si="138"/>
        <v>#REF!</v>
      </c>
      <c r="CL112" s="46" t="e">
        <f t="shared" si="139"/>
        <v>#REF!</v>
      </c>
      <c r="CM112" s="46" t="e">
        <f t="shared" si="111"/>
        <v>#REF!</v>
      </c>
      <c r="CN112" s="46"/>
      <c r="CO112" s="46" t="e">
        <f t="shared" si="140"/>
        <v>#REF!</v>
      </c>
      <c r="CP112" s="46" t="e">
        <f t="shared" si="141"/>
        <v>#REF!</v>
      </c>
      <c r="CQ112" s="46" t="e">
        <f t="shared" si="112"/>
        <v>#REF!</v>
      </c>
      <c r="CR112" s="46"/>
      <c r="CS112" s="46" t="e">
        <f t="shared" si="142"/>
        <v>#REF!</v>
      </c>
      <c r="CT112" s="46" t="e">
        <f t="shared" si="143"/>
        <v>#REF!</v>
      </c>
      <c r="CU112" s="46" t="e">
        <f t="shared" si="113"/>
        <v>#REF!</v>
      </c>
      <c r="CW112" s="46" t="e">
        <f t="shared" si="144"/>
        <v>#REF!</v>
      </c>
      <c r="CX112" s="46" t="e">
        <f t="shared" si="145"/>
        <v>#REF!</v>
      </c>
      <c r="CY112" s="46" t="e">
        <f t="shared" si="114"/>
        <v>#REF!</v>
      </c>
      <c r="DD112" s="2">
        <f t="shared" si="147"/>
        <v>1995</v>
      </c>
      <c r="DE112" s="46">
        <f t="shared" si="98"/>
        <v>1.1708653852563322</v>
      </c>
      <c r="DF112" s="46">
        <f t="shared" si="99"/>
        <v>1.1485207898365286</v>
      </c>
      <c r="DG112" s="46">
        <f t="shared" si="100"/>
        <v>1.0170755464357739</v>
      </c>
      <c r="DH112" s="46">
        <f t="shared" si="101"/>
        <v>1.0023396109185045</v>
      </c>
    </row>
    <row r="113" spans="1:112" x14ac:dyDescent="0.2">
      <c r="A113" s="1" t="s">
        <v>63</v>
      </c>
      <c r="B113" s="1">
        <f t="shared" si="116"/>
        <v>1973</v>
      </c>
      <c r="D113" s="43">
        <f t="shared" si="102"/>
        <v>5939.4459999999999</v>
      </c>
      <c r="F113" s="43">
        <f t="shared" si="103"/>
        <v>46.382587898653007</v>
      </c>
      <c r="H113" s="50">
        <f t="shared" si="117"/>
        <v>128.05335512925288</v>
      </c>
      <c r="K113" s="43">
        <f t="shared" si="104"/>
        <v>6016.4903512697347</v>
      </c>
      <c r="L113" s="115">
        <f t="shared" si="105"/>
        <v>129.71441706564329</v>
      </c>
      <c r="O113" s="52">
        <f t="shared" si="118"/>
        <v>0.98719446940466293</v>
      </c>
      <c r="R113" s="46">
        <f t="shared" si="106"/>
        <v>1.2318299430398454</v>
      </c>
      <c r="S113" s="46"/>
      <c r="T113" s="46"/>
      <c r="V113" s="48">
        <f t="shared" si="107"/>
        <v>0.79734073659600746</v>
      </c>
      <c r="W113" s="48">
        <f t="shared" si="108"/>
        <v>1.2226317086229872</v>
      </c>
      <c r="X113" s="48">
        <f t="shared" si="109"/>
        <v>0.99253286992345757</v>
      </c>
      <c r="Y113" s="48">
        <f t="shared" si="119"/>
        <v>1.2318299430398454</v>
      </c>
      <c r="Z113" s="48">
        <f t="shared" si="120"/>
        <v>0.97485406713908762</v>
      </c>
      <c r="AA113" s="48">
        <f t="shared" si="121"/>
        <v>0.97485406713908773</v>
      </c>
      <c r="AB113" s="48"/>
      <c r="AC113" s="48"/>
      <c r="AH113" s="5"/>
      <c r="AJ113" s="46" t="e">
        <f>D113/#REF!</f>
        <v>#REF!</v>
      </c>
      <c r="AK113" s="46" t="e">
        <f>#REF!/#REF!</f>
        <v>#REF!</v>
      </c>
      <c r="AL113" s="46" t="e">
        <f>#REF!/#REF!</f>
        <v>#REF!</v>
      </c>
      <c r="AM113" s="46" t="e">
        <f>#REF!/#REF!</f>
        <v>#REF!</v>
      </c>
      <c r="AO113" s="46" t="e">
        <f t="shared" si="122"/>
        <v>#REF!</v>
      </c>
      <c r="AP113" s="46" t="e">
        <f t="shared" si="123"/>
        <v>#REF!</v>
      </c>
      <c r="AQ113" s="46" t="e">
        <f t="shared" si="124"/>
        <v>#REF!</v>
      </c>
      <c r="AR113" s="46" t="e">
        <f t="shared" si="125"/>
        <v>#REF!</v>
      </c>
      <c r="AS113" s="46" t="e">
        <f t="shared" si="126"/>
        <v>#REF!</v>
      </c>
      <c r="AT113" s="46"/>
      <c r="AU113" s="46" t="e">
        <f t="shared" si="127"/>
        <v>#REF!</v>
      </c>
      <c r="AV113" s="46" t="e">
        <f t="shared" si="128"/>
        <v>#REF!</v>
      </c>
      <c r="AW113" s="46" t="e">
        <f t="shared" si="129"/>
        <v>#REF!</v>
      </c>
      <c r="AX113" s="46" t="e">
        <f t="shared" si="130"/>
        <v>#REF!</v>
      </c>
      <c r="BA113" s="46" t="e">
        <f>LN(#REF!/#REF!)</f>
        <v>#REF!</v>
      </c>
      <c r="BB113" s="46" t="e">
        <f>LN(#REF!/#REF!)</f>
        <v>#REF!</v>
      </c>
      <c r="BC113" s="46" t="e">
        <f>LN(#REF!/#REF!)</f>
        <v>#REF!</v>
      </c>
      <c r="BD113" s="46" t="e">
        <f>LN(#REF!/#REF!)</f>
        <v>#REF!</v>
      </c>
      <c r="BF113" s="46" t="e">
        <f>F113/#REF!</f>
        <v>#REF!</v>
      </c>
      <c r="BG113" s="46" t="e">
        <f>#REF!/#REF!</f>
        <v>#REF!</v>
      </c>
      <c r="BH113" s="46" t="e">
        <f>#REF!/#REF!</f>
        <v>#REF!</v>
      </c>
      <c r="BI113" s="46" t="e">
        <f>#REF!/#REF!</f>
        <v>#REF!</v>
      </c>
      <c r="BJ113" s="46"/>
      <c r="BL113" s="46" t="e">
        <f t="shared" si="131"/>
        <v>#REF!</v>
      </c>
      <c r="BM113" s="46" t="e">
        <f t="shared" si="132"/>
        <v>#REF!</v>
      </c>
      <c r="BN113" s="46" t="e">
        <f t="shared" si="133"/>
        <v>#REF!</v>
      </c>
      <c r="BO113" s="46" t="e">
        <f t="shared" si="134"/>
        <v>#REF!</v>
      </c>
      <c r="BQ113" s="46" t="e">
        <f>LN(#REF!/#REF!)</f>
        <v>#REF!</v>
      </c>
      <c r="BR113" s="46" t="e">
        <f>LN(#REF!/#REF!)</f>
        <v>#REF!</v>
      </c>
      <c r="BS113" s="46" t="e">
        <f>LN(#REF!/#REF!)</f>
        <v>#REF!</v>
      </c>
      <c r="BT113" s="46" t="e">
        <f>LN(#REF!/#REF!)</f>
        <v>#REF!</v>
      </c>
      <c r="BV113" s="46" t="e">
        <f>LN(#REF!/#REF!)</f>
        <v>#REF!</v>
      </c>
      <c r="BW113" s="46" t="e">
        <f>LN(#REF!/#REF!)</f>
        <v>#REF!</v>
      </c>
      <c r="BX113" s="46" t="e">
        <f>LN(#REF!/#REF!)</f>
        <v>#REF!</v>
      </c>
      <c r="BY113" s="46" t="e">
        <f>LN(#REF!/#REF!)</f>
        <v>#REF!</v>
      </c>
      <c r="CA113" s="46">
        <f t="shared" si="146"/>
        <v>-1.8221544151173906E-2</v>
      </c>
      <c r="CB113" s="46" t="e">
        <f>LN(#REF!/#REF!)</f>
        <v>#REF!</v>
      </c>
      <c r="CC113" s="46" t="e">
        <f>LN(#REF!/#REF!)</f>
        <v>#REF!</v>
      </c>
      <c r="CD113" s="46" t="e">
        <f>LN(#REF!/#REF!)</f>
        <v>#REF!</v>
      </c>
      <c r="CG113" s="46" t="e">
        <f t="shared" si="136"/>
        <v>#REF!</v>
      </c>
      <c r="CH113" s="46" t="e">
        <f t="shared" si="137"/>
        <v>#REF!</v>
      </c>
      <c r="CI113" s="46" t="e">
        <f t="shared" si="110"/>
        <v>#REF!</v>
      </c>
      <c r="CJ113" s="46"/>
      <c r="CK113" s="46" t="e">
        <f t="shared" si="138"/>
        <v>#REF!</v>
      </c>
      <c r="CL113" s="46" t="e">
        <f t="shared" si="139"/>
        <v>#REF!</v>
      </c>
      <c r="CM113" s="46" t="e">
        <f t="shared" si="111"/>
        <v>#REF!</v>
      </c>
      <c r="CN113" s="46"/>
      <c r="CO113" s="46" t="e">
        <f t="shared" si="140"/>
        <v>#REF!</v>
      </c>
      <c r="CP113" s="46" t="e">
        <f t="shared" si="141"/>
        <v>#REF!</v>
      </c>
      <c r="CQ113" s="46" t="e">
        <f t="shared" si="112"/>
        <v>#REF!</v>
      </c>
      <c r="CR113" s="46"/>
      <c r="CS113" s="46" t="e">
        <f t="shared" si="142"/>
        <v>#REF!</v>
      </c>
      <c r="CT113" s="46" t="e">
        <f t="shared" si="143"/>
        <v>#REF!</v>
      </c>
      <c r="CU113" s="46" t="e">
        <f t="shared" si="113"/>
        <v>#REF!</v>
      </c>
      <c r="CW113" s="46" t="e">
        <f t="shared" si="144"/>
        <v>#REF!</v>
      </c>
      <c r="CX113" s="46" t="e">
        <f t="shared" si="145"/>
        <v>#REF!</v>
      </c>
      <c r="CY113" s="46" t="e">
        <f t="shared" si="114"/>
        <v>#REF!</v>
      </c>
      <c r="DD113" s="2">
        <f t="shared" si="147"/>
        <v>1996</v>
      </c>
      <c r="DE113" s="46">
        <f t="shared" si="98"/>
        <v>1.2001191035032837</v>
      </c>
      <c r="DF113" s="46">
        <f t="shared" si="99"/>
        <v>1.1624022877522788</v>
      </c>
      <c r="DG113" s="46">
        <f t="shared" si="100"/>
        <v>1.0254824574403332</v>
      </c>
      <c r="DH113" s="46">
        <f t="shared" si="101"/>
        <v>1.0067917715303729</v>
      </c>
    </row>
    <row r="114" spans="1:112" x14ac:dyDescent="0.2">
      <c r="A114" s="1" t="s">
        <v>63</v>
      </c>
      <c r="B114" s="1">
        <f t="shared" si="116"/>
        <v>1974</v>
      </c>
      <c r="D114" s="43">
        <f t="shared" si="102"/>
        <v>5760.4179999999997</v>
      </c>
      <c r="F114" s="43">
        <f t="shared" si="103"/>
        <v>47.542368755172326</v>
      </c>
      <c r="H114" s="50">
        <f t="shared" si="117"/>
        <v>121.16388288653161</v>
      </c>
      <c r="K114" s="43">
        <f t="shared" si="104"/>
        <v>5843.2492352996196</v>
      </c>
      <c r="L114" s="115">
        <f t="shared" si="105"/>
        <v>122.90614431498869</v>
      </c>
      <c r="O114" s="52">
        <f t="shared" si="118"/>
        <v>0.98582445622903969</v>
      </c>
      <c r="R114" s="46">
        <f t="shared" si="106"/>
        <v>1.1671753393006601</v>
      </c>
      <c r="S114" s="46"/>
      <c r="T114" s="46"/>
      <c r="V114" s="48">
        <f t="shared" si="107"/>
        <v>0.81727797089711285</v>
      </c>
      <c r="W114" s="48">
        <f t="shared" si="108"/>
        <v>1.1568521965506422</v>
      </c>
      <c r="X114" s="48">
        <f t="shared" si="109"/>
        <v>0.9911554481983802</v>
      </c>
      <c r="Y114" s="48">
        <f t="shared" si="119"/>
        <v>1.1671753393006601</v>
      </c>
      <c r="Z114" s="48">
        <f t="shared" si="120"/>
        <v>0.94546981582477685</v>
      </c>
      <c r="AA114" s="48">
        <f t="shared" si="121"/>
        <v>0.94546981582477685</v>
      </c>
      <c r="AB114" s="48"/>
      <c r="AC114" s="48"/>
      <c r="AH114" s="5"/>
      <c r="AJ114" s="46" t="e">
        <f>D114/#REF!</f>
        <v>#REF!</v>
      </c>
      <c r="AK114" s="46" t="e">
        <f>#REF!/#REF!</f>
        <v>#REF!</v>
      </c>
      <c r="AL114" s="46" t="e">
        <f>#REF!/#REF!</f>
        <v>#REF!</v>
      </c>
      <c r="AM114" s="46" t="e">
        <f>#REF!/#REF!</f>
        <v>#REF!</v>
      </c>
      <c r="AO114" s="46" t="e">
        <f t="shared" si="122"/>
        <v>#REF!</v>
      </c>
      <c r="AP114" s="46" t="e">
        <f t="shared" si="123"/>
        <v>#REF!</v>
      </c>
      <c r="AQ114" s="46" t="e">
        <f t="shared" si="124"/>
        <v>#REF!</v>
      </c>
      <c r="AR114" s="46" t="e">
        <f t="shared" si="125"/>
        <v>#REF!</v>
      </c>
      <c r="AS114" s="46" t="e">
        <f t="shared" si="126"/>
        <v>#REF!</v>
      </c>
      <c r="AT114" s="46"/>
      <c r="AU114" s="46" t="e">
        <f t="shared" si="127"/>
        <v>#REF!</v>
      </c>
      <c r="AV114" s="46" t="e">
        <f t="shared" si="128"/>
        <v>#REF!</v>
      </c>
      <c r="AW114" s="46" t="e">
        <f t="shared" si="129"/>
        <v>#REF!</v>
      </c>
      <c r="AX114" s="46" t="e">
        <f t="shared" si="130"/>
        <v>#REF!</v>
      </c>
      <c r="BA114" s="46" t="e">
        <f>LN(#REF!/#REF!)</f>
        <v>#REF!</v>
      </c>
      <c r="BB114" s="46" t="e">
        <f>LN(#REF!/#REF!)</f>
        <v>#REF!</v>
      </c>
      <c r="BC114" s="46" t="e">
        <f>LN(#REF!/#REF!)</f>
        <v>#REF!</v>
      </c>
      <c r="BD114" s="46" t="e">
        <f>LN(#REF!/#REF!)</f>
        <v>#REF!</v>
      </c>
      <c r="BF114" s="46" t="e">
        <f>F114/#REF!</f>
        <v>#REF!</v>
      </c>
      <c r="BG114" s="46" t="e">
        <f>#REF!/#REF!</f>
        <v>#REF!</v>
      </c>
      <c r="BH114" s="46" t="e">
        <f>#REF!/#REF!</f>
        <v>#REF!</v>
      </c>
      <c r="BI114" s="46" t="e">
        <f>#REF!/#REF!</f>
        <v>#REF!</v>
      </c>
      <c r="BJ114" s="46"/>
      <c r="BL114" s="46" t="e">
        <f t="shared" si="131"/>
        <v>#REF!</v>
      </c>
      <c r="BM114" s="46" t="e">
        <f t="shared" si="132"/>
        <v>#REF!</v>
      </c>
      <c r="BN114" s="46" t="e">
        <f t="shared" si="133"/>
        <v>#REF!</v>
      </c>
      <c r="BO114" s="46" t="e">
        <f t="shared" si="134"/>
        <v>#REF!</v>
      </c>
      <c r="BQ114" s="46" t="e">
        <f>LN(#REF!/#REF!)</f>
        <v>#REF!</v>
      </c>
      <c r="BR114" s="46" t="e">
        <f>LN(#REF!/#REF!)</f>
        <v>#REF!</v>
      </c>
      <c r="BS114" s="46" t="e">
        <f>LN(#REF!/#REF!)</f>
        <v>#REF!</v>
      </c>
      <c r="BT114" s="46" t="e">
        <f>LN(#REF!/#REF!)</f>
        <v>#REF!</v>
      </c>
      <c r="BV114" s="46" t="e">
        <f>LN(#REF!/#REF!)</f>
        <v>#REF!</v>
      </c>
      <c r="BW114" s="46" t="e">
        <f>LN(#REF!/#REF!)</f>
        <v>#REF!</v>
      </c>
      <c r="BX114" s="46" t="e">
        <f>LN(#REF!/#REF!)</f>
        <v>#REF!</v>
      </c>
      <c r="BY114" s="46" t="e">
        <f>LN(#REF!/#REF!)</f>
        <v>#REF!</v>
      </c>
      <c r="CA114" s="46">
        <f t="shared" si="146"/>
        <v>-1.3887483571599925E-3</v>
      </c>
      <c r="CB114" s="46" t="e">
        <f>LN(#REF!/#REF!)</f>
        <v>#REF!</v>
      </c>
      <c r="CC114" s="46" t="e">
        <f>LN(#REF!/#REF!)</f>
        <v>#REF!</v>
      </c>
      <c r="CD114" s="46" t="e">
        <f>LN(#REF!/#REF!)</f>
        <v>#REF!</v>
      </c>
      <c r="CG114" s="46" t="e">
        <f t="shared" si="136"/>
        <v>#REF!</v>
      </c>
      <c r="CH114" s="46" t="e">
        <f t="shared" si="137"/>
        <v>#REF!</v>
      </c>
      <c r="CI114" s="46" t="e">
        <f t="shared" si="110"/>
        <v>#REF!</v>
      </c>
      <c r="CJ114" s="46"/>
      <c r="CK114" s="46" t="e">
        <f t="shared" si="138"/>
        <v>#REF!</v>
      </c>
      <c r="CL114" s="46" t="e">
        <f t="shared" si="139"/>
        <v>#REF!</v>
      </c>
      <c r="CM114" s="46" t="e">
        <f t="shared" si="111"/>
        <v>#REF!</v>
      </c>
      <c r="CN114" s="46"/>
      <c r="CO114" s="46" t="e">
        <f t="shared" si="140"/>
        <v>#REF!</v>
      </c>
      <c r="CP114" s="46" t="e">
        <f t="shared" si="141"/>
        <v>#REF!</v>
      </c>
      <c r="CQ114" s="46" t="e">
        <f t="shared" si="112"/>
        <v>#REF!</v>
      </c>
      <c r="CR114" s="46"/>
      <c r="CS114" s="46" t="e">
        <f t="shared" si="142"/>
        <v>#REF!</v>
      </c>
      <c r="CT114" s="46" t="e">
        <f t="shared" si="143"/>
        <v>#REF!</v>
      </c>
      <c r="CU114" s="46" t="e">
        <f t="shared" si="113"/>
        <v>#REF!</v>
      </c>
      <c r="CW114" s="46" t="e">
        <f t="shared" si="144"/>
        <v>#REF!</v>
      </c>
      <c r="CX114" s="46" t="e">
        <f t="shared" si="145"/>
        <v>#REF!</v>
      </c>
      <c r="CY114" s="46" t="e">
        <f t="shared" si="114"/>
        <v>#REF!</v>
      </c>
      <c r="DD114" s="2">
        <f t="shared" si="147"/>
        <v>1997</v>
      </c>
      <c r="DE114" s="46">
        <f t="shared" si="98"/>
        <v>1.2435862224781256</v>
      </c>
      <c r="DF114" s="46">
        <f t="shared" si="99"/>
        <v>1.1777938855467078</v>
      </c>
      <c r="DG114" s="46">
        <f t="shared" si="100"/>
        <v>1.0433585177088258</v>
      </c>
      <c r="DH114" s="46">
        <f t="shared" si="101"/>
        <v>1.0119825891629952</v>
      </c>
    </row>
    <row r="115" spans="1:112" x14ac:dyDescent="0.2">
      <c r="A115" s="1" t="s">
        <v>63</v>
      </c>
      <c r="B115" s="1">
        <f t="shared" si="116"/>
        <v>1975</v>
      </c>
      <c r="D115" s="43">
        <f t="shared" si="102"/>
        <v>5657.0140000000001</v>
      </c>
      <c r="F115" s="43">
        <f t="shared" si="103"/>
        <v>48.478406456760915</v>
      </c>
      <c r="H115" s="50">
        <f t="shared" si="117"/>
        <v>116.69141816873932</v>
      </c>
      <c r="K115" s="43">
        <f t="shared" si="104"/>
        <v>5711.2746624410356</v>
      </c>
      <c r="L115" s="115">
        <f t="shared" si="105"/>
        <v>117.81069304608975</v>
      </c>
      <c r="O115" s="52">
        <f t="shared" si="118"/>
        <v>0.99049937787130615</v>
      </c>
      <c r="R115" s="46">
        <f t="shared" si="106"/>
        <v>1.1187865049033727</v>
      </c>
      <c r="S115" s="46"/>
      <c r="T115" s="46"/>
      <c r="V115" s="48">
        <f t="shared" si="107"/>
        <v>0.83336894434812103</v>
      </c>
      <c r="W115" s="48">
        <f t="shared" si="108"/>
        <v>1.1141498622451411</v>
      </c>
      <c r="X115" s="48">
        <f t="shared" si="109"/>
        <v>0.99585565017283428</v>
      </c>
      <c r="Y115" s="48">
        <f t="shared" si="119"/>
        <v>1.1187865049033727</v>
      </c>
      <c r="Z115" s="48">
        <f t="shared" si="120"/>
        <v>0.92849789454483767</v>
      </c>
      <c r="AA115" s="48">
        <f t="shared" si="121"/>
        <v>0.92849789454483778</v>
      </c>
      <c r="AB115" s="48"/>
      <c r="AC115" s="48"/>
      <c r="AH115" s="5"/>
      <c r="AJ115" s="46" t="e">
        <f>D115/#REF!</f>
        <v>#REF!</v>
      </c>
      <c r="AK115" s="46" t="e">
        <f>#REF!/#REF!</f>
        <v>#REF!</v>
      </c>
      <c r="AL115" s="46" t="e">
        <f>#REF!/#REF!</f>
        <v>#REF!</v>
      </c>
      <c r="AM115" s="46" t="e">
        <f>#REF!/#REF!</f>
        <v>#REF!</v>
      </c>
      <c r="AO115" s="46" t="e">
        <f t="shared" si="122"/>
        <v>#REF!</v>
      </c>
      <c r="AP115" s="46" t="e">
        <f t="shared" si="123"/>
        <v>#REF!</v>
      </c>
      <c r="AQ115" s="46" t="e">
        <f t="shared" si="124"/>
        <v>#REF!</v>
      </c>
      <c r="AR115" s="46" t="e">
        <f t="shared" si="125"/>
        <v>#REF!</v>
      </c>
      <c r="AS115" s="46" t="e">
        <f t="shared" si="126"/>
        <v>#REF!</v>
      </c>
      <c r="AT115" s="46"/>
      <c r="AU115" s="46" t="e">
        <f t="shared" si="127"/>
        <v>#REF!</v>
      </c>
      <c r="AV115" s="46" t="e">
        <f t="shared" si="128"/>
        <v>#REF!</v>
      </c>
      <c r="AW115" s="46" t="e">
        <f t="shared" si="129"/>
        <v>#REF!</v>
      </c>
      <c r="AX115" s="46" t="e">
        <f t="shared" si="130"/>
        <v>#REF!</v>
      </c>
      <c r="BA115" s="46" t="e">
        <f>LN(#REF!/#REF!)</f>
        <v>#REF!</v>
      </c>
      <c r="BB115" s="46" t="e">
        <f>LN(#REF!/#REF!)</f>
        <v>#REF!</v>
      </c>
      <c r="BC115" s="46" t="e">
        <f>LN(#REF!/#REF!)</f>
        <v>#REF!</v>
      </c>
      <c r="BD115" s="46" t="e">
        <f>LN(#REF!/#REF!)</f>
        <v>#REF!</v>
      </c>
      <c r="BF115" s="46" t="e">
        <f>F115/#REF!</f>
        <v>#REF!</v>
      </c>
      <c r="BG115" s="46" t="e">
        <f>#REF!/#REF!</f>
        <v>#REF!</v>
      </c>
      <c r="BH115" s="46" t="e">
        <f>#REF!/#REF!</f>
        <v>#REF!</v>
      </c>
      <c r="BI115" s="46" t="e">
        <f>#REF!/#REF!</f>
        <v>#REF!</v>
      </c>
      <c r="BJ115" s="46"/>
      <c r="BL115" s="46" t="e">
        <f t="shared" si="131"/>
        <v>#REF!</v>
      </c>
      <c r="BM115" s="46" t="e">
        <f t="shared" si="132"/>
        <v>#REF!</v>
      </c>
      <c r="BN115" s="46" t="e">
        <f t="shared" si="133"/>
        <v>#REF!</v>
      </c>
      <c r="BO115" s="46" t="e">
        <f t="shared" si="134"/>
        <v>#REF!</v>
      </c>
      <c r="BQ115" s="46" t="e">
        <f>LN(#REF!/#REF!)</f>
        <v>#REF!</v>
      </c>
      <c r="BR115" s="46" t="e">
        <f>LN(#REF!/#REF!)</f>
        <v>#REF!</v>
      </c>
      <c r="BS115" s="46" t="e">
        <f>LN(#REF!/#REF!)</f>
        <v>#REF!</v>
      </c>
      <c r="BT115" s="46" t="e">
        <f>LN(#REF!/#REF!)</f>
        <v>#REF!</v>
      </c>
      <c r="BV115" s="46" t="e">
        <f>LN(#REF!/#REF!)</f>
        <v>#REF!</v>
      </c>
      <c r="BW115" s="46" t="e">
        <f>LN(#REF!/#REF!)</f>
        <v>#REF!</v>
      </c>
      <c r="BX115" s="46" t="e">
        <f>LN(#REF!/#REF!)</f>
        <v>#REF!</v>
      </c>
      <c r="BY115" s="46" t="e">
        <f>LN(#REF!/#REF!)</f>
        <v>#REF!</v>
      </c>
      <c r="CA115" s="46">
        <f t="shared" si="146"/>
        <v>4.7309355693749867E-3</v>
      </c>
      <c r="CB115" s="46" t="e">
        <f>LN(#REF!/#REF!)</f>
        <v>#REF!</v>
      </c>
      <c r="CC115" s="46" t="e">
        <f>LN(#REF!/#REF!)</f>
        <v>#REF!</v>
      </c>
      <c r="CD115" s="46" t="e">
        <f>LN(#REF!/#REF!)</f>
        <v>#REF!</v>
      </c>
      <c r="CG115" s="46" t="e">
        <f t="shared" si="136"/>
        <v>#REF!</v>
      </c>
      <c r="CH115" s="46" t="e">
        <f t="shared" si="137"/>
        <v>#REF!</v>
      </c>
      <c r="CI115" s="46" t="e">
        <f t="shared" si="110"/>
        <v>#REF!</v>
      </c>
      <c r="CJ115" s="46"/>
      <c r="CK115" s="46" t="e">
        <f t="shared" si="138"/>
        <v>#REF!</v>
      </c>
      <c r="CL115" s="46" t="e">
        <f t="shared" si="139"/>
        <v>#REF!</v>
      </c>
      <c r="CM115" s="46" t="e">
        <f t="shared" si="111"/>
        <v>#REF!</v>
      </c>
      <c r="CN115" s="46"/>
      <c r="CO115" s="46" t="e">
        <f t="shared" si="140"/>
        <v>#REF!</v>
      </c>
      <c r="CP115" s="46" t="e">
        <f t="shared" si="141"/>
        <v>#REF!</v>
      </c>
      <c r="CQ115" s="46" t="e">
        <f t="shared" si="112"/>
        <v>#REF!</v>
      </c>
      <c r="CR115" s="46"/>
      <c r="CS115" s="46" t="e">
        <f t="shared" si="142"/>
        <v>#REF!</v>
      </c>
      <c r="CT115" s="46" t="e">
        <f t="shared" si="143"/>
        <v>#REF!</v>
      </c>
      <c r="CU115" s="46" t="e">
        <f t="shared" si="113"/>
        <v>#REF!</v>
      </c>
      <c r="CW115" s="46" t="e">
        <f t="shared" si="144"/>
        <v>#REF!</v>
      </c>
      <c r="CX115" s="46" t="e">
        <f t="shared" si="145"/>
        <v>#REF!</v>
      </c>
      <c r="CY115" s="46" t="e">
        <f t="shared" si="114"/>
        <v>#REF!</v>
      </c>
      <c r="DD115" s="2">
        <f t="shared" si="147"/>
        <v>1998</v>
      </c>
      <c r="DE115" s="46">
        <f t="shared" si="98"/>
        <v>1.2606264092767165</v>
      </c>
      <c r="DF115" s="46">
        <f t="shared" si="99"/>
        <v>1.1950535636486832</v>
      </c>
      <c r="DG115" s="46">
        <f t="shared" si="100"/>
        <v>1.0523661473997599</v>
      </c>
      <c r="DH115" s="46">
        <f t="shared" si="101"/>
        <v>1.0023794639508272</v>
      </c>
    </row>
    <row r="116" spans="1:112" x14ac:dyDescent="0.2">
      <c r="A116" s="1" t="s">
        <v>63</v>
      </c>
      <c r="B116" s="1">
        <f t="shared" si="116"/>
        <v>1976</v>
      </c>
      <c r="D116" s="43">
        <f t="shared" si="102"/>
        <v>6049.4120000000003</v>
      </c>
      <c r="F116" s="43">
        <f t="shared" si="103"/>
        <v>49.218818000569165</v>
      </c>
      <c r="H116" s="50">
        <f t="shared" si="117"/>
        <v>122.90851844369861</v>
      </c>
      <c r="K116" s="43">
        <f t="shared" si="104"/>
        <v>5978.5835697043312</v>
      </c>
      <c r="L116" s="115">
        <f t="shared" si="105"/>
        <v>121.46946661001073</v>
      </c>
      <c r="O116" s="52">
        <f t="shared" si="118"/>
        <v>1.0118470252142302</v>
      </c>
      <c r="R116" s="46">
        <f t="shared" si="106"/>
        <v>1.1535319629087051</v>
      </c>
      <c r="S116" s="46"/>
      <c r="T116" s="46"/>
      <c r="V116" s="48">
        <f t="shared" si="107"/>
        <v>0.84609700270946586</v>
      </c>
      <c r="W116" s="48">
        <f t="shared" si="108"/>
        <v>1.1735096808471723</v>
      </c>
      <c r="X116" s="48">
        <f t="shared" si="109"/>
        <v>1.0173187380851523</v>
      </c>
      <c r="Y116" s="48">
        <f t="shared" si="119"/>
        <v>1.1535319629087051</v>
      </c>
      <c r="Z116" s="48">
        <f t="shared" si="120"/>
        <v>0.99290302361533456</v>
      </c>
      <c r="AA116" s="48">
        <f t="shared" si="121"/>
        <v>0.99290302361533433</v>
      </c>
      <c r="AB116" s="48"/>
      <c r="AC116" s="48"/>
      <c r="AH116" s="5"/>
      <c r="AJ116" s="46" t="e">
        <f>D116/#REF!</f>
        <v>#REF!</v>
      </c>
      <c r="AK116" s="46" t="e">
        <f>#REF!/#REF!</f>
        <v>#REF!</v>
      </c>
      <c r="AL116" s="46" t="e">
        <f>#REF!/#REF!</f>
        <v>#REF!</v>
      </c>
      <c r="AM116" s="46" t="e">
        <f>#REF!/#REF!</f>
        <v>#REF!</v>
      </c>
      <c r="AO116" s="46" t="e">
        <f t="shared" si="122"/>
        <v>#REF!</v>
      </c>
      <c r="AP116" s="46" t="e">
        <f t="shared" si="123"/>
        <v>#REF!</v>
      </c>
      <c r="AQ116" s="46" t="e">
        <f t="shared" si="124"/>
        <v>#REF!</v>
      </c>
      <c r="AR116" s="46" t="e">
        <f t="shared" si="125"/>
        <v>#REF!</v>
      </c>
      <c r="AS116" s="46" t="e">
        <f t="shared" si="126"/>
        <v>#REF!</v>
      </c>
      <c r="AT116" s="46"/>
      <c r="AU116" s="46" t="e">
        <f t="shared" si="127"/>
        <v>#REF!</v>
      </c>
      <c r="AV116" s="46" t="e">
        <f t="shared" si="128"/>
        <v>#REF!</v>
      </c>
      <c r="AW116" s="46" t="e">
        <f t="shared" si="129"/>
        <v>#REF!</v>
      </c>
      <c r="AX116" s="46" t="e">
        <f t="shared" si="130"/>
        <v>#REF!</v>
      </c>
      <c r="BA116" s="46" t="e">
        <f>LN(#REF!/#REF!)</f>
        <v>#REF!</v>
      </c>
      <c r="BB116" s="46" t="e">
        <f>LN(#REF!/#REF!)</f>
        <v>#REF!</v>
      </c>
      <c r="BC116" s="46" t="e">
        <f>LN(#REF!/#REF!)</f>
        <v>#REF!</v>
      </c>
      <c r="BD116" s="46" t="e">
        <f>LN(#REF!/#REF!)</f>
        <v>#REF!</v>
      </c>
      <c r="BF116" s="46" t="e">
        <f>F116/#REF!</f>
        <v>#REF!</v>
      </c>
      <c r="BG116" s="46" t="e">
        <f>#REF!/#REF!</f>
        <v>#REF!</v>
      </c>
      <c r="BH116" s="46" t="e">
        <f>#REF!/#REF!</f>
        <v>#REF!</v>
      </c>
      <c r="BI116" s="46" t="e">
        <f>#REF!/#REF!</f>
        <v>#REF!</v>
      </c>
      <c r="BJ116" s="46"/>
      <c r="BL116" s="46" t="e">
        <f t="shared" si="131"/>
        <v>#REF!</v>
      </c>
      <c r="BM116" s="46" t="e">
        <f t="shared" si="132"/>
        <v>#REF!</v>
      </c>
      <c r="BN116" s="46" t="e">
        <f t="shared" si="133"/>
        <v>#REF!</v>
      </c>
      <c r="BO116" s="46" t="e">
        <f t="shared" si="134"/>
        <v>#REF!</v>
      </c>
      <c r="BQ116" s="46" t="e">
        <f>LN(#REF!/#REF!)</f>
        <v>#REF!</v>
      </c>
      <c r="BR116" s="46" t="e">
        <f>LN(#REF!/#REF!)</f>
        <v>#REF!</v>
      </c>
      <c r="BS116" s="46" t="e">
        <f>LN(#REF!/#REF!)</f>
        <v>#REF!</v>
      </c>
      <c r="BT116" s="46" t="e">
        <f>LN(#REF!/#REF!)</f>
        <v>#REF!</v>
      </c>
      <c r="BV116" s="46" t="e">
        <f>LN(#REF!/#REF!)</f>
        <v>#REF!</v>
      </c>
      <c r="BW116" s="46" t="e">
        <f>LN(#REF!/#REF!)</f>
        <v>#REF!</v>
      </c>
      <c r="BX116" s="46" t="e">
        <f>LN(#REF!/#REF!)</f>
        <v>#REF!</v>
      </c>
      <c r="BY116" s="46" t="e">
        <f>LN(#REF!/#REF!)</f>
        <v>#REF!</v>
      </c>
      <c r="CA116" s="46">
        <f t="shared" si="146"/>
        <v>2.1323439523147195E-2</v>
      </c>
      <c r="CB116" s="46" t="e">
        <f>LN(#REF!/#REF!)</f>
        <v>#REF!</v>
      </c>
      <c r="CC116" s="46" t="e">
        <f>LN(#REF!/#REF!)</f>
        <v>#REF!</v>
      </c>
      <c r="CD116" s="46" t="e">
        <f>LN(#REF!/#REF!)</f>
        <v>#REF!</v>
      </c>
      <c r="CG116" s="46" t="e">
        <f t="shared" si="136"/>
        <v>#REF!</v>
      </c>
      <c r="CH116" s="46" t="e">
        <f t="shared" si="137"/>
        <v>#REF!</v>
      </c>
      <c r="CI116" s="46" t="e">
        <f t="shared" si="110"/>
        <v>#REF!</v>
      </c>
      <c r="CJ116" s="46"/>
      <c r="CK116" s="46" t="e">
        <f t="shared" si="138"/>
        <v>#REF!</v>
      </c>
      <c r="CL116" s="46" t="e">
        <f t="shared" si="139"/>
        <v>#REF!</v>
      </c>
      <c r="CM116" s="46" t="e">
        <f t="shared" si="111"/>
        <v>#REF!</v>
      </c>
      <c r="CN116" s="46"/>
      <c r="CO116" s="46" t="e">
        <f t="shared" si="140"/>
        <v>#REF!</v>
      </c>
      <c r="CP116" s="46" t="e">
        <f t="shared" si="141"/>
        <v>#REF!</v>
      </c>
      <c r="CQ116" s="46" t="e">
        <f t="shared" si="112"/>
        <v>#REF!</v>
      </c>
      <c r="CR116" s="46"/>
      <c r="CS116" s="46" t="e">
        <f t="shared" si="142"/>
        <v>#REF!</v>
      </c>
      <c r="CT116" s="46" t="e">
        <f t="shared" si="143"/>
        <v>#REF!</v>
      </c>
      <c r="CU116" s="46" t="e">
        <f t="shared" si="113"/>
        <v>#REF!</v>
      </c>
      <c r="CW116" s="46" t="e">
        <f t="shared" si="144"/>
        <v>#REF!</v>
      </c>
      <c r="CX116" s="46" t="e">
        <f t="shared" si="145"/>
        <v>#REF!</v>
      </c>
      <c r="CY116" s="46" t="e">
        <f t="shared" si="114"/>
        <v>#REF!</v>
      </c>
      <c r="DD116" s="2">
        <f t="shared" si="147"/>
        <v>1999</v>
      </c>
      <c r="DE116" s="46">
        <f t="shared" si="98"/>
        <v>1.2416665199043011</v>
      </c>
      <c r="DF116" s="46">
        <f t="shared" si="99"/>
        <v>1.2170318063299685</v>
      </c>
      <c r="DG116" s="46">
        <f t="shared" si="100"/>
        <v>1.0422622475854204</v>
      </c>
      <c r="DH116" s="46">
        <f t="shared" si="101"/>
        <v>0.97887229182158608</v>
      </c>
    </row>
    <row r="117" spans="1:112" x14ac:dyDescent="0.2">
      <c r="A117" s="1" t="s">
        <v>63</v>
      </c>
      <c r="B117" s="1">
        <f t="shared" si="116"/>
        <v>1977</v>
      </c>
      <c r="D117" s="43">
        <f t="shared" si="102"/>
        <v>6021.2314031279993</v>
      </c>
      <c r="F117" s="43">
        <f t="shared" si="103"/>
        <v>50.022048157018361</v>
      </c>
      <c r="H117" s="50">
        <f t="shared" si="117"/>
        <v>120.37154864645798</v>
      </c>
      <c r="I117" s="56"/>
      <c r="J117" s="56"/>
      <c r="K117" s="43">
        <f t="shared" si="104"/>
        <v>5995.1953741291782</v>
      </c>
      <c r="L117" s="115">
        <f t="shared" si="105"/>
        <v>119.85105758385505</v>
      </c>
      <c r="O117" s="52">
        <f t="shared" si="118"/>
        <v>1.0043428157673016</v>
      </c>
      <c r="R117" s="46">
        <f t="shared" si="106"/>
        <v>1.1381627792543112</v>
      </c>
      <c r="S117" s="46"/>
      <c r="T117" s="46"/>
      <c r="V117" s="48">
        <f t="shared" si="107"/>
        <v>0.85990494559524699</v>
      </c>
      <c r="W117" s="48">
        <f t="shared" si="108"/>
        <v>1.1492871236576758</v>
      </c>
      <c r="X117" s="48">
        <f t="shared" si="109"/>
        <v>1.0097739485125785</v>
      </c>
      <c r="Y117" s="48">
        <f t="shared" si="119"/>
        <v>1.1381627792543112</v>
      </c>
      <c r="Z117" s="48">
        <f t="shared" si="120"/>
        <v>0.98827768154217188</v>
      </c>
      <c r="AA117" s="48">
        <f t="shared" si="121"/>
        <v>0.98827768154217166</v>
      </c>
      <c r="AB117" s="48"/>
      <c r="AC117" s="48" t="e">
        <f>#REF!*#REF!*X117</f>
        <v>#REF!</v>
      </c>
      <c r="AH117" s="5"/>
      <c r="AJ117" s="46" t="e">
        <f>D117/#REF!</f>
        <v>#REF!</v>
      </c>
      <c r="AK117" s="46" t="e">
        <f>#REF!/#REF!</f>
        <v>#REF!</v>
      </c>
      <c r="AL117" s="46" t="e">
        <f>#REF!/#REF!</f>
        <v>#REF!</v>
      </c>
      <c r="AM117" s="46" t="e">
        <f>#REF!/#REF!</f>
        <v>#REF!</v>
      </c>
      <c r="AO117" s="46" t="e">
        <f t="shared" si="122"/>
        <v>#REF!</v>
      </c>
      <c r="AP117" s="46" t="e">
        <f t="shared" si="123"/>
        <v>#REF!</v>
      </c>
      <c r="AQ117" s="46" t="e">
        <f t="shared" si="124"/>
        <v>#REF!</v>
      </c>
      <c r="AR117" s="46" t="e">
        <f t="shared" si="125"/>
        <v>#REF!</v>
      </c>
      <c r="AS117" s="46" t="e">
        <f t="shared" si="126"/>
        <v>#REF!</v>
      </c>
      <c r="AT117" s="46"/>
      <c r="AU117" s="46" t="e">
        <f t="shared" si="127"/>
        <v>#REF!</v>
      </c>
      <c r="AV117" s="46" t="e">
        <f t="shared" si="128"/>
        <v>#REF!</v>
      </c>
      <c r="AW117" s="46" t="e">
        <f t="shared" si="129"/>
        <v>#REF!</v>
      </c>
      <c r="AX117" s="46" t="e">
        <f t="shared" si="130"/>
        <v>#REF!</v>
      </c>
      <c r="BA117" s="46" t="e">
        <f>LN(#REF!/#REF!)</f>
        <v>#REF!</v>
      </c>
      <c r="BB117" s="46" t="e">
        <f>LN(#REF!/#REF!)</f>
        <v>#REF!</v>
      </c>
      <c r="BC117" s="46" t="e">
        <f>LN(#REF!/#REF!)</f>
        <v>#REF!</v>
      </c>
      <c r="BD117" s="46" t="e">
        <f>LN(#REF!/#REF!)</f>
        <v>#REF!</v>
      </c>
      <c r="BF117" s="46" t="e">
        <f>F117/#REF!</f>
        <v>#REF!</v>
      </c>
      <c r="BG117" s="46" t="e">
        <f>#REF!/#REF!</f>
        <v>#REF!</v>
      </c>
      <c r="BH117" s="46" t="e">
        <f>#REF!/#REF!</f>
        <v>#REF!</v>
      </c>
      <c r="BI117" s="46" t="e">
        <f>#REF!/#REF!</f>
        <v>#REF!</v>
      </c>
      <c r="BJ117" s="46"/>
      <c r="BL117" s="46" t="e">
        <f t="shared" si="131"/>
        <v>#REF!</v>
      </c>
      <c r="BM117" s="46" t="e">
        <f t="shared" si="132"/>
        <v>#REF!</v>
      </c>
      <c r="BN117" s="46" t="e">
        <f t="shared" si="133"/>
        <v>#REF!</v>
      </c>
      <c r="BO117" s="46" t="e">
        <f t="shared" si="134"/>
        <v>#REF!</v>
      </c>
      <c r="BQ117" s="46" t="e">
        <f>LN(#REF!/#REF!)</f>
        <v>#REF!</v>
      </c>
      <c r="BR117" s="46" t="e">
        <f>LN(#REF!/#REF!)</f>
        <v>#REF!</v>
      </c>
      <c r="BS117" s="46" t="e">
        <f>LN(#REF!/#REF!)</f>
        <v>#REF!</v>
      </c>
      <c r="BT117" s="46" t="e">
        <f>LN(#REF!/#REF!)</f>
        <v>#REF!</v>
      </c>
      <c r="BV117" s="46" t="e">
        <f>LN(#REF!/#REF!)</f>
        <v>#REF!</v>
      </c>
      <c r="BW117" s="46" t="e">
        <f>LN(#REF!/#REF!)</f>
        <v>#REF!</v>
      </c>
      <c r="BX117" s="46" t="e">
        <f>LN(#REF!/#REF!)</f>
        <v>#REF!</v>
      </c>
      <c r="BY117" s="46" t="e">
        <f>LN(#REF!/#REF!)</f>
        <v>#REF!</v>
      </c>
      <c r="CA117" s="46">
        <f t="shared" si="146"/>
        <v>-7.4439856276210829E-3</v>
      </c>
      <c r="CB117" s="46" t="e">
        <f>LN(#REF!/#REF!)</f>
        <v>#REF!</v>
      </c>
      <c r="CC117" s="46" t="e">
        <f>LN(#REF!/#REF!)</f>
        <v>#REF!</v>
      </c>
      <c r="CD117" s="46" t="e">
        <f>LN(#REF!/#REF!)</f>
        <v>#REF!</v>
      </c>
      <c r="CG117" s="46" t="e">
        <f t="shared" si="136"/>
        <v>#REF!</v>
      </c>
      <c r="CH117" s="46" t="e">
        <f t="shared" si="137"/>
        <v>#REF!</v>
      </c>
      <c r="CI117" s="46" t="e">
        <f t="shared" si="110"/>
        <v>#REF!</v>
      </c>
      <c r="CJ117" s="46"/>
      <c r="CK117" s="46" t="e">
        <f t="shared" si="138"/>
        <v>#REF!</v>
      </c>
      <c r="CL117" s="46" t="e">
        <f t="shared" si="139"/>
        <v>#REF!</v>
      </c>
      <c r="CM117" s="46" t="e">
        <f t="shared" si="111"/>
        <v>#REF!</v>
      </c>
      <c r="CN117" s="46"/>
      <c r="CO117" s="46" t="e">
        <f t="shared" si="140"/>
        <v>#REF!</v>
      </c>
      <c r="CP117" s="46" t="e">
        <f t="shared" si="141"/>
        <v>#REF!</v>
      </c>
      <c r="CQ117" s="46" t="e">
        <f t="shared" si="112"/>
        <v>#REF!</v>
      </c>
      <c r="CR117" s="46"/>
      <c r="CS117" s="46" t="e">
        <f t="shared" si="142"/>
        <v>#REF!</v>
      </c>
      <c r="CT117" s="46" t="e">
        <f t="shared" si="143"/>
        <v>#REF!</v>
      </c>
      <c r="CU117" s="46" t="e">
        <f t="shared" si="113"/>
        <v>#REF!</v>
      </c>
      <c r="CW117" s="46" t="e">
        <f t="shared" si="144"/>
        <v>#REF!</v>
      </c>
      <c r="CX117" s="46" t="e">
        <f t="shared" si="145"/>
        <v>#REF!</v>
      </c>
      <c r="CY117" s="46" t="e">
        <f t="shared" si="114"/>
        <v>#REF!</v>
      </c>
      <c r="DD117" s="2">
        <f t="shared" si="147"/>
        <v>2000</v>
      </c>
      <c r="DE117" s="46">
        <f t="shared" si="98"/>
        <v>1.264122917679128</v>
      </c>
      <c r="DF117" s="46">
        <f t="shared" si="99"/>
        <v>1.242869781413823</v>
      </c>
      <c r="DG117" s="46">
        <f t="shared" si="100"/>
        <v>1.0317065441815463</v>
      </c>
      <c r="DH117" s="46">
        <f t="shared" si="101"/>
        <v>0.98584239523121686</v>
      </c>
    </row>
    <row r="118" spans="1:112" x14ac:dyDescent="0.2">
      <c r="A118" s="1" t="s">
        <v>63</v>
      </c>
      <c r="B118" s="1">
        <f t="shared" si="116"/>
        <v>1978</v>
      </c>
      <c r="D118" s="43">
        <f t="shared" si="102"/>
        <v>6131.4244031279995</v>
      </c>
      <c r="F118" s="43">
        <f t="shared" si="103"/>
        <v>51.004508012970277</v>
      </c>
      <c r="H118" s="50">
        <f t="shared" si="117"/>
        <v>120.21338195378335</v>
      </c>
      <c r="I118" s="56"/>
      <c r="J118" s="56"/>
      <c r="K118" s="43">
        <f t="shared" si="104"/>
        <v>5932.8558537010731</v>
      </c>
      <c r="L118" s="115">
        <f t="shared" si="105"/>
        <v>116.32022511014844</v>
      </c>
      <c r="O118" s="52">
        <f t="shared" si="118"/>
        <v>1.0334693028658457</v>
      </c>
      <c r="R118" s="46">
        <f t="shared" si="106"/>
        <v>1.104632310834843</v>
      </c>
      <c r="S118" s="46"/>
      <c r="T118" s="46"/>
      <c r="V118" s="48">
        <f t="shared" si="107"/>
        <v>0.87679393995089527</v>
      </c>
      <c r="W118" s="48">
        <f t="shared" si="108"/>
        <v>1.147776974911344</v>
      </c>
      <c r="X118" s="48">
        <f t="shared" si="109"/>
        <v>1.0390579414102903</v>
      </c>
      <c r="Y118" s="48">
        <f t="shared" si="119"/>
        <v>1.104632310834843</v>
      </c>
      <c r="Z118" s="48">
        <f t="shared" si="120"/>
        <v>1.0063638960174373</v>
      </c>
      <c r="AA118" s="48">
        <f t="shared" si="121"/>
        <v>1.0063638960174373</v>
      </c>
      <c r="AB118" s="48"/>
      <c r="AC118" s="48" t="e">
        <f>#REF!*#REF!*X118</f>
        <v>#REF!</v>
      </c>
      <c r="AH118" s="5"/>
      <c r="AJ118" s="46" t="e">
        <f>D118/#REF!</f>
        <v>#REF!</v>
      </c>
      <c r="AK118" s="46" t="e">
        <f>#REF!/#REF!</f>
        <v>#REF!</v>
      </c>
      <c r="AL118" s="46" t="e">
        <f>#REF!/#REF!</f>
        <v>#REF!</v>
      </c>
      <c r="AM118" s="46" t="e">
        <f>#REF!/#REF!</f>
        <v>#REF!</v>
      </c>
      <c r="AO118" s="46" t="e">
        <f t="shared" si="122"/>
        <v>#REF!</v>
      </c>
      <c r="AP118" s="46" t="e">
        <f t="shared" si="123"/>
        <v>#REF!</v>
      </c>
      <c r="AQ118" s="46" t="e">
        <f t="shared" si="124"/>
        <v>#REF!</v>
      </c>
      <c r="AR118" s="46" t="e">
        <f t="shared" si="125"/>
        <v>#REF!</v>
      </c>
      <c r="AS118" s="46" t="e">
        <f t="shared" si="126"/>
        <v>#REF!</v>
      </c>
      <c r="AT118" s="46"/>
      <c r="AU118" s="46" t="e">
        <f t="shared" si="127"/>
        <v>#REF!</v>
      </c>
      <c r="AV118" s="46" t="e">
        <f t="shared" si="128"/>
        <v>#REF!</v>
      </c>
      <c r="AW118" s="46" t="e">
        <f t="shared" si="129"/>
        <v>#REF!</v>
      </c>
      <c r="AX118" s="46" t="e">
        <f t="shared" si="130"/>
        <v>#REF!</v>
      </c>
      <c r="BA118" s="46" t="e">
        <f>LN(#REF!/#REF!)</f>
        <v>#REF!</v>
      </c>
      <c r="BB118" s="46" t="e">
        <f>LN(#REF!/#REF!)</f>
        <v>#REF!</v>
      </c>
      <c r="BC118" s="46" t="e">
        <f>LN(#REF!/#REF!)</f>
        <v>#REF!</v>
      </c>
      <c r="BD118" s="46" t="e">
        <f>LN(#REF!/#REF!)</f>
        <v>#REF!</v>
      </c>
      <c r="BF118" s="46" t="e">
        <f>F118/#REF!</f>
        <v>#REF!</v>
      </c>
      <c r="BG118" s="46" t="e">
        <f>#REF!/#REF!</f>
        <v>#REF!</v>
      </c>
      <c r="BH118" s="46" t="e">
        <f>#REF!/#REF!</f>
        <v>#REF!</v>
      </c>
      <c r="BI118" s="46" t="e">
        <f>#REF!/#REF!</f>
        <v>#REF!</v>
      </c>
      <c r="BJ118" s="46"/>
      <c r="BL118" s="46" t="e">
        <f t="shared" si="131"/>
        <v>#REF!</v>
      </c>
      <c r="BM118" s="46" t="e">
        <f t="shared" si="132"/>
        <v>#REF!</v>
      </c>
      <c r="BN118" s="46" t="e">
        <f t="shared" si="133"/>
        <v>#REF!</v>
      </c>
      <c r="BO118" s="46" t="e">
        <f t="shared" si="134"/>
        <v>#REF!</v>
      </c>
      <c r="BQ118" s="46" t="e">
        <f>LN(#REF!/#REF!)</f>
        <v>#REF!</v>
      </c>
      <c r="BR118" s="46" t="e">
        <f>LN(#REF!/#REF!)</f>
        <v>#REF!</v>
      </c>
      <c r="BS118" s="46" t="e">
        <f>LN(#REF!/#REF!)</f>
        <v>#REF!</v>
      </c>
      <c r="BT118" s="46" t="e">
        <f>LN(#REF!/#REF!)</f>
        <v>#REF!</v>
      </c>
      <c r="BV118" s="46" t="e">
        <f>LN(#REF!/#REF!)</f>
        <v>#REF!</v>
      </c>
      <c r="BW118" s="46" t="e">
        <f>LN(#REF!/#REF!)</f>
        <v>#REF!</v>
      </c>
      <c r="BX118" s="46" t="e">
        <f>LN(#REF!/#REF!)</f>
        <v>#REF!</v>
      </c>
      <c r="BY118" s="46" t="e">
        <f>LN(#REF!/#REF!)</f>
        <v>#REF!</v>
      </c>
      <c r="CA118" s="46">
        <f t="shared" si="146"/>
        <v>2.85879846290172E-2</v>
      </c>
      <c r="CB118" s="46" t="e">
        <f>LN(#REF!/#REF!)</f>
        <v>#REF!</v>
      </c>
      <c r="CC118" s="46" t="e">
        <f>LN(#REF!/#REF!)</f>
        <v>#REF!</v>
      </c>
      <c r="CD118" s="46" t="e">
        <f>LN(#REF!/#REF!)</f>
        <v>#REF!</v>
      </c>
      <c r="CG118" s="46" t="e">
        <f t="shared" si="136"/>
        <v>#REF!</v>
      </c>
      <c r="CH118" s="46" t="e">
        <f t="shared" si="137"/>
        <v>#REF!</v>
      </c>
      <c r="CI118" s="46" t="e">
        <f t="shared" si="110"/>
        <v>#REF!</v>
      </c>
      <c r="CJ118" s="46"/>
      <c r="CK118" s="46" t="e">
        <f t="shared" si="138"/>
        <v>#REF!</v>
      </c>
      <c r="CL118" s="46" t="e">
        <f t="shared" si="139"/>
        <v>#REF!</v>
      </c>
      <c r="CM118" s="46" t="e">
        <f t="shared" si="111"/>
        <v>#REF!</v>
      </c>
      <c r="CN118" s="46"/>
      <c r="CO118" s="46" t="e">
        <f t="shared" si="140"/>
        <v>#REF!</v>
      </c>
      <c r="CP118" s="46" t="e">
        <f t="shared" si="141"/>
        <v>#REF!</v>
      </c>
      <c r="CQ118" s="46" t="e">
        <f t="shared" si="112"/>
        <v>#REF!</v>
      </c>
      <c r="CR118" s="46"/>
      <c r="CS118" s="46" t="e">
        <f t="shared" si="142"/>
        <v>#REF!</v>
      </c>
      <c r="CT118" s="46" t="e">
        <f t="shared" si="143"/>
        <v>#REF!</v>
      </c>
      <c r="CU118" s="46" t="e">
        <f t="shared" si="113"/>
        <v>#REF!</v>
      </c>
      <c r="CW118" s="46" t="e">
        <f t="shared" si="144"/>
        <v>#REF!</v>
      </c>
      <c r="CX118" s="46" t="e">
        <f t="shared" si="145"/>
        <v>#REF!</v>
      </c>
      <c r="CY118" s="46" t="e">
        <f t="shared" si="114"/>
        <v>#REF!</v>
      </c>
      <c r="DD118" s="2">
        <f t="shared" si="147"/>
        <v>2001</v>
      </c>
      <c r="DE118" s="46">
        <f t="shared" si="98"/>
        <v>1.3320993988543628</v>
      </c>
      <c r="DF118" s="46">
        <f t="shared" si="99"/>
        <v>1.2698678823650202</v>
      </c>
      <c r="DG118" s="46">
        <f t="shared" si="100"/>
        <v>1.051176163804205</v>
      </c>
      <c r="DH118" s="46">
        <f t="shared" si="101"/>
        <v>0.99793576787013227</v>
      </c>
    </row>
    <row r="119" spans="1:112" x14ac:dyDescent="0.2">
      <c r="A119" s="1" t="s">
        <v>63</v>
      </c>
      <c r="B119" s="1">
        <f t="shared" si="116"/>
        <v>1979</v>
      </c>
      <c r="D119" s="43">
        <f t="shared" si="102"/>
        <v>6229.1784031280004</v>
      </c>
      <c r="F119" s="43">
        <f t="shared" si="103"/>
        <v>52.144920365325937</v>
      </c>
      <c r="H119" s="50">
        <f t="shared" si="117"/>
        <v>119.45896857232768</v>
      </c>
      <c r="I119" s="56"/>
      <c r="J119" s="56"/>
      <c r="K119" s="43">
        <f t="shared" si="104"/>
        <v>6161.2734405382098</v>
      </c>
      <c r="L119" s="115">
        <f t="shared" si="105"/>
        <v>118.15673314624877</v>
      </c>
      <c r="O119" s="52">
        <f t="shared" si="118"/>
        <v>1.0110212544931068</v>
      </c>
      <c r="R119" s="46">
        <f t="shared" si="106"/>
        <v>1.1220726666617273</v>
      </c>
      <c r="S119" s="46"/>
      <c r="T119" s="46"/>
      <c r="V119" s="48">
        <f t="shared" si="107"/>
        <v>0.89639821962233757</v>
      </c>
      <c r="W119" s="48">
        <f t="shared" si="108"/>
        <v>1.1405739639426256</v>
      </c>
      <c r="X119" s="48">
        <f t="shared" si="109"/>
        <v>1.0164885018863719</v>
      </c>
      <c r="Y119" s="48">
        <f t="shared" si="119"/>
        <v>1.1220726666617273</v>
      </c>
      <c r="Z119" s="48">
        <f t="shared" si="120"/>
        <v>1.0224084706257617</v>
      </c>
      <c r="AA119" s="48">
        <f t="shared" si="121"/>
        <v>1.0224084706257619</v>
      </c>
      <c r="AB119" s="48"/>
      <c r="AC119" s="48" t="e">
        <f>#REF!*#REF!*X119</f>
        <v>#REF!</v>
      </c>
      <c r="AH119" s="5"/>
      <c r="AJ119" s="46" t="e">
        <f>D119/#REF!</f>
        <v>#REF!</v>
      </c>
      <c r="AK119" s="46" t="e">
        <f>#REF!/#REF!</f>
        <v>#REF!</v>
      </c>
      <c r="AL119" s="46" t="e">
        <f>#REF!/#REF!</f>
        <v>#REF!</v>
      </c>
      <c r="AM119" s="46" t="e">
        <f>#REF!/#REF!</f>
        <v>#REF!</v>
      </c>
      <c r="AO119" s="46" t="e">
        <f t="shared" si="122"/>
        <v>#REF!</v>
      </c>
      <c r="AP119" s="46" t="e">
        <f t="shared" si="123"/>
        <v>#REF!</v>
      </c>
      <c r="AQ119" s="46" t="e">
        <f t="shared" si="124"/>
        <v>#REF!</v>
      </c>
      <c r="AR119" s="46" t="e">
        <f t="shared" si="125"/>
        <v>#REF!</v>
      </c>
      <c r="AS119" s="46" t="e">
        <f t="shared" si="126"/>
        <v>#REF!</v>
      </c>
      <c r="AT119" s="46"/>
      <c r="AU119" s="46" t="e">
        <f t="shared" si="127"/>
        <v>#REF!</v>
      </c>
      <c r="AV119" s="46" t="e">
        <f t="shared" si="128"/>
        <v>#REF!</v>
      </c>
      <c r="AW119" s="46" t="e">
        <f t="shared" si="129"/>
        <v>#REF!</v>
      </c>
      <c r="AX119" s="46" t="e">
        <f t="shared" si="130"/>
        <v>#REF!</v>
      </c>
      <c r="BA119" s="46" t="e">
        <f>LN(#REF!/#REF!)</f>
        <v>#REF!</v>
      </c>
      <c r="BB119" s="46" t="e">
        <f>LN(#REF!/#REF!)</f>
        <v>#REF!</v>
      </c>
      <c r="BC119" s="46" t="e">
        <f>LN(#REF!/#REF!)</f>
        <v>#REF!</v>
      </c>
      <c r="BD119" s="46" t="e">
        <f>LN(#REF!/#REF!)</f>
        <v>#REF!</v>
      </c>
      <c r="BF119" s="46" t="e">
        <f>F119/#REF!</f>
        <v>#REF!</v>
      </c>
      <c r="BG119" s="46" t="e">
        <f>#REF!/#REF!</f>
        <v>#REF!</v>
      </c>
      <c r="BH119" s="46" t="e">
        <f>#REF!/#REF!</f>
        <v>#REF!</v>
      </c>
      <c r="BI119" s="46" t="e">
        <f>#REF!/#REF!</f>
        <v>#REF!</v>
      </c>
      <c r="BJ119" s="46"/>
      <c r="BL119" s="46" t="e">
        <f t="shared" si="131"/>
        <v>#REF!</v>
      </c>
      <c r="BM119" s="46" t="e">
        <f t="shared" si="132"/>
        <v>#REF!</v>
      </c>
      <c r="BN119" s="46" t="e">
        <f t="shared" si="133"/>
        <v>#REF!</v>
      </c>
      <c r="BO119" s="46" t="e">
        <f t="shared" si="134"/>
        <v>#REF!</v>
      </c>
      <c r="BQ119" s="46" t="e">
        <f>LN(#REF!/#REF!)</f>
        <v>#REF!</v>
      </c>
      <c r="BR119" s="46" t="e">
        <f>LN(#REF!/#REF!)</f>
        <v>#REF!</v>
      </c>
      <c r="BS119" s="46" t="e">
        <f>LN(#REF!/#REF!)</f>
        <v>#REF!</v>
      </c>
      <c r="BT119" s="46" t="e">
        <f>LN(#REF!/#REF!)</f>
        <v>#REF!</v>
      </c>
      <c r="BV119" s="46" t="e">
        <f>LN(#REF!/#REF!)</f>
        <v>#REF!</v>
      </c>
      <c r="BW119" s="46" t="e">
        <f>LN(#REF!/#REF!)</f>
        <v>#REF!</v>
      </c>
      <c r="BX119" s="46" t="e">
        <f>LN(#REF!/#REF!)</f>
        <v>#REF!</v>
      </c>
      <c r="BY119" s="46" t="e">
        <f>LN(#REF!/#REF!)</f>
        <v>#REF!</v>
      </c>
      <c r="CA119" s="46">
        <f t="shared" si="146"/>
        <v>-2.1960434530368989E-2</v>
      </c>
      <c r="CB119" s="46" t="e">
        <f>LN(#REF!/#REF!)</f>
        <v>#REF!</v>
      </c>
      <c r="CC119" s="46" t="e">
        <f>LN(#REF!/#REF!)</f>
        <v>#REF!</v>
      </c>
      <c r="CD119" s="46" t="e">
        <f>LN(#REF!/#REF!)</f>
        <v>#REF!</v>
      </c>
      <c r="CG119" s="46" t="e">
        <f t="shared" si="136"/>
        <v>#REF!</v>
      </c>
      <c r="CH119" s="46" t="e">
        <f t="shared" si="137"/>
        <v>#REF!</v>
      </c>
      <c r="CI119" s="46" t="e">
        <f t="shared" si="110"/>
        <v>#REF!</v>
      </c>
      <c r="CJ119" s="46"/>
      <c r="CK119" s="46" t="e">
        <f t="shared" si="138"/>
        <v>#REF!</v>
      </c>
      <c r="CL119" s="46" t="e">
        <f t="shared" si="139"/>
        <v>#REF!</v>
      </c>
      <c r="CM119" s="46" t="e">
        <f t="shared" si="111"/>
        <v>#REF!</v>
      </c>
      <c r="CN119" s="46"/>
      <c r="CO119" s="46" t="e">
        <f t="shared" si="140"/>
        <v>#REF!</v>
      </c>
      <c r="CP119" s="46" t="e">
        <f t="shared" si="141"/>
        <v>#REF!</v>
      </c>
      <c r="CQ119" s="46" t="e">
        <f t="shared" si="112"/>
        <v>#REF!</v>
      </c>
      <c r="CR119" s="46"/>
      <c r="CS119" s="46" t="e">
        <f t="shared" si="142"/>
        <v>#REF!</v>
      </c>
      <c r="CT119" s="46" t="e">
        <f t="shared" si="143"/>
        <v>#REF!</v>
      </c>
      <c r="CU119" s="46" t="e">
        <f t="shared" si="113"/>
        <v>#REF!</v>
      </c>
      <c r="CW119" s="46" t="e">
        <f t="shared" si="144"/>
        <v>#REF!</v>
      </c>
      <c r="CX119" s="46" t="e">
        <f t="shared" si="145"/>
        <v>#REF!</v>
      </c>
      <c r="CY119" s="46" t="e">
        <f t="shared" si="114"/>
        <v>#REF!</v>
      </c>
      <c r="DD119" s="2">
        <f t="shared" ref="DD119:DD124" si="148">DD118+1</f>
        <v>2002</v>
      </c>
      <c r="DE119" s="46">
        <f t="shared" si="98"/>
        <v>1.3103916413135166</v>
      </c>
      <c r="DF119" s="46">
        <f t="shared" si="99"/>
        <v>1.2959542332713276</v>
      </c>
      <c r="DG119" s="46">
        <f t="shared" si="100"/>
        <v>1.0269671448508266</v>
      </c>
      <c r="DH119" s="46">
        <f t="shared" si="101"/>
        <v>0.98458881943803633</v>
      </c>
    </row>
    <row r="120" spans="1:112" x14ac:dyDescent="0.2">
      <c r="A120" s="1" t="s">
        <v>63</v>
      </c>
      <c r="B120" s="1">
        <f t="shared" si="116"/>
        <v>1980</v>
      </c>
      <c r="D120" s="43">
        <f t="shared" si="102"/>
        <v>6020.2864031280005</v>
      </c>
      <c r="F120" s="43">
        <f t="shared" si="103"/>
        <v>53.249557142872121</v>
      </c>
      <c r="H120" s="50">
        <f t="shared" si="117"/>
        <v>113.05796190896329</v>
      </c>
      <c r="I120" s="56"/>
      <c r="J120" s="56"/>
      <c r="K120" s="43">
        <f t="shared" si="104"/>
        <v>5893.421316250422</v>
      </c>
      <c r="L120" s="115">
        <f t="shared" si="105"/>
        <v>110.6754991489972</v>
      </c>
      <c r="O120" s="52">
        <f t="shared" si="118"/>
        <v>1.0215265598825869</v>
      </c>
      <c r="R120" s="46">
        <f t="shared" si="106"/>
        <v>1.0510273021049217</v>
      </c>
      <c r="S120" s="46"/>
      <c r="T120" s="46"/>
      <c r="V120" s="48">
        <f t="shared" si="107"/>
        <v>0.91538749861220803</v>
      </c>
      <c r="W120" s="48">
        <f t="shared" si="108"/>
        <v>1.0794582383465494</v>
      </c>
      <c r="X120" s="48">
        <f t="shared" si="109"/>
        <v>1.0270506162729438</v>
      </c>
      <c r="Y120" s="48">
        <f t="shared" si="119"/>
        <v>1.0510273021049217</v>
      </c>
      <c r="Z120" s="48">
        <f t="shared" si="120"/>
        <v>0.98812257665638836</v>
      </c>
      <c r="AA120" s="48">
        <f t="shared" si="121"/>
        <v>0.98812257665638847</v>
      </c>
      <c r="AB120" s="48"/>
      <c r="AC120" s="48" t="e">
        <f>#REF!*#REF!*X120</f>
        <v>#REF!</v>
      </c>
      <c r="AH120" s="5"/>
      <c r="AJ120" s="46" t="e">
        <f>D120/#REF!</f>
        <v>#REF!</v>
      </c>
      <c r="AK120" s="46" t="e">
        <f>#REF!/#REF!</f>
        <v>#REF!</v>
      </c>
      <c r="AL120" s="46" t="e">
        <f>#REF!/#REF!</f>
        <v>#REF!</v>
      </c>
      <c r="AM120" s="46" t="e">
        <f>#REF!/#REF!</f>
        <v>#REF!</v>
      </c>
      <c r="AO120" s="46" t="e">
        <f t="shared" si="122"/>
        <v>#REF!</v>
      </c>
      <c r="AP120" s="46" t="e">
        <f t="shared" si="123"/>
        <v>#REF!</v>
      </c>
      <c r="AQ120" s="46" t="e">
        <f t="shared" si="124"/>
        <v>#REF!</v>
      </c>
      <c r="AR120" s="46" t="e">
        <f t="shared" si="125"/>
        <v>#REF!</v>
      </c>
      <c r="AS120" s="46" t="e">
        <f t="shared" si="126"/>
        <v>#REF!</v>
      </c>
      <c r="AT120" s="46"/>
      <c r="AU120" s="46" t="e">
        <f t="shared" si="127"/>
        <v>#REF!</v>
      </c>
      <c r="AV120" s="46" t="e">
        <f t="shared" si="128"/>
        <v>#REF!</v>
      </c>
      <c r="AW120" s="46" t="e">
        <f t="shared" si="129"/>
        <v>#REF!</v>
      </c>
      <c r="AX120" s="46" t="e">
        <f t="shared" si="130"/>
        <v>#REF!</v>
      </c>
      <c r="BA120" s="46" t="e">
        <f>LN(#REF!/#REF!)</f>
        <v>#REF!</v>
      </c>
      <c r="BB120" s="46" t="e">
        <f>LN(#REF!/#REF!)</f>
        <v>#REF!</v>
      </c>
      <c r="BC120" s="46" t="e">
        <f>LN(#REF!/#REF!)</f>
        <v>#REF!</v>
      </c>
      <c r="BD120" s="46" t="e">
        <f>LN(#REF!/#REF!)</f>
        <v>#REF!</v>
      </c>
      <c r="BF120" s="46" t="e">
        <f>F120/#REF!</f>
        <v>#REF!</v>
      </c>
      <c r="BG120" s="46" t="e">
        <f>#REF!/#REF!</f>
        <v>#REF!</v>
      </c>
      <c r="BH120" s="46" t="e">
        <f>#REF!/#REF!</f>
        <v>#REF!</v>
      </c>
      <c r="BI120" s="46" t="e">
        <f>#REF!/#REF!</f>
        <v>#REF!</v>
      </c>
      <c r="BJ120" s="46"/>
      <c r="BL120" s="46" t="e">
        <f t="shared" si="131"/>
        <v>#REF!</v>
      </c>
      <c r="BM120" s="46" t="e">
        <f t="shared" si="132"/>
        <v>#REF!</v>
      </c>
      <c r="BN120" s="46" t="e">
        <f t="shared" si="133"/>
        <v>#REF!</v>
      </c>
      <c r="BO120" s="46" t="e">
        <f t="shared" si="134"/>
        <v>#REF!</v>
      </c>
      <c r="BQ120" s="46" t="e">
        <f>LN(#REF!/#REF!)</f>
        <v>#REF!</v>
      </c>
      <c r="BR120" s="46" t="e">
        <f>LN(#REF!/#REF!)</f>
        <v>#REF!</v>
      </c>
      <c r="BS120" s="46" t="e">
        <f>LN(#REF!/#REF!)</f>
        <v>#REF!</v>
      </c>
      <c r="BT120" s="46" t="e">
        <f>LN(#REF!/#REF!)</f>
        <v>#REF!</v>
      </c>
      <c r="BV120" s="46" t="e">
        <f>LN(#REF!/#REF!)</f>
        <v>#REF!</v>
      </c>
      <c r="BW120" s="46" t="e">
        <f>LN(#REF!/#REF!)</f>
        <v>#REF!</v>
      </c>
      <c r="BX120" s="46" t="e">
        <f>LN(#REF!/#REF!)</f>
        <v>#REF!</v>
      </c>
      <c r="BY120" s="46" t="e">
        <f>LN(#REF!/#REF!)</f>
        <v>#REF!</v>
      </c>
      <c r="CA120" s="46">
        <f t="shared" si="146"/>
        <v>1.0337172746690149E-2</v>
      </c>
      <c r="CB120" s="46" t="e">
        <f>LN(#REF!/#REF!)</f>
        <v>#REF!</v>
      </c>
      <c r="CC120" s="46" t="e">
        <f>LN(#REF!/#REF!)</f>
        <v>#REF!</v>
      </c>
      <c r="CD120" s="46" t="e">
        <f>LN(#REF!/#REF!)</f>
        <v>#REF!</v>
      </c>
      <c r="CG120" s="46" t="e">
        <f t="shared" si="136"/>
        <v>#REF!</v>
      </c>
      <c r="CH120" s="46" t="e">
        <f t="shared" si="137"/>
        <v>#REF!</v>
      </c>
      <c r="CI120" s="46" t="e">
        <f t="shared" si="110"/>
        <v>#REF!</v>
      </c>
      <c r="CJ120" s="46"/>
      <c r="CK120" s="46" t="e">
        <f t="shared" si="138"/>
        <v>#REF!</v>
      </c>
      <c r="CL120" s="46" t="e">
        <f t="shared" si="139"/>
        <v>#REF!</v>
      </c>
      <c r="CM120" s="46" t="e">
        <f t="shared" si="111"/>
        <v>#REF!</v>
      </c>
      <c r="CN120" s="46"/>
      <c r="CO120" s="46" t="e">
        <f t="shared" si="140"/>
        <v>#REF!</v>
      </c>
      <c r="CP120" s="46" t="e">
        <f t="shared" si="141"/>
        <v>#REF!</v>
      </c>
      <c r="CQ120" s="46" t="e">
        <f t="shared" si="112"/>
        <v>#REF!</v>
      </c>
      <c r="CR120" s="46"/>
      <c r="CS120" s="46" t="e">
        <f t="shared" si="142"/>
        <v>#REF!</v>
      </c>
      <c r="CT120" s="46" t="e">
        <f t="shared" si="143"/>
        <v>#REF!</v>
      </c>
      <c r="CU120" s="46" t="e">
        <f t="shared" si="113"/>
        <v>#REF!</v>
      </c>
      <c r="CW120" s="46" t="e">
        <f t="shared" si="144"/>
        <v>#REF!</v>
      </c>
      <c r="CX120" s="46" t="e">
        <f t="shared" si="145"/>
        <v>#REF!</v>
      </c>
      <c r="CY120" s="46" t="e">
        <f t="shared" si="114"/>
        <v>#REF!</v>
      </c>
      <c r="DD120" s="2">
        <f t="shared" si="148"/>
        <v>2003</v>
      </c>
      <c r="DE120" s="46">
        <f t="shared" si="98"/>
        <v>1.3303365066399018</v>
      </c>
      <c r="DF120" s="46">
        <f t="shared" si="99"/>
        <v>1.3179306558420987</v>
      </c>
      <c r="DG120" s="46">
        <f t="shared" si="100"/>
        <v>1.0107876827132098</v>
      </c>
      <c r="DH120" s="46">
        <f t="shared" si="101"/>
        <v>0.99864011592153956</v>
      </c>
    </row>
    <row r="121" spans="1:112" x14ac:dyDescent="0.2">
      <c r="A121" s="1" t="s">
        <v>63</v>
      </c>
      <c r="B121" s="1">
        <f t="shared" si="116"/>
        <v>1981</v>
      </c>
      <c r="D121" s="43">
        <f t="shared" ref="D121:D152" si="149">D195+D271</f>
        <v>5879.4774031279994</v>
      </c>
      <c r="F121" s="43">
        <f t="shared" ref="F121:F152" si="150">F47</f>
        <v>54.225356492580367</v>
      </c>
      <c r="H121" s="50">
        <f t="shared" si="117"/>
        <v>108.42671737773611</v>
      </c>
      <c r="I121" s="56"/>
      <c r="J121" s="56"/>
      <c r="K121" s="43">
        <f t="shared" ref="K121:K152" si="151">K195+K271</f>
        <v>5828.2145716343148</v>
      </c>
      <c r="L121" s="115">
        <f t="shared" si="105"/>
        <v>107.48135095122495</v>
      </c>
      <c r="O121" s="52">
        <f t="shared" si="118"/>
        <v>1.0087956321552021</v>
      </c>
      <c r="R121" s="46">
        <f t="shared" ref="R121:R151" si="152">L121/L$154</f>
        <v>1.0206941480767813</v>
      </c>
      <c r="S121" s="46"/>
      <c r="T121" s="46"/>
      <c r="V121" s="48">
        <f t="shared" ref="V121:V151" si="153">F121/F$154</f>
        <v>0.93216199541187617</v>
      </c>
      <c r="W121" s="48">
        <f t="shared" ref="W121:W151" si="154">H121/H$154</f>
        <v>1.0352399013217224</v>
      </c>
      <c r="X121" s="48">
        <f t="shared" ref="X121:X151" si="155">O121/O$154</f>
        <v>1.01425084416556</v>
      </c>
      <c r="Y121" s="48">
        <f t="shared" si="119"/>
        <v>1.0206941480767813</v>
      </c>
      <c r="Z121" s="48">
        <f t="shared" si="120"/>
        <v>0.96501129214605064</v>
      </c>
      <c r="AA121" s="48">
        <f t="shared" si="121"/>
        <v>0.96501129214605053</v>
      </c>
      <c r="AB121" s="48"/>
      <c r="AC121" s="48" t="e">
        <f>#REF!*#REF!*X121</f>
        <v>#REF!</v>
      </c>
      <c r="AH121" s="5"/>
      <c r="AJ121" s="46" t="e">
        <f>D121/#REF!</f>
        <v>#REF!</v>
      </c>
      <c r="AK121" s="46" t="e">
        <f>#REF!/#REF!</f>
        <v>#REF!</v>
      </c>
      <c r="AL121" s="46" t="e">
        <f>#REF!/#REF!</f>
        <v>#REF!</v>
      </c>
      <c r="AM121" s="46" t="e">
        <f>#REF!/#REF!</f>
        <v>#REF!</v>
      </c>
      <c r="AO121" s="46" t="e">
        <f t="shared" ref="AO121:AO140" si="156">(AJ121-AJ120)/LN(AJ121/AJ120)</f>
        <v>#REF!</v>
      </c>
      <c r="AP121" s="46" t="e">
        <f t="shared" ref="AP121:AP140" si="157">(AK121-AK120)/LN(AK121/AK120)</f>
        <v>#REF!</v>
      </c>
      <c r="AQ121" s="46" t="e">
        <f t="shared" ref="AQ121:AQ140" si="158">(AL121-AL120)/LN(AL121/AL120)</f>
        <v>#REF!</v>
      </c>
      <c r="AR121" s="46" t="e">
        <f t="shared" ref="AR121:AR140" si="159">(AM121-AM120)/LN(AM121/AM120)</f>
        <v>#REF!</v>
      </c>
      <c r="AS121" s="46" t="e">
        <f t="shared" ref="AS121:AS140" si="160">SUM(AO121:AR121)</f>
        <v>#REF!</v>
      </c>
      <c r="AT121" s="46"/>
      <c r="AU121" s="46" t="e">
        <f t="shared" ref="AU121:AU140" si="161">AO121/$AS121</f>
        <v>#REF!</v>
      </c>
      <c r="AV121" s="46" t="e">
        <f t="shared" ref="AV121:AV140" si="162">AP121/$AS121</f>
        <v>#REF!</v>
      </c>
      <c r="AW121" s="46" t="e">
        <f t="shared" ref="AW121:AW140" si="163">AQ121/$AS121</f>
        <v>#REF!</v>
      </c>
      <c r="AX121" s="46" t="e">
        <f t="shared" ref="AX121:AX140" si="164">AR121/$AS121</f>
        <v>#REF!</v>
      </c>
      <c r="BA121" s="46" t="e">
        <f>LN(#REF!/#REF!)</f>
        <v>#REF!</v>
      </c>
      <c r="BB121" s="46" t="e">
        <f>LN(#REF!/#REF!)</f>
        <v>#REF!</v>
      </c>
      <c r="BC121" s="46" t="e">
        <f>LN(#REF!/#REF!)</f>
        <v>#REF!</v>
      </c>
      <c r="BD121" s="46" t="e">
        <f>LN(#REF!/#REF!)</f>
        <v>#REF!</v>
      </c>
      <c r="BF121" s="46" t="e">
        <f>F121/#REF!</f>
        <v>#REF!</v>
      </c>
      <c r="BG121" s="46" t="e">
        <f>#REF!/#REF!</f>
        <v>#REF!</v>
      </c>
      <c r="BH121" s="46" t="e">
        <f>#REF!/#REF!</f>
        <v>#REF!</v>
      </c>
      <c r="BI121" s="46" t="e">
        <f>#REF!/#REF!</f>
        <v>#REF!</v>
      </c>
      <c r="BJ121" s="46"/>
      <c r="BL121" s="46" t="e">
        <f t="shared" ref="BL121:BL140" si="165">LN(BF121/BF120)</f>
        <v>#REF!</v>
      </c>
      <c r="BM121" s="46" t="e">
        <f t="shared" ref="BM121:BM140" si="166">LN(BG121/BG120)</f>
        <v>#REF!</v>
      </c>
      <c r="BN121" s="46" t="e">
        <f t="shared" ref="BN121:BN140" si="167">LN(BH121/BH120)</f>
        <v>#REF!</v>
      </c>
      <c r="BO121" s="46" t="e">
        <f t="shared" ref="BO121:BO140" si="168">LN(BI121/BI120)</f>
        <v>#REF!</v>
      </c>
      <c r="BQ121" s="46" t="e">
        <f>LN(#REF!/#REF!)</f>
        <v>#REF!</v>
      </c>
      <c r="BR121" s="46" t="e">
        <f>LN(#REF!/#REF!)</f>
        <v>#REF!</v>
      </c>
      <c r="BS121" s="46" t="e">
        <f>LN(#REF!/#REF!)</f>
        <v>#REF!</v>
      </c>
      <c r="BT121" s="46" t="e">
        <f>LN(#REF!/#REF!)</f>
        <v>#REF!</v>
      </c>
      <c r="BV121" s="46" t="e">
        <f>LN(#REF!/#REF!)</f>
        <v>#REF!</v>
      </c>
      <c r="BW121" s="46" t="e">
        <f>LN(#REF!/#REF!)</f>
        <v>#REF!</v>
      </c>
      <c r="BX121" s="46" t="e">
        <f>LN(#REF!/#REF!)</f>
        <v>#REF!</v>
      </c>
      <c r="BY121" s="46" t="e">
        <f>LN(#REF!/#REF!)</f>
        <v>#REF!</v>
      </c>
      <c r="CA121" s="46">
        <f t="shared" si="146"/>
        <v>-1.2540959885393357E-2</v>
      </c>
      <c r="CB121" s="46" t="e">
        <f>LN(#REF!/#REF!)</f>
        <v>#REF!</v>
      </c>
      <c r="CC121" s="46" t="e">
        <f>LN(#REF!/#REF!)</f>
        <v>#REF!</v>
      </c>
      <c r="CD121" s="46" t="e">
        <f>LN(#REF!/#REF!)</f>
        <v>#REF!</v>
      </c>
      <c r="CG121" s="46" t="e">
        <f t="shared" ref="CG121:CG140" si="169">EXP(SUMPRODUCT($AU121:$AX121,BA121:BD121))</f>
        <v>#REF!</v>
      </c>
      <c r="CH121" s="46" t="e">
        <f t="shared" ref="CH121:CH140" si="170">IF(ISERR(CG121),CH120,CG121*CH120)</f>
        <v>#REF!</v>
      </c>
      <c r="CI121" s="46" t="e">
        <f t="shared" ref="CI121:CI140" si="171">CH121/CH$154</f>
        <v>#REF!</v>
      </c>
      <c r="CJ121" s="46"/>
      <c r="CK121" s="46" t="e">
        <f t="shared" ref="CK121:CK140" si="172">EXP(SUMPRODUCT($AU121:$AX121,BL121:BO121))</f>
        <v>#REF!</v>
      </c>
      <c r="CL121" s="46" t="e">
        <f t="shared" ref="CL121:CL140" si="173">IF(ISERR(CK121),CL120,CK121*CL120)</f>
        <v>#REF!</v>
      </c>
      <c r="CM121" s="46" t="e">
        <f t="shared" ref="CM121:CM140" si="174">CL121/CL$154</f>
        <v>#REF!</v>
      </c>
      <c r="CN121" s="46"/>
      <c r="CO121" s="46" t="e">
        <f t="shared" ref="CO121:CO140" si="175">EXP(SUMPRODUCT($AU121:$AX121,BQ121:BT121))</f>
        <v>#REF!</v>
      </c>
      <c r="CP121" s="46" t="e">
        <f t="shared" ref="CP121:CP140" si="176">IF(ISERR(CO121),CP120,CO121*CP120)</f>
        <v>#REF!</v>
      </c>
      <c r="CQ121" s="46" t="e">
        <f t="shared" ref="CQ121:CQ140" si="177">CP121/CP$154</f>
        <v>#REF!</v>
      </c>
      <c r="CR121" s="46"/>
      <c r="CS121" s="46" t="e">
        <f t="shared" ref="CS121:CS140" si="178">EXP(SUMPRODUCT($AU121:$AX121,BV121:BY121))</f>
        <v>#REF!</v>
      </c>
      <c r="CT121" s="46" t="e">
        <f t="shared" ref="CT121:CT140" si="179">IF(ISERR(CS121),CT120,CS121*CT120)</f>
        <v>#REF!</v>
      </c>
      <c r="CU121" s="46" t="e">
        <f t="shared" ref="CU121:CU140" si="180">CT121/CT$154</f>
        <v>#REF!</v>
      </c>
      <c r="CW121" s="46" t="e">
        <f t="shared" ref="CW121:CW140" si="181">EXP(SUMPRODUCT($AU121:$AX121,CA121:CD121))</f>
        <v>#REF!</v>
      </c>
      <c r="CX121" s="46" t="e">
        <f t="shared" ref="CX121:CX140" si="182">IF(ISERR(CW121),CX120,CW121*CX120)</f>
        <v>#REF!</v>
      </c>
      <c r="CY121" s="46" t="e">
        <f t="shared" ref="CY121:CY140" si="183">CX121/CX$154</f>
        <v>#REF!</v>
      </c>
      <c r="DD121" s="2">
        <f t="shared" si="148"/>
        <v>2004</v>
      </c>
      <c r="DE121" s="46">
        <f t="shared" si="98"/>
        <v>1.3588604542996641</v>
      </c>
      <c r="DF121" s="46">
        <f t="shared" si="99"/>
        <v>1.3368289042191999</v>
      </c>
      <c r="DG121" s="46">
        <f t="shared" si="100"/>
        <v>1.0151923937680067</v>
      </c>
      <c r="DH121" s="46">
        <f t="shared" si="101"/>
        <v>1.0012687864372602</v>
      </c>
    </row>
    <row r="122" spans="1:112" x14ac:dyDescent="0.2">
      <c r="A122" s="1" t="s">
        <v>63</v>
      </c>
      <c r="B122" s="1">
        <f t="shared" si="116"/>
        <v>1982</v>
      </c>
      <c r="D122" s="43">
        <f t="shared" si="149"/>
        <v>5950.2744031279999</v>
      </c>
      <c r="F122" s="43">
        <f t="shared" si="150"/>
        <v>55.124436870888367</v>
      </c>
      <c r="H122" s="50">
        <f t="shared" si="117"/>
        <v>107.94258845790378</v>
      </c>
      <c r="I122" s="57"/>
      <c r="J122" s="57"/>
      <c r="K122" s="43">
        <f t="shared" si="151"/>
        <v>6001.9230069080841</v>
      </c>
      <c r="L122" s="115">
        <f t="shared" si="105"/>
        <v>108.8795341522617</v>
      </c>
      <c r="O122" s="52">
        <f t="shared" si="118"/>
        <v>0.99139465739219956</v>
      </c>
      <c r="R122" s="46">
        <f t="shared" si="152"/>
        <v>1.033971962307876</v>
      </c>
      <c r="S122" s="46"/>
      <c r="T122" s="46"/>
      <c r="V122" s="48">
        <f t="shared" si="153"/>
        <v>0.94761765331232584</v>
      </c>
      <c r="W122" s="48">
        <f t="shared" si="154"/>
        <v>1.0306175205348158</v>
      </c>
      <c r="X122" s="48">
        <f t="shared" si="155"/>
        <v>0.99675577105052915</v>
      </c>
      <c r="Y122" s="48">
        <f t="shared" si="119"/>
        <v>1.033971962307876</v>
      </c>
      <c r="Z122" s="48">
        <f t="shared" si="120"/>
        <v>0.97663135627176978</v>
      </c>
      <c r="AA122" s="48">
        <f t="shared" si="121"/>
        <v>0.97663135627176989</v>
      </c>
      <c r="AB122" s="48"/>
      <c r="AC122" s="48" t="e">
        <f>#REF!*#REF!*X122</f>
        <v>#REF!</v>
      </c>
      <c r="AH122" s="5"/>
      <c r="AJ122" s="46" t="e">
        <f>D122/#REF!</f>
        <v>#REF!</v>
      </c>
      <c r="AK122" s="46" t="e">
        <f>#REF!/#REF!</f>
        <v>#REF!</v>
      </c>
      <c r="AL122" s="46" t="e">
        <f>#REF!/#REF!</f>
        <v>#REF!</v>
      </c>
      <c r="AM122" s="46" t="e">
        <f>#REF!/#REF!</f>
        <v>#REF!</v>
      </c>
      <c r="AO122" s="46" t="e">
        <f t="shared" si="156"/>
        <v>#REF!</v>
      </c>
      <c r="AP122" s="46" t="e">
        <f t="shared" si="157"/>
        <v>#REF!</v>
      </c>
      <c r="AQ122" s="46" t="e">
        <f t="shared" si="158"/>
        <v>#REF!</v>
      </c>
      <c r="AR122" s="46" t="e">
        <f t="shared" si="159"/>
        <v>#REF!</v>
      </c>
      <c r="AS122" s="46" t="e">
        <f t="shared" si="160"/>
        <v>#REF!</v>
      </c>
      <c r="AT122" s="46"/>
      <c r="AU122" s="46" t="e">
        <f t="shared" si="161"/>
        <v>#REF!</v>
      </c>
      <c r="AV122" s="46" t="e">
        <f t="shared" si="162"/>
        <v>#REF!</v>
      </c>
      <c r="AW122" s="46" t="e">
        <f t="shared" si="163"/>
        <v>#REF!</v>
      </c>
      <c r="AX122" s="46" t="e">
        <f t="shared" si="164"/>
        <v>#REF!</v>
      </c>
      <c r="BA122" s="46" t="e">
        <f>LN(#REF!/#REF!)</f>
        <v>#REF!</v>
      </c>
      <c r="BB122" s="46" t="e">
        <f>LN(#REF!/#REF!)</f>
        <v>#REF!</v>
      </c>
      <c r="BC122" s="46" t="e">
        <f>LN(#REF!/#REF!)</f>
        <v>#REF!</v>
      </c>
      <c r="BD122" s="46" t="e">
        <f>LN(#REF!/#REF!)</f>
        <v>#REF!</v>
      </c>
      <c r="BF122" s="46" t="e">
        <f>F122/#REF!</f>
        <v>#REF!</v>
      </c>
      <c r="BG122" s="46" t="e">
        <f>#REF!/#REF!</f>
        <v>#REF!</v>
      </c>
      <c r="BH122" s="46" t="e">
        <f>#REF!/#REF!</f>
        <v>#REF!</v>
      </c>
      <c r="BI122" s="46" t="e">
        <f>#REF!/#REF!</f>
        <v>#REF!</v>
      </c>
      <c r="BJ122" s="46"/>
      <c r="BL122" s="46" t="e">
        <f t="shared" si="165"/>
        <v>#REF!</v>
      </c>
      <c r="BM122" s="46" t="e">
        <f t="shared" si="166"/>
        <v>#REF!</v>
      </c>
      <c r="BN122" s="46" t="e">
        <f t="shared" si="167"/>
        <v>#REF!</v>
      </c>
      <c r="BO122" s="46" t="e">
        <f t="shared" si="168"/>
        <v>#REF!</v>
      </c>
      <c r="BQ122" s="46" t="e">
        <f>LN(#REF!/#REF!)</f>
        <v>#REF!</v>
      </c>
      <c r="BR122" s="46" t="e">
        <f>LN(#REF!/#REF!)</f>
        <v>#REF!</v>
      </c>
      <c r="BS122" s="46" t="e">
        <f>LN(#REF!/#REF!)</f>
        <v>#REF!</v>
      </c>
      <c r="BT122" s="46" t="e">
        <f>LN(#REF!/#REF!)</f>
        <v>#REF!</v>
      </c>
      <c r="BV122" s="46" t="e">
        <f>LN(#REF!/#REF!)</f>
        <v>#REF!</v>
      </c>
      <c r="BW122" s="46" t="e">
        <f>LN(#REF!/#REF!)</f>
        <v>#REF!</v>
      </c>
      <c r="BX122" s="46" t="e">
        <f>LN(#REF!/#REF!)</f>
        <v>#REF!</v>
      </c>
      <c r="BY122" s="46" t="e">
        <f>LN(#REF!/#REF!)</f>
        <v>#REF!</v>
      </c>
      <c r="CA122" s="46">
        <f t="shared" si="146"/>
        <v>-1.7399758279118896E-2</v>
      </c>
      <c r="CB122" s="46" t="e">
        <f>LN(#REF!/#REF!)</f>
        <v>#REF!</v>
      </c>
      <c r="CC122" s="46" t="e">
        <f>LN(#REF!/#REF!)</f>
        <v>#REF!</v>
      </c>
      <c r="CD122" s="46" t="e">
        <f>LN(#REF!/#REF!)</f>
        <v>#REF!</v>
      </c>
      <c r="CG122" s="46" t="e">
        <f t="shared" si="169"/>
        <v>#REF!</v>
      </c>
      <c r="CH122" s="46" t="e">
        <f t="shared" si="170"/>
        <v>#REF!</v>
      </c>
      <c r="CI122" s="46" t="e">
        <f t="shared" si="171"/>
        <v>#REF!</v>
      </c>
      <c r="CJ122" s="46"/>
      <c r="CK122" s="46" t="e">
        <f t="shared" si="172"/>
        <v>#REF!</v>
      </c>
      <c r="CL122" s="46" t="e">
        <f t="shared" si="173"/>
        <v>#REF!</v>
      </c>
      <c r="CM122" s="46" t="e">
        <f t="shared" si="174"/>
        <v>#REF!</v>
      </c>
      <c r="CN122" s="46"/>
      <c r="CO122" s="46" t="e">
        <f t="shared" si="175"/>
        <v>#REF!</v>
      </c>
      <c r="CP122" s="46" t="e">
        <f t="shared" si="176"/>
        <v>#REF!</v>
      </c>
      <c r="CQ122" s="46" t="e">
        <f t="shared" si="177"/>
        <v>#REF!</v>
      </c>
      <c r="CR122" s="46"/>
      <c r="CS122" s="46" t="e">
        <f t="shared" si="178"/>
        <v>#REF!</v>
      </c>
      <c r="CT122" s="46" t="e">
        <f t="shared" si="179"/>
        <v>#REF!</v>
      </c>
      <c r="CU122" s="46" t="e">
        <f t="shared" si="180"/>
        <v>#REF!</v>
      </c>
      <c r="CW122" s="46" t="e">
        <f t="shared" si="181"/>
        <v>#REF!</v>
      </c>
      <c r="CX122" s="46" t="e">
        <f t="shared" si="182"/>
        <v>#REF!</v>
      </c>
      <c r="CY122" s="46" t="e">
        <f t="shared" si="183"/>
        <v>#REF!</v>
      </c>
      <c r="DD122" s="2">
        <f t="shared" si="148"/>
        <v>2005</v>
      </c>
      <c r="DE122" s="46">
        <f t="shared" si="98"/>
        <v>1.3629471813688043</v>
      </c>
      <c r="DF122" s="46">
        <f t="shared" si="99"/>
        <v>1.3553934946810937</v>
      </c>
      <c r="DG122" s="46">
        <f t="shared" si="100"/>
        <v>1.0154206470078762</v>
      </c>
      <c r="DH122" s="46">
        <f t="shared" si="101"/>
        <v>0.99030196112153501</v>
      </c>
    </row>
    <row r="123" spans="1:112" x14ac:dyDescent="0.2">
      <c r="A123" s="1" t="s">
        <v>63</v>
      </c>
      <c r="B123" s="1">
        <f t="shared" si="116"/>
        <v>1983</v>
      </c>
      <c r="D123" s="43">
        <f t="shared" si="149"/>
        <v>5965.9434031279998</v>
      </c>
      <c r="F123" s="43">
        <f t="shared" si="150"/>
        <v>55.948968379792689</v>
      </c>
      <c r="H123" s="50">
        <f t="shared" si="117"/>
        <v>106.63187500848976</v>
      </c>
      <c r="I123" s="56"/>
      <c r="J123" s="56"/>
      <c r="K123" s="43">
        <f t="shared" si="151"/>
        <v>5937.3979093918169</v>
      </c>
      <c r="L123" s="115">
        <f t="shared" si="105"/>
        <v>106.12166910902776</v>
      </c>
      <c r="O123" s="52">
        <f t="shared" si="118"/>
        <v>1.0048077447682982</v>
      </c>
      <c r="R123" s="46">
        <f t="shared" si="152"/>
        <v>1.0077819611039294</v>
      </c>
      <c r="S123" s="46"/>
      <c r="T123" s="46"/>
      <c r="V123" s="48">
        <f t="shared" si="153"/>
        <v>0.96179177749213429</v>
      </c>
      <c r="W123" s="48">
        <f t="shared" si="154"/>
        <v>1.0181030509017892</v>
      </c>
      <c r="X123" s="48">
        <f t="shared" si="155"/>
        <v>1.0102413916861084</v>
      </c>
      <c r="Y123" s="48">
        <f t="shared" si="119"/>
        <v>1.0077819611039294</v>
      </c>
      <c r="Z123" s="48">
        <f t="shared" si="120"/>
        <v>0.97920314299699673</v>
      </c>
      <c r="AA123" s="48">
        <f t="shared" si="121"/>
        <v>0.97920314299699673</v>
      </c>
      <c r="AB123" s="48"/>
      <c r="AC123" s="48" t="e">
        <f>#REF!*#REF!*X123</f>
        <v>#REF!</v>
      </c>
      <c r="AH123" s="5"/>
      <c r="AJ123" s="46" t="e">
        <f>D123/#REF!</f>
        <v>#REF!</v>
      </c>
      <c r="AK123" s="46" t="e">
        <f>#REF!/#REF!</f>
        <v>#REF!</v>
      </c>
      <c r="AL123" s="46" t="e">
        <f>#REF!/#REF!</f>
        <v>#REF!</v>
      </c>
      <c r="AM123" s="46" t="e">
        <f>#REF!/#REF!</f>
        <v>#REF!</v>
      </c>
      <c r="AO123" s="46" t="e">
        <f t="shared" si="156"/>
        <v>#REF!</v>
      </c>
      <c r="AP123" s="46" t="e">
        <f t="shared" si="157"/>
        <v>#REF!</v>
      </c>
      <c r="AQ123" s="46" t="e">
        <f t="shared" si="158"/>
        <v>#REF!</v>
      </c>
      <c r="AR123" s="46" t="e">
        <f t="shared" si="159"/>
        <v>#REF!</v>
      </c>
      <c r="AS123" s="46" t="e">
        <f t="shared" si="160"/>
        <v>#REF!</v>
      </c>
      <c r="AT123" s="46"/>
      <c r="AU123" s="46" t="e">
        <f t="shared" si="161"/>
        <v>#REF!</v>
      </c>
      <c r="AV123" s="46" t="e">
        <f t="shared" si="162"/>
        <v>#REF!</v>
      </c>
      <c r="AW123" s="46" t="e">
        <f t="shared" si="163"/>
        <v>#REF!</v>
      </c>
      <c r="AX123" s="46" t="e">
        <f t="shared" si="164"/>
        <v>#REF!</v>
      </c>
      <c r="BA123" s="46" t="e">
        <f>LN(#REF!/#REF!)</f>
        <v>#REF!</v>
      </c>
      <c r="BB123" s="46" t="e">
        <f>LN(#REF!/#REF!)</f>
        <v>#REF!</v>
      </c>
      <c r="BC123" s="46" t="e">
        <f>LN(#REF!/#REF!)</f>
        <v>#REF!</v>
      </c>
      <c r="BD123" s="46" t="e">
        <f>LN(#REF!/#REF!)</f>
        <v>#REF!</v>
      </c>
      <c r="BF123" s="46" t="e">
        <f>F123/#REF!</f>
        <v>#REF!</v>
      </c>
      <c r="BG123" s="46" t="e">
        <f>#REF!/#REF!</f>
        <v>#REF!</v>
      </c>
      <c r="BH123" s="46" t="e">
        <f>#REF!/#REF!</f>
        <v>#REF!</v>
      </c>
      <c r="BI123" s="46" t="e">
        <f>#REF!/#REF!</f>
        <v>#REF!</v>
      </c>
      <c r="BJ123" s="46"/>
      <c r="BL123" s="46" t="e">
        <f t="shared" si="165"/>
        <v>#REF!</v>
      </c>
      <c r="BM123" s="46" t="e">
        <f t="shared" si="166"/>
        <v>#REF!</v>
      </c>
      <c r="BN123" s="46" t="e">
        <f t="shared" si="167"/>
        <v>#REF!</v>
      </c>
      <c r="BO123" s="46" t="e">
        <f t="shared" si="168"/>
        <v>#REF!</v>
      </c>
      <c r="BQ123" s="46" t="e">
        <f>LN(#REF!/#REF!)</f>
        <v>#REF!</v>
      </c>
      <c r="BR123" s="46" t="e">
        <f>LN(#REF!/#REF!)</f>
        <v>#REF!</v>
      </c>
      <c r="BS123" s="46" t="e">
        <f>LN(#REF!/#REF!)</f>
        <v>#REF!</v>
      </c>
      <c r="BT123" s="46" t="e">
        <f>LN(#REF!/#REF!)</f>
        <v>#REF!</v>
      </c>
      <c r="BV123" s="46" t="e">
        <f>LN(#REF!/#REF!)</f>
        <v>#REF!</v>
      </c>
      <c r="BW123" s="46" t="e">
        <f>LN(#REF!/#REF!)</f>
        <v>#REF!</v>
      </c>
      <c r="BX123" s="46" t="e">
        <f>LN(#REF!/#REF!)</f>
        <v>#REF!</v>
      </c>
      <c r="BY123" s="46" t="e">
        <f>LN(#REF!/#REF!)</f>
        <v>#REF!</v>
      </c>
      <c r="CA123" s="46">
        <f t="shared" si="146"/>
        <v>1.3438806836068372E-2</v>
      </c>
      <c r="CB123" s="46" t="e">
        <f>LN(#REF!/#REF!)</f>
        <v>#REF!</v>
      </c>
      <c r="CC123" s="46" t="e">
        <f>LN(#REF!/#REF!)</f>
        <v>#REF!</v>
      </c>
      <c r="CD123" s="46" t="e">
        <f>LN(#REF!/#REF!)</f>
        <v>#REF!</v>
      </c>
      <c r="CG123" s="46" t="e">
        <f t="shared" si="169"/>
        <v>#REF!</v>
      </c>
      <c r="CH123" s="46" t="e">
        <f t="shared" si="170"/>
        <v>#REF!</v>
      </c>
      <c r="CI123" s="46" t="e">
        <f t="shared" si="171"/>
        <v>#REF!</v>
      </c>
      <c r="CJ123" s="46"/>
      <c r="CK123" s="46" t="e">
        <f t="shared" si="172"/>
        <v>#REF!</v>
      </c>
      <c r="CL123" s="46" t="e">
        <f t="shared" si="173"/>
        <v>#REF!</v>
      </c>
      <c r="CM123" s="46" t="e">
        <f t="shared" si="174"/>
        <v>#REF!</v>
      </c>
      <c r="CN123" s="46"/>
      <c r="CO123" s="46" t="e">
        <f t="shared" si="175"/>
        <v>#REF!</v>
      </c>
      <c r="CP123" s="46" t="e">
        <f t="shared" si="176"/>
        <v>#REF!</v>
      </c>
      <c r="CQ123" s="46" t="e">
        <f t="shared" si="177"/>
        <v>#REF!</v>
      </c>
      <c r="CR123" s="46"/>
      <c r="CS123" s="46" t="e">
        <f t="shared" si="178"/>
        <v>#REF!</v>
      </c>
      <c r="CT123" s="46" t="e">
        <f t="shared" si="179"/>
        <v>#REF!</v>
      </c>
      <c r="CU123" s="46" t="e">
        <f t="shared" si="180"/>
        <v>#REF!</v>
      </c>
      <c r="CW123" s="46" t="e">
        <f t="shared" si="181"/>
        <v>#REF!</v>
      </c>
      <c r="CX123" s="46" t="e">
        <f t="shared" si="182"/>
        <v>#REF!</v>
      </c>
      <c r="CY123" s="46" t="e">
        <f t="shared" si="183"/>
        <v>#REF!</v>
      </c>
      <c r="DD123" s="2">
        <f t="shared" si="148"/>
        <v>2006</v>
      </c>
      <c r="DE123" s="46">
        <f t="shared" si="98"/>
        <v>1.3583281748434104</v>
      </c>
      <c r="DF123" s="46">
        <f t="shared" si="99"/>
        <v>1.3749235017534167</v>
      </c>
      <c r="DG123" s="46">
        <f t="shared" si="100"/>
        <v>0.99094455149894312</v>
      </c>
      <c r="DH123" s="46">
        <f t="shared" si="101"/>
        <v>0.99695790075061907</v>
      </c>
    </row>
    <row r="124" spans="1:112" x14ac:dyDescent="0.2">
      <c r="A124" s="1" t="s">
        <v>63</v>
      </c>
      <c r="B124" s="1">
        <f t="shared" si="116"/>
        <v>1984</v>
      </c>
      <c r="D124" s="43">
        <f t="shared" si="149"/>
        <v>6274.4674031280001</v>
      </c>
      <c r="F124" s="43">
        <f t="shared" si="150"/>
        <v>56.945768657713671</v>
      </c>
      <c r="H124" s="50">
        <f t="shared" si="117"/>
        <v>110.18320677770117</v>
      </c>
      <c r="I124" s="57"/>
      <c r="J124" s="57"/>
      <c r="K124" s="43">
        <f t="shared" si="151"/>
        <v>6367.252445341117</v>
      </c>
      <c r="L124" s="115">
        <f t="shared" si="105"/>
        <v>111.81256475108852</v>
      </c>
      <c r="O124" s="52">
        <f t="shared" si="118"/>
        <v>0.98542777390882197</v>
      </c>
      <c r="R124" s="46">
        <f t="shared" si="152"/>
        <v>1.0618254191341792</v>
      </c>
      <c r="S124" s="46"/>
      <c r="T124" s="46"/>
      <c r="V124" s="48">
        <f t="shared" si="153"/>
        <v>0.97892729113732491</v>
      </c>
      <c r="W124" s="48">
        <f t="shared" si="154"/>
        <v>1.0520105640981081</v>
      </c>
      <c r="X124" s="48">
        <f t="shared" si="155"/>
        <v>0.99075662075967807</v>
      </c>
      <c r="Y124" s="48">
        <f t="shared" si="119"/>
        <v>1.0618254191341792</v>
      </c>
      <c r="Z124" s="48">
        <f t="shared" si="120"/>
        <v>1.0298418517604102</v>
      </c>
      <c r="AA124" s="48">
        <f t="shared" si="121"/>
        <v>1.02984185176041</v>
      </c>
      <c r="AB124" s="48"/>
      <c r="AC124" s="48" t="e">
        <f>#REF!*#REF!*X124</f>
        <v>#REF!</v>
      </c>
      <c r="AH124" s="5"/>
      <c r="AJ124" s="46" t="e">
        <f>D124/#REF!</f>
        <v>#REF!</v>
      </c>
      <c r="AK124" s="46" t="e">
        <f>#REF!/#REF!</f>
        <v>#REF!</v>
      </c>
      <c r="AL124" s="46" t="e">
        <f>#REF!/#REF!</f>
        <v>#REF!</v>
      </c>
      <c r="AM124" s="46" t="e">
        <f>#REF!/#REF!</f>
        <v>#REF!</v>
      </c>
      <c r="AO124" s="46" t="e">
        <f t="shared" si="156"/>
        <v>#REF!</v>
      </c>
      <c r="AP124" s="46" t="e">
        <f t="shared" si="157"/>
        <v>#REF!</v>
      </c>
      <c r="AQ124" s="46" t="e">
        <f t="shared" si="158"/>
        <v>#REF!</v>
      </c>
      <c r="AR124" s="46" t="e">
        <f t="shared" si="159"/>
        <v>#REF!</v>
      </c>
      <c r="AS124" s="46" t="e">
        <f t="shared" si="160"/>
        <v>#REF!</v>
      </c>
      <c r="AT124" s="46"/>
      <c r="AU124" s="46" t="e">
        <f t="shared" si="161"/>
        <v>#REF!</v>
      </c>
      <c r="AV124" s="46" t="e">
        <f t="shared" si="162"/>
        <v>#REF!</v>
      </c>
      <c r="AW124" s="46" t="e">
        <f t="shared" si="163"/>
        <v>#REF!</v>
      </c>
      <c r="AX124" s="46" t="e">
        <f t="shared" si="164"/>
        <v>#REF!</v>
      </c>
      <c r="BA124" s="46" t="e">
        <f>LN(#REF!/#REF!)</f>
        <v>#REF!</v>
      </c>
      <c r="BB124" s="46" t="e">
        <f>LN(#REF!/#REF!)</f>
        <v>#REF!</v>
      </c>
      <c r="BC124" s="46" t="e">
        <f>LN(#REF!/#REF!)</f>
        <v>#REF!</v>
      </c>
      <c r="BD124" s="46" t="e">
        <f>LN(#REF!/#REF!)</f>
        <v>#REF!</v>
      </c>
      <c r="BF124" s="46" t="e">
        <f>F124/#REF!</f>
        <v>#REF!</v>
      </c>
      <c r="BG124" s="46" t="e">
        <f>#REF!/#REF!</f>
        <v>#REF!</v>
      </c>
      <c r="BH124" s="46" t="e">
        <f>#REF!/#REF!</f>
        <v>#REF!</v>
      </c>
      <c r="BI124" s="46" t="e">
        <f>#REF!/#REF!</f>
        <v>#REF!</v>
      </c>
      <c r="BJ124" s="46"/>
      <c r="BL124" s="46" t="e">
        <f t="shared" si="165"/>
        <v>#REF!</v>
      </c>
      <c r="BM124" s="46" t="e">
        <f t="shared" si="166"/>
        <v>#REF!</v>
      </c>
      <c r="BN124" s="46" t="e">
        <f t="shared" si="167"/>
        <v>#REF!</v>
      </c>
      <c r="BO124" s="46" t="e">
        <f t="shared" si="168"/>
        <v>#REF!</v>
      </c>
      <c r="BQ124" s="46" t="e">
        <f>LN(#REF!/#REF!)</f>
        <v>#REF!</v>
      </c>
      <c r="BR124" s="46" t="e">
        <f>LN(#REF!/#REF!)</f>
        <v>#REF!</v>
      </c>
      <c r="BS124" s="46" t="e">
        <f>LN(#REF!/#REF!)</f>
        <v>#REF!</v>
      </c>
      <c r="BT124" s="46" t="e">
        <f>LN(#REF!/#REF!)</f>
        <v>#REF!</v>
      </c>
      <c r="BV124" s="46" t="e">
        <f>LN(#REF!/#REF!)</f>
        <v>#REF!</v>
      </c>
      <c r="BW124" s="46" t="e">
        <f>LN(#REF!/#REF!)</f>
        <v>#REF!</v>
      </c>
      <c r="BX124" s="46" t="e">
        <f>LN(#REF!/#REF!)</f>
        <v>#REF!</v>
      </c>
      <c r="BY124" s="46" t="e">
        <f>LN(#REF!/#REF!)</f>
        <v>#REF!</v>
      </c>
      <c r="CA124" s="46">
        <f t="shared" si="146"/>
        <v>-1.9475668326671473E-2</v>
      </c>
      <c r="CB124" s="46" t="e">
        <f>LN(#REF!/#REF!)</f>
        <v>#REF!</v>
      </c>
      <c r="CC124" s="46" t="e">
        <f>LN(#REF!/#REF!)</f>
        <v>#REF!</v>
      </c>
      <c r="CD124" s="46" t="e">
        <f>LN(#REF!/#REF!)</f>
        <v>#REF!</v>
      </c>
      <c r="CG124" s="46" t="e">
        <f t="shared" si="169"/>
        <v>#REF!</v>
      </c>
      <c r="CH124" s="46" t="e">
        <f t="shared" si="170"/>
        <v>#REF!</v>
      </c>
      <c r="CI124" s="46" t="e">
        <f t="shared" si="171"/>
        <v>#REF!</v>
      </c>
      <c r="CJ124" s="46"/>
      <c r="CK124" s="46" t="e">
        <f t="shared" si="172"/>
        <v>#REF!</v>
      </c>
      <c r="CL124" s="46" t="e">
        <f t="shared" si="173"/>
        <v>#REF!</v>
      </c>
      <c r="CM124" s="46" t="e">
        <f t="shared" si="174"/>
        <v>#REF!</v>
      </c>
      <c r="CN124" s="46"/>
      <c r="CO124" s="46" t="e">
        <f t="shared" si="175"/>
        <v>#REF!</v>
      </c>
      <c r="CP124" s="46" t="e">
        <f t="shared" si="176"/>
        <v>#REF!</v>
      </c>
      <c r="CQ124" s="46" t="e">
        <f t="shared" si="177"/>
        <v>#REF!</v>
      </c>
      <c r="CR124" s="46"/>
      <c r="CS124" s="46" t="e">
        <f t="shared" si="178"/>
        <v>#REF!</v>
      </c>
      <c r="CT124" s="46" t="e">
        <f t="shared" si="179"/>
        <v>#REF!</v>
      </c>
      <c r="CU124" s="46" t="e">
        <f t="shared" si="180"/>
        <v>#REF!</v>
      </c>
      <c r="CW124" s="46" t="e">
        <f t="shared" si="181"/>
        <v>#REF!</v>
      </c>
      <c r="CX124" s="46" t="e">
        <f t="shared" si="182"/>
        <v>#REF!</v>
      </c>
      <c r="CY124" s="46" t="e">
        <f t="shared" si="183"/>
        <v>#REF!</v>
      </c>
      <c r="DD124" s="2">
        <f t="shared" si="148"/>
        <v>2007</v>
      </c>
      <c r="DE124" s="46">
        <f t="shared" si="98"/>
        <v>1.3159109654604284</v>
      </c>
      <c r="DF124" s="46">
        <f t="shared" si="99"/>
        <v>1.3960662383122981</v>
      </c>
      <c r="DG124" s="46">
        <f t="shared" si="100"/>
        <v>0.96971569265247726</v>
      </c>
      <c r="DH124" s="46">
        <f t="shared" si="101"/>
        <v>0.97202191753865907</v>
      </c>
    </row>
    <row r="125" spans="1:112" x14ac:dyDescent="0.2">
      <c r="A125" s="1" t="s">
        <v>63</v>
      </c>
      <c r="B125" s="1">
        <f t="shared" si="116"/>
        <v>1985</v>
      </c>
      <c r="D125" s="43">
        <f t="shared" si="149"/>
        <v>6092.6514031280003</v>
      </c>
      <c r="F125" s="43">
        <f t="shared" si="150"/>
        <v>58.171601888383009</v>
      </c>
      <c r="H125" s="50">
        <f t="shared" si="117"/>
        <v>104.73583682323721</v>
      </c>
      <c r="I125" s="57"/>
      <c r="J125" s="57"/>
      <c r="K125" s="43">
        <f t="shared" si="151"/>
        <v>6125.5983192821277</v>
      </c>
      <c r="L125" s="115">
        <f t="shared" si="105"/>
        <v>105.30221139578799</v>
      </c>
      <c r="O125" s="52">
        <f t="shared" si="118"/>
        <v>0.99462143705204809</v>
      </c>
      <c r="R125" s="46">
        <f t="shared" si="152"/>
        <v>1</v>
      </c>
      <c r="S125" s="46"/>
      <c r="T125" s="46"/>
      <c r="V125" s="48">
        <f t="shared" si="153"/>
        <v>1</v>
      </c>
      <c r="W125" s="48">
        <f t="shared" si="154"/>
        <v>1</v>
      </c>
      <c r="X125" s="48">
        <f t="shared" si="155"/>
        <v>1</v>
      </c>
      <c r="Y125" s="48">
        <f t="shared" si="119"/>
        <v>1</v>
      </c>
      <c r="Z125" s="48">
        <f t="shared" si="120"/>
        <v>1</v>
      </c>
      <c r="AA125" s="48">
        <f t="shared" si="121"/>
        <v>1</v>
      </c>
      <c r="AB125" s="48"/>
      <c r="AC125" s="48" t="e">
        <f>#REF!*#REF!*X125</f>
        <v>#REF!</v>
      </c>
      <c r="AH125" s="5"/>
      <c r="AJ125" s="46" t="e">
        <f>D125/#REF!</f>
        <v>#REF!</v>
      </c>
      <c r="AK125" s="46" t="e">
        <f>#REF!/#REF!</f>
        <v>#REF!</v>
      </c>
      <c r="AL125" s="46" t="e">
        <f>#REF!/#REF!</f>
        <v>#REF!</v>
      </c>
      <c r="AM125" s="46" t="e">
        <f>#REF!/#REF!</f>
        <v>#REF!</v>
      </c>
      <c r="AO125" s="46" t="e">
        <f t="shared" si="156"/>
        <v>#REF!</v>
      </c>
      <c r="AP125" s="46" t="e">
        <f t="shared" si="157"/>
        <v>#REF!</v>
      </c>
      <c r="AQ125" s="46" t="e">
        <f t="shared" si="158"/>
        <v>#REF!</v>
      </c>
      <c r="AR125" s="46" t="e">
        <f t="shared" si="159"/>
        <v>#REF!</v>
      </c>
      <c r="AS125" s="46" t="e">
        <f t="shared" si="160"/>
        <v>#REF!</v>
      </c>
      <c r="AT125" s="46"/>
      <c r="AU125" s="46" t="e">
        <f t="shared" si="161"/>
        <v>#REF!</v>
      </c>
      <c r="AV125" s="46" t="e">
        <f t="shared" si="162"/>
        <v>#REF!</v>
      </c>
      <c r="AW125" s="46" t="e">
        <f t="shared" si="163"/>
        <v>#REF!</v>
      </c>
      <c r="AX125" s="46" t="e">
        <f t="shared" si="164"/>
        <v>#REF!</v>
      </c>
      <c r="BA125" s="46" t="e">
        <f>LN(#REF!/#REF!)</f>
        <v>#REF!</v>
      </c>
      <c r="BB125" s="46" t="e">
        <f>LN(#REF!/#REF!)</f>
        <v>#REF!</v>
      </c>
      <c r="BC125" s="46" t="e">
        <f>LN(#REF!/#REF!)</f>
        <v>#REF!</v>
      </c>
      <c r="BD125" s="46" t="e">
        <f>LN(#REF!/#REF!)</f>
        <v>#REF!</v>
      </c>
      <c r="BF125" s="46" t="e">
        <f>F125/#REF!</f>
        <v>#REF!</v>
      </c>
      <c r="BG125" s="46" t="e">
        <f>#REF!/#REF!</f>
        <v>#REF!</v>
      </c>
      <c r="BH125" s="46" t="e">
        <f>#REF!/#REF!</f>
        <v>#REF!</v>
      </c>
      <c r="BI125" s="46" t="e">
        <f>#REF!/#REF!</f>
        <v>#REF!</v>
      </c>
      <c r="BJ125" s="46"/>
      <c r="BL125" s="46" t="e">
        <f t="shared" si="165"/>
        <v>#REF!</v>
      </c>
      <c r="BM125" s="46" t="e">
        <f t="shared" si="166"/>
        <v>#REF!</v>
      </c>
      <c r="BN125" s="46" t="e">
        <f t="shared" si="167"/>
        <v>#REF!</v>
      </c>
      <c r="BO125" s="46" t="e">
        <f t="shared" si="168"/>
        <v>#REF!</v>
      </c>
      <c r="BQ125" s="46" t="e">
        <f>LN(#REF!/#REF!)</f>
        <v>#REF!</v>
      </c>
      <c r="BR125" s="46" t="e">
        <f>LN(#REF!/#REF!)</f>
        <v>#REF!</v>
      </c>
      <c r="BS125" s="46" t="e">
        <f>LN(#REF!/#REF!)</f>
        <v>#REF!</v>
      </c>
      <c r="BT125" s="46" t="e">
        <f>LN(#REF!/#REF!)</f>
        <v>#REF!</v>
      </c>
      <c r="BV125" s="46" t="e">
        <f>LN(#REF!/#REF!)</f>
        <v>#REF!</v>
      </c>
      <c r="BW125" s="46" t="e">
        <f>LN(#REF!/#REF!)</f>
        <v>#REF!</v>
      </c>
      <c r="BX125" s="46" t="e">
        <f>LN(#REF!/#REF!)</f>
        <v>#REF!</v>
      </c>
      <c r="BY125" s="46" t="e">
        <f>LN(#REF!/#REF!)</f>
        <v>#REF!</v>
      </c>
      <c r="CA125" s="46">
        <f t="shared" si="146"/>
        <v>9.2863643604382904E-3</v>
      </c>
      <c r="CB125" s="46" t="e">
        <f>LN(#REF!/#REF!)</f>
        <v>#REF!</v>
      </c>
      <c r="CC125" s="46" t="e">
        <f>LN(#REF!/#REF!)</f>
        <v>#REF!</v>
      </c>
      <c r="CD125" s="46" t="e">
        <f>LN(#REF!/#REF!)</f>
        <v>#REF!</v>
      </c>
      <c r="CG125" s="46" t="e">
        <f t="shared" si="169"/>
        <v>#REF!</v>
      </c>
      <c r="CH125" s="46" t="e">
        <f t="shared" si="170"/>
        <v>#REF!</v>
      </c>
      <c r="CI125" s="46" t="e">
        <f t="shared" si="171"/>
        <v>#REF!</v>
      </c>
      <c r="CJ125" s="46"/>
      <c r="CK125" s="46" t="e">
        <f t="shared" si="172"/>
        <v>#REF!</v>
      </c>
      <c r="CL125" s="46" t="e">
        <f t="shared" si="173"/>
        <v>#REF!</v>
      </c>
      <c r="CM125" s="46" t="e">
        <f t="shared" si="174"/>
        <v>#REF!</v>
      </c>
      <c r="CN125" s="46"/>
      <c r="CO125" s="46" t="e">
        <f t="shared" si="175"/>
        <v>#REF!</v>
      </c>
      <c r="CP125" s="46" t="e">
        <f t="shared" si="176"/>
        <v>#REF!</v>
      </c>
      <c r="CQ125" s="46" t="e">
        <f t="shared" si="177"/>
        <v>#REF!</v>
      </c>
      <c r="CR125" s="46"/>
      <c r="CS125" s="46" t="e">
        <f t="shared" si="178"/>
        <v>#REF!</v>
      </c>
      <c r="CT125" s="46" t="e">
        <f t="shared" si="179"/>
        <v>#REF!</v>
      </c>
      <c r="CU125" s="46" t="e">
        <f t="shared" si="180"/>
        <v>#REF!</v>
      </c>
      <c r="CW125" s="46" t="e">
        <f t="shared" si="181"/>
        <v>#REF!</v>
      </c>
      <c r="CX125" s="46" t="e">
        <f t="shared" si="182"/>
        <v>#REF!</v>
      </c>
      <c r="CY125" s="46" t="e">
        <f t="shared" si="183"/>
        <v>#REF!</v>
      </c>
      <c r="DD125" s="2">
        <f>DD124+1</f>
        <v>2008</v>
      </c>
      <c r="DE125" s="46">
        <f t="shared" si="98"/>
        <v>1.3652425263072692</v>
      </c>
      <c r="DF125" s="46">
        <f t="shared" si="99"/>
        <v>1.4185241770420669</v>
      </c>
      <c r="DG125" s="46">
        <f t="shared" si="100"/>
        <v>0.96400219990235969</v>
      </c>
      <c r="DH125" s="46">
        <f t="shared" si="101"/>
        <v>0.9983780876347742</v>
      </c>
    </row>
    <row r="126" spans="1:112" x14ac:dyDescent="0.2">
      <c r="A126" s="1" t="s">
        <v>63</v>
      </c>
      <c r="B126" s="1">
        <f t="shared" si="116"/>
        <v>1986</v>
      </c>
      <c r="D126" s="43">
        <f t="shared" si="149"/>
        <v>6140.578403128</v>
      </c>
      <c r="F126" s="43">
        <f t="shared" si="150"/>
        <v>59.492416736089979</v>
      </c>
      <c r="H126" s="50">
        <f t="shared" si="117"/>
        <v>103.21615325139298</v>
      </c>
      <c r="I126" s="56"/>
      <c r="J126" s="56"/>
      <c r="K126" s="43">
        <f t="shared" si="151"/>
        <v>6203.4071667064782</v>
      </c>
      <c r="L126" s="115">
        <f t="shared" si="105"/>
        <v>104.27223345497907</v>
      </c>
      <c r="O126" s="52">
        <f t="shared" si="118"/>
        <v>0.98987189428485711</v>
      </c>
      <c r="R126" s="46">
        <f t="shared" si="152"/>
        <v>0.99021883845404113</v>
      </c>
      <c r="S126" s="46"/>
      <c r="T126" s="46"/>
      <c r="V126" s="48">
        <f t="shared" si="153"/>
        <v>1.0227054921100727</v>
      </c>
      <c r="W126" s="48">
        <f t="shared" si="154"/>
        <v>0.98549031909289087</v>
      </c>
      <c r="X126" s="48">
        <f t="shared" si="155"/>
        <v>0.99522477337582016</v>
      </c>
      <c r="Y126" s="48">
        <f t="shared" si="119"/>
        <v>0.99021883845404113</v>
      </c>
      <c r="Z126" s="48">
        <f t="shared" si="120"/>
        <v>1.0078663617576076</v>
      </c>
      <c r="AA126" s="48">
        <f t="shared" si="121"/>
        <v>1.0078663617576076</v>
      </c>
      <c r="AB126" s="48"/>
      <c r="AC126" s="48" t="e">
        <f>#REF!*#REF!*X126</f>
        <v>#REF!</v>
      </c>
      <c r="AH126" s="5"/>
      <c r="AJ126" s="46" t="e">
        <f>D126/#REF!</f>
        <v>#REF!</v>
      </c>
      <c r="AK126" s="46" t="e">
        <f>#REF!/#REF!</f>
        <v>#REF!</v>
      </c>
      <c r="AL126" s="46" t="e">
        <f>#REF!/#REF!</f>
        <v>#REF!</v>
      </c>
      <c r="AM126" s="46" t="e">
        <f>#REF!/#REF!</f>
        <v>#REF!</v>
      </c>
      <c r="AO126" s="46" t="e">
        <f t="shared" si="156"/>
        <v>#REF!</v>
      </c>
      <c r="AP126" s="46" t="e">
        <f t="shared" si="157"/>
        <v>#REF!</v>
      </c>
      <c r="AQ126" s="46" t="e">
        <f t="shared" si="158"/>
        <v>#REF!</v>
      </c>
      <c r="AR126" s="46" t="e">
        <f t="shared" si="159"/>
        <v>#REF!</v>
      </c>
      <c r="AS126" s="46" t="e">
        <f t="shared" si="160"/>
        <v>#REF!</v>
      </c>
      <c r="AT126" s="46"/>
      <c r="AU126" s="46" t="e">
        <f t="shared" si="161"/>
        <v>#REF!</v>
      </c>
      <c r="AV126" s="46" t="e">
        <f t="shared" si="162"/>
        <v>#REF!</v>
      </c>
      <c r="AW126" s="46" t="e">
        <f t="shared" si="163"/>
        <v>#REF!</v>
      </c>
      <c r="AX126" s="46" t="e">
        <f t="shared" si="164"/>
        <v>#REF!</v>
      </c>
      <c r="BA126" s="46" t="e">
        <f>LN(#REF!/#REF!)</f>
        <v>#REF!</v>
      </c>
      <c r="BB126" s="46" t="e">
        <f>LN(#REF!/#REF!)</f>
        <v>#REF!</v>
      </c>
      <c r="BC126" s="46" t="e">
        <f>LN(#REF!/#REF!)</f>
        <v>#REF!</v>
      </c>
      <c r="BD126" s="46" t="e">
        <f>LN(#REF!/#REF!)</f>
        <v>#REF!</v>
      </c>
      <c r="BF126" s="46" t="e">
        <f>F126/#REF!</f>
        <v>#REF!</v>
      </c>
      <c r="BG126" s="46" t="e">
        <f>#REF!/#REF!</f>
        <v>#REF!</v>
      </c>
      <c r="BH126" s="46" t="e">
        <f>#REF!/#REF!</f>
        <v>#REF!</v>
      </c>
      <c r="BI126" s="46" t="e">
        <f>#REF!/#REF!</f>
        <v>#REF!</v>
      </c>
      <c r="BJ126" s="46"/>
      <c r="BL126" s="46" t="e">
        <f t="shared" si="165"/>
        <v>#REF!</v>
      </c>
      <c r="BM126" s="46" t="e">
        <f t="shared" si="166"/>
        <v>#REF!</v>
      </c>
      <c r="BN126" s="46" t="e">
        <f t="shared" si="167"/>
        <v>#REF!</v>
      </c>
      <c r="BO126" s="46" t="e">
        <f t="shared" si="168"/>
        <v>#REF!</v>
      </c>
      <c r="BQ126" s="46" t="e">
        <f>LN(#REF!/#REF!)</f>
        <v>#REF!</v>
      </c>
      <c r="BR126" s="46" t="e">
        <f>LN(#REF!/#REF!)</f>
        <v>#REF!</v>
      </c>
      <c r="BS126" s="46" t="e">
        <f>LN(#REF!/#REF!)</f>
        <v>#REF!</v>
      </c>
      <c r="BT126" s="46" t="e">
        <f>LN(#REF!/#REF!)</f>
        <v>#REF!</v>
      </c>
      <c r="BV126" s="46" t="e">
        <f>LN(#REF!/#REF!)</f>
        <v>#REF!</v>
      </c>
      <c r="BW126" s="46" t="e">
        <f>LN(#REF!/#REF!)</f>
        <v>#REF!</v>
      </c>
      <c r="BX126" s="46" t="e">
        <f>LN(#REF!/#REF!)</f>
        <v>#REF!</v>
      </c>
      <c r="BY126" s="46" t="e">
        <f>LN(#REF!/#REF!)</f>
        <v>#REF!</v>
      </c>
      <c r="CA126" s="46">
        <f t="shared" si="146"/>
        <v>-4.7866644454885648E-3</v>
      </c>
      <c r="CB126" s="46" t="e">
        <f>LN(#REF!/#REF!)</f>
        <v>#REF!</v>
      </c>
      <c r="CC126" s="46" t="e">
        <f>LN(#REF!/#REF!)</f>
        <v>#REF!</v>
      </c>
      <c r="CD126" s="46" t="e">
        <f>LN(#REF!/#REF!)</f>
        <v>#REF!</v>
      </c>
      <c r="CG126" s="46" t="e">
        <f t="shared" si="169"/>
        <v>#REF!</v>
      </c>
      <c r="CH126" s="46" t="e">
        <f t="shared" si="170"/>
        <v>#REF!</v>
      </c>
      <c r="CI126" s="46" t="e">
        <f t="shared" si="171"/>
        <v>#REF!</v>
      </c>
      <c r="CJ126" s="46"/>
      <c r="CK126" s="46" t="e">
        <f t="shared" si="172"/>
        <v>#REF!</v>
      </c>
      <c r="CL126" s="46" t="e">
        <f t="shared" si="173"/>
        <v>#REF!</v>
      </c>
      <c r="CM126" s="46" t="e">
        <f t="shared" si="174"/>
        <v>#REF!</v>
      </c>
      <c r="CN126" s="46"/>
      <c r="CO126" s="46" t="e">
        <f t="shared" si="175"/>
        <v>#REF!</v>
      </c>
      <c r="CP126" s="46" t="e">
        <f t="shared" si="176"/>
        <v>#REF!</v>
      </c>
      <c r="CQ126" s="46" t="e">
        <f t="shared" si="177"/>
        <v>#REF!</v>
      </c>
      <c r="CR126" s="46"/>
      <c r="CS126" s="46" t="e">
        <f t="shared" si="178"/>
        <v>#REF!</v>
      </c>
      <c r="CT126" s="46" t="e">
        <f t="shared" si="179"/>
        <v>#REF!</v>
      </c>
      <c r="CU126" s="46" t="e">
        <f t="shared" si="180"/>
        <v>#REF!</v>
      </c>
      <c r="CW126" s="46" t="e">
        <f t="shared" si="181"/>
        <v>#REF!</v>
      </c>
      <c r="CX126" s="46" t="e">
        <f t="shared" si="182"/>
        <v>#REF!</v>
      </c>
      <c r="CY126" s="46" t="e">
        <f t="shared" si="183"/>
        <v>#REF!</v>
      </c>
      <c r="DD126" s="2">
        <f>DD125+1</f>
        <v>2009</v>
      </c>
      <c r="DE126" s="46">
        <f t="shared" si="98"/>
        <v>1.393877514897365</v>
      </c>
      <c r="DF126" s="46">
        <f t="shared" si="99"/>
        <v>1.438785468361742</v>
      </c>
      <c r="DG126" s="46">
        <f t="shared" si="100"/>
        <v>0.95957134048013937</v>
      </c>
      <c r="DH126" s="46">
        <f t="shared" si="101"/>
        <v>1.0096045546821442</v>
      </c>
    </row>
    <row r="127" spans="1:112" x14ac:dyDescent="0.2">
      <c r="A127" s="1" t="s">
        <v>63</v>
      </c>
      <c r="B127" s="1">
        <f t="shared" si="116"/>
        <v>1987</v>
      </c>
      <c r="D127" s="43">
        <f t="shared" si="149"/>
        <v>6322.082403127999</v>
      </c>
      <c r="F127" s="43">
        <f t="shared" si="150"/>
        <v>60.763476770077759</v>
      </c>
      <c r="H127" s="50">
        <f t="shared" si="117"/>
        <v>104.04411892114166</v>
      </c>
      <c r="I127" s="57"/>
      <c r="J127" s="57"/>
      <c r="K127" s="43">
        <f t="shared" si="151"/>
        <v>6374.5424218244543</v>
      </c>
      <c r="L127" s="115">
        <f t="shared" si="105"/>
        <v>104.90746679860032</v>
      </c>
      <c r="O127" s="52">
        <f t="shared" si="118"/>
        <v>0.99177038676268769</v>
      </c>
      <c r="R127" s="46">
        <f t="shared" si="152"/>
        <v>0.99625131711903003</v>
      </c>
      <c r="S127" s="46"/>
      <c r="T127" s="46"/>
      <c r="V127" s="48">
        <f t="shared" si="153"/>
        <v>1.0445556731731047</v>
      </c>
      <c r="W127" s="48">
        <f t="shared" si="154"/>
        <v>0.99339559483099404</v>
      </c>
      <c r="X127" s="48">
        <f t="shared" si="155"/>
        <v>0.99713353223331824</v>
      </c>
      <c r="Y127" s="48">
        <f t="shared" si="119"/>
        <v>0.99625131711903003</v>
      </c>
      <c r="Z127" s="48">
        <f t="shared" si="120"/>
        <v>1.0376570042858857</v>
      </c>
      <c r="AA127" s="48">
        <f t="shared" si="121"/>
        <v>1.0376570042858857</v>
      </c>
      <c r="AB127" s="48"/>
      <c r="AC127" s="48" t="e">
        <f>#REF!*#REF!*X127</f>
        <v>#REF!</v>
      </c>
      <c r="AH127" s="5"/>
      <c r="AJ127" s="46" t="e">
        <f>D127/#REF!</f>
        <v>#REF!</v>
      </c>
      <c r="AK127" s="46" t="e">
        <f>#REF!/#REF!</f>
        <v>#REF!</v>
      </c>
      <c r="AL127" s="46" t="e">
        <f>#REF!/#REF!</f>
        <v>#REF!</v>
      </c>
      <c r="AM127" s="46" t="e">
        <f>#REF!/#REF!</f>
        <v>#REF!</v>
      </c>
      <c r="AO127" s="46" t="e">
        <f t="shared" si="156"/>
        <v>#REF!</v>
      </c>
      <c r="AP127" s="46" t="e">
        <f t="shared" si="157"/>
        <v>#REF!</v>
      </c>
      <c r="AQ127" s="46" t="e">
        <f t="shared" si="158"/>
        <v>#REF!</v>
      </c>
      <c r="AR127" s="46" t="e">
        <f t="shared" si="159"/>
        <v>#REF!</v>
      </c>
      <c r="AS127" s="46" t="e">
        <f t="shared" si="160"/>
        <v>#REF!</v>
      </c>
      <c r="AT127" s="46"/>
      <c r="AU127" s="46" t="e">
        <f t="shared" si="161"/>
        <v>#REF!</v>
      </c>
      <c r="AV127" s="46" t="e">
        <f t="shared" si="162"/>
        <v>#REF!</v>
      </c>
      <c r="AW127" s="46" t="e">
        <f t="shared" si="163"/>
        <v>#REF!</v>
      </c>
      <c r="AX127" s="46" t="e">
        <f t="shared" si="164"/>
        <v>#REF!</v>
      </c>
      <c r="BA127" s="46" t="e">
        <f>LN(#REF!/#REF!)</f>
        <v>#REF!</v>
      </c>
      <c r="BB127" s="46" t="e">
        <f>LN(#REF!/#REF!)</f>
        <v>#REF!</v>
      </c>
      <c r="BC127" s="46" t="e">
        <f>LN(#REF!/#REF!)</f>
        <v>#REF!</v>
      </c>
      <c r="BD127" s="46" t="e">
        <f>LN(#REF!/#REF!)</f>
        <v>#REF!</v>
      </c>
      <c r="BF127" s="46" t="e">
        <f>F127/#REF!</f>
        <v>#REF!</v>
      </c>
      <c r="BG127" s="46" t="e">
        <f>#REF!/#REF!</f>
        <v>#REF!</v>
      </c>
      <c r="BH127" s="46" t="e">
        <f>#REF!/#REF!</f>
        <v>#REF!</v>
      </c>
      <c r="BI127" s="46" t="e">
        <f>#REF!/#REF!</f>
        <v>#REF!</v>
      </c>
      <c r="BJ127" s="46"/>
      <c r="BL127" s="46" t="e">
        <f t="shared" si="165"/>
        <v>#REF!</v>
      </c>
      <c r="BM127" s="46" t="e">
        <f t="shared" si="166"/>
        <v>#REF!</v>
      </c>
      <c r="BN127" s="46" t="e">
        <f t="shared" si="167"/>
        <v>#REF!</v>
      </c>
      <c r="BO127" s="46" t="e">
        <f t="shared" si="168"/>
        <v>#REF!</v>
      </c>
      <c r="BQ127" s="46" t="e">
        <f>LN(#REF!/#REF!)</f>
        <v>#REF!</v>
      </c>
      <c r="BR127" s="46" t="e">
        <f>LN(#REF!/#REF!)</f>
        <v>#REF!</v>
      </c>
      <c r="BS127" s="46" t="e">
        <f>LN(#REF!/#REF!)</f>
        <v>#REF!</v>
      </c>
      <c r="BT127" s="46" t="e">
        <f>LN(#REF!/#REF!)</f>
        <v>#REF!</v>
      </c>
      <c r="BV127" s="46" t="e">
        <f>LN(#REF!/#REF!)</f>
        <v>#REF!</v>
      </c>
      <c r="BW127" s="46" t="e">
        <f>LN(#REF!/#REF!)</f>
        <v>#REF!</v>
      </c>
      <c r="BX127" s="46" t="e">
        <f>LN(#REF!/#REF!)</f>
        <v>#REF!</v>
      </c>
      <c r="BY127" s="46" t="e">
        <f>LN(#REF!/#REF!)</f>
        <v>#REF!</v>
      </c>
      <c r="CA127" s="46">
        <f t="shared" si="146"/>
        <v>1.9160804922522816E-3</v>
      </c>
      <c r="CB127" s="46" t="e">
        <f>LN(#REF!/#REF!)</f>
        <v>#REF!</v>
      </c>
      <c r="CC127" s="46" t="e">
        <f>LN(#REF!/#REF!)</f>
        <v>#REF!</v>
      </c>
      <c r="CD127" s="46" t="e">
        <f>LN(#REF!/#REF!)</f>
        <v>#REF!</v>
      </c>
      <c r="CG127" s="46" t="e">
        <f t="shared" si="169"/>
        <v>#REF!</v>
      </c>
      <c r="CH127" s="46" t="e">
        <f t="shared" si="170"/>
        <v>#REF!</v>
      </c>
      <c r="CI127" s="46" t="e">
        <f t="shared" si="171"/>
        <v>#REF!</v>
      </c>
      <c r="CJ127" s="46"/>
      <c r="CK127" s="46" t="e">
        <f t="shared" si="172"/>
        <v>#REF!</v>
      </c>
      <c r="CL127" s="46" t="e">
        <f t="shared" si="173"/>
        <v>#REF!</v>
      </c>
      <c r="CM127" s="46" t="e">
        <f t="shared" si="174"/>
        <v>#REF!</v>
      </c>
      <c r="CN127" s="46"/>
      <c r="CO127" s="46" t="e">
        <f t="shared" si="175"/>
        <v>#REF!</v>
      </c>
      <c r="CP127" s="46" t="e">
        <f t="shared" si="176"/>
        <v>#REF!</v>
      </c>
      <c r="CQ127" s="46" t="e">
        <f t="shared" si="177"/>
        <v>#REF!</v>
      </c>
      <c r="CR127" s="46"/>
      <c r="CS127" s="46" t="e">
        <f t="shared" si="178"/>
        <v>#REF!</v>
      </c>
      <c r="CT127" s="46" t="e">
        <f t="shared" si="179"/>
        <v>#REF!</v>
      </c>
      <c r="CU127" s="46" t="e">
        <f t="shared" si="180"/>
        <v>#REF!</v>
      </c>
      <c r="CW127" s="46" t="e">
        <f t="shared" si="181"/>
        <v>#REF!</v>
      </c>
      <c r="CX127" s="46" t="e">
        <f t="shared" si="182"/>
        <v>#REF!</v>
      </c>
      <c r="CY127" s="46" t="e">
        <f t="shared" si="183"/>
        <v>#REF!</v>
      </c>
      <c r="DD127" s="2">
        <f>DD126+1</f>
        <v>2010</v>
      </c>
      <c r="DE127" s="46">
        <f t="shared" si="98"/>
        <v>1.3744826942521178</v>
      </c>
      <c r="DF127" s="46">
        <f t="shared" si="99"/>
        <v>1.450788910209897</v>
      </c>
      <c r="DG127" s="46">
        <f t="shared" si="100"/>
        <v>0.9424277025574912</v>
      </c>
      <c r="DH127" s="46">
        <f t="shared" si="101"/>
        <v>1.0052799141238937</v>
      </c>
    </row>
    <row r="128" spans="1:112" x14ac:dyDescent="0.2">
      <c r="A128" s="1" t="s">
        <v>63</v>
      </c>
      <c r="B128" s="1">
        <f t="shared" si="116"/>
        <v>1988</v>
      </c>
      <c r="D128" s="43">
        <f t="shared" si="149"/>
        <v>6678.2194031280005</v>
      </c>
      <c r="F128" s="43">
        <f t="shared" si="150"/>
        <v>62.000598696130474</v>
      </c>
      <c r="H128" s="50">
        <f t="shared" si="117"/>
        <v>107.71217606879006</v>
      </c>
      <c r="I128" s="57"/>
      <c r="J128" s="57"/>
      <c r="K128" s="43">
        <f t="shared" si="151"/>
        <v>6631.1398188220646</v>
      </c>
      <c r="L128" s="115">
        <f t="shared" si="105"/>
        <v>106.95283526731367</v>
      </c>
      <c r="O128" s="52">
        <f t="shared" si="118"/>
        <v>1.0070997725266331</v>
      </c>
      <c r="R128" s="46">
        <f t="shared" si="152"/>
        <v>1.0156751111837685</v>
      </c>
      <c r="S128" s="46"/>
      <c r="T128" s="46"/>
      <c r="V128" s="48">
        <f t="shared" si="153"/>
        <v>1.065822440562912</v>
      </c>
      <c r="W128" s="48">
        <f t="shared" si="154"/>
        <v>1.0284175821364374</v>
      </c>
      <c r="X128" s="48">
        <f t="shared" si="155"/>
        <v>1.0125458139245114</v>
      </c>
      <c r="Y128" s="48">
        <f t="shared" si="119"/>
        <v>1.0156751111837685</v>
      </c>
      <c r="Z128" s="48">
        <f t="shared" si="120"/>
        <v>1.0961105373104669</v>
      </c>
      <c r="AA128" s="48">
        <f t="shared" si="121"/>
        <v>1.0961105373104667</v>
      </c>
      <c r="AB128" s="48"/>
      <c r="AC128" s="48" t="e">
        <f>#REF!*#REF!*X128</f>
        <v>#REF!</v>
      </c>
      <c r="AH128" s="5"/>
      <c r="AJ128" s="46" t="e">
        <f>D128/#REF!</f>
        <v>#REF!</v>
      </c>
      <c r="AK128" s="46" t="e">
        <f>#REF!/#REF!</f>
        <v>#REF!</v>
      </c>
      <c r="AL128" s="46" t="e">
        <f>#REF!/#REF!</f>
        <v>#REF!</v>
      </c>
      <c r="AM128" s="46" t="e">
        <f>#REF!/#REF!</f>
        <v>#REF!</v>
      </c>
      <c r="AO128" s="46" t="e">
        <f t="shared" si="156"/>
        <v>#REF!</v>
      </c>
      <c r="AP128" s="46" t="e">
        <f t="shared" si="157"/>
        <v>#REF!</v>
      </c>
      <c r="AQ128" s="46" t="e">
        <f t="shared" si="158"/>
        <v>#REF!</v>
      </c>
      <c r="AR128" s="46" t="e">
        <f t="shared" si="159"/>
        <v>#REF!</v>
      </c>
      <c r="AS128" s="46" t="e">
        <f t="shared" si="160"/>
        <v>#REF!</v>
      </c>
      <c r="AT128" s="46"/>
      <c r="AU128" s="46" t="e">
        <f t="shared" si="161"/>
        <v>#REF!</v>
      </c>
      <c r="AV128" s="46" t="e">
        <f t="shared" si="162"/>
        <v>#REF!</v>
      </c>
      <c r="AW128" s="46" t="e">
        <f t="shared" si="163"/>
        <v>#REF!</v>
      </c>
      <c r="AX128" s="46" t="e">
        <f t="shared" si="164"/>
        <v>#REF!</v>
      </c>
      <c r="BA128" s="46" t="e">
        <f>LN(#REF!/#REF!)</f>
        <v>#REF!</v>
      </c>
      <c r="BB128" s="46" t="e">
        <f>LN(#REF!/#REF!)</f>
        <v>#REF!</v>
      </c>
      <c r="BC128" s="46" t="e">
        <f>LN(#REF!/#REF!)</f>
        <v>#REF!</v>
      </c>
      <c r="BD128" s="46" t="e">
        <f>LN(#REF!/#REF!)</f>
        <v>#REF!</v>
      </c>
      <c r="BF128" s="46" t="e">
        <f>F128/#REF!</f>
        <v>#REF!</v>
      </c>
      <c r="BG128" s="46" t="e">
        <f>#REF!/#REF!</f>
        <v>#REF!</v>
      </c>
      <c r="BH128" s="46" t="e">
        <f>#REF!/#REF!</f>
        <v>#REF!</v>
      </c>
      <c r="BI128" s="46" t="e">
        <f>#REF!/#REF!</f>
        <v>#REF!</v>
      </c>
      <c r="BJ128" s="46"/>
      <c r="BL128" s="46" t="e">
        <f t="shared" si="165"/>
        <v>#REF!</v>
      </c>
      <c r="BM128" s="46" t="e">
        <f t="shared" si="166"/>
        <v>#REF!</v>
      </c>
      <c r="BN128" s="46" t="e">
        <f t="shared" si="167"/>
        <v>#REF!</v>
      </c>
      <c r="BO128" s="46" t="e">
        <f t="shared" si="168"/>
        <v>#REF!</v>
      </c>
      <c r="BQ128" s="46" t="e">
        <f>LN(#REF!/#REF!)</f>
        <v>#REF!</v>
      </c>
      <c r="BR128" s="46" t="e">
        <f>LN(#REF!/#REF!)</f>
        <v>#REF!</v>
      </c>
      <c r="BS128" s="46" t="e">
        <f>LN(#REF!/#REF!)</f>
        <v>#REF!</v>
      </c>
      <c r="BT128" s="46" t="e">
        <f>LN(#REF!/#REF!)</f>
        <v>#REF!</v>
      </c>
      <c r="BV128" s="46" t="e">
        <f>LN(#REF!/#REF!)</f>
        <v>#REF!</v>
      </c>
      <c r="BW128" s="46" t="e">
        <f>LN(#REF!/#REF!)</f>
        <v>#REF!</v>
      </c>
      <c r="BX128" s="46" t="e">
        <f>LN(#REF!/#REF!)</f>
        <v>#REF!</v>
      </c>
      <c r="BY128" s="46" t="e">
        <f>LN(#REF!/#REF!)</f>
        <v>#REF!</v>
      </c>
      <c r="CA128" s="46">
        <f t="shared" si="146"/>
        <v>1.5338351248624142E-2</v>
      </c>
      <c r="CB128" s="46" t="e">
        <f>LN(#REF!/#REF!)</f>
        <v>#REF!</v>
      </c>
      <c r="CC128" s="46" t="e">
        <f>LN(#REF!/#REF!)</f>
        <v>#REF!</v>
      </c>
      <c r="CD128" s="46" t="e">
        <f>LN(#REF!/#REF!)</f>
        <v>#REF!</v>
      </c>
      <c r="CG128" s="46" t="e">
        <f t="shared" si="169"/>
        <v>#REF!</v>
      </c>
      <c r="CH128" s="46" t="e">
        <f t="shared" si="170"/>
        <v>#REF!</v>
      </c>
      <c r="CI128" s="46" t="e">
        <f t="shared" si="171"/>
        <v>#REF!</v>
      </c>
      <c r="CJ128" s="46"/>
      <c r="CK128" s="46" t="e">
        <f t="shared" si="172"/>
        <v>#REF!</v>
      </c>
      <c r="CL128" s="46" t="e">
        <f t="shared" si="173"/>
        <v>#REF!</v>
      </c>
      <c r="CM128" s="46" t="e">
        <f t="shared" si="174"/>
        <v>#REF!</v>
      </c>
      <c r="CN128" s="46"/>
      <c r="CO128" s="46" t="e">
        <f t="shared" si="175"/>
        <v>#REF!</v>
      </c>
      <c r="CP128" s="46" t="e">
        <f t="shared" si="176"/>
        <v>#REF!</v>
      </c>
      <c r="CQ128" s="46" t="e">
        <f t="shared" si="177"/>
        <v>#REF!</v>
      </c>
      <c r="CR128" s="46"/>
      <c r="CS128" s="46" t="e">
        <f t="shared" si="178"/>
        <v>#REF!</v>
      </c>
      <c r="CT128" s="46" t="e">
        <f t="shared" si="179"/>
        <v>#REF!</v>
      </c>
      <c r="CU128" s="46" t="e">
        <f t="shared" si="180"/>
        <v>#REF!</v>
      </c>
      <c r="CW128" s="46" t="e">
        <f t="shared" si="181"/>
        <v>#REF!</v>
      </c>
      <c r="CX128" s="46" t="e">
        <f t="shared" si="182"/>
        <v>#REF!</v>
      </c>
      <c r="CY128" s="46" t="e">
        <f t="shared" si="183"/>
        <v>#REF!</v>
      </c>
      <c r="DD128" s="2">
        <f>DD127+1</f>
        <v>2011</v>
      </c>
      <c r="DE128" s="46">
        <f t="shared" ref="DE128" si="184">AA150</f>
        <v>1.3814544052231201</v>
      </c>
      <c r="DF128" s="46">
        <f t="shared" ref="DF128" si="185">V150</f>
        <v>1.4547657413003872</v>
      </c>
      <c r="DG128" s="46">
        <f t="shared" ref="DG128" si="186">Y150</f>
        <v>0.94139699920036546</v>
      </c>
      <c r="DH128" s="46">
        <f t="shared" ref="DH128" si="187">X150</f>
        <v>1.0087201141149427</v>
      </c>
    </row>
    <row r="129" spans="1:103" x14ac:dyDescent="0.2">
      <c r="A129" s="1" t="s">
        <v>63</v>
      </c>
      <c r="B129" s="1">
        <f t="shared" si="116"/>
        <v>1989</v>
      </c>
      <c r="D129" s="43">
        <f t="shared" si="149"/>
        <v>6818.8254031279994</v>
      </c>
      <c r="F129" s="43">
        <f t="shared" si="150"/>
        <v>63.183000000000014</v>
      </c>
      <c r="H129" s="50">
        <f t="shared" si="117"/>
        <v>107.9218366194704</v>
      </c>
      <c r="I129" s="56"/>
      <c r="J129" s="56"/>
      <c r="K129" s="43">
        <f t="shared" si="151"/>
        <v>6776.2092109230989</v>
      </c>
      <c r="L129" s="115">
        <f t="shared" si="105"/>
        <v>107.24734835197913</v>
      </c>
      <c r="O129" s="52">
        <f t="shared" si="118"/>
        <v>1.0062890903864368</v>
      </c>
      <c r="R129" s="46">
        <f t="shared" si="152"/>
        <v>1.0184719478385897</v>
      </c>
      <c r="S129" s="46"/>
      <c r="T129" s="46"/>
      <c r="V129" s="48">
        <f t="shared" si="153"/>
        <v>1.0861485320832773</v>
      </c>
      <c r="W129" s="48">
        <f t="shared" si="154"/>
        <v>1.0304193855023109</v>
      </c>
      <c r="X129" s="48">
        <f t="shared" si="155"/>
        <v>1.0117307479003976</v>
      </c>
      <c r="Y129" s="48">
        <f t="shared" si="119"/>
        <v>1.0184719478385897</v>
      </c>
      <c r="Z129" s="48">
        <f t="shared" si="120"/>
        <v>1.1191885029934878</v>
      </c>
      <c r="AA129" s="48">
        <f t="shared" si="121"/>
        <v>1.1191885029934876</v>
      </c>
      <c r="AB129" s="48"/>
      <c r="AC129" s="48" t="e">
        <f>#REF!*#REF!*X129</f>
        <v>#REF!</v>
      </c>
      <c r="AH129" s="5"/>
      <c r="AJ129" s="46" t="e">
        <f>D129/#REF!</f>
        <v>#REF!</v>
      </c>
      <c r="AK129" s="46" t="e">
        <f>#REF!/#REF!</f>
        <v>#REF!</v>
      </c>
      <c r="AL129" s="46" t="e">
        <f>#REF!/#REF!</f>
        <v>#REF!</v>
      </c>
      <c r="AM129" s="46" t="e">
        <f>#REF!/#REF!</f>
        <v>#REF!</v>
      </c>
      <c r="AO129" s="46" t="e">
        <f t="shared" si="156"/>
        <v>#REF!</v>
      </c>
      <c r="AP129" s="46" t="e">
        <f t="shared" si="157"/>
        <v>#REF!</v>
      </c>
      <c r="AQ129" s="46" t="e">
        <f t="shared" si="158"/>
        <v>#REF!</v>
      </c>
      <c r="AR129" s="46" t="e">
        <f t="shared" si="159"/>
        <v>#REF!</v>
      </c>
      <c r="AS129" s="46" t="e">
        <f t="shared" si="160"/>
        <v>#REF!</v>
      </c>
      <c r="AT129" s="46"/>
      <c r="AU129" s="46" t="e">
        <f t="shared" si="161"/>
        <v>#REF!</v>
      </c>
      <c r="AV129" s="46" t="e">
        <f t="shared" si="162"/>
        <v>#REF!</v>
      </c>
      <c r="AW129" s="46" t="e">
        <f t="shared" si="163"/>
        <v>#REF!</v>
      </c>
      <c r="AX129" s="46" t="e">
        <f t="shared" si="164"/>
        <v>#REF!</v>
      </c>
      <c r="BA129" s="46" t="e">
        <f>LN(#REF!/#REF!)</f>
        <v>#REF!</v>
      </c>
      <c r="BB129" s="46" t="e">
        <f>LN(#REF!/#REF!)</f>
        <v>#REF!</v>
      </c>
      <c r="BC129" s="46" t="e">
        <f>LN(#REF!/#REF!)</f>
        <v>#REF!</v>
      </c>
      <c r="BD129" s="46" t="e">
        <f>LN(#REF!/#REF!)</f>
        <v>#REF!</v>
      </c>
      <c r="BF129" s="46" t="e">
        <f>F129/#REF!</f>
        <v>#REF!</v>
      </c>
      <c r="BG129" s="46" t="e">
        <f>#REF!/#REF!</f>
        <v>#REF!</v>
      </c>
      <c r="BH129" s="46" t="e">
        <f>#REF!/#REF!</f>
        <v>#REF!</v>
      </c>
      <c r="BI129" s="46" t="e">
        <f>#REF!/#REF!</f>
        <v>#REF!</v>
      </c>
      <c r="BJ129" s="46"/>
      <c r="BL129" s="46" t="e">
        <f t="shared" si="165"/>
        <v>#REF!</v>
      </c>
      <c r="BM129" s="46" t="e">
        <f t="shared" si="166"/>
        <v>#REF!</v>
      </c>
      <c r="BN129" s="46" t="e">
        <f t="shared" si="167"/>
        <v>#REF!</v>
      </c>
      <c r="BO129" s="46" t="e">
        <f t="shared" si="168"/>
        <v>#REF!</v>
      </c>
      <c r="BQ129" s="46" t="e">
        <f>LN(#REF!/#REF!)</f>
        <v>#REF!</v>
      </c>
      <c r="BR129" s="46" t="e">
        <f>LN(#REF!/#REF!)</f>
        <v>#REF!</v>
      </c>
      <c r="BS129" s="46" t="e">
        <f>LN(#REF!/#REF!)</f>
        <v>#REF!</v>
      </c>
      <c r="BT129" s="46" t="e">
        <f>LN(#REF!/#REF!)</f>
        <v>#REF!</v>
      </c>
      <c r="BV129" s="46" t="e">
        <f>LN(#REF!/#REF!)</f>
        <v>#REF!</v>
      </c>
      <c r="BW129" s="46" t="e">
        <f>LN(#REF!/#REF!)</f>
        <v>#REF!</v>
      </c>
      <c r="BX129" s="46" t="e">
        <f>LN(#REF!/#REF!)</f>
        <v>#REF!</v>
      </c>
      <c r="BY129" s="46" t="e">
        <f>LN(#REF!/#REF!)</f>
        <v>#REF!</v>
      </c>
      <c r="CA129" s="46">
        <f t="shared" si="146"/>
        <v>-8.0529121715077466E-4</v>
      </c>
      <c r="CB129" s="46" t="e">
        <f>LN(#REF!/#REF!)</f>
        <v>#REF!</v>
      </c>
      <c r="CC129" s="46" t="e">
        <f>LN(#REF!/#REF!)</f>
        <v>#REF!</v>
      </c>
      <c r="CD129" s="46" t="e">
        <f>LN(#REF!/#REF!)</f>
        <v>#REF!</v>
      </c>
      <c r="CG129" s="46" t="e">
        <f t="shared" si="169"/>
        <v>#REF!</v>
      </c>
      <c r="CH129" s="46" t="e">
        <f t="shared" si="170"/>
        <v>#REF!</v>
      </c>
      <c r="CI129" s="46" t="e">
        <f t="shared" si="171"/>
        <v>#REF!</v>
      </c>
      <c r="CJ129" s="46"/>
      <c r="CK129" s="46" t="e">
        <f t="shared" si="172"/>
        <v>#REF!</v>
      </c>
      <c r="CL129" s="46" t="e">
        <f t="shared" si="173"/>
        <v>#REF!</v>
      </c>
      <c r="CM129" s="46" t="e">
        <f t="shared" si="174"/>
        <v>#REF!</v>
      </c>
      <c r="CN129" s="46"/>
      <c r="CO129" s="46" t="e">
        <f t="shared" si="175"/>
        <v>#REF!</v>
      </c>
      <c r="CP129" s="46" t="e">
        <f t="shared" si="176"/>
        <v>#REF!</v>
      </c>
      <c r="CQ129" s="46" t="e">
        <f t="shared" si="177"/>
        <v>#REF!</v>
      </c>
      <c r="CR129" s="46"/>
      <c r="CS129" s="46" t="e">
        <f t="shared" si="178"/>
        <v>#REF!</v>
      </c>
      <c r="CT129" s="46" t="e">
        <f t="shared" si="179"/>
        <v>#REF!</v>
      </c>
      <c r="CU129" s="46" t="e">
        <f t="shared" si="180"/>
        <v>#REF!</v>
      </c>
      <c r="CW129" s="46" t="e">
        <f t="shared" si="181"/>
        <v>#REF!</v>
      </c>
      <c r="CX129" s="46" t="e">
        <f t="shared" si="182"/>
        <v>#REF!</v>
      </c>
      <c r="CY129" s="46" t="e">
        <f t="shared" si="183"/>
        <v>#REF!</v>
      </c>
    </row>
    <row r="130" spans="1:103" x14ac:dyDescent="0.2">
      <c r="A130" s="1" t="s">
        <v>63</v>
      </c>
      <c r="B130" s="1">
        <f t="shared" si="116"/>
        <v>1990</v>
      </c>
      <c r="D130" s="43">
        <f t="shared" si="149"/>
        <v>6765.2204031279998</v>
      </c>
      <c r="F130" s="43">
        <f t="shared" si="150"/>
        <v>64.179533191506238</v>
      </c>
      <c r="H130" s="50">
        <f t="shared" si="117"/>
        <v>105.41086958269329</v>
      </c>
      <c r="I130" s="57"/>
      <c r="J130" s="57"/>
      <c r="K130" s="43">
        <f t="shared" si="151"/>
        <v>6912.7836702132208</v>
      </c>
      <c r="L130" s="115">
        <f t="shared" si="105"/>
        <v>107.71009582737327</v>
      </c>
      <c r="O130" s="52">
        <f t="shared" si="118"/>
        <v>0.97865356792212921</v>
      </c>
      <c r="R130" s="46">
        <f t="shared" si="152"/>
        <v>1.0228664184699314</v>
      </c>
      <c r="S130" s="46"/>
      <c r="T130" s="46"/>
      <c r="V130" s="48">
        <f t="shared" si="153"/>
        <v>1.1032794543745068</v>
      </c>
      <c r="W130" s="48">
        <f t="shared" si="154"/>
        <v>1.0064450982579662</v>
      </c>
      <c r="X130" s="48">
        <f t="shared" si="155"/>
        <v>0.98394578224932905</v>
      </c>
      <c r="Y130" s="48">
        <f t="shared" si="119"/>
        <v>1.0228664184699314</v>
      </c>
      <c r="Z130" s="48">
        <f t="shared" si="120"/>
        <v>1.110390198863946</v>
      </c>
      <c r="AA130" s="48">
        <f t="shared" si="121"/>
        <v>1.110390198863946</v>
      </c>
      <c r="AB130" s="48"/>
      <c r="AC130" s="48" t="e">
        <f>#REF!*#REF!*X130</f>
        <v>#REF!</v>
      </c>
      <c r="AH130" s="5"/>
      <c r="AJ130" s="46" t="e">
        <f>D130/#REF!</f>
        <v>#REF!</v>
      </c>
      <c r="AK130" s="46" t="e">
        <f>#REF!/#REF!</f>
        <v>#REF!</v>
      </c>
      <c r="AL130" s="46" t="e">
        <f>#REF!/#REF!</f>
        <v>#REF!</v>
      </c>
      <c r="AM130" s="46" t="e">
        <f>#REF!/#REF!</f>
        <v>#REF!</v>
      </c>
      <c r="AO130" s="46" t="e">
        <f t="shared" si="156"/>
        <v>#REF!</v>
      </c>
      <c r="AP130" s="46" t="e">
        <f t="shared" si="157"/>
        <v>#REF!</v>
      </c>
      <c r="AQ130" s="46" t="e">
        <f t="shared" si="158"/>
        <v>#REF!</v>
      </c>
      <c r="AR130" s="46" t="e">
        <f t="shared" si="159"/>
        <v>#REF!</v>
      </c>
      <c r="AS130" s="46" t="e">
        <f t="shared" si="160"/>
        <v>#REF!</v>
      </c>
      <c r="AT130" s="46"/>
      <c r="AU130" s="46" t="e">
        <f t="shared" si="161"/>
        <v>#REF!</v>
      </c>
      <c r="AV130" s="46" t="e">
        <f t="shared" si="162"/>
        <v>#REF!</v>
      </c>
      <c r="AW130" s="46" t="e">
        <f t="shared" si="163"/>
        <v>#REF!</v>
      </c>
      <c r="AX130" s="46" t="e">
        <f t="shared" si="164"/>
        <v>#REF!</v>
      </c>
      <c r="BA130" s="46" t="e">
        <f>LN(#REF!/#REF!)</f>
        <v>#REF!</v>
      </c>
      <c r="BB130" s="46" t="e">
        <f>LN(#REF!/#REF!)</f>
        <v>#REF!</v>
      </c>
      <c r="BC130" s="46" t="e">
        <f>LN(#REF!/#REF!)</f>
        <v>#REF!</v>
      </c>
      <c r="BD130" s="46" t="e">
        <f>LN(#REF!/#REF!)</f>
        <v>#REF!</v>
      </c>
      <c r="BF130" s="46" t="e">
        <f>F130/#REF!</f>
        <v>#REF!</v>
      </c>
      <c r="BG130" s="46" t="e">
        <f>#REF!/#REF!</f>
        <v>#REF!</v>
      </c>
      <c r="BH130" s="46" t="e">
        <f>#REF!/#REF!</f>
        <v>#REF!</v>
      </c>
      <c r="BI130" s="46" t="e">
        <f>#REF!/#REF!</f>
        <v>#REF!</v>
      </c>
      <c r="BJ130" s="46"/>
      <c r="BL130" s="46" t="e">
        <f t="shared" si="165"/>
        <v>#REF!</v>
      </c>
      <c r="BM130" s="46" t="e">
        <f t="shared" si="166"/>
        <v>#REF!</v>
      </c>
      <c r="BN130" s="46" t="e">
        <f t="shared" si="167"/>
        <v>#REF!</v>
      </c>
      <c r="BO130" s="46" t="e">
        <f t="shared" si="168"/>
        <v>#REF!</v>
      </c>
      <c r="BQ130" s="46" t="e">
        <f>LN(#REF!/#REF!)</f>
        <v>#REF!</v>
      </c>
      <c r="BR130" s="46" t="e">
        <f>LN(#REF!/#REF!)</f>
        <v>#REF!</v>
      </c>
      <c r="BS130" s="46" t="e">
        <f>LN(#REF!/#REF!)</f>
        <v>#REF!</v>
      </c>
      <c r="BT130" s="46" t="e">
        <f>LN(#REF!/#REF!)</f>
        <v>#REF!</v>
      </c>
      <c r="BV130" s="46" t="e">
        <f>LN(#REF!/#REF!)</f>
        <v>#REF!</v>
      </c>
      <c r="BW130" s="46" t="e">
        <f>LN(#REF!/#REF!)</f>
        <v>#REF!</v>
      </c>
      <c r="BX130" s="46" t="e">
        <f>LN(#REF!/#REF!)</f>
        <v>#REF!</v>
      </c>
      <c r="BY130" s="46" t="e">
        <f>LN(#REF!/#REF!)</f>
        <v>#REF!</v>
      </c>
      <c r="CA130" s="46">
        <f t="shared" si="146"/>
        <v>-2.7846958866257866E-2</v>
      </c>
      <c r="CB130" s="46" t="e">
        <f>LN(#REF!/#REF!)</f>
        <v>#REF!</v>
      </c>
      <c r="CC130" s="46" t="e">
        <f>LN(#REF!/#REF!)</f>
        <v>#REF!</v>
      </c>
      <c r="CD130" s="46" t="e">
        <f>LN(#REF!/#REF!)</f>
        <v>#REF!</v>
      </c>
      <c r="CG130" s="46" t="e">
        <f t="shared" si="169"/>
        <v>#REF!</v>
      </c>
      <c r="CH130" s="46" t="e">
        <f t="shared" si="170"/>
        <v>#REF!</v>
      </c>
      <c r="CI130" s="46" t="e">
        <f t="shared" si="171"/>
        <v>#REF!</v>
      </c>
      <c r="CJ130" s="46"/>
      <c r="CK130" s="46" t="e">
        <f t="shared" si="172"/>
        <v>#REF!</v>
      </c>
      <c r="CL130" s="46" t="e">
        <f t="shared" si="173"/>
        <v>#REF!</v>
      </c>
      <c r="CM130" s="46" t="e">
        <f t="shared" si="174"/>
        <v>#REF!</v>
      </c>
      <c r="CN130" s="46"/>
      <c r="CO130" s="46" t="e">
        <f t="shared" si="175"/>
        <v>#REF!</v>
      </c>
      <c r="CP130" s="46" t="e">
        <f t="shared" si="176"/>
        <v>#REF!</v>
      </c>
      <c r="CQ130" s="46" t="e">
        <f t="shared" si="177"/>
        <v>#REF!</v>
      </c>
      <c r="CR130" s="46"/>
      <c r="CS130" s="46" t="e">
        <f t="shared" si="178"/>
        <v>#REF!</v>
      </c>
      <c r="CT130" s="46" t="e">
        <f t="shared" si="179"/>
        <v>#REF!</v>
      </c>
      <c r="CU130" s="46" t="e">
        <f t="shared" si="180"/>
        <v>#REF!</v>
      </c>
      <c r="CW130" s="46" t="e">
        <f t="shared" si="181"/>
        <v>#REF!</v>
      </c>
      <c r="CX130" s="46" t="e">
        <f t="shared" si="182"/>
        <v>#REF!</v>
      </c>
      <c r="CY130" s="46" t="e">
        <f t="shared" si="183"/>
        <v>#REF!</v>
      </c>
    </row>
    <row r="131" spans="1:103" x14ac:dyDescent="0.2">
      <c r="A131" s="1" t="s">
        <v>63</v>
      </c>
      <c r="B131" s="1">
        <f t="shared" si="116"/>
        <v>1991</v>
      </c>
      <c r="D131" s="43">
        <f t="shared" si="149"/>
        <v>6872.6284065400005</v>
      </c>
      <c r="F131" s="43">
        <f t="shared" si="150"/>
        <v>64.956802596915423</v>
      </c>
      <c r="H131" s="50">
        <f t="shared" si="117"/>
        <v>105.80305882953601</v>
      </c>
      <c r="I131" s="57"/>
      <c r="J131" s="57"/>
      <c r="K131" s="43">
        <f t="shared" si="151"/>
        <v>6944.3028240029598</v>
      </c>
      <c r="L131" s="115">
        <f t="shared" si="105"/>
        <v>106.90647547871639</v>
      </c>
      <c r="O131" s="52">
        <f t="shared" si="118"/>
        <v>0.98967867339897431</v>
      </c>
      <c r="R131" s="46">
        <f t="shared" si="152"/>
        <v>1.0152348565302074</v>
      </c>
      <c r="S131" s="46"/>
      <c r="T131" s="46"/>
      <c r="V131" s="48">
        <f t="shared" si="153"/>
        <v>1.1166411184885634</v>
      </c>
      <c r="W131" s="48">
        <f t="shared" si="154"/>
        <v>1.0101896546460976</v>
      </c>
      <c r="X131" s="48">
        <f t="shared" si="155"/>
        <v>0.99503050761933742</v>
      </c>
      <c r="Y131" s="48">
        <f t="shared" si="119"/>
        <v>1.0152348565302074</v>
      </c>
      <c r="Z131" s="48">
        <f t="shared" si="120"/>
        <v>1.128019305849594</v>
      </c>
      <c r="AA131" s="48">
        <f t="shared" si="121"/>
        <v>1.128019305849594</v>
      </c>
      <c r="AB131" s="48"/>
      <c r="AC131" s="48" t="e">
        <f>#REF!*#REF!*X131</f>
        <v>#REF!</v>
      </c>
      <c r="AH131" s="5"/>
      <c r="AJ131" s="46" t="e">
        <f>D131/#REF!</f>
        <v>#REF!</v>
      </c>
      <c r="AK131" s="46" t="e">
        <f>#REF!/#REF!</f>
        <v>#REF!</v>
      </c>
      <c r="AL131" s="46" t="e">
        <f>#REF!/#REF!</f>
        <v>#REF!</v>
      </c>
      <c r="AM131" s="46" t="e">
        <f>#REF!/#REF!</f>
        <v>#REF!</v>
      </c>
      <c r="AO131" s="46" t="e">
        <f t="shared" si="156"/>
        <v>#REF!</v>
      </c>
      <c r="AP131" s="46" t="e">
        <f t="shared" si="157"/>
        <v>#REF!</v>
      </c>
      <c r="AQ131" s="46" t="e">
        <f t="shared" si="158"/>
        <v>#REF!</v>
      </c>
      <c r="AR131" s="46" t="e">
        <f t="shared" si="159"/>
        <v>#REF!</v>
      </c>
      <c r="AS131" s="46" t="e">
        <f t="shared" si="160"/>
        <v>#REF!</v>
      </c>
      <c r="AT131" s="46"/>
      <c r="AU131" s="46" t="e">
        <f t="shared" si="161"/>
        <v>#REF!</v>
      </c>
      <c r="AV131" s="46" t="e">
        <f t="shared" si="162"/>
        <v>#REF!</v>
      </c>
      <c r="AW131" s="46" t="e">
        <f t="shared" si="163"/>
        <v>#REF!</v>
      </c>
      <c r="AX131" s="46" t="e">
        <f t="shared" si="164"/>
        <v>#REF!</v>
      </c>
      <c r="BA131" s="46" t="e">
        <f>LN(#REF!/#REF!)</f>
        <v>#REF!</v>
      </c>
      <c r="BB131" s="46" t="e">
        <f>LN(#REF!/#REF!)</f>
        <v>#REF!</v>
      </c>
      <c r="BC131" s="46" t="e">
        <f>LN(#REF!/#REF!)</f>
        <v>#REF!</v>
      </c>
      <c r="BD131" s="46" t="e">
        <f>LN(#REF!/#REF!)</f>
        <v>#REF!</v>
      </c>
      <c r="BF131" s="46" t="e">
        <f>F131/#REF!</f>
        <v>#REF!</v>
      </c>
      <c r="BG131" s="46" t="e">
        <f>#REF!/#REF!</f>
        <v>#REF!</v>
      </c>
      <c r="BH131" s="46" t="e">
        <f>#REF!/#REF!</f>
        <v>#REF!</v>
      </c>
      <c r="BI131" s="46" t="e">
        <f>#REF!/#REF!</f>
        <v>#REF!</v>
      </c>
      <c r="BJ131" s="46"/>
      <c r="BL131" s="46" t="e">
        <f t="shared" si="165"/>
        <v>#REF!</v>
      </c>
      <c r="BM131" s="46" t="e">
        <f t="shared" si="166"/>
        <v>#REF!</v>
      </c>
      <c r="BN131" s="46" t="e">
        <f t="shared" si="167"/>
        <v>#REF!</v>
      </c>
      <c r="BO131" s="46" t="e">
        <f t="shared" si="168"/>
        <v>#REF!</v>
      </c>
      <c r="BQ131" s="46" t="e">
        <f>LN(#REF!/#REF!)</f>
        <v>#REF!</v>
      </c>
      <c r="BR131" s="46" t="e">
        <f>LN(#REF!/#REF!)</f>
        <v>#REF!</v>
      </c>
      <c r="BS131" s="46" t="e">
        <f>LN(#REF!/#REF!)</f>
        <v>#REF!</v>
      </c>
      <c r="BT131" s="46" t="e">
        <f>LN(#REF!/#REF!)</f>
        <v>#REF!</v>
      </c>
      <c r="BV131" s="46" t="e">
        <f>LN(#REF!/#REF!)</f>
        <v>#REF!</v>
      </c>
      <c r="BW131" s="46" t="e">
        <f>LN(#REF!/#REF!)</f>
        <v>#REF!</v>
      </c>
      <c r="BX131" s="46" t="e">
        <f>LN(#REF!/#REF!)</f>
        <v>#REF!</v>
      </c>
      <c r="BY131" s="46" t="e">
        <f>LN(#REF!/#REF!)</f>
        <v>#REF!</v>
      </c>
      <c r="CA131" s="46">
        <f t="shared" si="146"/>
        <v>1.1202601418397214E-2</v>
      </c>
      <c r="CB131" s="46" t="e">
        <f>LN(#REF!/#REF!)</f>
        <v>#REF!</v>
      </c>
      <c r="CC131" s="46" t="e">
        <f>LN(#REF!/#REF!)</f>
        <v>#REF!</v>
      </c>
      <c r="CD131" s="46" t="e">
        <f>LN(#REF!/#REF!)</f>
        <v>#REF!</v>
      </c>
      <c r="CG131" s="46" t="e">
        <f t="shared" si="169"/>
        <v>#REF!</v>
      </c>
      <c r="CH131" s="46" t="e">
        <f t="shared" si="170"/>
        <v>#REF!</v>
      </c>
      <c r="CI131" s="46" t="e">
        <f t="shared" si="171"/>
        <v>#REF!</v>
      </c>
      <c r="CJ131" s="46"/>
      <c r="CK131" s="46" t="e">
        <f t="shared" si="172"/>
        <v>#REF!</v>
      </c>
      <c r="CL131" s="46" t="e">
        <f t="shared" si="173"/>
        <v>#REF!</v>
      </c>
      <c r="CM131" s="46" t="e">
        <f t="shared" si="174"/>
        <v>#REF!</v>
      </c>
      <c r="CN131" s="46"/>
      <c r="CO131" s="46" t="e">
        <f t="shared" si="175"/>
        <v>#REF!</v>
      </c>
      <c r="CP131" s="46" t="e">
        <f t="shared" si="176"/>
        <v>#REF!</v>
      </c>
      <c r="CQ131" s="46" t="e">
        <f t="shared" si="177"/>
        <v>#REF!</v>
      </c>
      <c r="CR131" s="46"/>
      <c r="CS131" s="46" t="e">
        <f t="shared" si="178"/>
        <v>#REF!</v>
      </c>
      <c r="CT131" s="46" t="e">
        <f t="shared" si="179"/>
        <v>#REF!</v>
      </c>
      <c r="CU131" s="46" t="e">
        <f t="shared" si="180"/>
        <v>#REF!</v>
      </c>
      <c r="CW131" s="46" t="e">
        <f t="shared" si="181"/>
        <v>#REF!</v>
      </c>
      <c r="CX131" s="46" t="e">
        <f t="shared" si="182"/>
        <v>#REF!</v>
      </c>
      <c r="CY131" s="46" t="e">
        <f t="shared" si="183"/>
        <v>#REF!</v>
      </c>
    </row>
    <row r="132" spans="1:103" x14ac:dyDescent="0.2">
      <c r="A132" s="1" t="s">
        <v>63</v>
      </c>
      <c r="B132" s="1">
        <f t="shared" si="116"/>
        <v>1992</v>
      </c>
      <c r="D132" s="43">
        <f t="shared" si="149"/>
        <v>6920.6021853600005</v>
      </c>
      <c r="F132" s="43">
        <f t="shared" si="150"/>
        <v>65.56853183679668</v>
      </c>
      <c r="H132" s="50">
        <f t="shared" si="117"/>
        <v>105.54761547178946</v>
      </c>
      <c r="I132" s="56"/>
      <c r="J132" s="56"/>
      <c r="K132" s="43">
        <f t="shared" si="151"/>
        <v>7002.7024410471313</v>
      </c>
      <c r="L132" s="115">
        <f t="shared" si="105"/>
        <v>106.79974440295848</v>
      </c>
      <c r="O132" s="52">
        <f t="shared" si="118"/>
        <v>0.98827591827893602</v>
      </c>
      <c r="R132" s="46">
        <f t="shared" si="152"/>
        <v>1.0142212873530441</v>
      </c>
      <c r="S132" s="46"/>
      <c r="T132" s="46"/>
      <c r="V132" s="48">
        <f t="shared" si="153"/>
        <v>1.1271570613201707</v>
      </c>
      <c r="W132" s="48">
        <f t="shared" si="154"/>
        <v>1.007750724806088</v>
      </c>
      <c r="X132" s="48">
        <f t="shared" si="155"/>
        <v>0.99362016689292409</v>
      </c>
      <c r="Y132" s="48">
        <f t="shared" si="119"/>
        <v>1.0142212873530441</v>
      </c>
      <c r="Z132" s="48">
        <f t="shared" si="120"/>
        <v>1.1358933455157023</v>
      </c>
      <c r="AA132" s="48">
        <f t="shared" si="121"/>
        <v>1.1358933455157021</v>
      </c>
      <c r="AB132" s="48"/>
      <c r="AC132" s="48" t="e">
        <f>#REF!*#REF!*X132</f>
        <v>#REF!</v>
      </c>
      <c r="AH132" s="5"/>
      <c r="AJ132" s="46" t="e">
        <f>D132/#REF!</f>
        <v>#REF!</v>
      </c>
      <c r="AK132" s="46" t="e">
        <f>#REF!/#REF!</f>
        <v>#REF!</v>
      </c>
      <c r="AL132" s="46" t="e">
        <f>#REF!/#REF!</f>
        <v>#REF!</v>
      </c>
      <c r="AM132" s="46" t="e">
        <f>#REF!/#REF!</f>
        <v>#REF!</v>
      </c>
      <c r="AO132" s="46" t="e">
        <f t="shared" si="156"/>
        <v>#REF!</v>
      </c>
      <c r="AP132" s="46" t="e">
        <f t="shared" si="157"/>
        <v>#REF!</v>
      </c>
      <c r="AQ132" s="46" t="e">
        <f t="shared" si="158"/>
        <v>#REF!</v>
      </c>
      <c r="AR132" s="46" t="e">
        <f t="shared" si="159"/>
        <v>#REF!</v>
      </c>
      <c r="AS132" s="46" t="e">
        <f t="shared" si="160"/>
        <v>#REF!</v>
      </c>
      <c r="AT132" s="46"/>
      <c r="AU132" s="46" t="e">
        <f t="shared" si="161"/>
        <v>#REF!</v>
      </c>
      <c r="AV132" s="46" t="e">
        <f t="shared" si="162"/>
        <v>#REF!</v>
      </c>
      <c r="AW132" s="46" t="e">
        <f t="shared" si="163"/>
        <v>#REF!</v>
      </c>
      <c r="AX132" s="46" t="e">
        <f t="shared" si="164"/>
        <v>#REF!</v>
      </c>
      <c r="BA132" s="46" t="e">
        <f>LN(#REF!/#REF!)</f>
        <v>#REF!</v>
      </c>
      <c r="BB132" s="46" t="e">
        <f>LN(#REF!/#REF!)</f>
        <v>#REF!</v>
      </c>
      <c r="BC132" s="46" t="e">
        <f>LN(#REF!/#REF!)</f>
        <v>#REF!</v>
      </c>
      <c r="BD132" s="46" t="e">
        <f>LN(#REF!/#REF!)</f>
        <v>#REF!</v>
      </c>
      <c r="BF132" s="46" t="e">
        <f>F132/#REF!</f>
        <v>#REF!</v>
      </c>
      <c r="BG132" s="46" t="e">
        <f>#REF!/#REF!</f>
        <v>#REF!</v>
      </c>
      <c r="BH132" s="46" t="e">
        <f>#REF!/#REF!</f>
        <v>#REF!</v>
      </c>
      <c r="BI132" s="46" t="e">
        <f>#REF!/#REF!</f>
        <v>#REF!</v>
      </c>
      <c r="BJ132" s="46"/>
      <c r="BL132" s="46" t="e">
        <f t="shared" si="165"/>
        <v>#REF!</v>
      </c>
      <c r="BM132" s="46" t="e">
        <f t="shared" si="166"/>
        <v>#REF!</v>
      </c>
      <c r="BN132" s="46" t="e">
        <f t="shared" si="167"/>
        <v>#REF!</v>
      </c>
      <c r="BO132" s="46" t="e">
        <f t="shared" si="168"/>
        <v>#REF!</v>
      </c>
      <c r="BQ132" s="46" t="e">
        <f>LN(#REF!/#REF!)</f>
        <v>#REF!</v>
      </c>
      <c r="BR132" s="46" t="e">
        <f>LN(#REF!/#REF!)</f>
        <v>#REF!</v>
      </c>
      <c r="BS132" s="46" t="e">
        <f>LN(#REF!/#REF!)</f>
        <v>#REF!</v>
      </c>
      <c r="BT132" s="46" t="e">
        <f>LN(#REF!/#REF!)</f>
        <v>#REF!</v>
      </c>
      <c r="BV132" s="46" t="e">
        <f>LN(#REF!/#REF!)</f>
        <v>#REF!</v>
      </c>
      <c r="BW132" s="46" t="e">
        <f>LN(#REF!/#REF!)</f>
        <v>#REF!</v>
      </c>
      <c r="BX132" s="46" t="e">
        <f>LN(#REF!/#REF!)</f>
        <v>#REF!</v>
      </c>
      <c r="BY132" s="46" t="e">
        <f>LN(#REF!/#REF!)</f>
        <v>#REF!</v>
      </c>
      <c r="CA132" s="46">
        <f t="shared" si="146"/>
        <v>-1.4183898468808718E-3</v>
      </c>
      <c r="CB132" s="46" t="e">
        <f>LN(#REF!/#REF!)</f>
        <v>#REF!</v>
      </c>
      <c r="CC132" s="46" t="e">
        <f>LN(#REF!/#REF!)</f>
        <v>#REF!</v>
      </c>
      <c r="CD132" s="46" t="e">
        <f>LN(#REF!/#REF!)</f>
        <v>#REF!</v>
      </c>
      <c r="CG132" s="46" t="e">
        <f t="shared" si="169"/>
        <v>#REF!</v>
      </c>
      <c r="CH132" s="46" t="e">
        <f t="shared" si="170"/>
        <v>#REF!</v>
      </c>
      <c r="CI132" s="46" t="e">
        <f t="shared" si="171"/>
        <v>#REF!</v>
      </c>
      <c r="CJ132" s="46"/>
      <c r="CK132" s="46" t="e">
        <f t="shared" si="172"/>
        <v>#REF!</v>
      </c>
      <c r="CL132" s="46" t="e">
        <f t="shared" si="173"/>
        <v>#REF!</v>
      </c>
      <c r="CM132" s="46" t="e">
        <f t="shared" si="174"/>
        <v>#REF!</v>
      </c>
      <c r="CN132" s="46"/>
      <c r="CO132" s="46" t="e">
        <f t="shared" si="175"/>
        <v>#REF!</v>
      </c>
      <c r="CP132" s="46" t="e">
        <f t="shared" si="176"/>
        <v>#REF!</v>
      </c>
      <c r="CQ132" s="46" t="e">
        <f t="shared" si="177"/>
        <v>#REF!</v>
      </c>
      <c r="CR132" s="46"/>
      <c r="CS132" s="46" t="e">
        <f t="shared" si="178"/>
        <v>#REF!</v>
      </c>
      <c r="CT132" s="46" t="e">
        <f t="shared" si="179"/>
        <v>#REF!</v>
      </c>
      <c r="CU132" s="46" t="e">
        <f t="shared" si="180"/>
        <v>#REF!</v>
      </c>
      <c r="CW132" s="46" t="e">
        <f t="shared" si="181"/>
        <v>#REF!</v>
      </c>
      <c r="CX132" s="46" t="e">
        <f t="shared" si="182"/>
        <v>#REF!</v>
      </c>
      <c r="CY132" s="46" t="e">
        <f t="shared" si="183"/>
        <v>#REF!</v>
      </c>
    </row>
    <row r="133" spans="1:103" x14ac:dyDescent="0.2">
      <c r="A133" s="1" t="s">
        <v>63</v>
      </c>
      <c r="B133" s="1">
        <f t="shared" si="116"/>
        <v>1993</v>
      </c>
      <c r="D133" s="43">
        <f t="shared" si="149"/>
        <v>7001.7291268039999</v>
      </c>
      <c r="F133" s="43">
        <f t="shared" si="150"/>
        <v>66.152652187145023</v>
      </c>
      <c r="H133" s="50">
        <f t="shared" si="117"/>
        <v>105.84200172347128</v>
      </c>
      <c r="I133" s="57"/>
      <c r="J133" s="57"/>
      <c r="K133" s="43">
        <f t="shared" si="151"/>
        <v>6940.5476011152014</v>
      </c>
      <c r="L133" s="115">
        <f t="shared" si="105"/>
        <v>104.91714801517676</v>
      </c>
      <c r="O133" s="52">
        <f t="shared" si="118"/>
        <v>1.0088150862446312</v>
      </c>
      <c r="R133" s="46">
        <f t="shared" si="152"/>
        <v>0.99634325456695361</v>
      </c>
      <c r="S133" s="46"/>
      <c r="T133" s="46"/>
      <c r="V133" s="48">
        <f t="shared" si="153"/>
        <v>1.137198393024756</v>
      </c>
      <c r="W133" s="48">
        <f t="shared" si="154"/>
        <v>1.0105614747901519</v>
      </c>
      <c r="X133" s="48">
        <f t="shared" si="155"/>
        <v>1.0142704034558632</v>
      </c>
      <c r="Y133" s="48">
        <f t="shared" si="119"/>
        <v>0.99634325456695361</v>
      </c>
      <c r="Z133" s="48">
        <f t="shared" si="120"/>
        <v>1.1492088851840883</v>
      </c>
      <c r="AA133" s="48">
        <f t="shared" si="121"/>
        <v>1.1492088851840883</v>
      </c>
      <c r="AB133" s="48"/>
      <c r="AC133" s="48" t="e">
        <f>#REF!*#REF!*X133</f>
        <v>#REF!</v>
      </c>
      <c r="AH133" s="5"/>
      <c r="AJ133" s="46" t="e">
        <f>D133/#REF!</f>
        <v>#REF!</v>
      </c>
      <c r="AK133" s="46" t="e">
        <f>#REF!/#REF!</f>
        <v>#REF!</v>
      </c>
      <c r="AL133" s="46" t="e">
        <f>#REF!/#REF!</f>
        <v>#REF!</v>
      </c>
      <c r="AM133" s="46" t="e">
        <f>#REF!/#REF!</f>
        <v>#REF!</v>
      </c>
      <c r="AO133" s="46" t="e">
        <f t="shared" si="156"/>
        <v>#REF!</v>
      </c>
      <c r="AP133" s="46" t="e">
        <f t="shared" si="157"/>
        <v>#REF!</v>
      </c>
      <c r="AQ133" s="46" t="e">
        <f t="shared" si="158"/>
        <v>#REF!</v>
      </c>
      <c r="AR133" s="46" t="e">
        <f t="shared" si="159"/>
        <v>#REF!</v>
      </c>
      <c r="AS133" s="46" t="e">
        <f t="shared" si="160"/>
        <v>#REF!</v>
      </c>
      <c r="AT133" s="46"/>
      <c r="AU133" s="46" t="e">
        <f t="shared" si="161"/>
        <v>#REF!</v>
      </c>
      <c r="AV133" s="46" t="e">
        <f t="shared" si="162"/>
        <v>#REF!</v>
      </c>
      <c r="AW133" s="46" t="e">
        <f t="shared" si="163"/>
        <v>#REF!</v>
      </c>
      <c r="AX133" s="46" t="e">
        <f t="shared" si="164"/>
        <v>#REF!</v>
      </c>
      <c r="BA133" s="46" t="e">
        <f>LN(#REF!/#REF!)</f>
        <v>#REF!</v>
      </c>
      <c r="BB133" s="46" t="e">
        <f>LN(#REF!/#REF!)</f>
        <v>#REF!</v>
      </c>
      <c r="BC133" s="46" t="e">
        <f>LN(#REF!/#REF!)</f>
        <v>#REF!</v>
      </c>
      <c r="BD133" s="46" t="e">
        <f>LN(#REF!/#REF!)</f>
        <v>#REF!</v>
      </c>
      <c r="BF133" s="46" t="e">
        <f>F133/#REF!</f>
        <v>#REF!</v>
      </c>
      <c r="BG133" s="46" t="e">
        <f>#REF!/#REF!</f>
        <v>#REF!</v>
      </c>
      <c r="BH133" s="46" t="e">
        <f>#REF!/#REF!</f>
        <v>#REF!</v>
      </c>
      <c r="BI133" s="46" t="e">
        <f>#REF!/#REF!</f>
        <v>#REF!</v>
      </c>
      <c r="BJ133" s="46"/>
      <c r="BL133" s="46" t="e">
        <f t="shared" si="165"/>
        <v>#REF!</v>
      </c>
      <c r="BM133" s="46" t="e">
        <f t="shared" si="166"/>
        <v>#REF!</v>
      </c>
      <c r="BN133" s="46" t="e">
        <f t="shared" si="167"/>
        <v>#REF!</v>
      </c>
      <c r="BO133" s="46" t="e">
        <f t="shared" si="168"/>
        <v>#REF!</v>
      </c>
      <c r="BQ133" s="46" t="e">
        <f>LN(#REF!/#REF!)</f>
        <v>#REF!</v>
      </c>
      <c r="BR133" s="46" t="e">
        <f>LN(#REF!/#REF!)</f>
        <v>#REF!</v>
      </c>
      <c r="BS133" s="46" t="e">
        <f>LN(#REF!/#REF!)</f>
        <v>#REF!</v>
      </c>
      <c r="BT133" s="46" t="e">
        <f>LN(#REF!/#REF!)</f>
        <v>#REF!</v>
      </c>
      <c r="BV133" s="46" t="e">
        <f>LN(#REF!/#REF!)</f>
        <v>#REF!</v>
      </c>
      <c r="BW133" s="46" t="e">
        <f>LN(#REF!/#REF!)</f>
        <v>#REF!</v>
      </c>
      <c r="BX133" s="46" t="e">
        <f>LN(#REF!/#REF!)</f>
        <v>#REF!</v>
      </c>
      <c r="BY133" s="46" t="e">
        <f>LN(#REF!/#REF!)</f>
        <v>#REF!</v>
      </c>
      <c r="CA133" s="46">
        <f t="shared" si="146"/>
        <v>2.056981091016714E-2</v>
      </c>
      <c r="CB133" s="46" t="e">
        <f>LN(#REF!/#REF!)</f>
        <v>#REF!</v>
      </c>
      <c r="CC133" s="46" t="e">
        <f>LN(#REF!/#REF!)</f>
        <v>#REF!</v>
      </c>
      <c r="CD133" s="46" t="e">
        <f>LN(#REF!/#REF!)</f>
        <v>#REF!</v>
      </c>
      <c r="CG133" s="46" t="e">
        <f t="shared" si="169"/>
        <v>#REF!</v>
      </c>
      <c r="CH133" s="46" t="e">
        <f t="shared" si="170"/>
        <v>#REF!</v>
      </c>
      <c r="CI133" s="46" t="e">
        <f t="shared" si="171"/>
        <v>#REF!</v>
      </c>
      <c r="CJ133" s="46"/>
      <c r="CK133" s="46" t="e">
        <f t="shared" si="172"/>
        <v>#REF!</v>
      </c>
      <c r="CL133" s="46" t="e">
        <f t="shared" si="173"/>
        <v>#REF!</v>
      </c>
      <c r="CM133" s="46" t="e">
        <f t="shared" si="174"/>
        <v>#REF!</v>
      </c>
      <c r="CN133" s="46"/>
      <c r="CO133" s="46" t="e">
        <f t="shared" si="175"/>
        <v>#REF!</v>
      </c>
      <c r="CP133" s="46" t="e">
        <f t="shared" si="176"/>
        <v>#REF!</v>
      </c>
      <c r="CQ133" s="46" t="e">
        <f t="shared" si="177"/>
        <v>#REF!</v>
      </c>
      <c r="CR133" s="46"/>
      <c r="CS133" s="46" t="e">
        <f t="shared" si="178"/>
        <v>#REF!</v>
      </c>
      <c r="CT133" s="46" t="e">
        <f t="shared" si="179"/>
        <v>#REF!</v>
      </c>
      <c r="CU133" s="46" t="e">
        <f t="shared" si="180"/>
        <v>#REF!</v>
      </c>
      <c r="CW133" s="46" t="e">
        <f t="shared" si="181"/>
        <v>#REF!</v>
      </c>
      <c r="CX133" s="46" t="e">
        <f t="shared" si="182"/>
        <v>#REF!</v>
      </c>
      <c r="CY133" s="46" t="e">
        <f t="shared" si="183"/>
        <v>#REF!</v>
      </c>
    </row>
    <row r="134" spans="1:103" x14ac:dyDescent="0.2">
      <c r="A134" s="1" t="s">
        <v>63</v>
      </c>
      <c r="B134" s="1">
        <f t="shared" si="116"/>
        <v>1994</v>
      </c>
      <c r="D134" s="43">
        <f t="shared" si="149"/>
        <v>7133.6746323559992</v>
      </c>
      <c r="F134" s="43">
        <f t="shared" si="150"/>
        <v>66.811294146901758</v>
      </c>
      <c r="H134" s="50">
        <f t="shared" si="117"/>
        <v>106.77348378660031</v>
      </c>
      <c r="I134" s="57"/>
      <c r="J134" s="57"/>
      <c r="K134" s="43">
        <f t="shared" si="151"/>
        <v>7155.5099268794147</v>
      </c>
      <c r="L134" s="115">
        <f t="shared" si="105"/>
        <v>107.10030419626645</v>
      </c>
      <c r="O134" s="52">
        <f t="shared" si="118"/>
        <v>0.99694846422595373</v>
      </c>
      <c r="R134" s="46">
        <f t="shared" si="152"/>
        <v>1.0170755464357739</v>
      </c>
      <c r="S134" s="46"/>
      <c r="T134" s="46"/>
      <c r="V134" s="48">
        <f t="shared" si="153"/>
        <v>1.1485207898365286</v>
      </c>
      <c r="W134" s="48">
        <f t="shared" si="154"/>
        <v>1.0194551074891591</v>
      </c>
      <c r="X134" s="48">
        <f t="shared" si="155"/>
        <v>1.0023396109185045</v>
      </c>
      <c r="Y134" s="48">
        <f t="shared" si="119"/>
        <v>1.0170755464357739</v>
      </c>
      <c r="Z134" s="48">
        <f t="shared" si="120"/>
        <v>1.1708653852563322</v>
      </c>
      <c r="AA134" s="48">
        <f t="shared" si="121"/>
        <v>1.1708653852563322</v>
      </c>
      <c r="AB134" s="48"/>
      <c r="AC134" s="48" t="e">
        <f>#REF!*#REF!*X134</f>
        <v>#REF!</v>
      </c>
      <c r="AH134" s="5"/>
      <c r="AJ134" s="46" t="e">
        <f>D134/#REF!</f>
        <v>#REF!</v>
      </c>
      <c r="AK134" s="46" t="e">
        <f>#REF!/#REF!</f>
        <v>#REF!</v>
      </c>
      <c r="AL134" s="46" t="e">
        <f>#REF!/#REF!</f>
        <v>#REF!</v>
      </c>
      <c r="AM134" s="46" t="e">
        <f>#REF!/#REF!</f>
        <v>#REF!</v>
      </c>
      <c r="AO134" s="46" t="e">
        <f t="shared" si="156"/>
        <v>#REF!</v>
      </c>
      <c r="AP134" s="46" t="e">
        <f t="shared" si="157"/>
        <v>#REF!</v>
      </c>
      <c r="AQ134" s="46" t="e">
        <f t="shared" si="158"/>
        <v>#REF!</v>
      </c>
      <c r="AR134" s="46" t="e">
        <f t="shared" si="159"/>
        <v>#REF!</v>
      </c>
      <c r="AS134" s="46" t="e">
        <f t="shared" si="160"/>
        <v>#REF!</v>
      </c>
      <c r="AT134" s="46"/>
      <c r="AU134" s="46" t="e">
        <f t="shared" si="161"/>
        <v>#REF!</v>
      </c>
      <c r="AV134" s="46" t="e">
        <f t="shared" si="162"/>
        <v>#REF!</v>
      </c>
      <c r="AW134" s="46" t="e">
        <f t="shared" si="163"/>
        <v>#REF!</v>
      </c>
      <c r="AX134" s="46" t="e">
        <f t="shared" si="164"/>
        <v>#REF!</v>
      </c>
      <c r="BA134" s="46" t="e">
        <f>LN(#REF!/#REF!)</f>
        <v>#REF!</v>
      </c>
      <c r="BB134" s="46" t="e">
        <f>LN(#REF!/#REF!)</f>
        <v>#REF!</v>
      </c>
      <c r="BC134" s="46" t="e">
        <f>LN(#REF!/#REF!)</f>
        <v>#REF!</v>
      </c>
      <c r="BD134" s="46" t="e">
        <f>LN(#REF!/#REF!)</f>
        <v>#REF!</v>
      </c>
      <c r="BF134" s="46" t="e">
        <f>F134/#REF!</f>
        <v>#REF!</v>
      </c>
      <c r="BG134" s="46" t="e">
        <f>#REF!/#REF!</f>
        <v>#REF!</v>
      </c>
      <c r="BH134" s="46" t="e">
        <f>#REF!/#REF!</f>
        <v>#REF!</v>
      </c>
      <c r="BI134" s="46" t="e">
        <f>#REF!/#REF!</f>
        <v>#REF!</v>
      </c>
      <c r="BJ134" s="46"/>
      <c r="BL134" s="46" t="e">
        <f t="shared" si="165"/>
        <v>#REF!</v>
      </c>
      <c r="BM134" s="46" t="e">
        <f t="shared" si="166"/>
        <v>#REF!</v>
      </c>
      <c r="BN134" s="46" t="e">
        <f t="shared" si="167"/>
        <v>#REF!</v>
      </c>
      <c r="BO134" s="46" t="e">
        <f t="shared" si="168"/>
        <v>#REF!</v>
      </c>
      <c r="BQ134" s="46" t="e">
        <f>LN(#REF!/#REF!)</f>
        <v>#REF!</v>
      </c>
      <c r="BR134" s="46" t="e">
        <f>LN(#REF!/#REF!)</f>
        <v>#REF!</v>
      </c>
      <c r="BS134" s="46" t="e">
        <f>LN(#REF!/#REF!)</f>
        <v>#REF!</v>
      </c>
      <c r="BT134" s="46" t="e">
        <f>LN(#REF!/#REF!)</f>
        <v>#REF!</v>
      </c>
      <c r="BV134" s="46" t="e">
        <f>LN(#REF!/#REF!)</f>
        <v>#REF!</v>
      </c>
      <c r="BW134" s="46" t="e">
        <f>LN(#REF!/#REF!)</f>
        <v>#REF!</v>
      </c>
      <c r="BX134" s="46" t="e">
        <f>LN(#REF!/#REF!)</f>
        <v>#REF!</v>
      </c>
      <c r="BY134" s="46" t="e">
        <f>LN(#REF!/#REF!)</f>
        <v>#REF!</v>
      </c>
      <c r="CA134" s="46">
        <f t="shared" si="146"/>
        <v>-1.1832661403421858E-2</v>
      </c>
      <c r="CB134" s="46" t="e">
        <f>LN(#REF!/#REF!)</f>
        <v>#REF!</v>
      </c>
      <c r="CC134" s="46" t="e">
        <f>LN(#REF!/#REF!)</f>
        <v>#REF!</v>
      </c>
      <c r="CD134" s="46" t="e">
        <f>LN(#REF!/#REF!)</f>
        <v>#REF!</v>
      </c>
      <c r="CG134" s="46" t="e">
        <f t="shared" si="169"/>
        <v>#REF!</v>
      </c>
      <c r="CH134" s="46" t="e">
        <f t="shared" si="170"/>
        <v>#REF!</v>
      </c>
      <c r="CI134" s="46" t="e">
        <f t="shared" si="171"/>
        <v>#REF!</v>
      </c>
      <c r="CJ134" s="46"/>
      <c r="CK134" s="46" t="e">
        <f t="shared" si="172"/>
        <v>#REF!</v>
      </c>
      <c r="CL134" s="46" t="e">
        <f t="shared" si="173"/>
        <v>#REF!</v>
      </c>
      <c r="CM134" s="46" t="e">
        <f t="shared" si="174"/>
        <v>#REF!</v>
      </c>
      <c r="CN134" s="46"/>
      <c r="CO134" s="46" t="e">
        <f t="shared" si="175"/>
        <v>#REF!</v>
      </c>
      <c r="CP134" s="46" t="e">
        <f t="shared" si="176"/>
        <v>#REF!</v>
      </c>
      <c r="CQ134" s="46" t="e">
        <f t="shared" si="177"/>
        <v>#REF!</v>
      </c>
      <c r="CR134" s="46"/>
      <c r="CS134" s="46" t="e">
        <f t="shared" si="178"/>
        <v>#REF!</v>
      </c>
      <c r="CT134" s="46" t="e">
        <f t="shared" si="179"/>
        <v>#REF!</v>
      </c>
      <c r="CU134" s="46" t="e">
        <f t="shared" si="180"/>
        <v>#REF!</v>
      </c>
      <c r="CW134" s="46" t="e">
        <f t="shared" si="181"/>
        <v>#REF!</v>
      </c>
      <c r="CX134" s="46" t="e">
        <f t="shared" si="182"/>
        <v>#REF!</v>
      </c>
      <c r="CY134" s="46" t="e">
        <f t="shared" si="183"/>
        <v>#REF!</v>
      </c>
    </row>
    <row r="135" spans="1:103" x14ac:dyDescent="0.2">
      <c r="A135" s="1" t="s">
        <v>63</v>
      </c>
      <c r="B135" s="1">
        <f t="shared" si="116"/>
        <v>1995</v>
      </c>
      <c r="D135" s="43">
        <f t="shared" si="149"/>
        <v>7311.9073398800001</v>
      </c>
      <c r="F135" s="43">
        <f t="shared" si="150"/>
        <v>67.618803117271199</v>
      </c>
      <c r="H135" s="50">
        <f t="shared" si="117"/>
        <v>108.13423194135763</v>
      </c>
      <c r="I135" s="57"/>
      <c r="J135" s="57"/>
      <c r="K135" s="43">
        <f t="shared" si="151"/>
        <v>7301.8550322312694</v>
      </c>
      <c r="L135" s="115">
        <f t="shared" si="105"/>
        <v>107.98557051605412</v>
      </c>
      <c r="O135" s="52">
        <f t="shared" si="118"/>
        <v>1.0013766786117169</v>
      </c>
      <c r="R135" s="46">
        <f t="shared" si="152"/>
        <v>1.0254824574403332</v>
      </c>
      <c r="S135" s="46"/>
      <c r="T135" s="46"/>
      <c r="V135" s="48">
        <f t="shared" si="153"/>
        <v>1.1624022877522788</v>
      </c>
      <c r="W135" s="48">
        <f t="shared" si="154"/>
        <v>1.0324472999996734</v>
      </c>
      <c r="X135" s="48">
        <f t="shared" si="155"/>
        <v>1.0067917715303729</v>
      </c>
      <c r="Y135" s="48">
        <f t="shared" si="119"/>
        <v>1.0254824574403332</v>
      </c>
      <c r="Z135" s="48">
        <f t="shared" si="120"/>
        <v>1.2001191035032837</v>
      </c>
      <c r="AA135" s="48">
        <f t="shared" si="121"/>
        <v>1.2001191035032837</v>
      </c>
      <c r="AB135" s="48"/>
      <c r="AC135" s="48" t="e">
        <f>#REF!*#REF!*X135</f>
        <v>#REF!</v>
      </c>
      <c r="AH135" s="5"/>
      <c r="AJ135" s="46" t="e">
        <f>D135/#REF!</f>
        <v>#REF!</v>
      </c>
      <c r="AK135" s="46" t="e">
        <f>#REF!/#REF!</f>
        <v>#REF!</v>
      </c>
      <c r="AL135" s="46" t="e">
        <f>#REF!/#REF!</f>
        <v>#REF!</v>
      </c>
      <c r="AM135" s="46" t="e">
        <f>#REF!/#REF!</f>
        <v>#REF!</v>
      </c>
      <c r="AO135" s="46" t="e">
        <f t="shared" si="156"/>
        <v>#REF!</v>
      </c>
      <c r="AP135" s="46" t="e">
        <f t="shared" si="157"/>
        <v>#REF!</v>
      </c>
      <c r="AQ135" s="46" t="e">
        <f t="shared" si="158"/>
        <v>#REF!</v>
      </c>
      <c r="AR135" s="46" t="e">
        <f t="shared" si="159"/>
        <v>#REF!</v>
      </c>
      <c r="AS135" s="46" t="e">
        <f t="shared" si="160"/>
        <v>#REF!</v>
      </c>
      <c r="AT135" s="46"/>
      <c r="AU135" s="46" t="e">
        <f t="shared" si="161"/>
        <v>#REF!</v>
      </c>
      <c r="AV135" s="46" t="e">
        <f t="shared" si="162"/>
        <v>#REF!</v>
      </c>
      <c r="AW135" s="46" t="e">
        <f t="shared" si="163"/>
        <v>#REF!</v>
      </c>
      <c r="AX135" s="46" t="e">
        <f t="shared" si="164"/>
        <v>#REF!</v>
      </c>
      <c r="BA135" s="46" t="e">
        <f>LN(#REF!/#REF!)</f>
        <v>#REF!</v>
      </c>
      <c r="BB135" s="46" t="e">
        <f>LN(#REF!/#REF!)</f>
        <v>#REF!</v>
      </c>
      <c r="BC135" s="46" t="e">
        <f>LN(#REF!/#REF!)</f>
        <v>#REF!</v>
      </c>
      <c r="BD135" s="46" t="e">
        <f>LN(#REF!/#REF!)</f>
        <v>#REF!</v>
      </c>
      <c r="BF135" s="46" t="e">
        <f>F135/#REF!</f>
        <v>#REF!</v>
      </c>
      <c r="BG135" s="46" t="e">
        <f>#REF!/#REF!</f>
        <v>#REF!</v>
      </c>
      <c r="BH135" s="46" t="e">
        <f>#REF!/#REF!</f>
        <v>#REF!</v>
      </c>
      <c r="BI135" s="46" t="e">
        <f>#REF!/#REF!</f>
        <v>#REF!</v>
      </c>
      <c r="BJ135" s="46"/>
      <c r="BL135" s="46" t="e">
        <f t="shared" si="165"/>
        <v>#REF!</v>
      </c>
      <c r="BM135" s="46" t="e">
        <f t="shared" si="166"/>
        <v>#REF!</v>
      </c>
      <c r="BN135" s="46" t="e">
        <f t="shared" si="167"/>
        <v>#REF!</v>
      </c>
      <c r="BO135" s="46" t="e">
        <f t="shared" si="168"/>
        <v>#REF!</v>
      </c>
      <c r="BQ135" s="46" t="e">
        <f>LN(#REF!/#REF!)</f>
        <v>#REF!</v>
      </c>
      <c r="BR135" s="46" t="e">
        <f>LN(#REF!/#REF!)</f>
        <v>#REF!</v>
      </c>
      <c r="BS135" s="46" t="e">
        <f>LN(#REF!/#REF!)</f>
        <v>#REF!</v>
      </c>
      <c r="BT135" s="46" t="e">
        <f>LN(#REF!/#REF!)</f>
        <v>#REF!</v>
      </c>
      <c r="BV135" s="46" t="e">
        <f>LN(#REF!/#REF!)</f>
        <v>#REF!</v>
      </c>
      <c r="BW135" s="46" t="e">
        <f>LN(#REF!/#REF!)</f>
        <v>#REF!</v>
      </c>
      <c r="BX135" s="46" t="e">
        <f>LN(#REF!/#REF!)</f>
        <v>#REF!</v>
      </c>
      <c r="BY135" s="46" t="e">
        <f>LN(#REF!/#REF!)</f>
        <v>#REF!</v>
      </c>
      <c r="CA135" s="46">
        <f t="shared" si="146"/>
        <v>4.4319330614364097E-3</v>
      </c>
      <c r="CB135" s="46" t="e">
        <f>LN(#REF!/#REF!)</f>
        <v>#REF!</v>
      </c>
      <c r="CC135" s="46" t="e">
        <f>LN(#REF!/#REF!)</f>
        <v>#REF!</v>
      </c>
      <c r="CD135" s="46" t="e">
        <f>LN(#REF!/#REF!)</f>
        <v>#REF!</v>
      </c>
      <c r="CG135" s="46" t="e">
        <f t="shared" si="169"/>
        <v>#REF!</v>
      </c>
      <c r="CH135" s="46" t="e">
        <f t="shared" si="170"/>
        <v>#REF!</v>
      </c>
      <c r="CI135" s="46" t="e">
        <f t="shared" si="171"/>
        <v>#REF!</v>
      </c>
      <c r="CJ135" s="46"/>
      <c r="CK135" s="46" t="e">
        <f t="shared" si="172"/>
        <v>#REF!</v>
      </c>
      <c r="CL135" s="46" t="e">
        <f t="shared" si="173"/>
        <v>#REF!</v>
      </c>
      <c r="CM135" s="46" t="e">
        <f t="shared" si="174"/>
        <v>#REF!</v>
      </c>
      <c r="CN135" s="46"/>
      <c r="CO135" s="46" t="e">
        <f t="shared" si="175"/>
        <v>#REF!</v>
      </c>
      <c r="CP135" s="46" t="e">
        <f t="shared" si="176"/>
        <v>#REF!</v>
      </c>
      <c r="CQ135" s="46" t="e">
        <f t="shared" si="177"/>
        <v>#REF!</v>
      </c>
      <c r="CR135" s="46"/>
      <c r="CS135" s="46" t="e">
        <f t="shared" si="178"/>
        <v>#REF!</v>
      </c>
      <c r="CT135" s="46" t="e">
        <f t="shared" si="179"/>
        <v>#REF!</v>
      </c>
      <c r="CU135" s="46" t="e">
        <f t="shared" si="180"/>
        <v>#REF!</v>
      </c>
      <c r="CW135" s="46" t="e">
        <f t="shared" si="181"/>
        <v>#REF!</v>
      </c>
      <c r="CX135" s="46" t="e">
        <f t="shared" si="182"/>
        <v>#REF!</v>
      </c>
      <c r="CY135" s="46" t="e">
        <f t="shared" si="183"/>
        <v>#REF!</v>
      </c>
    </row>
    <row r="136" spans="1:103" x14ac:dyDescent="0.2">
      <c r="A136" s="1" t="s">
        <v>63</v>
      </c>
      <c r="B136" s="1">
        <f t="shared" si="116"/>
        <v>1996</v>
      </c>
      <c r="D136" s="43">
        <f t="shared" si="149"/>
        <v>7576.7373432920003</v>
      </c>
      <c r="F136" s="43">
        <f t="shared" si="150"/>
        <v>68.514157016594837</v>
      </c>
      <c r="H136" s="50">
        <f t="shared" si="117"/>
        <v>110.58644918387942</v>
      </c>
      <c r="I136" s="56"/>
      <c r="J136" s="56"/>
      <c r="K136" s="43">
        <f t="shared" si="151"/>
        <v>7527.5106072674407</v>
      </c>
      <c r="L136" s="115">
        <f t="shared" si="105"/>
        <v>109.86795919337079</v>
      </c>
      <c r="O136" s="52">
        <f t="shared" si="118"/>
        <v>1.0065395771049508</v>
      </c>
      <c r="R136" s="46">
        <f t="shared" si="152"/>
        <v>1.0433585177088258</v>
      </c>
      <c r="S136" s="46"/>
      <c r="T136" s="46"/>
      <c r="V136" s="48">
        <f t="shared" si="153"/>
        <v>1.1777938855467078</v>
      </c>
      <c r="W136" s="48">
        <f t="shared" si="154"/>
        <v>1.0558606541762425</v>
      </c>
      <c r="X136" s="48">
        <f t="shared" si="155"/>
        <v>1.0119825891629952</v>
      </c>
      <c r="Y136" s="48">
        <f t="shared" si="119"/>
        <v>1.0433585177088258</v>
      </c>
      <c r="Z136" s="48">
        <f t="shared" si="120"/>
        <v>1.2435862224781251</v>
      </c>
      <c r="AA136" s="48">
        <f t="shared" si="121"/>
        <v>1.2435862224781256</v>
      </c>
      <c r="AB136" s="48"/>
      <c r="AC136" s="48" t="e">
        <f>#REF!*#REF!*X136</f>
        <v>#REF!</v>
      </c>
      <c r="AH136" s="5"/>
      <c r="AJ136" s="46" t="e">
        <f>D136/#REF!</f>
        <v>#REF!</v>
      </c>
      <c r="AK136" s="46" t="e">
        <f>#REF!/#REF!</f>
        <v>#REF!</v>
      </c>
      <c r="AL136" s="46" t="e">
        <f>#REF!/#REF!</f>
        <v>#REF!</v>
      </c>
      <c r="AM136" s="46" t="e">
        <f>#REF!/#REF!</f>
        <v>#REF!</v>
      </c>
      <c r="AO136" s="46" t="e">
        <f t="shared" si="156"/>
        <v>#REF!</v>
      </c>
      <c r="AP136" s="46" t="e">
        <f t="shared" si="157"/>
        <v>#REF!</v>
      </c>
      <c r="AQ136" s="46" t="e">
        <f t="shared" si="158"/>
        <v>#REF!</v>
      </c>
      <c r="AR136" s="46" t="e">
        <f t="shared" si="159"/>
        <v>#REF!</v>
      </c>
      <c r="AS136" s="46" t="e">
        <f t="shared" si="160"/>
        <v>#REF!</v>
      </c>
      <c r="AT136" s="46"/>
      <c r="AU136" s="46" t="e">
        <f t="shared" si="161"/>
        <v>#REF!</v>
      </c>
      <c r="AV136" s="46" t="e">
        <f t="shared" si="162"/>
        <v>#REF!</v>
      </c>
      <c r="AW136" s="46" t="e">
        <f t="shared" si="163"/>
        <v>#REF!</v>
      </c>
      <c r="AX136" s="46" t="e">
        <f t="shared" si="164"/>
        <v>#REF!</v>
      </c>
      <c r="BA136" s="46" t="e">
        <f>LN(#REF!/#REF!)</f>
        <v>#REF!</v>
      </c>
      <c r="BB136" s="46" t="e">
        <f>LN(#REF!/#REF!)</f>
        <v>#REF!</v>
      </c>
      <c r="BC136" s="46" t="e">
        <f>LN(#REF!/#REF!)</f>
        <v>#REF!</v>
      </c>
      <c r="BD136" s="46" t="e">
        <f>LN(#REF!/#REF!)</f>
        <v>#REF!</v>
      </c>
      <c r="BF136" s="46" t="e">
        <f>F136/#REF!</f>
        <v>#REF!</v>
      </c>
      <c r="BG136" s="46" t="e">
        <f>#REF!/#REF!</f>
        <v>#REF!</v>
      </c>
      <c r="BH136" s="46" t="e">
        <f>#REF!/#REF!</f>
        <v>#REF!</v>
      </c>
      <c r="BI136" s="46" t="e">
        <f>#REF!/#REF!</f>
        <v>#REF!</v>
      </c>
      <c r="BJ136" s="46"/>
      <c r="BL136" s="46" t="e">
        <f t="shared" si="165"/>
        <v>#REF!</v>
      </c>
      <c r="BM136" s="46" t="e">
        <f t="shared" si="166"/>
        <v>#REF!</v>
      </c>
      <c r="BN136" s="46" t="e">
        <f t="shared" si="167"/>
        <v>#REF!</v>
      </c>
      <c r="BO136" s="46" t="e">
        <f t="shared" si="168"/>
        <v>#REF!</v>
      </c>
      <c r="BQ136" s="46" t="e">
        <f>LN(#REF!/#REF!)</f>
        <v>#REF!</v>
      </c>
      <c r="BR136" s="46" t="e">
        <f>LN(#REF!/#REF!)</f>
        <v>#REF!</v>
      </c>
      <c r="BS136" s="46" t="e">
        <f>LN(#REF!/#REF!)</f>
        <v>#REF!</v>
      </c>
      <c r="BT136" s="46" t="e">
        <f>LN(#REF!/#REF!)</f>
        <v>#REF!</v>
      </c>
      <c r="BV136" s="46" t="e">
        <f>LN(#REF!/#REF!)</f>
        <v>#REF!</v>
      </c>
      <c r="BW136" s="46" t="e">
        <f>LN(#REF!/#REF!)</f>
        <v>#REF!</v>
      </c>
      <c r="BX136" s="46" t="e">
        <f>LN(#REF!/#REF!)</f>
        <v>#REF!</v>
      </c>
      <c r="BY136" s="46" t="e">
        <f>LN(#REF!/#REF!)</f>
        <v>#REF!</v>
      </c>
      <c r="CA136" s="46">
        <f t="shared" si="146"/>
        <v>5.1425549812074622E-3</v>
      </c>
      <c r="CB136" s="46" t="e">
        <f>LN(#REF!/#REF!)</f>
        <v>#REF!</v>
      </c>
      <c r="CC136" s="46" t="e">
        <f>LN(#REF!/#REF!)</f>
        <v>#REF!</v>
      </c>
      <c r="CD136" s="46" t="e">
        <f>LN(#REF!/#REF!)</f>
        <v>#REF!</v>
      </c>
      <c r="CG136" s="46" t="e">
        <f t="shared" si="169"/>
        <v>#REF!</v>
      </c>
      <c r="CH136" s="46" t="e">
        <f t="shared" si="170"/>
        <v>#REF!</v>
      </c>
      <c r="CI136" s="46" t="e">
        <f t="shared" si="171"/>
        <v>#REF!</v>
      </c>
      <c r="CJ136" s="46"/>
      <c r="CK136" s="46" t="e">
        <f t="shared" si="172"/>
        <v>#REF!</v>
      </c>
      <c r="CL136" s="46" t="e">
        <f t="shared" si="173"/>
        <v>#REF!</v>
      </c>
      <c r="CM136" s="46" t="e">
        <f t="shared" si="174"/>
        <v>#REF!</v>
      </c>
      <c r="CN136" s="46"/>
      <c r="CO136" s="46" t="e">
        <f t="shared" si="175"/>
        <v>#REF!</v>
      </c>
      <c r="CP136" s="46" t="e">
        <f t="shared" si="176"/>
        <v>#REF!</v>
      </c>
      <c r="CQ136" s="46" t="e">
        <f t="shared" si="177"/>
        <v>#REF!</v>
      </c>
      <c r="CR136" s="46"/>
      <c r="CS136" s="46" t="e">
        <f t="shared" si="178"/>
        <v>#REF!</v>
      </c>
      <c r="CT136" s="46" t="e">
        <f t="shared" si="179"/>
        <v>#REF!</v>
      </c>
      <c r="CU136" s="46" t="e">
        <f t="shared" si="180"/>
        <v>#REF!</v>
      </c>
      <c r="CW136" s="46" t="e">
        <f t="shared" si="181"/>
        <v>#REF!</v>
      </c>
      <c r="CX136" s="46" t="e">
        <f t="shared" si="182"/>
        <v>#REF!</v>
      </c>
      <c r="CY136" s="46" t="e">
        <f t="shared" si="183"/>
        <v>#REF!</v>
      </c>
    </row>
    <row r="137" spans="1:103" x14ac:dyDescent="0.2">
      <c r="A137" s="1" t="s">
        <v>63</v>
      </c>
      <c r="B137" s="1">
        <f t="shared" si="116"/>
        <v>1997</v>
      </c>
      <c r="D137" s="43">
        <f t="shared" si="149"/>
        <v>7680.5572613000004</v>
      </c>
      <c r="F137" s="43">
        <f t="shared" si="150"/>
        <v>69.518180139864583</v>
      </c>
      <c r="H137" s="50">
        <f t="shared" si="117"/>
        <v>110.48271467761931</v>
      </c>
      <c r="I137" s="57"/>
      <c r="J137" s="57"/>
      <c r="K137" s="43">
        <f t="shared" si="151"/>
        <v>7703.760194240107</v>
      </c>
      <c r="L137" s="115">
        <f t="shared" si="105"/>
        <v>110.8164825192605</v>
      </c>
      <c r="O137" s="52">
        <f t="shared" si="118"/>
        <v>0.99698810290623341</v>
      </c>
      <c r="R137" s="46">
        <f t="shared" si="152"/>
        <v>1.0523661473997599</v>
      </c>
      <c r="S137" s="46"/>
      <c r="T137" s="46"/>
      <c r="V137" s="48">
        <f t="shared" si="153"/>
        <v>1.1950535636486832</v>
      </c>
      <c r="W137" s="48">
        <f t="shared" si="154"/>
        <v>1.0548702147105686</v>
      </c>
      <c r="X137" s="48">
        <f t="shared" si="155"/>
        <v>1.0023794639508272</v>
      </c>
      <c r="Y137" s="48">
        <f t="shared" si="119"/>
        <v>1.0523661473997599</v>
      </c>
      <c r="Z137" s="48">
        <f t="shared" si="120"/>
        <v>1.2606264092767163</v>
      </c>
      <c r="AA137" s="48">
        <f t="shared" si="121"/>
        <v>1.2606264092767165</v>
      </c>
      <c r="AB137" s="48"/>
      <c r="AC137" s="48" t="e">
        <f>#REF!*#REF!*X137</f>
        <v>#REF!</v>
      </c>
      <c r="AH137" s="5"/>
      <c r="AJ137" s="46" t="e">
        <f>D137/#REF!</f>
        <v>#REF!</v>
      </c>
      <c r="AK137" s="46" t="e">
        <f>#REF!/#REF!</f>
        <v>#REF!</v>
      </c>
      <c r="AL137" s="46" t="e">
        <f>#REF!/#REF!</f>
        <v>#REF!</v>
      </c>
      <c r="AM137" s="46" t="e">
        <f>#REF!/#REF!</f>
        <v>#REF!</v>
      </c>
      <c r="AO137" s="46" t="e">
        <f t="shared" si="156"/>
        <v>#REF!</v>
      </c>
      <c r="AP137" s="46" t="e">
        <f t="shared" si="157"/>
        <v>#REF!</v>
      </c>
      <c r="AQ137" s="46" t="e">
        <f t="shared" si="158"/>
        <v>#REF!</v>
      </c>
      <c r="AR137" s="46" t="e">
        <f t="shared" si="159"/>
        <v>#REF!</v>
      </c>
      <c r="AS137" s="46" t="e">
        <f t="shared" si="160"/>
        <v>#REF!</v>
      </c>
      <c r="AT137" s="46"/>
      <c r="AU137" s="46" t="e">
        <f t="shared" si="161"/>
        <v>#REF!</v>
      </c>
      <c r="AV137" s="46" t="e">
        <f t="shared" si="162"/>
        <v>#REF!</v>
      </c>
      <c r="AW137" s="46" t="e">
        <f t="shared" si="163"/>
        <v>#REF!</v>
      </c>
      <c r="AX137" s="46" t="e">
        <f t="shared" si="164"/>
        <v>#REF!</v>
      </c>
      <c r="BA137" s="46" t="e">
        <f>LN(#REF!/#REF!)</f>
        <v>#REF!</v>
      </c>
      <c r="BB137" s="46" t="e">
        <f>LN(#REF!/#REF!)</f>
        <v>#REF!</v>
      </c>
      <c r="BC137" s="46" t="e">
        <f>LN(#REF!/#REF!)</f>
        <v>#REF!</v>
      </c>
      <c r="BD137" s="46" t="e">
        <f>LN(#REF!/#REF!)</f>
        <v>#REF!</v>
      </c>
      <c r="BF137" s="46" t="e">
        <f>F137/#REF!</f>
        <v>#REF!</v>
      </c>
      <c r="BG137" s="46" t="e">
        <f>#REF!/#REF!</f>
        <v>#REF!</v>
      </c>
      <c r="BH137" s="46" t="e">
        <f>#REF!/#REF!</f>
        <v>#REF!</v>
      </c>
      <c r="BI137" s="46" t="e">
        <f>#REF!/#REF!</f>
        <v>#REF!</v>
      </c>
      <c r="BJ137" s="46"/>
      <c r="BL137" s="46" t="e">
        <f t="shared" si="165"/>
        <v>#REF!</v>
      </c>
      <c r="BM137" s="46" t="e">
        <f t="shared" si="166"/>
        <v>#REF!</v>
      </c>
      <c r="BN137" s="46" t="e">
        <f t="shared" si="167"/>
        <v>#REF!</v>
      </c>
      <c r="BO137" s="46" t="e">
        <f t="shared" si="168"/>
        <v>#REF!</v>
      </c>
      <c r="BQ137" s="46" t="e">
        <f>LN(#REF!/#REF!)</f>
        <v>#REF!</v>
      </c>
      <c r="BR137" s="46" t="e">
        <f>LN(#REF!/#REF!)</f>
        <v>#REF!</v>
      </c>
      <c r="BS137" s="46" t="e">
        <f>LN(#REF!/#REF!)</f>
        <v>#REF!</v>
      </c>
      <c r="BT137" s="46" t="e">
        <f>LN(#REF!/#REF!)</f>
        <v>#REF!</v>
      </c>
      <c r="BV137" s="46" t="e">
        <f>LN(#REF!/#REF!)</f>
        <v>#REF!</v>
      </c>
      <c r="BW137" s="46" t="e">
        <f>LN(#REF!/#REF!)</f>
        <v>#REF!</v>
      </c>
      <c r="BX137" s="46" t="e">
        <f>LN(#REF!/#REF!)</f>
        <v>#REF!</v>
      </c>
      <c r="BY137" s="46" t="e">
        <f>LN(#REF!/#REF!)</f>
        <v>#REF!</v>
      </c>
      <c r="CA137" s="46">
        <f t="shared" si="146"/>
        <v>-9.5347288236814175E-3</v>
      </c>
      <c r="CB137" s="46" t="e">
        <f>LN(#REF!/#REF!)</f>
        <v>#REF!</v>
      </c>
      <c r="CC137" s="46" t="e">
        <f>LN(#REF!/#REF!)</f>
        <v>#REF!</v>
      </c>
      <c r="CD137" s="46" t="e">
        <f>LN(#REF!/#REF!)</f>
        <v>#REF!</v>
      </c>
      <c r="CG137" s="46" t="e">
        <f t="shared" si="169"/>
        <v>#REF!</v>
      </c>
      <c r="CH137" s="46" t="e">
        <f t="shared" si="170"/>
        <v>#REF!</v>
      </c>
      <c r="CI137" s="46" t="e">
        <f t="shared" si="171"/>
        <v>#REF!</v>
      </c>
      <c r="CJ137" s="46"/>
      <c r="CK137" s="46" t="e">
        <f t="shared" si="172"/>
        <v>#REF!</v>
      </c>
      <c r="CL137" s="46" t="e">
        <f t="shared" si="173"/>
        <v>#REF!</v>
      </c>
      <c r="CM137" s="46" t="e">
        <f t="shared" si="174"/>
        <v>#REF!</v>
      </c>
      <c r="CN137" s="46"/>
      <c r="CO137" s="46" t="e">
        <f t="shared" si="175"/>
        <v>#REF!</v>
      </c>
      <c r="CP137" s="46" t="e">
        <f t="shared" si="176"/>
        <v>#REF!</v>
      </c>
      <c r="CQ137" s="46" t="e">
        <f t="shared" si="177"/>
        <v>#REF!</v>
      </c>
      <c r="CR137" s="46"/>
      <c r="CS137" s="46" t="e">
        <f t="shared" si="178"/>
        <v>#REF!</v>
      </c>
      <c r="CT137" s="46" t="e">
        <f t="shared" si="179"/>
        <v>#REF!</v>
      </c>
      <c r="CU137" s="46" t="e">
        <f t="shared" si="180"/>
        <v>#REF!</v>
      </c>
      <c r="CW137" s="46" t="e">
        <f t="shared" si="181"/>
        <v>#REF!</v>
      </c>
      <c r="CX137" s="46" t="e">
        <f t="shared" si="182"/>
        <v>#REF!</v>
      </c>
      <c r="CY137" s="46" t="e">
        <f t="shared" si="183"/>
        <v>#REF!</v>
      </c>
    </row>
    <row r="138" spans="1:103" x14ac:dyDescent="0.2">
      <c r="A138" s="1" t="s">
        <v>63</v>
      </c>
      <c r="B138" s="1">
        <f t="shared" si="116"/>
        <v>1998</v>
      </c>
      <c r="D138" s="43">
        <f t="shared" si="149"/>
        <v>7565.0412647120002</v>
      </c>
      <c r="F138" s="43">
        <f t="shared" si="150"/>
        <v>70.79668972332658</v>
      </c>
      <c r="H138" s="50">
        <f t="shared" si="117"/>
        <v>106.85586140081092</v>
      </c>
      <c r="I138" s="57"/>
      <c r="J138" s="57"/>
      <c r="K138" s="43">
        <f t="shared" si="151"/>
        <v>7770.1150711710725</v>
      </c>
      <c r="L138" s="115">
        <f t="shared" si="105"/>
        <v>109.75251952508906</v>
      </c>
      <c r="O138" s="52">
        <f t="shared" si="118"/>
        <v>0.97360736558201777</v>
      </c>
      <c r="R138" s="46">
        <f t="shared" si="152"/>
        <v>1.0422622475854204</v>
      </c>
      <c r="S138" s="46"/>
      <c r="T138" s="46"/>
      <c r="V138" s="48">
        <f t="shared" si="153"/>
        <v>1.2170318063299685</v>
      </c>
      <c r="W138" s="48">
        <f t="shared" si="154"/>
        <v>1.0202416349730579</v>
      </c>
      <c r="X138" s="48">
        <f t="shared" si="155"/>
        <v>0.97887229182158608</v>
      </c>
      <c r="Y138" s="48">
        <f t="shared" si="119"/>
        <v>1.0422622475854204</v>
      </c>
      <c r="Z138" s="48">
        <f t="shared" si="120"/>
        <v>1.2416665199043009</v>
      </c>
      <c r="AA138" s="48">
        <f t="shared" si="121"/>
        <v>1.2416665199043011</v>
      </c>
      <c r="AB138" s="48"/>
      <c r="AC138" s="48" t="e">
        <f>#REF!*#REF!*X138</f>
        <v>#REF!</v>
      </c>
      <c r="AH138" s="5"/>
      <c r="AJ138" s="46" t="e">
        <f>D138/#REF!</f>
        <v>#REF!</v>
      </c>
      <c r="AK138" s="46" t="e">
        <f>#REF!/#REF!</f>
        <v>#REF!</v>
      </c>
      <c r="AL138" s="46" t="e">
        <f>#REF!/#REF!</f>
        <v>#REF!</v>
      </c>
      <c r="AM138" s="46" t="e">
        <f>#REF!/#REF!</f>
        <v>#REF!</v>
      </c>
      <c r="AO138" s="46" t="e">
        <f t="shared" si="156"/>
        <v>#REF!</v>
      </c>
      <c r="AP138" s="46" t="e">
        <f t="shared" si="157"/>
        <v>#REF!</v>
      </c>
      <c r="AQ138" s="46" t="e">
        <f t="shared" si="158"/>
        <v>#REF!</v>
      </c>
      <c r="AR138" s="46" t="e">
        <f t="shared" si="159"/>
        <v>#REF!</v>
      </c>
      <c r="AS138" s="46" t="e">
        <f t="shared" si="160"/>
        <v>#REF!</v>
      </c>
      <c r="AT138" s="46"/>
      <c r="AU138" s="46" t="e">
        <f t="shared" si="161"/>
        <v>#REF!</v>
      </c>
      <c r="AV138" s="46" t="e">
        <f t="shared" si="162"/>
        <v>#REF!</v>
      </c>
      <c r="AW138" s="46" t="e">
        <f t="shared" si="163"/>
        <v>#REF!</v>
      </c>
      <c r="AX138" s="46" t="e">
        <f t="shared" si="164"/>
        <v>#REF!</v>
      </c>
      <c r="BA138" s="46" t="e">
        <f>LN(#REF!/#REF!)</f>
        <v>#REF!</v>
      </c>
      <c r="BB138" s="46" t="e">
        <f>LN(#REF!/#REF!)</f>
        <v>#REF!</v>
      </c>
      <c r="BC138" s="46" t="e">
        <f>LN(#REF!/#REF!)</f>
        <v>#REF!</v>
      </c>
      <c r="BD138" s="46" t="e">
        <f>LN(#REF!/#REF!)</f>
        <v>#REF!</v>
      </c>
      <c r="BF138" s="46" t="e">
        <f>F138/#REF!</f>
        <v>#REF!</v>
      </c>
      <c r="BG138" s="46" t="e">
        <f>#REF!/#REF!</f>
        <v>#REF!</v>
      </c>
      <c r="BH138" s="46" t="e">
        <f>#REF!/#REF!</f>
        <v>#REF!</v>
      </c>
      <c r="BI138" s="46" t="e">
        <f>#REF!/#REF!</f>
        <v>#REF!</v>
      </c>
      <c r="BJ138" s="46"/>
      <c r="BL138" s="46" t="e">
        <f t="shared" si="165"/>
        <v>#REF!</v>
      </c>
      <c r="BM138" s="46" t="e">
        <f t="shared" si="166"/>
        <v>#REF!</v>
      </c>
      <c r="BN138" s="46" t="e">
        <f t="shared" si="167"/>
        <v>#REF!</v>
      </c>
      <c r="BO138" s="46" t="e">
        <f t="shared" si="168"/>
        <v>#REF!</v>
      </c>
      <c r="BQ138" s="46" t="e">
        <f>LN(#REF!/#REF!)</f>
        <v>#REF!</v>
      </c>
      <c r="BR138" s="46" t="e">
        <f>LN(#REF!/#REF!)</f>
        <v>#REF!</v>
      </c>
      <c r="BS138" s="46" t="e">
        <f>LN(#REF!/#REF!)</f>
        <v>#REF!</v>
      </c>
      <c r="BT138" s="46" t="e">
        <f>LN(#REF!/#REF!)</f>
        <v>#REF!</v>
      </c>
      <c r="BV138" s="46" t="e">
        <f>LN(#REF!/#REF!)</f>
        <v>#REF!</v>
      </c>
      <c r="BW138" s="46" t="e">
        <f>LN(#REF!/#REF!)</f>
        <v>#REF!</v>
      </c>
      <c r="BX138" s="46" t="e">
        <f>LN(#REF!/#REF!)</f>
        <v>#REF!</v>
      </c>
      <c r="BY138" s="46" t="e">
        <f>LN(#REF!/#REF!)</f>
        <v>#REF!</v>
      </c>
      <c r="CA138" s="46">
        <f t="shared" si="146"/>
        <v>-2.3730730047397439E-2</v>
      </c>
      <c r="CB138" s="46" t="e">
        <f>LN(#REF!/#REF!)</f>
        <v>#REF!</v>
      </c>
      <c r="CC138" s="46" t="e">
        <f>LN(#REF!/#REF!)</f>
        <v>#REF!</v>
      </c>
      <c r="CD138" s="46" t="e">
        <f>LN(#REF!/#REF!)</f>
        <v>#REF!</v>
      </c>
      <c r="CG138" s="46" t="e">
        <f t="shared" si="169"/>
        <v>#REF!</v>
      </c>
      <c r="CH138" s="46" t="e">
        <f t="shared" si="170"/>
        <v>#REF!</v>
      </c>
      <c r="CI138" s="46" t="e">
        <f t="shared" si="171"/>
        <v>#REF!</v>
      </c>
      <c r="CJ138" s="46"/>
      <c r="CK138" s="46" t="e">
        <f t="shared" si="172"/>
        <v>#REF!</v>
      </c>
      <c r="CL138" s="46" t="e">
        <f t="shared" si="173"/>
        <v>#REF!</v>
      </c>
      <c r="CM138" s="46" t="e">
        <f t="shared" si="174"/>
        <v>#REF!</v>
      </c>
      <c r="CN138" s="46"/>
      <c r="CO138" s="46" t="e">
        <f t="shared" si="175"/>
        <v>#REF!</v>
      </c>
      <c r="CP138" s="46" t="e">
        <f t="shared" si="176"/>
        <v>#REF!</v>
      </c>
      <c r="CQ138" s="46" t="e">
        <f t="shared" si="177"/>
        <v>#REF!</v>
      </c>
      <c r="CR138" s="46"/>
      <c r="CS138" s="46" t="e">
        <f t="shared" si="178"/>
        <v>#REF!</v>
      </c>
      <c r="CT138" s="46" t="e">
        <f t="shared" si="179"/>
        <v>#REF!</v>
      </c>
      <c r="CU138" s="46" t="e">
        <f t="shared" si="180"/>
        <v>#REF!</v>
      </c>
      <c r="CW138" s="46" t="e">
        <f t="shared" si="181"/>
        <v>#REF!</v>
      </c>
      <c r="CX138" s="46" t="e">
        <f t="shared" si="182"/>
        <v>#REF!</v>
      </c>
      <c r="CY138" s="46" t="e">
        <f t="shared" si="183"/>
        <v>#REF!</v>
      </c>
    </row>
    <row r="139" spans="1:103" x14ac:dyDescent="0.2">
      <c r="A139" s="1" t="s">
        <v>63</v>
      </c>
      <c r="B139" s="1">
        <f t="shared" si="116"/>
        <v>1999</v>
      </c>
      <c r="D139" s="43">
        <f t="shared" si="149"/>
        <v>7701.860268124</v>
      </c>
      <c r="F139" s="43">
        <f t="shared" si="150"/>
        <v>72.299726123506517</v>
      </c>
      <c r="H139" s="50">
        <f t="shared" si="117"/>
        <v>106.52682494214767</v>
      </c>
      <c r="I139" s="57"/>
      <c r="J139" s="57"/>
      <c r="K139" s="43">
        <f t="shared" si="151"/>
        <v>7854.7131441685897</v>
      </c>
      <c r="L139" s="115">
        <f t="shared" si="105"/>
        <v>108.64098061382307</v>
      </c>
      <c r="O139" s="52">
        <f t="shared" si="118"/>
        <v>0.98053997985170605</v>
      </c>
      <c r="R139" s="46">
        <f t="shared" si="152"/>
        <v>1.0317065441815463</v>
      </c>
      <c r="S139" s="46"/>
      <c r="T139" s="46"/>
      <c r="V139" s="48">
        <f t="shared" si="153"/>
        <v>1.242869781413823</v>
      </c>
      <c r="W139" s="48">
        <f t="shared" si="154"/>
        <v>1.017100050691657</v>
      </c>
      <c r="X139" s="48">
        <f t="shared" si="155"/>
        <v>0.98584239523121686</v>
      </c>
      <c r="Y139" s="48">
        <f t="shared" si="119"/>
        <v>1.0317065441815463</v>
      </c>
      <c r="Z139" s="48">
        <f t="shared" si="120"/>
        <v>1.264122917679128</v>
      </c>
      <c r="AA139" s="48">
        <f t="shared" si="121"/>
        <v>1.264122917679128</v>
      </c>
      <c r="AB139" s="48"/>
      <c r="AC139" s="48" t="e">
        <f>#REF!*#REF!*X139</f>
        <v>#REF!</v>
      </c>
      <c r="AH139" s="5"/>
      <c r="AJ139" s="46" t="e">
        <f>D139/#REF!</f>
        <v>#REF!</v>
      </c>
      <c r="AK139" s="46" t="e">
        <f>#REF!/#REF!</f>
        <v>#REF!</v>
      </c>
      <c r="AL139" s="46" t="e">
        <f>#REF!/#REF!</f>
        <v>#REF!</v>
      </c>
      <c r="AM139" s="46" t="e">
        <f>#REF!/#REF!</f>
        <v>#REF!</v>
      </c>
      <c r="AO139" s="46" t="e">
        <f t="shared" si="156"/>
        <v>#REF!</v>
      </c>
      <c r="AP139" s="46" t="e">
        <f t="shared" si="157"/>
        <v>#REF!</v>
      </c>
      <c r="AQ139" s="46" t="e">
        <f t="shared" si="158"/>
        <v>#REF!</v>
      </c>
      <c r="AR139" s="46" t="e">
        <f t="shared" si="159"/>
        <v>#REF!</v>
      </c>
      <c r="AS139" s="46" t="e">
        <f t="shared" si="160"/>
        <v>#REF!</v>
      </c>
      <c r="AT139" s="46"/>
      <c r="AU139" s="46" t="e">
        <f t="shared" si="161"/>
        <v>#REF!</v>
      </c>
      <c r="AV139" s="46" t="e">
        <f t="shared" si="162"/>
        <v>#REF!</v>
      </c>
      <c r="AW139" s="46" t="e">
        <f t="shared" si="163"/>
        <v>#REF!</v>
      </c>
      <c r="AX139" s="46" t="e">
        <f t="shared" si="164"/>
        <v>#REF!</v>
      </c>
      <c r="BA139" s="46" t="e">
        <f>LN(#REF!/#REF!)</f>
        <v>#REF!</v>
      </c>
      <c r="BB139" s="46" t="e">
        <f>LN(#REF!/#REF!)</f>
        <v>#REF!</v>
      </c>
      <c r="BC139" s="46" t="e">
        <f>LN(#REF!/#REF!)</f>
        <v>#REF!</v>
      </c>
      <c r="BD139" s="46" t="e">
        <f>LN(#REF!/#REF!)</f>
        <v>#REF!</v>
      </c>
      <c r="BF139" s="46" t="e">
        <f>F139/#REF!</f>
        <v>#REF!</v>
      </c>
      <c r="BG139" s="46" t="e">
        <f>#REF!/#REF!</f>
        <v>#REF!</v>
      </c>
      <c r="BH139" s="46" t="e">
        <f>#REF!/#REF!</f>
        <v>#REF!</v>
      </c>
      <c r="BI139" s="46" t="e">
        <f>#REF!/#REF!</f>
        <v>#REF!</v>
      </c>
      <c r="BJ139" s="46"/>
      <c r="BL139" s="46" t="e">
        <f t="shared" si="165"/>
        <v>#REF!</v>
      </c>
      <c r="BM139" s="46" t="e">
        <f t="shared" si="166"/>
        <v>#REF!</v>
      </c>
      <c r="BN139" s="46" t="e">
        <f t="shared" si="167"/>
        <v>#REF!</v>
      </c>
      <c r="BO139" s="46" t="e">
        <f t="shared" si="168"/>
        <v>#REF!</v>
      </c>
      <c r="BQ139" s="46" t="e">
        <f>LN(#REF!/#REF!)</f>
        <v>#REF!</v>
      </c>
      <c r="BR139" s="46" t="e">
        <f>LN(#REF!/#REF!)</f>
        <v>#REF!</v>
      </c>
      <c r="BS139" s="46" t="e">
        <f>LN(#REF!/#REF!)</f>
        <v>#REF!</v>
      </c>
      <c r="BT139" s="46" t="e">
        <f>LN(#REF!/#REF!)</f>
        <v>#REF!</v>
      </c>
      <c r="BV139" s="46" t="e">
        <f>LN(#REF!/#REF!)</f>
        <v>#REF!</v>
      </c>
      <c r="BW139" s="46" t="e">
        <f>LN(#REF!/#REF!)</f>
        <v>#REF!</v>
      </c>
      <c r="BX139" s="46" t="e">
        <f>LN(#REF!/#REF!)</f>
        <v>#REF!</v>
      </c>
      <c r="BY139" s="46" t="e">
        <f>LN(#REF!/#REF!)</f>
        <v>#REF!</v>
      </c>
      <c r="CA139" s="46">
        <f t="shared" si="146"/>
        <v>7.0953128178195442E-3</v>
      </c>
      <c r="CB139" s="46" t="e">
        <f>LN(#REF!/#REF!)</f>
        <v>#REF!</v>
      </c>
      <c r="CC139" s="46" t="e">
        <f>LN(#REF!/#REF!)</f>
        <v>#REF!</v>
      </c>
      <c r="CD139" s="46" t="e">
        <f>LN(#REF!/#REF!)</f>
        <v>#REF!</v>
      </c>
      <c r="CG139" s="46" t="e">
        <f t="shared" si="169"/>
        <v>#REF!</v>
      </c>
      <c r="CH139" s="46" t="e">
        <f t="shared" si="170"/>
        <v>#REF!</v>
      </c>
      <c r="CI139" s="46" t="e">
        <f t="shared" si="171"/>
        <v>#REF!</v>
      </c>
      <c r="CJ139" s="46"/>
      <c r="CK139" s="46" t="e">
        <f t="shared" si="172"/>
        <v>#REF!</v>
      </c>
      <c r="CL139" s="46" t="e">
        <f t="shared" si="173"/>
        <v>#REF!</v>
      </c>
      <c r="CM139" s="46" t="e">
        <f t="shared" si="174"/>
        <v>#REF!</v>
      </c>
      <c r="CN139" s="46"/>
      <c r="CO139" s="46" t="e">
        <f t="shared" si="175"/>
        <v>#REF!</v>
      </c>
      <c r="CP139" s="46" t="e">
        <f t="shared" si="176"/>
        <v>#REF!</v>
      </c>
      <c r="CQ139" s="46" t="e">
        <f t="shared" si="177"/>
        <v>#REF!</v>
      </c>
      <c r="CR139" s="46"/>
      <c r="CS139" s="46" t="e">
        <f t="shared" si="178"/>
        <v>#REF!</v>
      </c>
      <c r="CT139" s="46" t="e">
        <f t="shared" si="179"/>
        <v>#REF!</v>
      </c>
      <c r="CU139" s="46" t="e">
        <f t="shared" si="180"/>
        <v>#REF!</v>
      </c>
      <c r="CW139" s="46" t="e">
        <f t="shared" si="181"/>
        <v>#REF!</v>
      </c>
      <c r="CX139" s="46" t="e">
        <f t="shared" si="182"/>
        <v>#REF!</v>
      </c>
      <c r="CY139" s="46" t="e">
        <f t="shared" si="183"/>
        <v>#REF!</v>
      </c>
    </row>
    <row r="140" spans="1:103" x14ac:dyDescent="0.2">
      <c r="A140" s="1" t="s">
        <v>63</v>
      </c>
      <c r="B140" s="1">
        <f t="shared" si="116"/>
        <v>2000</v>
      </c>
      <c r="D140" s="43">
        <f t="shared" si="149"/>
        <v>8116.0172715359986</v>
      </c>
      <c r="F140" s="43">
        <f t="shared" si="150"/>
        <v>73.870248903781942</v>
      </c>
      <c r="H140" s="50">
        <f t="shared" si="117"/>
        <v>109.86855184564678</v>
      </c>
      <c r="I140" s="57"/>
      <c r="J140" s="57"/>
      <c r="K140" s="43">
        <f t="shared" si="151"/>
        <v>8176.7846202711889</v>
      </c>
      <c r="L140" s="115">
        <f t="shared" si="105"/>
        <v>110.69117461512386</v>
      </c>
      <c r="O140" s="52">
        <f t="shared" si="118"/>
        <v>0.99256830752462999</v>
      </c>
      <c r="R140" s="46">
        <f t="shared" si="152"/>
        <v>1.051176163804205</v>
      </c>
      <c r="S140" s="46"/>
      <c r="T140" s="46"/>
      <c r="V140" s="48">
        <f t="shared" si="153"/>
        <v>1.2698678823650202</v>
      </c>
      <c r="W140" s="48">
        <f t="shared" si="154"/>
        <v>1.0490062921927292</v>
      </c>
      <c r="X140" s="48">
        <f t="shared" si="155"/>
        <v>0.99793576787013227</v>
      </c>
      <c r="Y140" s="48">
        <f t="shared" si="119"/>
        <v>1.051176163804205</v>
      </c>
      <c r="Z140" s="48">
        <f t="shared" si="120"/>
        <v>1.3320993988543628</v>
      </c>
      <c r="AA140" s="48">
        <f t="shared" si="121"/>
        <v>1.3320993988543628</v>
      </c>
      <c r="AB140" s="48"/>
      <c r="AC140" s="48" t="e">
        <f>#REF!*#REF!*X140</f>
        <v>#REF!</v>
      </c>
      <c r="AD140" s="46"/>
      <c r="AE140" s="46"/>
      <c r="AH140" s="5"/>
      <c r="AJ140" s="46" t="e">
        <f>D140/#REF!</f>
        <v>#REF!</v>
      </c>
      <c r="AK140" s="46" t="e">
        <f>#REF!/#REF!</f>
        <v>#REF!</v>
      </c>
      <c r="AL140" s="46" t="e">
        <f>#REF!/#REF!</f>
        <v>#REF!</v>
      </c>
      <c r="AM140" s="46" t="e">
        <f>#REF!/#REF!</f>
        <v>#REF!</v>
      </c>
      <c r="AO140" s="46" t="e">
        <f t="shared" si="156"/>
        <v>#REF!</v>
      </c>
      <c r="AP140" s="46" t="e">
        <f t="shared" si="157"/>
        <v>#REF!</v>
      </c>
      <c r="AQ140" s="46" t="e">
        <f t="shared" si="158"/>
        <v>#REF!</v>
      </c>
      <c r="AR140" s="46" t="e">
        <f t="shared" si="159"/>
        <v>#REF!</v>
      </c>
      <c r="AS140" s="46" t="e">
        <f t="shared" si="160"/>
        <v>#REF!</v>
      </c>
      <c r="AT140" s="46"/>
      <c r="AU140" s="46" t="e">
        <f t="shared" si="161"/>
        <v>#REF!</v>
      </c>
      <c r="AV140" s="46" t="e">
        <f t="shared" si="162"/>
        <v>#REF!</v>
      </c>
      <c r="AW140" s="46" t="e">
        <f t="shared" si="163"/>
        <v>#REF!</v>
      </c>
      <c r="AX140" s="46" t="e">
        <f t="shared" si="164"/>
        <v>#REF!</v>
      </c>
      <c r="BA140" s="46" t="e">
        <f>LN(#REF!/#REF!)</f>
        <v>#REF!</v>
      </c>
      <c r="BB140" s="46" t="e">
        <f>LN(#REF!/#REF!)</f>
        <v>#REF!</v>
      </c>
      <c r="BC140" s="46" t="e">
        <f>LN(#REF!/#REF!)</f>
        <v>#REF!</v>
      </c>
      <c r="BD140" s="46" t="e">
        <f>LN(#REF!/#REF!)</f>
        <v>#REF!</v>
      </c>
      <c r="BF140" s="46" t="e">
        <f>F140/#REF!</f>
        <v>#REF!</v>
      </c>
      <c r="BG140" s="46" t="e">
        <f>#REF!/#REF!</f>
        <v>#REF!</v>
      </c>
      <c r="BH140" s="46" t="e">
        <f>#REF!/#REF!</f>
        <v>#REF!</v>
      </c>
      <c r="BI140" s="46" t="e">
        <f>#REF!/#REF!</f>
        <v>#REF!</v>
      </c>
      <c r="BJ140" s="46"/>
      <c r="BL140" s="46" t="e">
        <f t="shared" si="165"/>
        <v>#REF!</v>
      </c>
      <c r="BM140" s="46" t="e">
        <f t="shared" si="166"/>
        <v>#REF!</v>
      </c>
      <c r="BN140" s="46" t="e">
        <f t="shared" si="167"/>
        <v>#REF!</v>
      </c>
      <c r="BO140" s="46" t="e">
        <f t="shared" si="168"/>
        <v>#REF!</v>
      </c>
      <c r="BQ140" s="46" t="e">
        <f>LN(#REF!/#REF!)</f>
        <v>#REF!</v>
      </c>
      <c r="BR140" s="46" t="e">
        <f>LN(#REF!/#REF!)</f>
        <v>#REF!</v>
      </c>
      <c r="BS140" s="46" t="e">
        <f>LN(#REF!/#REF!)</f>
        <v>#REF!</v>
      </c>
      <c r="BT140" s="46" t="e">
        <f>LN(#REF!/#REF!)</f>
        <v>#REF!</v>
      </c>
      <c r="BV140" s="46" t="e">
        <f>LN(#REF!/#REF!)</f>
        <v>#REF!</v>
      </c>
      <c r="BW140" s="46" t="e">
        <f>LN(#REF!/#REF!)</f>
        <v>#REF!</v>
      </c>
      <c r="BX140" s="46" t="e">
        <f>LN(#REF!/#REF!)</f>
        <v>#REF!</v>
      </c>
      <c r="BY140" s="46" t="e">
        <f>LN(#REF!/#REF!)</f>
        <v>#REF!</v>
      </c>
      <c r="CA140" s="46">
        <f t="shared" si="146"/>
        <v>1.21924141268822E-2</v>
      </c>
      <c r="CB140" s="46" t="e">
        <f>LN(#REF!/#REF!)</f>
        <v>#REF!</v>
      </c>
      <c r="CC140" s="46" t="e">
        <f>LN(#REF!/#REF!)</f>
        <v>#REF!</v>
      </c>
      <c r="CD140" s="46" t="e">
        <f>LN(#REF!/#REF!)</f>
        <v>#REF!</v>
      </c>
      <c r="CG140" s="46" t="e">
        <f t="shared" si="169"/>
        <v>#REF!</v>
      </c>
      <c r="CH140" s="46" t="e">
        <f t="shared" si="170"/>
        <v>#REF!</v>
      </c>
      <c r="CI140" s="46" t="e">
        <f t="shared" si="171"/>
        <v>#REF!</v>
      </c>
      <c r="CJ140" s="46"/>
      <c r="CK140" s="46" t="e">
        <f t="shared" si="172"/>
        <v>#REF!</v>
      </c>
      <c r="CL140" s="46" t="e">
        <f t="shared" si="173"/>
        <v>#REF!</v>
      </c>
      <c r="CM140" s="46" t="e">
        <f t="shared" si="174"/>
        <v>#REF!</v>
      </c>
      <c r="CN140" s="46"/>
      <c r="CO140" s="46" t="e">
        <f t="shared" si="175"/>
        <v>#REF!</v>
      </c>
      <c r="CP140" s="46" t="e">
        <f t="shared" si="176"/>
        <v>#REF!</v>
      </c>
      <c r="CQ140" s="46" t="e">
        <f t="shared" si="177"/>
        <v>#REF!</v>
      </c>
      <c r="CR140" s="46"/>
      <c r="CS140" s="46" t="e">
        <f t="shared" si="178"/>
        <v>#REF!</v>
      </c>
      <c r="CT140" s="46" t="e">
        <f t="shared" si="179"/>
        <v>#REF!</v>
      </c>
      <c r="CU140" s="46" t="e">
        <f t="shared" si="180"/>
        <v>#REF!</v>
      </c>
      <c r="CW140" s="46" t="e">
        <f t="shared" si="181"/>
        <v>#REF!</v>
      </c>
      <c r="CX140" s="46" t="e">
        <f t="shared" si="182"/>
        <v>#REF!</v>
      </c>
      <c r="CY140" s="46" t="e">
        <f t="shared" si="183"/>
        <v>#REF!</v>
      </c>
    </row>
    <row r="141" spans="1:103" x14ac:dyDescent="0.2">
      <c r="A141" s="1" t="s">
        <v>63</v>
      </c>
      <c r="B141" s="1">
        <f t="shared" si="116"/>
        <v>2001</v>
      </c>
      <c r="D141" s="43">
        <f t="shared" si="149"/>
        <v>7983.7594720959996</v>
      </c>
      <c r="F141" s="43">
        <f t="shared" si="150"/>
        <v>75.387733723424319</v>
      </c>
      <c r="H141" s="50">
        <f t="shared" ref="H141:H146" si="188">D141/F141</f>
        <v>105.90263266682206</v>
      </c>
      <c r="I141" s="57"/>
      <c r="J141" s="57"/>
      <c r="K141" s="43">
        <f t="shared" si="151"/>
        <v>8152.5736197297829</v>
      </c>
      <c r="L141" s="115">
        <f t="shared" si="105"/>
        <v>108.14191138361056</v>
      </c>
      <c r="O141" s="52">
        <f t="shared" si="118"/>
        <v>0.97929314649483923</v>
      </c>
      <c r="R141" s="46">
        <f t="shared" si="152"/>
        <v>1.0269671448508266</v>
      </c>
      <c r="S141" s="46"/>
      <c r="T141" s="46"/>
      <c r="V141" s="48">
        <f t="shared" si="153"/>
        <v>1.2959542332713276</v>
      </c>
      <c r="W141" s="48">
        <f t="shared" si="154"/>
        <v>1.0111403687503262</v>
      </c>
      <c r="X141" s="48">
        <f t="shared" si="155"/>
        <v>0.98458881943803633</v>
      </c>
      <c r="Y141" s="48">
        <f t="shared" ref="Y141:Y146" si="189">R141</f>
        <v>1.0269671448508266</v>
      </c>
      <c r="Z141" s="48">
        <f t="shared" ref="Z141:Z146" si="190">V141*X141*Y141</f>
        <v>1.3103916413135166</v>
      </c>
      <c r="AA141" s="48">
        <f t="shared" ref="AA141:AA146" si="191">V141*W141</f>
        <v>1.3103916413135166</v>
      </c>
      <c r="AB141" s="48"/>
      <c r="AC141" s="48"/>
      <c r="AH141" s="5"/>
      <c r="AJ141" s="46"/>
      <c r="AK141" s="46"/>
      <c r="AL141" s="46"/>
      <c r="AM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BA141" s="46"/>
      <c r="BB141" s="46"/>
      <c r="BC141" s="46"/>
      <c r="BD141" s="46"/>
      <c r="BF141" s="46"/>
      <c r="BG141" s="46"/>
      <c r="BH141" s="46"/>
      <c r="BI141" s="46"/>
      <c r="BJ141" s="46"/>
      <c r="BL141" s="46"/>
      <c r="BM141" s="46"/>
      <c r="BN141" s="46"/>
      <c r="BO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</row>
    <row r="142" spans="1:103" x14ac:dyDescent="0.2">
      <c r="A142" s="1" t="s">
        <v>63</v>
      </c>
      <c r="B142" s="1">
        <f t="shared" si="116"/>
        <v>2002</v>
      </c>
      <c r="D142" s="43">
        <f t="shared" si="149"/>
        <v>8105.2765838119994</v>
      </c>
      <c r="F142" s="43">
        <f t="shared" si="150"/>
        <v>76.666137428142079</v>
      </c>
      <c r="H142" s="50">
        <f t="shared" si="188"/>
        <v>105.72172872813559</v>
      </c>
      <c r="K142" s="43">
        <f t="shared" si="151"/>
        <v>8160.2040006505122</v>
      </c>
      <c r="L142" s="115">
        <f t="shared" si="105"/>
        <v>106.4381782413251</v>
      </c>
      <c r="O142" s="52">
        <f t="shared" si="118"/>
        <v>0.99326886719570562</v>
      </c>
      <c r="R142" s="46">
        <f t="shared" si="152"/>
        <v>1.0107876827132098</v>
      </c>
      <c r="S142" s="46"/>
      <c r="T142" s="46"/>
      <c r="V142" s="48">
        <f t="shared" si="153"/>
        <v>1.3179306558420987</v>
      </c>
      <c r="W142" s="48">
        <f t="shared" si="154"/>
        <v>1.0094131286367842</v>
      </c>
      <c r="X142" s="48">
        <f t="shared" si="155"/>
        <v>0.99864011592153956</v>
      </c>
      <c r="Y142" s="48">
        <f t="shared" si="189"/>
        <v>1.0107876827132098</v>
      </c>
      <c r="Z142" s="48">
        <f t="shared" si="190"/>
        <v>1.3303365066399018</v>
      </c>
      <c r="AA142" s="48">
        <f t="shared" si="191"/>
        <v>1.3303365066399018</v>
      </c>
      <c r="AB142" s="58"/>
      <c r="AC142" s="58"/>
      <c r="AH142" s="5"/>
      <c r="AJ142" s="46"/>
      <c r="AK142" s="46"/>
      <c r="AL142" s="46"/>
      <c r="AM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BA142" s="46"/>
      <c r="BB142" s="46"/>
      <c r="BC142" s="46"/>
      <c r="BD142" s="46"/>
      <c r="BF142" s="46"/>
      <c r="BG142" s="46"/>
      <c r="BH142" s="46"/>
      <c r="BI142" s="46"/>
      <c r="BJ142" s="46"/>
      <c r="BL142" s="46"/>
      <c r="BM142" s="46"/>
      <c r="BN142" s="46"/>
      <c r="BO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</row>
    <row r="143" spans="1:103" x14ac:dyDescent="0.2">
      <c r="A143" s="1" t="s">
        <v>63</v>
      </c>
      <c r="B143" s="1">
        <f t="shared" si="116"/>
        <v>2003</v>
      </c>
      <c r="D143" s="43">
        <f t="shared" si="149"/>
        <v>8279.0630535439996</v>
      </c>
      <c r="F143" s="43">
        <f t="shared" si="150"/>
        <v>77.765478809122598</v>
      </c>
      <c r="H143" s="50">
        <f t="shared" si="188"/>
        <v>106.46193118498218</v>
      </c>
      <c r="K143" s="43">
        <f t="shared" si="151"/>
        <v>8313.2855310660816</v>
      </c>
      <c r="L143" s="115">
        <f t="shared" si="105"/>
        <v>106.90200405595469</v>
      </c>
      <c r="O143" s="52">
        <f t="shared" si="118"/>
        <v>0.99588339924158797</v>
      </c>
      <c r="R143" s="46">
        <f t="shared" si="152"/>
        <v>1.0151923937680067</v>
      </c>
      <c r="S143" s="46"/>
      <c r="T143" s="46"/>
      <c r="V143" s="48">
        <f t="shared" si="153"/>
        <v>1.3368289042191999</v>
      </c>
      <c r="W143" s="48">
        <f t="shared" si="154"/>
        <v>1.0164804561084293</v>
      </c>
      <c r="X143" s="48">
        <f t="shared" si="155"/>
        <v>1.0012687864372602</v>
      </c>
      <c r="Y143" s="48">
        <f t="shared" si="189"/>
        <v>1.0151923937680067</v>
      </c>
      <c r="Z143" s="48">
        <f t="shared" si="190"/>
        <v>1.3588604542996641</v>
      </c>
      <c r="AA143" s="48">
        <f t="shared" si="191"/>
        <v>1.3588604542996641</v>
      </c>
      <c r="AB143" s="48"/>
      <c r="AC143" s="48"/>
      <c r="AH143" s="5"/>
      <c r="AJ143" s="46"/>
      <c r="AK143" s="46"/>
      <c r="AL143" s="46"/>
      <c r="AM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BA143" s="46"/>
      <c r="BB143" s="46"/>
      <c r="BC143" s="46"/>
      <c r="BD143" s="46"/>
      <c r="BF143" s="46"/>
      <c r="BG143" s="46"/>
      <c r="BH143" s="46"/>
      <c r="BI143" s="46"/>
      <c r="BJ143" s="46"/>
      <c r="BL143" s="46"/>
      <c r="BM143" s="46"/>
      <c r="BN143" s="46"/>
      <c r="BO143" s="46"/>
      <c r="BV143" s="59">
        <v>4.9503523751110853E-3</v>
      </c>
      <c r="BW143" s="59">
        <v>-1.1102230246251565E-16</v>
      </c>
      <c r="BX143" s="59">
        <v>9.8028047537669846E-3</v>
      </c>
      <c r="BY143" s="59">
        <v>9.8028047537669846E-3</v>
      </c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</row>
    <row r="144" spans="1:103" x14ac:dyDescent="0.2">
      <c r="A144" s="1" t="s">
        <v>63</v>
      </c>
      <c r="B144" s="1">
        <f t="shared" si="116"/>
        <v>2004</v>
      </c>
      <c r="D144" s="43">
        <f t="shared" si="149"/>
        <v>8303.9620569559993</v>
      </c>
      <c r="F144" s="43">
        <f t="shared" si="150"/>
        <v>78.845410774692752</v>
      </c>
      <c r="H144" s="50">
        <f t="shared" si="188"/>
        <v>105.31953572650225</v>
      </c>
      <c r="K144" s="43">
        <f t="shared" si="151"/>
        <v>8430.6275168917346</v>
      </c>
      <c r="L144" s="115">
        <f t="shared" si="105"/>
        <v>106.92603962687119</v>
      </c>
      <c r="O144" s="52">
        <f t="shared" si="118"/>
        <v>0.98497555968616257</v>
      </c>
      <c r="R144" s="46">
        <f t="shared" si="152"/>
        <v>1.0154206470078762</v>
      </c>
      <c r="S144" s="46"/>
      <c r="T144" s="46"/>
      <c r="V144" s="48">
        <f t="shared" si="153"/>
        <v>1.3553934946810937</v>
      </c>
      <c r="W144" s="48">
        <f t="shared" si="154"/>
        <v>1.0055730580951976</v>
      </c>
      <c r="X144" s="48">
        <f t="shared" si="155"/>
        <v>0.99030196112153501</v>
      </c>
      <c r="Y144" s="48">
        <f t="shared" si="189"/>
        <v>1.0154206470078762</v>
      </c>
      <c r="Z144" s="48">
        <f t="shared" si="190"/>
        <v>1.3629471813688043</v>
      </c>
      <c r="AA144" s="48">
        <f t="shared" si="191"/>
        <v>1.3629471813688043</v>
      </c>
      <c r="AB144" s="48"/>
      <c r="AC144" s="48"/>
      <c r="AH144" s="5"/>
      <c r="AJ144" s="46"/>
      <c r="AK144" s="46"/>
      <c r="AL144" s="46"/>
      <c r="AM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BA144" s="46"/>
      <c r="BB144" s="46"/>
      <c r="BC144" s="46"/>
      <c r="BD144" s="46"/>
      <c r="BF144" s="46"/>
      <c r="BG144" s="46"/>
      <c r="BH144" s="46"/>
      <c r="BI144" s="46"/>
      <c r="BJ144" s="46"/>
      <c r="BL144" s="46"/>
      <c r="BM144" s="46"/>
      <c r="BN144" s="46"/>
      <c r="BO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</row>
    <row r="145" spans="1:112" x14ac:dyDescent="0.2">
      <c r="A145" s="1" t="s">
        <v>63</v>
      </c>
      <c r="B145" s="1">
        <f t="shared" si="116"/>
        <v>2005</v>
      </c>
      <c r="D145" s="43">
        <f t="shared" si="149"/>
        <v>8275.8200603679998</v>
      </c>
      <c r="F145" s="43">
        <f t="shared" si="150"/>
        <v>79.981502570981235</v>
      </c>
      <c r="H145" s="50">
        <f t="shared" si="188"/>
        <v>103.47167525420583</v>
      </c>
      <c r="K145" s="43">
        <f t="shared" si="151"/>
        <v>8345.9620296802059</v>
      </c>
      <c r="L145" s="115">
        <f t="shared" si="105"/>
        <v>104.34865264344603</v>
      </c>
      <c r="O145" s="52">
        <f t="shared" si="118"/>
        <v>0.99159569992497387</v>
      </c>
      <c r="R145" s="46">
        <f t="shared" si="152"/>
        <v>0.99094455149894312</v>
      </c>
      <c r="S145" s="46"/>
      <c r="T145" s="46"/>
      <c r="V145" s="48">
        <f t="shared" si="153"/>
        <v>1.3749235017534167</v>
      </c>
      <c r="W145" s="48">
        <f t="shared" si="154"/>
        <v>0.98792999982265006</v>
      </c>
      <c r="X145" s="48">
        <f t="shared" si="155"/>
        <v>0.99695790075061907</v>
      </c>
      <c r="Y145" s="48">
        <f t="shared" si="189"/>
        <v>0.99094455149894312</v>
      </c>
      <c r="Z145" s="48">
        <f t="shared" si="190"/>
        <v>1.3583281748434104</v>
      </c>
      <c r="AA145" s="48">
        <f t="shared" si="191"/>
        <v>1.3583281748434104</v>
      </c>
      <c r="AB145" s="48"/>
      <c r="AC145" s="48"/>
      <c r="AH145" s="5"/>
      <c r="AJ145" s="46"/>
      <c r="AK145" s="46"/>
      <c r="AL145" s="46"/>
      <c r="AM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BA145" s="46"/>
      <c r="BB145" s="46"/>
      <c r="BC145" s="46"/>
      <c r="BD145" s="46"/>
      <c r="BF145" s="46"/>
      <c r="BG145" s="46"/>
      <c r="BH145" s="46"/>
      <c r="BI145" s="46"/>
      <c r="BJ145" s="46"/>
      <c r="BL145" s="46"/>
      <c r="BM145" s="46"/>
      <c r="BN145" s="46"/>
      <c r="BO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</row>
    <row r="146" spans="1:112" x14ac:dyDescent="0.2">
      <c r="A146" s="1" t="s">
        <v>63</v>
      </c>
      <c r="B146" s="1">
        <f t="shared" si="116"/>
        <v>2006</v>
      </c>
      <c r="D146" s="43">
        <f t="shared" si="149"/>
        <v>8017.3867901040003</v>
      </c>
      <c r="F146" s="43">
        <f t="shared" si="150"/>
        <v>81.211409424915445</v>
      </c>
      <c r="H146" s="50">
        <f t="shared" si="188"/>
        <v>98.722419015723759</v>
      </c>
      <c r="K146" s="43">
        <f t="shared" si="151"/>
        <v>8292.7574501206982</v>
      </c>
      <c r="L146" s="115">
        <f t="shared" si="105"/>
        <v>102.11320686150414</v>
      </c>
      <c r="O146" s="52">
        <f t="shared" si="118"/>
        <v>0.96679383646838846</v>
      </c>
      <c r="R146" s="46">
        <f t="shared" si="152"/>
        <v>0.96971569265247726</v>
      </c>
      <c r="S146" s="46"/>
      <c r="T146" s="46"/>
      <c r="V146" s="48">
        <f t="shared" si="153"/>
        <v>1.3960662383122981</v>
      </c>
      <c r="W146" s="48">
        <f t="shared" si="154"/>
        <v>0.94258490703938991</v>
      </c>
      <c r="X146" s="48">
        <f t="shared" si="155"/>
        <v>0.97202191753865907</v>
      </c>
      <c r="Y146" s="48">
        <f t="shared" si="189"/>
        <v>0.96971569265247726</v>
      </c>
      <c r="Z146" s="48">
        <f t="shared" si="190"/>
        <v>1.3159109654604282</v>
      </c>
      <c r="AA146" s="48">
        <f t="shared" si="191"/>
        <v>1.3159109654604284</v>
      </c>
      <c r="AB146" s="48"/>
      <c r="AC146" s="48"/>
      <c r="AH146" s="5"/>
      <c r="AJ146" s="46"/>
      <c r="AK146" s="46"/>
      <c r="AL146" s="46"/>
      <c r="AM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BA146" s="46"/>
      <c r="BB146" s="46"/>
      <c r="BC146" s="46"/>
      <c r="BD146" s="46"/>
      <c r="BF146" s="46"/>
      <c r="BG146" s="46"/>
      <c r="BH146" s="46"/>
      <c r="BI146" s="46"/>
      <c r="BJ146" s="46"/>
      <c r="BL146" s="46"/>
      <c r="BM146" s="46"/>
      <c r="BN146" s="46"/>
      <c r="BO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</row>
    <row r="147" spans="1:112" x14ac:dyDescent="0.2">
      <c r="A147" s="1" t="s">
        <v>63</v>
      </c>
      <c r="B147" s="1">
        <f t="shared" si="116"/>
        <v>2007</v>
      </c>
      <c r="D147" s="43">
        <f t="shared" si="149"/>
        <v>8317.9467935159992</v>
      </c>
      <c r="F147" s="43">
        <f t="shared" si="150"/>
        <v>82.517823695937253</v>
      </c>
      <c r="H147" s="50">
        <f t="shared" ref="H147:H152" si="192">D147/F147</f>
        <v>100.8018197882445</v>
      </c>
      <c r="K147" s="43">
        <f t="shared" si="151"/>
        <v>8376.513295051016</v>
      </c>
      <c r="L147" s="115">
        <f t="shared" si="105"/>
        <v>101.51156344012296</v>
      </c>
      <c r="O147" s="52">
        <f t="shared" si="118"/>
        <v>0.99300824824457468</v>
      </c>
      <c r="R147" s="46">
        <f t="shared" si="152"/>
        <v>0.96400219990235969</v>
      </c>
      <c r="S147" s="46"/>
      <c r="T147" s="46"/>
      <c r="V147" s="48">
        <f t="shared" si="153"/>
        <v>1.4185241770420669</v>
      </c>
      <c r="W147" s="48">
        <f t="shared" si="154"/>
        <v>0.96243867281423312</v>
      </c>
      <c r="X147" s="48">
        <f t="shared" si="155"/>
        <v>0.9983780876347742</v>
      </c>
      <c r="Y147" s="48">
        <f t="shared" ref="Y147:Y152" si="193">R147</f>
        <v>0.96400219990235969</v>
      </c>
      <c r="Z147" s="48">
        <f t="shared" ref="Z147:Z152" si="194">V147*X147*Y147</f>
        <v>1.3652425263072692</v>
      </c>
      <c r="AA147" s="48">
        <f t="shared" ref="AA147:AA152" si="195">V147*W147</f>
        <v>1.3652425263072692</v>
      </c>
      <c r="AB147" s="48"/>
      <c r="AC147" s="48"/>
      <c r="AH147" s="5"/>
      <c r="AJ147" s="46"/>
      <c r="AK147" s="46"/>
      <c r="AL147" s="46"/>
      <c r="AM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BA147" s="46"/>
      <c r="BB147" s="46"/>
      <c r="BC147" s="46"/>
      <c r="BD147" s="46"/>
      <c r="BF147" s="46"/>
      <c r="BG147" s="46"/>
      <c r="BH147" s="46"/>
      <c r="BI147" s="46"/>
      <c r="BJ147" s="46"/>
      <c r="BL147" s="46"/>
      <c r="BM147" s="46"/>
      <c r="BN147" s="46"/>
      <c r="BO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</row>
    <row r="148" spans="1:112" x14ac:dyDescent="0.2">
      <c r="A148" s="1" t="s">
        <v>63</v>
      </c>
      <c r="B148" s="1">
        <f t="shared" si="116"/>
        <v>2008</v>
      </c>
      <c r="D148" s="43">
        <f t="shared" si="149"/>
        <v>8492.409796928001</v>
      </c>
      <c r="F148" s="43">
        <f t="shared" si="150"/>
        <v>83.696455468329944</v>
      </c>
      <c r="H148" s="50">
        <f t="shared" si="192"/>
        <v>101.4667795596369</v>
      </c>
      <c r="K148" s="43">
        <f t="shared" si="151"/>
        <v>8457.1070157548857</v>
      </c>
      <c r="L148" s="115">
        <f t="shared" si="105"/>
        <v>101.04498414457929</v>
      </c>
      <c r="O148" s="52">
        <f t="shared" si="118"/>
        <v>1.0041743330322472</v>
      </c>
      <c r="R148" s="46">
        <f t="shared" si="152"/>
        <v>0.95957134048013937</v>
      </c>
      <c r="S148" s="46"/>
      <c r="T148" s="46"/>
      <c r="V148" s="48">
        <f t="shared" si="153"/>
        <v>1.438785468361742</v>
      </c>
      <c r="W148" s="48">
        <f t="shared" si="154"/>
        <v>0.96878759589119912</v>
      </c>
      <c r="X148" s="48">
        <f t="shared" si="155"/>
        <v>1.0096045546821442</v>
      </c>
      <c r="Y148" s="48">
        <f t="shared" si="193"/>
        <v>0.95957134048013937</v>
      </c>
      <c r="Z148" s="48">
        <f t="shared" si="194"/>
        <v>1.3938775148973652</v>
      </c>
      <c r="AA148" s="48">
        <f t="shared" si="195"/>
        <v>1.393877514897365</v>
      </c>
      <c r="AB148" s="48"/>
      <c r="AC148" s="48"/>
      <c r="AH148" s="5"/>
      <c r="AJ148" s="46"/>
      <c r="AK148" s="46"/>
      <c r="AL148" s="46"/>
      <c r="AM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BA148" s="46"/>
      <c r="BB148" s="46"/>
      <c r="BC148" s="46"/>
      <c r="BD148" s="46"/>
      <c r="BF148" s="46"/>
      <c r="BG148" s="46"/>
      <c r="BH148" s="46"/>
      <c r="BI148" s="46"/>
      <c r="BJ148" s="46"/>
      <c r="BL148" s="46"/>
      <c r="BM148" s="46"/>
      <c r="BN148" s="46"/>
      <c r="BO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</row>
    <row r="149" spans="1:112" x14ac:dyDescent="0.2">
      <c r="A149" s="1" t="s">
        <v>63</v>
      </c>
      <c r="B149" s="1">
        <f t="shared" si="116"/>
        <v>2009</v>
      </c>
      <c r="D149" s="43">
        <f t="shared" si="149"/>
        <v>8374.2439157103199</v>
      </c>
      <c r="F149" s="43">
        <f t="shared" si="150"/>
        <v>84.394714908811167</v>
      </c>
      <c r="H149" s="50">
        <f t="shared" si="192"/>
        <v>99.227113033780896</v>
      </c>
      <c r="K149" s="43">
        <f t="shared" si="151"/>
        <v>8375.3079749243807</v>
      </c>
      <c r="L149" s="115">
        <f t="shared" si="105"/>
        <v>99.239721159955749</v>
      </c>
      <c r="O149" s="52">
        <f t="shared" si="118"/>
        <v>0.99987295282546662</v>
      </c>
      <c r="R149" s="46">
        <f t="shared" si="152"/>
        <v>0.9424277025574912</v>
      </c>
      <c r="S149" s="46"/>
      <c r="T149" s="46"/>
      <c r="V149" s="48">
        <f t="shared" si="153"/>
        <v>1.450788910209897</v>
      </c>
      <c r="W149" s="48">
        <f t="shared" si="154"/>
        <v>0.94740363989497323</v>
      </c>
      <c r="X149" s="48">
        <f t="shared" si="155"/>
        <v>1.0052799141238937</v>
      </c>
      <c r="Y149" s="48">
        <f t="shared" si="193"/>
        <v>0.9424277025574912</v>
      </c>
      <c r="Z149" s="48">
        <f t="shared" si="194"/>
        <v>1.3744826942521178</v>
      </c>
      <c r="AA149" s="48">
        <f t="shared" si="195"/>
        <v>1.3744826942521178</v>
      </c>
      <c r="AB149" s="48"/>
      <c r="AC149" s="48"/>
      <c r="AH149" s="5"/>
      <c r="AJ149" s="46"/>
      <c r="AK149" s="46"/>
      <c r="AL149" s="46"/>
      <c r="AM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BA149" s="46"/>
      <c r="BB149" s="46"/>
      <c r="BC149" s="46"/>
      <c r="BD149" s="46"/>
      <c r="BF149" s="46"/>
      <c r="BG149" s="46"/>
      <c r="BH149" s="46"/>
      <c r="BI149" s="46"/>
      <c r="BJ149" s="46"/>
      <c r="BL149" s="46"/>
      <c r="BM149" s="46"/>
      <c r="BN149" s="46"/>
      <c r="BO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</row>
    <row r="150" spans="1:112" x14ac:dyDescent="0.2">
      <c r="A150" s="1" t="s">
        <v>63</v>
      </c>
      <c r="B150" s="1">
        <f t="shared" si="116"/>
        <v>2010</v>
      </c>
      <c r="D150" s="43">
        <f t="shared" si="149"/>
        <v>8416.72012034</v>
      </c>
      <c r="F150" s="43">
        <f t="shared" si="150"/>
        <v>84.626053543784508</v>
      </c>
      <c r="H150" s="50">
        <f t="shared" si="192"/>
        <v>99.457788327388911</v>
      </c>
      <c r="K150" s="43">
        <f t="shared" si="151"/>
        <v>8389.0810388216087</v>
      </c>
      <c r="L150" s="115">
        <f t="shared" si="105"/>
        <v>99.131185817157345</v>
      </c>
      <c r="O150" s="52">
        <f t="shared" si="118"/>
        <v>1.0032946494843102</v>
      </c>
      <c r="R150" s="46">
        <f t="shared" si="152"/>
        <v>0.94139699920036546</v>
      </c>
      <c r="S150" s="46"/>
      <c r="T150" s="46"/>
      <c r="V150" s="48">
        <f t="shared" si="153"/>
        <v>1.4547657413003872</v>
      </c>
      <c r="W150" s="48">
        <f t="shared" si="154"/>
        <v>0.94960608846085737</v>
      </c>
      <c r="X150" s="48">
        <f t="shared" si="155"/>
        <v>1.0087201141149427</v>
      </c>
      <c r="Y150" s="48">
        <f t="shared" si="193"/>
        <v>0.94139699920036546</v>
      </c>
      <c r="Z150" s="48">
        <f t="shared" si="194"/>
        <v>1.3814544052231199</v>
      </c>
      <c r="AA150" s="48">
        <f t="shared" si="195"/>
        <v>1.3814544052231201</v>
      </c>
      <c r="AB150" s="48"/>
      <c r="AC150" s="48"/>
      <c r="AH150" s="5"/>
      <c r="AJ150" s="46"/>
      <c r="AK150" s="46"/>
      <c r="AL150" s="46"/>
      <c r="AM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BA150" s="46"/>
      <c r="BB150" s="46"/>
      <c r="BC150" s="46"/>
      <c r="BD150" s="46"/>
      <c r="BF150" s="46"/>
      <c r="BG150" s="46"/>
      <c r="BH150" s="46"/>
      <c r="BI150" s="46"/>
      <c r="BJ150" s="46"/>
      <c r="BL150" s="46"/>
      <c r="BM150" s="46"/>
      <c r="BN150" s="46"/>
      <c r="BO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</row>
    <row r="151" spans="1:112" x14ac:dyDescent="0.2">
      <c r="A151" s="1" t="s">
        <v>63</v>
      </c>
      <c r="B151" s="1">
        <f t="shared" si="116"/>
        <v>2011</v>
      </c>
      <c r="D151" s="43">
        <f t="shared" si="149"/>
        <v>8447.8871203399995</v>
      </c>
      <c r="F151" s="43">
        <f t="shared" si="150"/>
        <v>84.816248421448279</v>
      </c>
      <c r="H151" s="50">
        <f t="shared" si="192"/>
        <v>99.602225724047742</v>
      </c>
      <c r="K151" s="43">
        <f t="shared" si="151"/>
        <v>8435.9006532974599</v>
      </c>
      <c r="L151" s="115">
        <f t="shared" ref="L151" si="196">H151/O151</f>
        <v>99.46090295552608</v>
      </c>
      <c r="O151" s="52">
        <f t="shared" ref="O151" si="197">D151/K151</f>
        <v>1.0014208876485351</v>
      </c>
      <c r="R151" s="46">
        <f t="shared" si="152"/>
        <v>0.94452815033193538</v>
      </c>
      <c r="S151" s="46"/>
      <c r="T151" s="46"/>
      <c r="V151" s="48">
        <f t="shared" si="153"/>
        <v>1.4580352898685822</v>
      </c>
      <c r="W151" s="48">
        <f t="shared" si="154"/>
        <v>0.95098515221820912</v>
      </c>
      <c r="X151" s="48">
        <f t="shared" si="155"/>
        <v>1.0068362196341152</v>
      </c>
      <c r="Y151" s="48">
        <f t="shared" si="193"/>
        <v>0.94452815033193538</v>
      </c>
      <c r="Z151" s="48">
        <f t="shared" si="194"/>
        <v>1.3865699120751942</v>
      </c>
      <c r="AA151" s="48">
        <f t="shared" si="195"/>
        <v>1.3865699120751944</v>
      </c>
      <c r="AB151" s="48"/>
      <c r="AC151" s="48"/>
      <c r="AH151" s="5"/>
      <c r="AJ151" s="46"/>
      <c r="AK151" s="46"/>
      <c r="AL151" s="46"/>
      <c r="AM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BA151" s="46"/>
      <c r="BB151" s="46"/>
      <c r="BC151" s="46"/>
      <c r="BD151" s="46"/>
      <c r="BF151" s="46"/>
      <c r="BG151" s="46"/>
      <c r="BH151" s="46"/>
      <c r="BI151" s="46"/>
      <c r="BJ151" s="46"/>
      <c r="BL151" s="46"/>
      <c r="BM151" s="46"/>
      <c r="BN151" s="46"/>
      <c r="BO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</row>
    <row r="152" spans="1:112" x14ac:dyDescent="0.2">
      <c r="A152" s="1" t="s">
        <v>63</v>
      </c>
      <c r="B152" s="1">
        <f t="shared" si="116"/>
        <v>2012</v>
      </c>
      <c r="D152" s="43">
        <f t="shared" si="149"/>
        <v>8094.9391203399991</v>
      </c>
      <c r="F152" s="43">
        <f t="shared" si="150"/>
        <v>85</v>
      </c>
      <c r="H152" s="50">
        <f t="shared" si="192"/>
        <v>95.234577886352938</v>
      </c>
      <c r="K152" s="43">
        <f t="shared" si="151"/>
        <v>8579.4741829313352</v>
      </c>
      <c r="L152" s="115">
        <f t="shared" ref="L152" si="198">H152/O152</f>
        <v>100.93499038742748</v>
      </c>
      <c r="O152" s="52">
        <f t="shared" ref="O152" si="199">D152/K152</f>
        <v>0.94352392090003523</v>
      </c>
      <c r="R152" s="46">
        <f t="shared" ref="R152" si="200">L152/L$154</f>
        <v>0.9585267873250457</v>
      </c>
      <c r="S152" s="46"/>
      <c r="T152" s="46"/>
      <c r="V152" s="48">
        <f t="shared" ref="V152" si="201">F152/F$154</f>
        <v>1.4611940747840173</v>
      </c>
      <c r="W152" s="48">
        <f t="shared" ref="W152" si="202">H152/H$154</f>
        <v>0.90928359170014028</v>
      </c>
      <c r="X152" s="48">
        <f t="shared" ref="X152" si="203">O152/O$154</f>
        <v>0.9486261664503628</v>
      </c>
      <c r="Y152" s="48">
        <f t="shared" si="193"/>
        <v>0.9585267873250457</v>
      </c>
      <c r="Z152" s="48">
        <f t="shared" si="194"/>
        <v>1.3286397964905745</v>
      </c>
      <c r="AA152" s="48">
        <f t="shared" si="195"/>
        <v>1.3286397964905747</v>
      </c>
      <c r="AB152" s="48"/>
      <c r="AC152" s="48"/>
      <c r="AH152" s="5"/>
      <c r="AJ152" s="46"/>
      <c r="AK152" s="46"/>
      <c r="AL152" s="46"/>
      <c r="AM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BA152" s="46"/>
      <c r="BB152" s="46"/>
      <c r="BC152" s="46"/>
      <c r="BD152" s="46"/>
      <c r="BF152" s="46"/>
      <c r="BG152" s="46"/>
      <c r="BH152" s="46"/>
      <c r="BI152" s="46"/>
      <c r="BJ152" s="46"/>
      <c r="BL152" s="46"/>
      <c r="BM152" s="46"/>
      <c r="BN152" s="46"/>
      <c r="BO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</row>
    <row r="153" spans="1:112" hidden="1" x14ac:dyDescent="0.2">
      <c r="A153" s="1"/>
      <c r="B153" s="1"/>
      <c r="D153" s="43"/>
      <c r="F153" s="44"/>
      <c r="H153" s="45"/>
      <c r="L153" s="226"/>
      <c r="R153" s="46"/>
      <c r="S153" s="46"/>
      <c r="T153" s="46"/>
      <c r="V153" s="307"/>
      <c r="W153" s="307"/>
      <c r="X153" s="307"/>
      <c r="Y153" s="307"/>
      <c r="Z153" s="307"/>
      <c r="AA153" s="307"/>
      <c r="AB153" s="307"/>
      <c r="AC153" s="307"/>
      <c r="AH153" s="5"/>
      <c r="AJ153" s="46"/>
      <c r="AK153" s="46"/>
      <c r="AL153" s="46"/>
      <c r="AM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BA153" s="46"/>
      <c r="BB153" s="46"/>
      <c r="BC153" s="46"/>
      <c r="BD153" s="46"/>
      <c r="BF153" s="46"/>
      <c r="BG153" s="46"/>
      <c r="BH153" s="46"/>
      <c r="BI153" s="46"/>
      <c r="BJ153" s="46"/>
      <c r="BL153" s="46"/>
      <c r="BM153" s="46"/>
      <c r="BN153" s="46"/>
      <c r="BO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</row>
    <row r="154" spans="1:112" hidden="1" x14ac:dyDescent="0.2">
      <c r="A154" s="53" t="s">
        <v>57</v>
      </c>
      <c r="B154" s="54">
        <f>Base_year</f>
        <v>1985</v>
      </c>
      <c r="D154" s="51">
        <f>INDEX(D89:D149,base_row,1)</f>
        <v>6092.6514031280003</v>
      </c>
      <c r="F154" s="51">
        <f>INDEX(F89:F149,base_row,1)</f>
        <v>58.171601888383009</v>
      </c>
      <c r="H154" s="51">
        <f>INDEX(H89:H149,base_row,1)</f>
        <v>104.73583682323721</v>
      </c>
      <c r="L154" s="50">
        <f>INDEX(L89:L149,base_row,1)</f>
        <v>105.30221139578799</v>
      </c>
      <c r="O154" s="52">
        <f>INDEX(O89:O149,base_row,1)</f>
        <v>0.99462143705204809</v>
      </c>
      <c r="R154" s="46"/>
      <c r="S154" s="46"/>
      <c r="T154" s="46"/>
      <c r="V154" s="307"/>
      <c r="W154" s="307"/>
      <c r="X154" s="307"/>
      <c r="Y154" s="307"/>
      <c r="Z154" s="307"/>
      <c r="AA154" s="307"/>
      <c r="AB154" s="307"/>
      <c r="AC154" s="307"/>
      <c r="AH154" s="5"/>
      <c r="AJ154" s="46"/>
      <c r="AK154" s="46"/>
      <c r="AL154" s="46"/>
      <c r="AM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BA154" s="46"/>
      <c r="BB154" s="46"/>
      <c r="BC154" s="46"/>
      <c r="BD154" s="46"/>
      <c r="BF154" s="46"/>
      <c r="BG154" s="46"/>
      <c r="BH154" s="46"/>
      <c r="BI154" s="46"/>
      <c r="BJ154" s="46"/>
      <c r="BL154" s="46"/>
      <c r="BM154" s="46"/>
      <c r="BN154" s="46"/>
      <c r="BO154" s="46"/>
      <c r="CG154" s="46"/>
      <c r="CH154" s="51" t="e">
        <f>INDEX(CH89:CH149,base_row,1)</f>
        <v>#REF!</v>
      </c>
      <c r="CI154" s="46"/>
      <c r="CJ154" s="46"/>
      <c r="CK154" s="46"/>
      <c r="CL154" s="51" t="e">
        <f>INDEX(CL89:CL149,base_row,1)</f>
        <v>#REF!</v>
      </c>
      <c r="CM154" s="46"/>
      <c r="CN154" s="46"/>
      <c r="CO154" s="46"/>
      <c r="CP154" s="51" t="e">
        <f>INDEX(CP89:CP149,base_row,1)</f>
        <v>#REF!</v>
      </c>
      <c r="CQ154" s="46"/>
      <c r="CR154" s="46"/>
      <c r="CS154" s="46"/>
      <c r="CT154" s="46" t="e">
        <f>INDEX(CT89:CT149,base_row,1)</f>
        <v>#REF!</v>
      </c>
      <c r="CU154" s="46"/>
      <c r="CX154" s="51" t="e">
        <f>INDEX(CX89:CX149,base_row,1)</f>
        <v>#REF!</v>
      </c>
    </row>
    <row r="155" spans="1:112" hidden="1" x14ac:dyDescent="0.2">
      <c r="A155" s="53" t="s">
        <v>58</v>
      </c>
      <c r="B155" s="54">
        <f>Base_year2</f>
        <v>1996</v>
      </c>
      <c r="D155" s="50"/>
      <c r="F155" s="44"/>
      <c r="L155" s="22"/>
      <c r="R155" s="46"/>
      <c r="S155" s="46"/>
      <c r="T155" s="46"/>
      <c r="V155" s="307"/>
      <c r="W155" s="307"/>
      <c r="X155" s="307"/>
      <c r="Y155" s="307"/>
      <c r="Z155" s="307"/>
      <c r="AA155" s="307"/>
      <c r="AB155" s="307"/>
      <c r="AC155" s="307"/>
      <c r="AH155" s="5"/>
      <c r="AJ155" s="46"/>
      <c r="AK155" s="46"/>
      <c r="AL155" s="46"/>
      <c r="AM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BA155" s="46"/>
      <c r="BB155" s="46"/>
      <c r="BC155" s="46"/>
      <c r="BD155" s="46"/>
      <c r="BF155" s="46"/>
      <c r="BG155" s="46"/>
      <c r="BH155" s="46"/>
      <c r="BI155" s="46"/>
      <c r="BJ155" s="46"/>
      <c r="BL155" s="46"/>
      <c r="BM155" s="46"/>
      <c r="BN155" s="46"/>
      <c r="BO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</row>
    <row r="156" spans="1:112" x14ac:dyDescent="0.2">
      <c r="A156" s="60"/>
      <c r="B156" s="61"/>
      <c r="D156" s="43"/>
      <c r="F156" s="44"/>
      <c r="H156" s="45"/>
      <c r="L156" s="226"/>
      <c r="R156" s="46"/>
      <c r="S156" s="46"/>
      <c r="T156" s="46"/>
      <c r="V156" s="307"/>
      <c r="W156" s="307"/>
      <c r="X156" s="307"/>
      <c r="Y156" s="307"/>
      <c r="Z156" s="307"/>
      <c r="AA156" s="307"/>
      <c r="AB156" s="307"/>
      <c r="AC156" s="307"/>
      <c r="AH156" s="5"/>
      <c r="AJ156" s="46"/>
      <c r="AK156" s="46"/>
      <c r="AL156" s="46"/>
      <c r="AM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BA156" s="46"/>
      <c r="BB156" s="46"/>
      <c r="BC156" s="46"/>
      <c r="BD156" s="46"/>
      <c r="BF156" s="46"/>
      <c r="BG156" s="46"/>
      <c r="BH156" s="46"/>
      <c r="BI156" s="46"/>
      <c r="BJ156" s="46"/>
      <c r="BL156" s="46"/>
      <c r="BM156" s="46"/>
      <c r="BN156" s="46"/>
      <c r="BO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</row>
    <row r="157" spans="1:112" x14ac:dyDescent="0.2">
      <c r="A157" s="60"/>
      <c r="B157" s="61"/>
      <c r="D157" s="49">
        <f>D222/D147</f>
        <v>0.52830559103281771</v>
      </c>
      <c r="F157" s="44"/>
      <c r="H157" s="45"/>
      <c r="L157" s="226"/>
      <c r="R157" s="46"/>
      <c r="S157" s="46"/>
      <c r="T157" s="46"/>
      <c r="V157" s="307"/>
      <c r="W157" s="307"/>
      <c r="X157" s="307"/>
      <c r="Y157" s="307"/>
      <c r="Z157" s="307"/>
      <c r="AA157" s="307"/>
      <c r="AB157" s="307"/>
      <c r="AC157" s="307"/>
      <c r="AH157" s="5"/>
      <c r="AJ157" s="46"/>
      <c r="AK157" s="46"/>
      <c r="AL157" s="46"/>
      <c r="AM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BA157" s="46"/>
      <c r="BB157" s="46"/>
      <c r="BC157" s="46"/>
      <c r="BD157" s="46"/>
      <c r="BF157" s="46"/>
      <c r="BG157" s="46"/>
      <c r="BH157" s="46"/>
      <c r="BI157" s="46"/>
      <c r="BJ157" s="46"/>
      <c r="BL157" s="46"/>
      <c r="BM157" s="46"/>
      <c r="BN157" s="46"/>
      <c r="BO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</row>
    <row r="158" spans="1:112" ht="51" x14ac:dyDescent="0.2">
      <c r="A158" s="33" t="s">
        <v>64</v>
      </c>
      <c r="B158" s="1"/>
      <c r="D158" s="70" t="s">
        <v>59</v>
      </c>
      <c r="E158" s="34"/>
      <c r="F158" s="70" t="s">
        <v>2</v>
      </c>
      <c r="G158" s="34"/>
      <c r="H158" s="70" t="s">
        <v>60</v>
      </c>
      <c r="I158" s="34"/>
      <c r="J158" s="34"/>
      <c r="K158" s="70" t="s">
        <v>1</v>
      </c>
      <c r="L158" s="70" t="s">
        <v>60</v>
      </c>
      <c r="M158" s="34"/>
      <c r="N158" s="34"/>
      <c r="O158" s="68" t="s">
        <v>66</v>
      </c>
      <c r="P158" s="68"/>
      <c r="Q158" s="34"/>
      <c r="R158" s="34"/>
      <c r="S158" s="36"/>
      <c r="T158" s="36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69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</row>
    <row r="159" spans="1:112" ht="24.75" customHeight="1" x14ac:dyDescent="0.2">
      <c r="A159" s="1"/>
      <c r="B159" s="1"/>
      <c r="D159" s="22"/>
      <c r="K159" s="82" t="s">
        <v>208</v>
      </c>
      <c r="L159" s="82" t="s">
        <v>208</v>
      </c>
      <c r="S159" s="8"/>
      <c r="T159" s="8"/>
      <c r="V159" s="46"/>
      <c r="W159" s="46"/>
      <c r="X159" s="46"/>
      <c r="Y159" s="46">
        <f>X150*Y150</f>
        <v>0.94960608846085726</v>
      </c>
      <c r="Z159" s="46"/>
      <c r="AA159" s="46"/>
      <c r="AH159" s="5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DD159" s="11" t="s">
        <v>316</v>
      </c>
    </row>
    <row r="160" spans="1:112" ht="49.5" customHeight="1" x14ac:dyDescent="0.2">
      <c r="A160" s="1"/>
      <c r="B160" s="1"/>
      <c r="D160" s="12" t="s">
        <v>34</v>
      </c>
      <c r="F160" s="12" t="s">
        <v>34</v>
      </c>
      <c r="H160" s="35" t="str">
        <f>D160</f>
        <v>Total</v>
      </c>
      <c r="K160" s="12" t="s">
        <v>34</v>
      </c>
      <c r="L160" s="14" t="str">
        <f>F160</f>
        <v>Total</v>
      </c>
      <c r="O160" s="14" t="str">
        <f>L160</f>
        <v>Total</v>
      </c>
      <c r="R160" s="35" t="str">
        <f>D160</f>
        <v>Total</v>
      </c>
      <c r="S160" s="36"/>
      <c r="T160" s="36"/>
      <c r="Y160" s="246" t="s">
        <v>529</v>
      </c>
      <c r="AH160" s="5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BA160" s="35" t="s">
        <v>35</v>
      </c>
      <c r="BB160" s="35" t="s">
        <v>35</v>
      </c>
      <c r="BC160" s="35" t="s">
        <v>36</v>
      </c>
      <c r="BD160" s="35" t="s">
        <v>37</v>
      </c>
      <c r="DE160" s="196" t="s">
        <v>314</v>
      </c>
      <c r="DF160" s="196" t="s">
        <v>347</v>
      </c>
      <c r="DG160" s="196" t="s">
        <v>313</v>
      </c>
      <c r="DH160" s="196" t="s">
        <v>141</v>
      </c>
    </row>
    <row r="161" spans="1:112" ht="25.5" x14ac:dyDescent="0.2">
      <c r="A161" s="24" t="s">
        <v>40</v>
      </c>
      <c r="B161" s="1"/>
      <c r="D161" s="38" t="s">
        <v>67</v>
      </c>
      <c r="F161" s="38" t="s">
        <v>67</v>
      </c>
      <c r="H161" s="38" t="s">
        <v>67</v>
      </c>
      <c r="K161" s="38" t="s">
        <v>67</v>
      </c>
      <c r="L161" s="38" t="s">
        <v>67</v>
      </c>
      <c r="O161" s="39"/>
      <c r="R161" s="38" t="s">
        <v>67</v>
      </c>
      <c r="S161" s="13"/>
      <c r="T161" s="13"/>
      <c r="AH161" s="5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DD161" s="2">
        <f t="shared" ref="DD161:DD175" si="204">DD87</f>
        <v>1970</v>
      </c>
      <c r="DE161" s="46">
        <f t="shared" ref="DE161:DE201" si="205">AA184</f>
        <v>0.50886055461420687</v>
      </c>
      <c r="DF161" s="46">
        <f t="shared" ref="DF161:DF201" si="206">V184</f>
        <v>0.7429327365238283</v>
      </c>
      <c r="DG161" s="46">
        <f t="shared" ref="DG161:DG201" si="207">Y184</f>
        <v>0.668218825939356</v>
      </c>
      <c r="DH161" s="46">
        <f t="shared" ref="DH161:DH201" si="208">X184</f>
        <v>1.025015858134966</v>
      </c>
    </row>
    <row r="162" spans="1:112" ht="25.5" x14ac:dyDescent="0.2">
      <c r="A162" s="1"/>
      <c r="B162" s="1"/>
      <c r="D162" s="29" t="s">
        <v>53</v>
      </c>
      <c r="F162" s="38" t="str">
        <f t="shared" ref="F162:F193" si="209">F14</f>
        <v>Billion SF</v>
      </c>
      <c r="H162" s="40" t="str">
        <f>H14</f>
        <v>kBtu/SF</v>
      </c>
      <c r="K162" s="29" t="s">
        <v>53</v>
      </c>
      <c r="L162" s="38" t="s">
        <v>55</v>
      </c>
      <c r="O162" s="38" t="s">
        <v>56</v>
      </c>
      <c r="R162" s="29" t="str">
        <f>index_label</f>
        <v>1985 = 1</v>
      </c>
      <c r="S162" s="36"/>
      <c r="T162" s="36"/>
      <c r="AH162" s="5"/>
      <c r="DD162" s="2">
        <f t="shared" si="204"/>
        <v>1971</v>
      </c>
      <c r="DE162" s="46">
        <f t="shared" si="205"/>
        <v>0.54565198402555681</v>
      </c>
      <c r="DF162" s="46">
        <f t="shared" si="206"/>
        <v>0.75976129204513909</v>
      </c>
      <c r="DG162" s="46">
        <f t="shared" si="207"/>
        <v>0.7013270507472803</v>
      </c>
      <c r="DH162" s="46">
        <f t="shared" si="208"/>
        <v>1.0240425085307883</v>
      </c>
    </row>
    <row r="163" spans="1:112" x14ac:dyDescent="0.2">
      <c r="A163" s="33" t="s">
        <v>64</v>
      </c>
      <c r="B163" s="1">
        <v>1949</v>
      </c>
      <c r="D163" s="43">
        <f>Adjusted_Supplier_Data!D16</f>
        <v>200.10400000000001</v>
      </c>
      <c r="F163" s="49">
        <f t="shared" si="209"/>
        <v>27.235148729606166</v>
      </c>
      <c r="H163" s="115">
        <f>D163/F163</f>
        <v>7.3472703228705161</v>
      </c>
      <c r="K163" s="50">
        <f>D163/O163</f>
        <v>198.25412397982211</v>
      </c>
      <c r="L163" s="115">
        <f t="shared" ref="L163:L194" si="210">H163/O163</f>
        <v>7.2793479465859701</v>
      </c>
      <c r="O163" s="46">
        <f>Weather_factors!HP8</f>
        <v>1.0093308324843027</v>
      </c>
      <c r="R163" s="46">
        <f t="shared" ref="R163:R194" si="211">L163/L$228</f>
        <v>0.1760402277797492</v>
      </c>
      <c r="S163" s="47"/>
      <c r="T163" s="47"/>
      <c r="V163" s="48">
        <f t="shared" ref="V163:V194" si="212">F163/F$228</f>
        <v>0.4681863288183763</v>
      </c>
      <c r="W163" s="48">
        <f t="shared" ref="W163:W194" si="213">H163/H$228</f>
        <v>0.18106473904672063</v>
      </c>
      <c r="X163" s="48">
        <f t="shared" ref="X163:X194" si="214">O163/O$228</f>
        <v>1.0285418357516432</v>
      </c>
      <c r="Y163" s="48">
        <f>R163</f>
        <v>0.1760402277797492</v>
      </c>
      <c r="Z163" s="48">
        <f>V163*X163*Y163</f>
        <v>8.4772035452741451E-2</v>
      </c>
      <c r="AA163" s="48">
        <f>V163*W163</f>
        <v>8.4772035452741437E-2</v>
      </c>
      <c r="AB163" s="48"/>
      <c r="AC163" s="48"/>
      <c r="AH163" s="5"/>
      <c r="AJ163" s="46" t="e">
        <f>D163/#REF!</f>
        <v>#REF!</v>
      </c>
      <c r="AK163" s="46" t="e">
        <f>#REF!/#REF!</f>
        <v>#REF!</v>
      </c>
      <c r="AL163" s="46" t="e">
        <f>#REF!/#REF!</f>
        <v>#REF!</v>
      </c>
      <c r="AM163" s="46" t="e">
        <f>#REF!/#REF!</f>
        <v>#REF!</v>
      </c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BF163" s="46" t="e">
        <f>F163/#REF!</f>
        <v>#REF!</v>
      </c>
      <c r="BG163" s="46" t="e">
        <f>#REF!/#REF!</f>
        <v>#REF!</v>
      </c>
      <c r="BH163" s="46" t="e">
        <f>#REF!/#REF!</f>
        <v>#REF!</v>
      </c>
      <c r="BI163" s="46" t="e">
        <f>#REF!/#REF!</f>
        <v>#REF!</v>
      </c>
      <c r="BJ163" s="46"/>
      <c r="BL163" s="46"/>
      <c r="BM163" s="46"/>
      <c r="BN163" s="46"/>
      <c r="BO163" s="46"/>
      <c r="CG163" s="46"/>
      <c r="CH163" s="46">
        <v>1</v>
      </c>
      <c r="CI163" s="46">
        <f t="shared" ref="CI163:CI194" si="215">CH163/CH$228</f>
        <v>1</v>
      </c>
      <c r="CJ163" s="46"/>
      <c r="CK163" s="46"/>
      <c r="CL163" s="46">
        <v>1</v>
      </c>
      <c r="CM163" s="46">
        <f t="shared" ref="CM163:CM194" si="216">CL163/CL$228</f>
        <v>1</v>
      </c>
      <c r="CN163" s="46"/>
      <c r="CO163" s="46"/>
      <c r="CP163" s="46">
        <v>1</v>
      </c>
      <c r="CQ163" s="46">
        <f t="shared" ref="CQ163:CQ194" si="217">CP163/CP$228</f>
        <v>1</v>
      </c>
      <c r="CR163" s="46"/>
      <c r="CS163" s="46"/>
      <c r="CT163" s="46">
        <v>1</v>
      </c>
      <c r="CU163" s="46">
        <f t="shared" ref="CU163:CU194" si="218">CT163/CT$228</f>
        <v>1</v>
      </c>
      <c r="CW163" s="46"/>
      <c r="CX163" s="46">
        <v>1</v>
      </c>
      <c r="CY163" s="46">
        <f t="shared" ref="CY163:CY194" si="219">CX163/CX$228</f>
        <v>1</v>
      </c>
      <c r="DD163" s="2">
        <f t="shared" si="204"/>
        <v>1972</v>
      </c>
      <c r="DE163" s="46">
        <f t="shared" si="205"/>
        <v>0.59630109769956341</v>
      </c>
      <c r="DF163" s="46">
        <f t="shared" si="206"/>
        <v>0.7776502043173672</v>
      </c>
      <c r="DG163" s="46">
        <f t="shared" si="207"/>
        <v>0.75160860247525774</v>
      </c>
      <c r="DH163" s="46">
        <f t="shared" si="208"/>
        <v>1.0202100002564085</v>
      </c>
    </row>
    <row r="164" spans="1:112" x14ac:dyDescent="0.2">
      <c r="A164" s="33" t="s">
        <v>64</v>
      </c>
      <c r="B164" s="1">
        <f t="shared" ref="B164:B195" si="220">B163+1</f>
        <v>1950</v>
      </c>
      <c r="D164" s="43">
        <f>Adjusted_Supplier_Data!D17</f>
        <v>225.09399999999999</v>
      </c>
      <c r="F164" s="49">
        <f t="shared" si="209"/>
        <v>27.788637079656915</v>
      </c>
      <c r="H164" s="115">
        <f t="shared" ref="H164:H218" si="221">D164/F164</f>
        <v>8.1002173426052408</v>
      </c>
      <c r="K164" s="50">
        <f t="shared" ref="K164:K215" si="222">D164/O164</f>
        <v>228.18798671299206</v>
      </c>
      <c r="L164" s="115">
        <f t="shared" si="210"/>
        <v>8.2115573375867523</v>
      </c>
      <c r="O164" s="46">
        <f>Weather_factors!HP9</f>
        <v>0.98644106222435113</v>
      </c>
      <c r="R164" s="46">
        <f t="shared" si="211"/>
        <v>0.19858432853360383</v>
      </c>
      <c r="S164" s="46"/>
      <c r="T164" s="46"/>
      <c r="V164" s="48">
        <f t="shared" si="212"/>
        <v>0.47770108055433086</v>
      </c>
      <c r="W164" s="48">
        <f t="shared" si="213"/>
        <v>0.19962022287312897</v>
      </c>
      <c r="X164" s="48">
        <f t="shared" si="214"/>
        <v>1.0052163952068849</v>
      </c>
      <c r="Y164" s="48">
        <f t="shared" ref="Y164:Y215" si="223">R164</f>
        <v>0.19858432853360383</v>
      </c>
      <c r="Z164" s="48">
        <f t="shared" ref="Z164:Z215" si="224">V164*X164*Y164</f>
        <v>9.5358796166990056E-2</v>
      </c>
      <c r="AA164" s="48">
        <f t="shared" ref="AA164:AA215" si="225">V164*W164</f>
        <v>9.5358796166990056E-2</v>
      </c>
      <c r="AB164" s="48"/>
      <c r="AC164" s="48"/>
      <c r="AH164" s="5"/>
      <c r="AJ164" s="46" t="e">
        <f>D164/#REF!</f>
        <v>#REF!</v>
      </c>
      <c r="AK164" s="46" t="e">
        <f>#REF!/#REF!</f>
        <v>#REF!</v>
      </c>
      <c r="AL164" s="46" t="e">
        <f>#REF!/#REF!</f>
        <v>#REF!</v>
      </c>
      <c r="AM164" s="46" t="e">
        <f>#REF!/#REF!</f>
        <v>#REF!</v>
      </c>
      <c r="AO164" s="46" t="e">
        <f t="shared" ref="AO164:AO195" si="226">(AJ164-AJ163)/LN(AJ164/AJ163)</f>
        <v>#REF!</v>
      </c>
      <c r="AP164" s="46" t="e">
        <f t="shared" ref="AP164:AP195" si="227">(AK164-AK163)/LN(AK164/AK163)</f>
        <v>#REF!</v>
      </c>
      <c r="AQ164" s="46" t="e">
        <f t="shared" ref="AQ164:AQ195" si="228">(AL164-AL163)/LN(AL164/AL163)</f>
        <v>#REF!</v>
      </c>
      <c r="AR164" s="46" t="e">
        <f t="shared" ref="AR164:AR195" si="229">(AM164-AM163)/LN(AM164/AM163)</f>
        <v>#REF!</v>
      </c>
      <c r="AS164" s="46" t="e">
        <f t="shared" ref="AS164:AS195" si="230">SUM(AO164:AR164)</f>
        <v>#REF!</v>
      </c>
      <c r="AT164" s="46"/>
      <c r="AU164" s="46" t="e">
        <f t="shared" ref="AU164:AU195" si="231">AO164/$AS164</f>
        <v>#REF!</v>
      </c>
      <c r="AV164" s="46" t="e">
        <f t="shared" ref="AV164:AV195" si="232">AP164/$AS164</f>
        <v>#REF!</v>
      </c>
      <c r="AW164" s="46" t="e">
        <f t="shared" ref="AW164:AW195" si="233">AQ164/$AS164</f>
        <v>#REF!</v>
      </c>
      <c r="AX164" s="46" t="e">
        <f t="shared" ref="AX164:AX195" si="234">AR164/$AS164</f>
        <v>#REF!</v>
      </c>
      <c r="BA164" s="46" t="e">
        <f>LN(#REF!/#REF!)</f>
        <v>#REF!</v>
      </c>
      <c r="BB164" s="46" t="e">
        <f>LN(#REF!/#REF!)</f>
        <v>#REF!</v>
      </c>
      <c r="BC164" s="46" t="e">
        <f>LN(#REF!/#REF!)</f>
        <v>#REF!</v>
      </c>
      <c r="BD164" s="46" t="e">
        <f>LN(#REF!/#REF!)</f>
        <v>#REF!</v>
      </c>
      <c r="BF164" s="46" t="e">
        <f>F164/#REF!</f>
        <v>#REF!</v>
      </c>
      <c r="BG164" s="46" t="e">
        <f>#REF!/#REF!</f>
        <v>#REF!</v>
      </c>
      <c r="BH164" s="46" t="e">
        <f>#REF!/#REF!</f>
        <v>#REF!</v>
      </c>
      <c r="BI164" s="46" t="e">
        <f>#REF!/#REF!</f>
        <v>#REF!</v>
      </c>
      <c r="BJ164" s="46"/>
      <c r="BL164" s="46" t="e">
        <f t="shared" ref="BL164:BL195" si="235">LN(BF164/BF163)</f>
        <v>#REF!</v>
      </c>
      <c r="BM164" s="46" t="e">
        <f t="shared" ref="BM164:BM195" si="236">LN(BG164/BG163)</f>
        <v>#REF!</v>
      </c>
      <c r="BN164" s="46" t="e">
        <f t="shared" ref="BN164:BN195" si="237">LN(BH164/BH163)</f>
        <v>#REF!</v>
      </c>
      <c r="BO164" s="46" t="e">
        <f t="shared" ref="BO164:BO195" si="238">LN(BI164/BI163)</f>
        <v>#REF!</v>
      </c>
      <c r="BQ164" s="46" t="e">
        <f>LN(#REF!/#REF!)</f>
        <v>#REF!</v>
      </c>
      <c r="BR164" s="46" t="e">
        <f>LN(#REF!/#REF!)</f>
        <v>#REF!</v>
      </c>
      <c r="BS164" s="46" t="e">
        <f>LN(#REF!/#REF!)</f>
        <v>#REF!</v>
      </c>
      <c r="BT164" s="46" t="e">
        <f>LN(#REF!/#REF!)</f>
        <v>#REF!</v>
      </c>
      <c r="BV164" s="46" t="e">
        <f>LN(#REF!/#REF!)</f>
        <v>#REF!</v>
      </c>
      <c r="BW164" s="46" t="e">
        <f>LN(#REF!/#REF!)</f>
        <v>#REF!</v>
      </c>
      <c r="BX164" s="46" t="e">
        <f>LN(#REF!/#REF!)</f>
        <v>#REF!</v>
      </c>
      <c r="BY164" s="46" t="e">
        <f>LN(#REF!/#REF!)</f>
        <v>#REF!</v>
      </c>
      <c r="CA164" s="46" t="e">
        <f>LN(#REF!/#REF!)</f>
        <v>#REF!</v>
      </c>
      <c r="CB164" s="46" t="e">
        <f>LN(#REF!/#REF!)</f>
        <v>#REF!</v>
      </c>
      <c r="CC164" s="46" t="e">
        <f>LN(#REF!/#REF!)</f>
        <v>#REF!</v>
      </c>
      <c r="CD164" s="46" t="e">
        <f>LN(#REF!/#REF!)</f>
        <v>#REF!</v>
      </c>
      <c r="CG164" s="46" t="e">
        <f t="shared" ref="CG164:CG195" si="239">EXP(SUMPRODUCT($AU164:$AX164,BA164:BD164))</f>
        <v>#REF!</v>
      </c>
      <c r="CH164" s="46">
        <f t="shared" ref="CH164:CH195" si="240">IF(ISERR(CG164),CH163,CG164*CH163)</f>
        <v>1</v>
      </c>
      <c r="CI164" s="46">
        <f t="shared" si="215"/>
        <v>1</v>
      </c>
      <c r="CJ164" s="46"/>
      <c r="CK164" s="46" t="e">
        <f t="shared" ref="CK164:CK195" si="241">EXP(SUMPRODUCT($AU164:$AX164,BL164:BO164))</f>
        <v>#REF!</v>
      </c>
      <c r="CL164" s="46">
        <f t="shared" ref="CL164:CL195" si="242">IF(ISERR(CK164),CL163,CK164*CL163)</f>
        <v>1</v>
      </c>
      <c r="CM164" s="46">
        <f t="shared" si="216"/>
        <v>1</v>
      </c>
      <c r="CN164" s="46"/>
      <c r="CO164" s="46" t="e">
        <f t="shared" ref="CO164:CO195" si="243">EXP(SUMPRODUCT($AU164:$AX164,BQ164:BT164))</f>
        <v>#REF!</v>
      </c>
      <c r="CP164" s="46">
        <f t="shared" ref="CP164:CP195" si="244">IF(ISERR(CO164),CP163,CO164*CP163)</f>
        <v>1</v>
      </c>
      <c r="CQ164" s="46">
        <f t="shared" si="217"/>
        <v>1</v>
      </c>
      <c r="CR164" s="46"/>
      <c r="CS164" s="46" t="e">
        <f t="shared" ref="CS164:CS195" si="245">EXP(SUMPRODUCT($AU164:$AX164,BV164:BY164))</f>
        <v>#REF!</v>
      </c>
      <c r="CT164" s="46">
        <f t="shared" ref="CT164:CT195" si="246">IF(ISERR(CS164),CT163,CS164*CT163)</f>
        <v>1</v>
      </c>
      <c r="CU164" s="46">
        <f t="shared" si="218"/>
        <v>1</v>
      </c>
      <c r="CW164" s="46" t="e">
        <f t="shared" ref="CW164:CW195" si="247">EXP(SUMPRODUCT($AU164:$AX164,CA164:CD164))</f>
        <v>#REF!</v>
      </c>
      <c r="CX164" s="46">
        <f t="shared" ref="CX164:CX195" si="248">IF(ISERR(CW164),CX163,CW164*CX163)</f>
        <v>1</v>
      </c>
      <c r="CY164" s="46">
        <f t="shared" si="219"/>
        <v>1</v>
      </c>
      <c r="DD164" s="2">
        <f t="shared" si="204"/>
        <v>1973</v>
      </c>
      <c r="DE164" s="46">
        <f t="shared" si="205"/>
        <v>0.64251470178260639</v>
      </c>
      <c r="DF164" s="46">
        <f t="shared" si="206"/>
        <v>0.79734073659600746</v>
      </c>
      <c r="DG164" s="46">
        <f t="shared" si="207"/>
        <v>0.78772638191385247</v>
      </c>
      <c r="DH164" s="46">
        <f t="shared" si="208"/>
        <v>1.0229719505419077</v>
      </c>
    </row>
    <row r="165" spans="1:112" x14ac:dyDescent="0.2">
      <c r="A165" s="33" t="s">
        <v>64</v>
      </c>
      <c r="B165" s="1">
        <f t="shared" si="220"/>
        <v>1951</v>
      </c>
      <c r="D165" s="43">
        <f>Adjusted_Supplier_Data!D18</f>
        <v>252.36</v>
      </c>
      <c r="F165" s="49">
        <f t="shared" si="209"/>
        <v>28.246642791733045</v>
      </c>
      <c r="H165" s="115">
        <f t="shared" si="221"/>
        <v>8.9341590737239152</v>
      </c>
      <c r="K165" s="50">
        <f t="shared" si="222"/>
        <v>253.09002167124854</v>
      </c>
      <c r="L165" s="115">
        <f t="shared" si="210"/>
        <v>8.9600036201583748</v>
      </c>
      <c r="O165" s="46">
        <f>Weather_factors!HP10</f>
        <v>0.99711556517942546</v>
      </c>
      <c r="R165" s="46">
        <f t="shared" si="211"/>
        <v>0.21668439120839453</v>
      </c>
      <c r="S165" s="46"/>
      <c r="T165" s="46"/>
      <c r="V165" s="48">
        <f t="shared" si="212"/>
        <v>0.48557443623318819</v>
      </c>
      <c r="W165" s="48">
        <f t="shared" si="213"/>
        <v>0.22017172503511556</v>
      </c>
      <c r="X165" s="48">
        <f t="shared" si="214"/>
        <v>1.0160940703078476</v>
      </c>
      <c r="Y165" s="48">
        <f t="shared" si="223"/>
        <v>0.21668439120839453</v>
      </c>
      <c r="Z165" s="48">
        <f t="shared" si="224"/>
        <v>0.10690976125841477</v>
      </c>
      <c r="AA165" s="48">
        <f t="shared" si="225"/>
        <v>0.10690976125841477</v>
      </c>
      <c r="AB165" s="48"/>
      <c r="AC165" s="48"/>
      <c r="AH165" s="5"/>
      <c r="AJ165" s="46" t="e">
        <f>D165/#REF!</f>
        <v>#REF!</v>
      </c>
      <c r="AK165" s="46" t="e">
        <f>#REF!/#REF!</f>
        <v>#REF!</v>
      </c>
      <c r="AL165" s="46" t="e">
        <f>#REF!/#REF!</f>
        <v>#REF!</v>
      </c>
      <c r="AM165" s="46" t="e">
        <f>#REF!/#REF!</f>
        <v>#REF!</v>
      </c>
      <c r="AO165" s="46" t="e">
        <f t="shared" si="226"/>
        <v>#REF!</v>
      </c>
      <c r="AP165" s="46" t="e">
        <f t="shared" si="227"/>
        <v>#REF!</v>
      </c>
      <c r="AQ165" s="46" t="e">
        <f t="shared" si="228"/>
        <v>#REF!</v>
      </c>
      <c r="AR165" s="46" t="e">
        <f t="shared" si="229"/>
        <v>#REF!</v>
      </c>
      <c r="AS165" s="46" t="e">
        <f t="shared" si="230"/>
        <v>#REF!</v>
      </c>
      <c r="AT165" s="46"/>
      <c r="AU165" s="46" t="e">
        <f t="shared" si="231"/>
        <v>#REF!</v>
      </c>
      <c r="AV165" s="46" t="e">
        <f t="shared" si="232"/>
        <v>#REF!</v>
      </c>
      <c r="AW165" s="46" t="e">
        <f t="shared" si="233"/>
        <v>#REF!</v>
      </c>
      <c r="AX165" s="46" t="e">
        <f t="shared" si="234"/>
        <v>#REF!</v>
      </c>
      <c r="BA165" s="46" t="e">
        <f>LN(#REF!/#REF!)</f>
        <v>#REF!</v>
      </c>
      <c r="BB165" s="46" t="e">
        <f>LN(#REF!/#REF!)</f>
        <v>#REF!</v>
      </c>
      <c r="BC165" s="46" t="e">
        <f>LN(#REF!/#REF!)</f>
        <v>#REF!</v>
      </c>
      <c r="BD165" s="46" t="e">
        <f>LN(#REF!/#REF!)</f>
        <v>#REF!</v>
      </c>
      <c r="BF165" s="46" t="e">
        <f>F165/#REF!</f>
        <v>#REF!</v>
      </c>
      <c r="BG165" s="46" t="e">
        <f>#REF!/#REF!</f>
        <v>#REF!</v>
      </c>
      <c r="BH165" s="46" t="e">
        <f>#REF!/#REF!</f>
        <v>#REF!</v>
      </c>
      <c r="BI165" s="46" t="e">
        <f>#REF!/#REF!</f>
        <v>#REF!</v>
      </c>
      <c r="BJ165" s="46"/>
      <c r="BL165" s="46" t="e">
        <f t="shared" si="235"/>
        <v>#REF!</v>
      </c>
      <c r="BM165" s="46" t="e">
        <f t="shared" si="236"/>
        <v>#REF!</v>
      </c>
      <c r="BN165" s="46" t="e">
        <f t="shared" si="237"/>
        <v>#REF!</v>
      </c>
      <c r="BO165" s="46" t="e">
        <f t="shared" si="238"/>
        <v>#REF!</v>
      </c>
      <c r="BQ165" s="46" t="e">
        <f>LN(#REF!/#REF!)</f>
        <v>#REF!</v>
      </c>
      <c r="BR165" s="46" t="e">
        <f>LN(#REF!/#REF!)</f>
        <v>#REF!</v>
      </c>
      <c r="BS165" s="46" t="e">
        <f>LN(#REF!/#REF!)</f>
        <v>#REF!</v>
      </c>
      <c r="BT165" s="46" t="e">
        <f>LN(#REF!/#REF!)</f>
        <v>#REF!</v>
      </c>
      <c r="BV165" s="46" t="e">
        <f>LN(#REF!/#REF!)</f>
        <v>#REF!</v>
      </c>
      <c r="BW165" s="46" t="e">
        <f>LN(#REF!/#REF!)</f>
        <v>#REF!</v>
      </c>
      <c r="BX165" s="46" t="e">
        <f>LN(#REF!/#REF!)</f>
        <v>#REF!</v>
      </c>
      <c r="BY165" s="46" t="e">
        <f>LN(#REF!/#REF!)</f>
        <v>#REF!</v>
      </c>
      <c r="CA165" s="46" t="e">
        <f>LN(#REF!/#REF!)</f>
        <v>#REF!</v>
      </c>
      <c r="CB165" s="46" t="e">
        <f>LN(#REF!/#REF!)</f>
        <v>#REF!</v>
      </c>
      <c r="CC165" s="46" t="e">
        <f>LN(#REF!/#REF!)</f>
        <v>#REF!</v>
      </c>
      <c r="CD165" s="46" t="e">
        <f>LN(#REF!/#REF!)</f>
        <v>#REF!</v>
      </c>
      <c r="CG165" s="46" t="e">
        <f t="shared" si="239"/>
        <v>#REF!</v>
      </c>
      <c r="CH165" s="46">
        <f t="shared" si="240"/>
        <v>1</v>
      </c>
      <c r="CI165" s="46">
        <f t="shared" si="215"/>
        <v>1</v>
      </c>
      <c r="CJ165" s="46"/>
      <c r="CK165" s="46" t="e">
        <f t="shared" si="241"/>
        <v>#REF!</v>
      </c>
      <c r="CL165" s="46">
        <f t="shared" si="242"/>
        <v>1</v>
      </c>
      <c r="CM165" s="46">
        <f t="shared" si="216"/>
        <v>1</v>
      </c>
      <c r="CN165" s="46"/>
      <c r="CO165" s="46" t="e">
        <f t="shared" si="243"/>
        <v>#REF!</v>
      </c>
      <c r="CP165" s="46">
        <f t="shared" si="244"/>
        <v>1</v>
      </c>
      <c r="CQ165" s="46">
        <f t="shared" si="217"/>
        <v>1</v>
      </c>
      <c r="CR165" s="46"/>
      <c r="CS165" s="46" t="e">
        <f t="shared" si="245"/>
        <v>#REF!</v>
      </c>
      <c r="CT165" s="46">
        <f t="shared" si="246"/>
        <v>1</v>
      </c>
      <c r="CU165" s="46">
        <f t="shared" si="218"/>
        <v>1</v>
      </c>
      <c r="CW165" s="46" t="e">
        <f t="shared" si="247"/>
        <v>#REF!</v>
      </c>
      <c r="CX165" s="46">
        <f t="shared" si="248"/>
        <v>1</v>
      </c>
      <c r="CY165" s="46">
        <f t="shared" si="219"/>
        <v>1</v>
      </c>
      <c r="DD165" s="2">
        <f t="shared" si="204"/>
        <v>1974</v>
      </c>
      <c r="DE165" s="46">
        <f t="shared" si="205"/>
        <v>0.63602496239158679</v>
      </c>
      <c r="DF165" s="46">
        <f t="shared" si="206"/>
        <v>0.81727797089711285</v>
      </c>
      <c r="DG165" s="46">
        <f t="shared" si="207"/>
        <v>0.76592839906652999</v>
      </c>
      <c r="DH165" s="46">
        <f t="shared" si="208"/>
        <v>1.0160526090506632</v>
      </c>
    </row>
    <row r="166" spans="1:112" x14ac:dyDescent="0.2">
      <c r="A166" s="33" t="s">
        <v>64</v>
      </c>
      <c r="B166" s="1">
        <f t="shared" si="220"/>
        <v>1952</v>
      </c>
      <c r="D166" s="43">
        <f>Adjusted_Supplier_Data!D19</f>
        <v>273.28699999999998</v>
      </c>
      <c r="F166" s="49">
        <f t="shared" si="209"/>
        <v>28.701498970601175</v>
      </c>
      <c r="H166" s="115">
        <f t="shared" si="221"/>
        <v>9.521697813759717</v>
      </c>
      <c r="K166" s="50">
        <f t="shared" si="222"/>
        <v>269.91393584222641</v>
      </c>
      <c r="L166" s="115">
        <f t="shared" si="210"/>
        <v>9.4041755839546273</v>
      </c>
      <c r="O166" s="46">
        <f>Weather_factors!HP11</f>
        <v>1.0124968136500563</v>
      </c>
      <c r="R166" s="46">
        <f t="shared" si="211"/>
        <v>0.22742603101649617</v>
      </c>
      <c r="S166" s="46"/>
      <c r="T166" s="46"/>
      <c r="V166" s="48">
        <f t="shared" si="212"/>
        <v>0.49339364980308242</v>
      </c>
      <c r="W166" s="48">
        <f t="shared" si="213"/>
        <v>0.23465091852732653</v>
      </c>
      <c r="X166" s="48">
        <f t="shared" si="214"/>
        <v>1.0317680763215111</v>
      </c>
      <c r="Y166" s="48">
        <f t="shared" si="223"/>
        <v>0.22742603101649617</v>
      </c>
      <c r="Z166" s="48">
        <f t="shared" si="224"/>
        <v>0.11577527312184338</v>
      </c>
      <c r="AA166" s="48">
        <f t="shared" si="225"/>
        <v>0.11577527312184337</v>
      </c>
      <c r="AB166" s="48"/>
      <c r="AC166" s="48"/>
      <c r="AH166" s="5"/>
      <c r="AJ166" s="46" t="e">
        <f>D166/#REF!</f>
        <v>#REF!</v>
      </c>
      <c r="AK166" s="46" t="e">
        <f>#REF!/#REF!</f>
        <v>#REF!</v>
      </c>
      <c r="AL166" s="46" t="e">
        <f>#REF!/#REF!</f>
        <v>#REF!</v>
      </c>
      <c r="AM166" s="46" t="e">
        <f>#REF!/#REF!</f>
        <v>#REF!</v>
      </c>
      <c r="AO166" s="46" t="e">
        <f t="shared" si="226"/>
        <v>#REF!</v>
      </c>
      <c r="AP166" s="46" t="e">
        <f t="shared" si="227"/>
        <v>#REF!</v>
      </c>
      <c r="AQ166" s="46" t="e">
        <f t="shared" si="228"/>
        <v>#REF!</v>
      </c>
      <c r="AR166" s="46" t="e">
        <f t="shared" si="229"/>
        <v>#REF!</v>
      </c>
      <c r="AS166" s="46" t="e">
        <f t="shared" si="230"/>
        <v>#REF!</v>
      </c>
      <c r="AT166" s="46"/>
      <c r="AU166" s="46" t="e">
        <f t="shared" si="231"/>
        <v>#REF!</v>
      </c>
      <c r="AV166" s="46" t="e">
        <f t="shared" si="232"/>
        <v>#REF!</v>
      </c>
      <c r="AW166" s="46" t="e">
        <f t="shared" si="233"/>
        <v>#REF!</v>
      </c>
      <c r="AX166" s="46" t="e">
        <f t="shared" si="234"/>
        <v>#REF!</v>
      </c>
      <c r="BA166" s="46" t="e">
        <f>LN(#REF!/#REF!)</f>
        <v>#REF!</v>
      </c>
      <c r="BB166" s="46" t="e">
        <f>LN(#REF!/#REF!)</f>
        <v>#REF!</v>
      </c>
      <c r="BC166" s="46" t="e">
        <f>LN(#REF!/#REF!)</f>
        <v>#REF!</v>
      </c>
      <c r="BD166" s="46" t="e">
        <f>LN(#REF!/#REF!)</f>
        <v>#REF!</v>
      </c>
      <c r="BF166" s="46" t="e">
        <f>F166/#REF!</f>
        <v>#REF!</v>
      </c>
      <c r="BG166" s="46" t="e">
        <f>#REF!/#REF!</f>
        <v>#REF!</v>
      </c>
      <c r="BH166" s="46" t="e">
        <f>#REF!/#REF!</f>
        <v>#REF!</v>
      </c>
      <c r="BI166" s="46" t="e">
        <f>#REF!/#REF!</f>
        <v>#REF!</v>
      </c>
      <c r="BJ166" s="46"/>
      <c r="BL166" s="46" t="e">
        <f t="shared" si="235"/>
        <v>#REF!</v>
      </c>
      <c r="BM166" s="46" t="e">
        <f t="shared" si="236"/>
        <v>#REF!</v>
      </c>
      <c r="BN166" s="46" t="e">
        <f t="shared" si="237"/>
        <v>#REF!</v>
      </c>
      <c r="BO166" s="46" t="e">
        <f t="shared" si="238"/>
        <v>#REF!</v>
      </c>
      <c r="BQ166" s="46" t="e">
        <f>LN(#REF!/#REF!)</f>
        <v>#REF!</v>
      </c>
      <c r="BR166" s="46" t="e">
        <f>LN(#REF!/#REF!)</f>
        <v>#REF!</v>
      </c>
      <c r="BS166" s="46" t="e">
        <f>LN(#REF!/#REF!)</f>
        <v>#REF!</v>
      </c>
      <c r="BT166" s="46" t="e">
        <f>LN(#REF!/#REF!)</f>
        <v>#REF!</v>
      </c>
      <c r="BV166" s="46" t="e">
        <f>LN(#REF!/#REF!)</f>
        <v>#REF!</v>
      </c>
      <c r="BW166" s="46" t="e">
        <f>LN(#REF!/#REF!)</f>
        <v>#REF!</v>
      </c>
      <c r="BX166" s="46" t="e">
        <f>LN(#REF!/#REF!)</f>
        <v>#REF!</v>
      </c>
      <c r="BY166" s="46" t="e">
        <f>LN(#REF!/#REF!)</f>
        <v>#REF!</v>
      </c>
      <c r="CA166" s="46" t="e">
        <f>LN(#REF!/#REF!)</f>
        <v>#REF!</v>
      </c>
      <c r="CB166" s="46" t="e">
        <f>LN(#REF!/#REF!)</f>
        <v>#REF!</v>
      </c>
      <c r="CC166" s="46" t="e">
        <f>LN(#REF!/#REF!)</f>
        <v>#REF!</v>
      </c>
      <c r="CD166" s="46" t="e">
        <f>LN(#REF!/#REF!)</f>
        <v>#REF!</v>
      </c>
      <c r="CG166" s="46" t="e">
        <f t="shared" si="239"/>
        <v>#REF!</v>
      </c>
      <c r="CH166" s="46">
        <f t="shared" si="240"/>
        <v>1</v>
      </c>
      <c r="CI166" s="46">
        <f t="shared" si="215"/>
        <v>1</v>
      </c>
      <c r="CJ166" s="46"/>
      <c r="CK166" s="46" t="e">
        <f t="shared" si="241"/>
        <v>#REF!</v>
      </c>
      <c r="CL166" s="46">
        <f t="shared" si="242"/>
        <v>1</v>
      </c>
      <c r="CM166" s="46">
        <f t="shared" si="216"/>
        <v>1</v>
      </c>
      <c r="CN166" s="46"/>
      <c r="CO166" s="46" t="e">
        <f t="shared" si="243"/>
        <v>#REF!</v>
      </c>
      <c r="CP166" s="46">
        <f t="shared" si="244"/>
        <v>1</v>
      </c>
      <c r="CQ166" s="46">
        <f t="shared" si="217"/>
        <v>1</v>
      </c>
      <c r="CR166" s="46"/>
      <c r="CS166" s="46" t="e">
        <f t="shared" si="245"/>
        <v>#REF!</v>
      </c>
      <c r="CT166" s="46">
        <f t="shared" si="246"/>
        <v>1</v>
      </c>
      <c r="CU166" s="46">
        <f t="shared" si="218"/>
        <v>1</v>
      </c>
      <c r="CW166" s="46" t="e">
        <f t="shared" si="247"/>
        <v>#REF!</v>
      </c>
      <c r="CX166" s="46">
        <f t="shared" si="248"/>
        <v>1</v>
      </c>
      <c r="CY166" s="46">
        <f t="shared" si="219"/>
        <v>1</v>
      </c>
      <c r="DD166" s="2">
        <f t="shared" si="204"/>
        <v>1975</v>
      </c>
      <c r="DE166" s="46">
        <f t="shared" si="205"/>
        <v>0.67690282212905317</v>
      </c>
      <c r="DF166" s="46">
        <f t="shared" si="206"/>
        <v>0.83336894434812103</v>
      </c>
      <c r="DG166" s="46">
        <f t="shared" si="207"/>
        <v>0.79300674632350776</v>
      </c>
      <c r="DH166" s="46">
        <f t="shared" si="208"/>
        <v>1.0242645227433511</v>
      </c>
    </row>
    <row r="167" spans="1:112" x14ac:dyDescent="0.2">
      <c r="A167" s="33" t="s">
        <v>64</v>
      </c>
      <c r="B167" s="1">
        <f t="shared" si="220"/>
        <v>1953</v>
      </c>
      <c r="D167" s="43">
        <f>Adjusted_Supplier_Data!D20</f>
        <v>296.928</v>
      </c>
      <c r="F167" s="49">
        <f t="shared" si="209"/>
        <v>29.253228242721686</v>
      </c>
      <c r="H167" s="115">
        <f t="shared" si="221"/>
        <v>10.150264358391857</v>
      </c>
      <c r="K167" s="50">
        <f t="shared" si="222"/>
        <v>294.82704912793122</v>
      </c>
      <c r="L167" s="115">
        <f t="shared" si="210"/>
        <v>10.07844490466741</v>
      </c>
      <c r="O167" s="46">
        <f>Weather_factors!HP12</f>
        <v>1.0071260451789725</v>
      </c>
      <c r="R167" s="46">
        <f t="shared" si="211"/>
        <v>0.24373223394485666</v>
      </c>
      <c r="S167" s="46"/>
      <c r="T167" s="46"/>
      <c r="V167" s="48">
        <f t="shared" si="212"/>
        <v>0.50287816207728697</v>
      </c>
      <c r="W167" s="48">
        <f t="shared" si="213"/>
        <v>0.2501411934697152</v>
      </c>
      <c r="X167" s="48">
        <f t="shared" si="214"/>
        <v>1.0262950838349454</v>
      </c>
      <c r="Y167" s="48">
        <f t="shared" si="223"/>
        <v>0.24373223394485666</v>
      </c>
      <c r="Z167" s="48">
        <f t="shared" si="224"/>
        <v>0.12579054363186942</v>
      </c>
      <c r="AA167" s="48">
        <f t="shared" si="225"/>
        <v>0.12579054363186942</v>
      </c>
      <c r="AB167" s="48"/>
      <c r="AC167" s="48"/>
      <c r="AH167" s="5"/>
      <c r="AJ167" s="46" t="e">
        <f>D167/#REF!</f>
        <v>#REF!</v>
      </c>
      <c r="AK167" s="46" t="e">
        <f>#REF!/#REF!</f>
        <v>#REF!</v>
      </c>
      <c r="AL167" s="46" t="e">
        <f>#REF!/#REF!</f>
        <v>#REF!</v>
      </c>
      <c r="AM167" s="46" t="e">
        <f>#REF!/#REF!</f>
        <v>#REF!</v>
      </c>
      <c r="AO167" s="46" t="e">
        <f t="shared" si="226"/>
        <v>#REF!</v>
      </c>
      <c r="AP167" s="46" t="e">
        <f t="shared" si="227"/>
        <v>#REF!</v>
      </c>
      <c r="AQ167" s="46" t="e">
        <f t="shared" si="228"/>
        <v>#REF!</v>
      </c>
      <c r="AR167" s="46" t="e">
        <f t="shared" si="229"/>
        <v>#REF!</v>
      </c>
      <c r="AS167" s="46" t="e">
        <f t="shared" si="230"/>
        <v>#REF!</v>
      </c>
      <c r="AT167" s="46"/>
      <c r="AU167" s="46" t="e">
        <f t="shared" si="231"/>
        <v>#REF!</v>
      </c>
      <c r="AV167" s="46" t="e">
        <f t="shared" si="232"/>
        <v>#REF!</v>
      </c>
      <c r="AW167" s="46" t="e">
        <f t="shared" si="233"/>
        <v>#REF!</v>
      </c>
      <c r="AX167" s="46" t="e">
        <f t="shared" si="234"/>
        <v>#REF!</v>
      </c>
      <c r="BA167" s="46" t="e">
        <f>LN(#REF!/#REF!)</f>
        <v>#REF!</v>
      </c>
      <c r="BB167" s="46" t="e">
        <f>LN(#REF!/#REF!)</f>
        <v>#REF!</v>
      </c>
      <c r="BC167" s="46" t="e">
        <f>LN(#REF!/#REF!)</f>
        <v>#REF!</v>
      </c>
      <c r="BD167" s="46" t="e">
        <f>LN(#REF!/#REF!)</f>
        <v>#REF!</v>
      </c>
      <c r="BF167" s="46" t="e">
        <f>F167/#REF!</f>
        <v>#REF!</v>
      </c>
      <c r="BG167" s="46" t="e">
        <f>#REF!/#REF!</f>
        <v>#REF!</v>
      </c>
      <c r="BH167" s="46" t="e">
        <f>#REF!/#REF!</f>
        <v>#REF!</v>
      </c>
      <c r="BI167" s="46" t="e">
        <f>#REF!/#REF!</f>
        <v>#REF!</v>
      </c>
      <c r="BJ167" s="46"/>
      <c r="BL167" s="46" t="e">
        <f t="shared" si="235"/>
        <v>#REF!</v>
      </c>
      <c r="BM167" s="46" t="e">
        <f t="shared" si="236"/>
        <v>#REF!</v>
      </c>
      <c r="BN167" s="46" t="e">
        <f t="shared" si="237"/>
        <v>#REF!</v>
      </c>
      <c r="BO167" s="46" t="e">
        <f t="shared" si="238"/>
        <v>#REF!</v>
      </c>
      <c r="BQ167" s="46" t="e">
        <f>LN(#REF!/#REF!)</f>
        <v>#REF!</v>
      </c>
      <c r="BR167" s="46" t="e">
        <f>LN(#REF!/#REF!)</f>
        <v>#REF!</v>
      </c>
      <c r="BS167" s="46" t="e">
        <f>LN(#REF!/#REF!)</f>
        <v>#REF!</v>
      </c>
      <c r="BT167" s="46" t="e">
        <f>LN(#REF!/#REF!)</f>
        <v>#REF!</v>
      </c>
      <c r="BV167" s="46" t="e">
        <f>LN(#REF!/#REF!)</f>
        <v>#REF!</v>
      </c>
      <c r="BW167" s="46" t="e">
        <f>LN(#REF!/#REF!)</f>
        <v>#REF!</v>
      </c>
      <c r="BX167" s="46" t="e">
        <f>LN(#REF!/#REF!)</f>
        <v>#REF!</v>
      </c>
      <c r="BY167" s="46" t="e">
        <f>LN(#REF!/#REF!)</f>
        <v>#REF!</v>
      </c>
      <c r="CA167" s="46" t="e">
        <f>LN(#REF!/#REF!)</f>
        <v>#REF!</v>
      </c>
      <c r="CB167" s="46" t="e">
        <f>LN(#REF!/#REF!)</f>
        <v>#REF!</v>
      </c>
      <c r="CC167" s="46" t="e">
        <f>LN(#REF!/#REF!)</f>
        <v>#REF!</v>
      </c>
      <c r="CD167" s="46" t="e">
        <f>LN(#REF!/#REF!)</f>
        <v>#REF!</v>
      </c>
      <c r="CG167" s="46" t="e">
        <f t="shared" si="239"/>
        <v>#REF!</v>
      </c>
      <c r="CH167" s="46">
        <f t="shared" si="240"/>
        <v>1</v>
      </c>
      <c r="CI167" s="46">
        <f t="shared" si="215"/>
        <v>1</v>
      </c>
      <c r="CJ167" s="46"/>
      <c r="CK167" s="46" t="e">
        <f t="shared" si="241"/>
        <v>#REF!</v>
      </c>
      <c r="CL167" s="46">
        <f t="shared" si="242"/>
        <v>1</v>
      </c>
      <c r="CM167" s="46">
        <f t="shared" si="216"/>
        <v>1</v>
      </c>
      <c r="CN167" s="46"/>
      <c r="CO167" s="46" t="e">
        <f t="shared" si="243"/>
        <v>#REF!</v>
      </c>
      <c r="CP167" s="46">
        <f t="shared" si="244"/>
        <v>1</v>
      </c>
      <c r="CQ167" s="46">
        <f t="shared" si="217"/>
        <v>1</v>
      </c>
      <c r="CR167" s="46"/>
      <c r="CS167" s="46" t="e">
        <f t="shared" si="245"/>
        <v>#REF!</v>
      </c>
      <c r="CT167" s="46">
        <f t="shared" si="246"/>
        <v>1</v>
      </c>
      <c r="CU167" s="46">
        <f t="shared" si="218"/>
        <v>1</v>
      </c>
      <c r="CW167" s="46" t="e">
        <f t="shared" si="247"/>
        <v>#REF!</v>
      </c>
      <c r="CX167" s="46">
        <f t="shared" si="248"/>
        <v>1</v>
      </c>
      <c r="CY167" s="46">
        <f t="shared" si="219"/>
        <v>1</v>
      </c>
      <c r="DD167" s="2">
        <f t="shared" si="204"/>
        <v>1976</v>
      </c>
      <c r="DE167" s="46">
        <f t="shared" si="205"/>
        <v>0.71084357875744275</v>
      </c>
      <c r="DF167" s="46">
        <f t="shared" si="206"/>
        <v>0.84609700270946586</v>
      </c>
      <c r="DG167" s="46">
        <f t="shared" si="207"/>
        <v>0.82645926985696216</v>
      </c>
      <c r="DH167" s="46">
        <f t="shared" si="208"/>
        <v>1.0165586329274463</v>
      </c>
    </row>
    <row r="168" spans="1:112" x14ac:dyDescent="0.2">
      <c r="A168" s="33" t="s">
        <v>64</v>
      </c>
      <c r="B168" s="1">
        <f t="shared" si="220"/>
        <v>1954</v>
      </c>
      <c r="D168" s="43">
        <f>Adjusted_Supplier_Data!D21</f>
        <v>319.346</v>
      </c>
      <c r="F168" s="49">
        <f t="shared" si="209"/>
        <v>29.913833099802616</v>
      </c>
      <c r="H168" s="115">
        <f t="shared" si="221"/>
        <v>10.675529242091919</v>
      </c>
      <c r="K168" s="50">
        <f t="shared" si="222"/>
        <v>317.32412884515941</v>
      </c>
      <c r="L168" s="115">
        <f t="shared" si="210"/>
        <v>10.607939403367642</v>
      </c>
      <c r="O168" s="46">
        <f>Weather_factors!HP13</f>
        <v>1.0063716275286057</v>
      </c>
      <c r="R168" s="46">
        <f t="shared" si="211"/>
        <v>0.25653727264382825</v>
      </c>
      <c r="S168" s="46"/>
      <c r="T168" s="46"/>
      <c r="V168" s="48">
        <f t="shared" si="212"/>
        <v>0.51423430211187759</v>
      </c>
      <c r="W168" s="48">
        <f t="shared" si="213"/>
        <v>0.26308572183442092</v>
      </c>
      <c r="X168" s="48">
        <f t="shared" si="214"/>
        <v>1.0255263070473366</v>
      </c>
      <c r="Y168" s="48">
        <f t="shared" si="223"/>
        <v>0.25653727264382825</v>
      </c>
      <c r="Z168" s="48">
        <f t="shared" si="224"/>
        <v>0.135287702563123</v>
      </c>
      <c r="AA168" s="48">
        <f t="shared" si="225"/>
        <v>0.135287702563123</v>
      </c>
      <c r="AB168" s="48"/>
      <c r="AC168" s="48"/>
      <c r="AH168" s="5"/>
      <c r="AJ168" s="46" t="e">
        <f>D168/#REF!</f>
        <v>#REF!</v>
      </c>
      <c r="AK168" s="46" t="e">
        <f>#REF!/#REF!</f>
        <v>#REF!</v>
      </c>
      <c r="AL168" s="46" t="e">
        <f>#REF!/#REF!</f>
        <v>#REF!</v>
      </c>
      <c r="AM168" s="46" t="e">
        <f>#REF!/#REF!</f>
        <v>#REF!</v>
      </c>
      <c r="AO168" s="46" t="e">
        <f t="shared" si="226"/>
        <v>#REF!</v>
      </c>
      <c r="AP168" s="46" t="e">
        <f t="shared" si="227"/>
        <v>#REF!</v>
      </c>
      <c r="AQ168" s="46" t="e">
        <f t="shared" si="228"/>
        <v>#REF!</v>
      </c>
      <c r="AR168" s="46" t="e">
        <f t="shared" si="229"/>
        <v>#REF!</v>
      </c>
      <c r="AS168" s="46" t="e">
        <f t="shared" si="230"/>
        <v>#REF!</v>
      </c>
      <c r="AT168" s="46"/>
      <c r="AU168" s="46" t="e">
        <f t="shared" si="231"/>
        <v>#REF!</v>
      </c>
      <c r="AV168" s="46" t="e">
        <f t="shared" si="232"/>
        <v>#REF!</v>
      </c>
      <c r="AW168" s="46" t="e">
        <f t="shared" si="233"/>
        <v>#REF!</v>
      </c>
      <c r="AX168" s="46" t="e">
        <f t="shared" si="234"/>
        <v>#REF!</v>
      </c>
      <c r="BA168" s="46" t="e">
        <f>LN(#REF!/#REF!)</f>
        <v>#REF!</v>
      </c>
      <c r="BB168" s="46" t="e">
        <f>LN(#REF!/#REF!)</f>
        <v>#REF!</v>
      </c>
      <c r="BC168" s="46" t="e">
        <f>LN(#REF!/#REF!)</f>
        <v>#REF!</v>
      </c>
      <c r="BD168" s="46" t="e">
        <f>LN(#REF!/#REF!)</f>
        <v>#REF!</v>
      </c>
      <c r="BF168" s="46" t="e">
        <f>F168/#REF!</f>
        <v>#REF!</v>
      </c>
      <c r="BG168" s="46" t="e">
        <f>#REF!/#REF!</f>
        <v>#REF!</v>
      </c>
      <c r="BH168" s="46" t="e">
        <f>#REF!/#REF!</f>
        <v>#REF!</v>
      </c>
      <c r="BI168" s="46" t="e">
        <f>#REF!/#REF!</f>
        <v>#REF!</v>
      </c>
      <c r="BJ168" s="46"/>
      <c r="BL168" s="46" t="e">
        <f t="shared" si="235"/>
        <v>#REF!</v>
      </c>
      <c r="BM168" s="46" t="e">
        <f t="shared" si="236"/>
        <v>#REF!</v>
      </c>
      <c r="BN168" s="46" t="e">
        <f t="shared" si="237"/>
        <v>#REF!</v>
      </c>
      <c r="BO168" s="46" t="e">
        <f t="shared" si="238"/>
        <v>#REF!</v>
      </c>
      <c r="BQ168" s="46" t="e">
        <f>LN(#REF!/#REF!)</f>
        <v>#REF!</v>
      </c>
      <c r="BR168" s="46" t="e">
        <f>LN(#REF!/#REF!)</f>
        <v>#REF!</v>
      </c>
      <c r="BS168" s="46" t="e">
        <f>LN(#REF!/#REF!)</f>
        <v>#REF!</v>
      </c>
      <c r="BT168" s="46" t="e">
        <f>LN(#REF!/#REF!)</f>
        <v>#REF!</v>
      </c>
      <c r="BV168" s="46" t="e">
        <f>LN(#REF!/#REF!)</f>
        <v>#REF!</v>
      </c>
      <c r="BW168" s="46" t="e">
        <f>LN(#REF!/#REF!)</f>
        <v>#REF!</v>
      </c>
      <c r="BX168" s="46" t="e">
        <f>LN(#REF!/#REF!)</f>
        <v>#REF!</v>
      </c>
      <c r="BY168" s="46" t="e">
        <f>LN(#REF!/#REF!)</f>
        <v>#REF!</v>
      </c>
      <c r="CA168" s="46" t="e">
        <f>LN(#REF!/#REF!)</f>
        <v>#REF!</v>
      </c>
      <c r="CB168" s="46" t="e">
        <f>LN(#REF!/#REF!)</f>
        <v>#REF!</v>
      </c>
      <c r="CC168" s="46" t="e">
        <f>LN(#REF!/#REF!)</f>
        <v>#REF!</v>
      </c>
      <c r="CD168" s="46" t="e">
        <f>LN(#REF!/#REF!)</f>
        <v>#REF!</v>
      </c>
      <c r="CG168" s="46" t="e">
        <f t="shared" si="239"/>
        <v>#REF!</v>
      </c>
      <c r="CH168" s="46">
        <f t="shared" si="240"/>
        <v>1</v>
      </c>
      <c r="CI168" s="46">
        <f t="shared" si="215"/>
        <v>1</v>
      </c>
      <c r="CJ168" s="46"/>
      <c r="CK168" s="46" t="e">
        <f t="shared" si="241"/>
        <v>#REF!</v>
      </c>
      <c r="CL168" s="46">
        <f t="shared" si="242"/>
        <v>1</v>
      </c>
      <c r="CM168" s="46">
        <f t="shared" si="216"/>
        <v>1</v>
      </c>
      <c r="CN168" s="46"/>
      <c r="CO168" s="46" t="e">
        <f t="shared" si="243"/>
        <v>#REF!</v>
      </c>
      <c r="CP168" s="46">
        <f t="shared" si="244"/>
        <v>1</v>
      </c>
      <c r="CQ168" s="46">
        <f t="shared" si="217"/>
        <v>1</v>
      </c>
      <c r="CR168" s="46"/>
      <c r="CS168" s="46" t="e">
        <f t="shared" si="245"/>
        <v>#REF!</v>
      </c>
      <c r="CT168" s="46">
        <f t="shared" si="246"/>
        <v>1</v>
      </c>
      <c r="CU168" s="46">
        <f t="shared" si="218"/>
        <v>1</v>
      </c>
      <c r="CW168" s="46" t="e">
        <f t="shared" si="247"/>
        <v>#REF!</v>
      </c>
      <c r="CX168" s="46">
        <f t="shared" si="248"/>
        <v>1</v>
      </c>
      <c r="CY168" s="46">
        <f t="shared" si="219"/>
        <v>1</v>
      </c>
      <c r="DD168" s="2">
        <f t="shared" si="204"/>
        <v>1977</v>
      </c>
      <c r="DE168" s="46">
        <f t="shared" si="205"/>
        <v>0.74691075474735613</v>
      </c>
      <c r="DF168" s="46">
        <f t="shared" si="206"/>
        <v>0.85990494559524699</v>
      </c>
      <c r="DG168" s="46">
        <f t="shared" si="207"/>
        <v>0.8515601557418585</v>
      </c>
      <c r="DH168" s="46">
        <f t="shared" si="208"/>
        <v>1.0200064861662079</v>
      </c>
    </row>
    <row r="169" spans="1:112" x14ac:dyDescent="0.2">
      <c r="A169" s="33" t="s">
        <v>64</v>
      </c>
      <c r="B169" s="1">
        <f t="shared" si="220"/>
        <v>1955</v>
      </c>
      <c r="D169" s="43">
        <f>Adjusted_Supplier_Data!D22</f>
        <v>349.89100000000002</v>
      </c>
      <c r="F169" s="49">
        <f t="shared" si="209"/>
        <v>30.679715723217608</v>
      </c>
      <c r="H169" s="115">
        <f t="shared" si="221"/>
        <v>11.404636312689549</v>
      </c>
      <c r="K169" s="50">
        <f t="shared" si="222"/>
        <v>345.67670932435897</v>
      </c>
      <c r="L169" s="115">
        <f t="shared" si="210"/>
        <v>11.267272240816752</v>
      </c>
      <c r="O169" s="46">
        <f>Weather_factors!HP14</f>
        <v>1.0121914221061583</v>
      </c>
      <c r="R169" s="46">
        <f t="shared" si="211"/>
        <v>0.27248225888969746</v>
      </c>
      <c r="S169" s="46"/>
      <c r="T169" s="46"/>
      <c r="V169" s="48">
        <f t="shared" si="212"/>
        <v>0.52740022153910138</v>
      </c>
      <c r="W169" s="48">
        <f t="shared" si="213"/>
        <v>0.28105369846704076</v>
      </c>
      <c r="X169" s="48">
        <f t="shared" si="214"/>
        <v>1.0314568721364463</v>
      </c>
      <c r="Y169" s="48">
        <f t="shared" si="223"/>
        <v>0.27248225888969746</v>
      </c>
      <c r="Z169" s="48">
        <f t="shared" si="224"/>
        <v>0.14822778283590107</v>
      </c>
      <c r="AA169" s="48">
        <f t="shared" si="225"/>
        <v>0.1482277828359011</v>
      </c>
      <c r="AB169" s="48"/>
      <c r="AC169" s="48"/>
      <c r="AH169" s="5"/>
      <c r="AJ169" s="46" t="e">
        <f>D169/#REF!</f>
        <v>#REF!</v>
      </c>
      <c r="AK169" s="46" t="e">
        <f>#REF!/#REF!</f>
        <v>#REF!</v>
      </c>
      <c r="AL169" s="46" t="e">
        <f>#REF!/#REF!</f>
        <v>#REF!</v>
      </c>
      <c r="AM169" s="46" t="e">
        <f>#REF!/#REF!</f>
        <v>#REF!</v>
      </c>
      <c r="AO169" s="46" t="e">
        <f t="shared" si="226"/>
        <v>#REF!</v>
      </c>
      <c r="AP169" s="46" t="e">
        <f t="shared" si="227"/>
        <v>#REF!</v>
      </c>
      <c r="AQ169" s="46" t="e">
        <f t="shared" si="228"/>
        <v>#REF!</v>
      </c>
      <c r="AR169" s="46" t="e">
        <f t="shared" si="229"/>
        <v>#REF!</v>
      </c>
      <c r="AS169" s="46" t="e">
        <f t="shared" si="230"/>
        <v>#REF!</v>
      </c>
      <c r="AT169" s="46"/>
      <c r="AU169" s="46" t="e">
        <f t="shared" si="231"/>
        <v>#REF!</v>
      </c>
      <c r="AV169" s="46" t="e">
        <f t="shared" si="232"/>
        <v>#REF!</v>
      </c>
      <c r="AW169" s="46" t="e">
        <f t="shared" si="233"/>
        <v>#REF!</v>
      </c>
      <c r="AX169" s="46" t="e">
        <f t="shared" si="234"/>
        <v>#REF!</v>
      </c>
      <c r="BA169" s="46" t="e">
        <f>LN(#REF!/#REF!)</f>
        <v>#REF!</v>
      </c>
      <c r="BB169" s="46" t="e">
        <f>LN(#REF!/#REF!)</f>
        <v>#REF!</v>
      </c>
      <c r="BC169" s="46" t="e">
        <f>LN(#REF!/#REF!)</f>
        <v>#REF!</v>
      </c>
      <c r="BD169" s="46" t="e">
        <f>LN(#REF!/#REF!)</f>
        <v>#REF!</v>
      </c>
      <c r="BF169" s="46" t="e">
        <f>F169/#REF!</f>
        <v>#REF!</v>
      </c>
      <c r="BG169" s="46" t="e">
        <f>#REF!/#REF!</f>
        <v>#REF!</v>
      </c>
      <c r="BH169" s="46" t="e">
        <f>#REF!/#REF!</f>
        <v>#REF!</v>
      </c>
      <c r="BI169" s="46" t="e">
        <f>#REF!/#REF!</f>
        <v>#REF!</v>
      </c>
      <c r="BJ169" s="46"/>
      <c r="BL169" s="46" t="e">
        <f t="shared" si="235"/>
        <v>#REF!</v>
      </c>
      <c r="BM169" s="46" t="e">
        <f t="shared" si="236"/>
        <v>#REF!</v>
      </c>
      <c r="BN169" s="46" t="e">
        <f t="shared" si="237"/>
        <v>#REF!</v>
      </c>
      <c r="BO169" s="46" t="e">
        <f t="shared" si="238"/>
        <v>#REF!</v>
      </c>
      <c r="BQ169" s="46" t="e">
        <f>LN(#REF!/#REF!)</f>
        <v>#REF!</v>
      </c>
      <c r="BR169" s="46" t="e">
        <f>LN(#REF!/#REF!)</f>
        <v>#REF!</v>
      </c>
      <c r="BS169" s="46" t="e">
        <f>LN(#REF!/#REF!)</f>
        <v>#REF!</v>
      </c>
      <c r="BT169" s="46" t="e">
        <f>LN(#REF!/#REF!)</f>
        <v>#REF!</v>
      </c>
      <c r="BV169" s="46" t="e">
        <f>LN(#REF!/#REF!)</f>
        <v>#REF!</v>
      </c>
      <c r="BW169" s="46" t="e">
        <f>LN(#REF!/#REF!)</f>
        <v>#REF!</v>
      </c>
      <c r="BX169" s="46" t="e">
        <f>LN(#REF!/#REF!)</f>
        <v>#REF!</v>
      </c>
      <c r="BY169" s="46" t="e">
        <f>LN(#REF!/#REF!)</f>
        <v>#REF!</v>
      </c>
      <c r="CA169" s="46" t="e">
        <f>LN(#REF!/#REF!)</f>
        <v>#REF!</v>
      </c>
      <c r="CB169" s="46" t="e">
        <f>LN(#REF!/#REF!)</f>
        <v>#REF!</v>
      </c>
      <c r="CC169" s="46" t="e">
        <f>LN(#REF!/#REF!)</f>
        <v>#REF!</v>
      </c>
      <c r="CD169" s="46" t="e">
        <f>LN(#REF!/#REF!)</f>
        <v>#REF!</v>
      </c>
      <c r="CG169" s="46" t="e">
        <f t="shared" si="239"/>
        <v>#REF!</v>
      </c>
      <c r="CH169" s="46">
        <f t="shared" si="240"/>
        <v>1</v>
      </c>
      <c r="CI169" s="46">
        <f t="shared" si="215"/>
        <v>1</v>
      </c>
      <c r="CJ169" s="46"/>
      <c r="CK169" s="46" t="e">
        <f t="shared" si="241"/>
        <v>#REF!</v>
      </c>
      <c r="CL169" s="46">
        <f t="shared" si="242"/>
        <v>1</v>
      </c>
      <c r="CM169" s="46">
        <f t="shared" si="216"/>
        <v>1</v>
      </c>
      <c r="CN169" s="46"/>
      <c r="CO169" s="46" t="e">
        <f t="shared" si="243"/>
        <v>#REF!</v>
      </c>
      <c r="CP169" s="46">
        <f t="shared" si="244"/>
        <v>1</v>
      </c>
      <c r="CQ169" s="46">
        <f t="shared" si="217"/>
        <v>1</v>
      </c>
      <c r="CR169" s="46"/>
      <c r="CS169" s="46" t="e">
        <f t="shared" si="245"/>
        <v>#REF!</v>
      </c>
      <c r="CT169" s="46">
        <f t="shared" si="246"/>
        <v>1</v>
      </c>
      <c r="CU169" s="46">
        <f t="shared" si="218"/>
        <v>1</v>
      </c>
      <c r="CW169" s="46" t="e">
        <f t="shared" si="247"/>
        <v>#REF!</v>
      </c>
      <c r="CX169" s="46">
        <f t="shared" si="248"/>
        <v>1</v>
      </c>
      <c r="CY169" s="46">
        <f t="shared" si="219"/>
        <v>1</v>
      </c>
      <c r="DD169" s="2">
        <f t="shared" si="204"/>
        <v>1978</v>
      </c>
      <c r="DE169" s="46">
        <f t="shared" si="205"/>
        <v>0.77207665844760542</v>
      </c>
      <c r="DF169" s="46">
        <f t="shared" si="206"/>
        <v>0.87679393995089527</v>
      </c>
      <c r="DG169" s="46">
        <f t="shared" si="207"/>
        <v>0.86189537587772902</v>
      </c>
      <c r="DH169" s="46">
        <f t="shared" si="208"/>
        <v>1.0216645698422919</v>
      </c>
    </row>
    <row r="170" spans="1:112" x14ac:dyDescent="0.2">
      <c r="A170" s="33" t="s">
        <v>64</v>
      </c>
      <c r="B170" s="1">
        <f t="shared" si="220"/>
        <v>1956</v>
      </c>
      <c r="D170" s="43">
        <f>Adjusted_Supplier_Data!D23</f>
        <v>380.17700000000002</v>
      </c>
      <c r="F170" s="49">
        <f t="shared" si="209"/>
        <v>31.51261913231259</v>
      </c>
      <c r="H170" s="115">
        <f t="shared" si="221"/>
        <v>12.064278072341246</v>
      </c>
      <c r="K170" s="50">
        <f t="shared" si="222"/>
        <v>381.69017814963587</v>
      </c>
      <c r="L170" s="115">
        <f t="shared" si="210"/>
        <v>12.112296237485896</v>
      </c>
      <c r="O170" s="46">
        <f>Weather_factors!HP15</f>
        <v>0.9960355853090811</v>
      </c>
      <c r="R170" s="46">
        <f t="shared" si="211"/>
        <v>0.29291791026184522</v>
      </c>
      <c r="S170" s="46"/>
      <c r="T170" s="46"/>
      <c r="V170" s="48">
        <f t="shared" si="212"/>
        <v>0.54171826302424253</v>
      </c>
      <c r="W170" s="48">
        <f t="shared" si="213"/>
        <v>0.29730978512603695</v>
      </c>
      <c r="X170" s="48">
        <f t="shared" si="214"/>
        <v>1.0149935347424328</v>
      </c>
      <c r="Y170" s="48">
        <f t="shared" si="223"/>
        <v>0.29291791026184522</v>
      </c>
      <c r="Z170" s="48">
        <f t="shared" si="224"/>
        <v>0.16105814037858754</v>
      </c>
      <c r="AA170" s="48">
        <f t="shared" si="225"/>
        <v>0.16105814037858751</v>
      </c>
      <c r="AB170" s="48"/>
      <c r="AC170" s="48"/>
      <c r="AH170" s="5"/>
      <c r="AJ170" s="46" t="e">
        <f>D170/#REF!</f>
        <v>#REF!</v>
      </c>
      <c r="AK170" s="46" t="e">
        <f>#REF!/#REF!</f>
        <v>#REF!</v>
      </c>
      <c r="AL170" s="46" t="e">
        <f>#REF!/#REF!</f>
        <v>#REF!</v>
      </c>
      <c r="AM170" s="46" t="e">
        <f>#REF!/#REF!</f>
        <v>#REF!</v>
      </c>
      <c r="AO170" s="46" t="e">
        <f t="shared" si="226"/>
        <v>#REF!</v>
      </c>
      <c r="AP170" s="46" t="e">
        <f t="shared" si="227"/>
        <v>#REF!</v>
      </c>
      <c r="AQ170" s="46" t="e">
        <f t="shared" si="228"/>
        <v>#REF!</v>
      </c>
      <c r="AR170" s="46" t="e">
        <f t="shared" si="229"/>
        <v>#REF!</v>
      </c>
      <c r="AS170" s="46" t="e">
        <f t="shared" si="230"/>
        <v>#REF!</v>
      </c>
      <c r="AT170" s="46"/>
      <c r="AU170" s="46" t="e">
        <f t="shared" si="231"/>
        <v>#REF!</v>
      </c>
      <c r="AV170" s="46" t="e">
        <f t="shared" si="232"/>
        <v>#REF!</v>
      </c>
      <c r="AW170" s="46" t="e">
        <f t="shared" si="233"/>
        <v>#REF!</v>
      </c>
      <c r="AX170" s="46" t="e">
        <f t="shared" si="234"/>
        <v>#REF!</v>
      </c>
      <c r="BA170" s="46" t="e">
        <f>LN(#REF!/#REF!)</f>
        <v>#REF!</v>
      </c>
      <c r="BB170" s="46" t="e">
        <f>LN(#REF!/#REF!)</f>
        <v>#REF!</v>
      </c>
      <c r="BC170" s="46" t="e">
        <f>LN(#REF!/#REF!)</f>
        <v>#REF!</v>
      </c>
      <c r="BD170" s="46" t="e">
        <f>LN(#REF!/#REF!)</f>
        <v>#REF!</v>
      </c>
      <c r="BF170" s="46" t="e">
        <f>F170/#REF!</f>
        <v>#REF!</v>
      </c>
      <c r="BG170" s="46" t="e">
        <f>#REF!/#REF!</f>
        <v>#REF!</v>
      </c>
      <c r="BH170" s="46" t="e">
        <f>#REF!/#REF!</f>
        <v>#REF!</v>
      </c>
      <c r="BI170" s="46" t="e">
        <f>#REF!/#REF!</f>
        <v>#REF!</v>
      </c>
      <c r="BJ170" s="46"/>
      <c r="BL170" s="46" t="e">
        <f t="shared" si="235"/>
        <v>#REF!</v>
      </c>
      <c r="BM170" s="46" t="e">
        <f t="shared" si="236"/>
        <v>#REF!</v>
      </c>
      <c r="BN170" s="46" t="e">
        <f t="shared" si="237"/>
        <v>#REF!</v>
      </c>
      <c r="BO170" s="46" t="e">
        <f t="shared" si="238"/>
        <v>#REF!</v>
      </c>
      <c r="BQ170" s="46" t="e">
        <f>LN(#REF!/#REF!)</f>
        <v>#REF!</v>
      </c>
      <c r="BR170" s="46" t="e">
        <f>LN(#REF!/#REF!)</f>
        <v>#REF!</v>
      </c>
      <c r="BS170" s="46" t="e">
        <f>LN(#REF!/#REF!)</f>
        <v>#REF!</v>
      </c>
      <c r="BT170" s="46" t="e">
        <f>LN(#REF!/#REF!)</f>
        <v>#REF!</v>
      </c>
      <c r="BV170" s="46" t="e">
        <f>LN(#REF!/#REF!)</f>
        <v>#REF!</v>
      </c>
      <c r="BW170" s="46" t="e">
        <f>LN(#REF!/#REF!)</f>
        <v>#REF!</v>
      </c>
      <c r="BX170" s="46" t="e">
        <f>LN(#REF!/#REF!)</f>
        <v>#REF!</v>
      </c>
      <c r="BY170" s="46" t="e">
        <f>LN(#REF!/#REF!)</f>
        <v>#REF!</v>
      </c>
      <c r="CA170" s="46" t="e">
        <f>LN(#REF!/#REF!)</f>
        <v>#REF!</v>
      </c>
      <c r="CB170" s="46" t="e">
        <f>LN(#REF!/#REF!)</f>
        <v>#REF!</v>
      </c>
      <c r="CC170" s="46" t="e">
        <f>LN(#REF!/#REF!)</f>
        <v>#REF!</v>
      </c>
      <c r="CD170" s="46" t="e">
        <f>LN(#REF!/#REF!)</f>
        <v>#REF!</v>
      </c>
      <c r="CG170" s="46" t="e">
        <f t="shared" si="239"/>
        <v>#REF!</v>
      </c>
      <c r="CH170" s="46">
        <f t="shared" si="240"/>
        <v>1</v>
      </c>
      <c r="CI170" s="46">
        <f t="shared" si="215"/>
        <v>1</v>
      </c>
      <c r="CJ170" s="46"/>
      <c r="CK170" s="46" t="e">
        <f t="shared" si="241"/>
        <v>#REF!</v>
      </c>
      <c r="CL170" s="46">
        <f t="shared" si="242"/>
        <v>1</v>
      </c>
      <c r="CM170" s="46">
        <f t="shared" si="216"/>
        <v>1</v>
      </c>
      <c r="CN170" s="46"/>
      <c r="CO170" s="46" t="e">
        <f t="shared" si="243"/>
        <v>#REF!</v>
      </c>
      <c r="CP170" s="46">
        <f t="shared" si="244"/>
        <v>1</v>
      </c>
      <c r="CQ170" s="46">
        <f t="shared" si="217"/>
        <v>1</v>
      </c>
      <c r="CR170" s="46"/>
      <c r="CS170" s="46" t="e">
        <f t="shared" si="245"/>
        <v>#REF!</v>
      </c>
      <c r="CT170" s="46">
        <f t="shared" si="246"/>
        <v>1</v>
      </c>
      <c r="CU170" s="46">
        <f t="shared" si="218"/>
        <v>1</v>
      </c>
      <c r="CW170" s="46" t="e">
        <f t="shared" si="247"/>
        <v>#REF!</v>
      </c>
      <c r="CX170" s="46">
        <f t="shared" si="248"/>
        <v>1</v>
      </c>
      <c r="CY170" s="46">
        <f t="shared" si="219"/>
        <v>1</v>
      </c>
      <c r="DD170" s="2">
        <f t="shared" si="204"/>
        <v>1979</v>
      </c>
      <c r="DE170" s="46">
        <f t="shared" si="205"/>
        <v>0.78938277137028545</v>
      </c>
      <c r="DF170" s="46">
        <f t="shared" si="206"/>
        <v>0.89639821962233757</v>
      </c>
      <c r="DG170" s="46">
        <f t="shared" si="207"/>
        <v>0.86563622894235948</v>
      </c>
      <c r="DH170" s="46">
        <f t="shared" si="208"/>
        <v>1.0173051282724908</v>
      </c>
    </row>
    <row r="171" spans="1:112" x14ac:dyDescent="0.2">
      <c r="A171" s="33" t="s">
        <v>64</v>
      </c>
      <c r="B171" s="1">
        <f t="shared" si="220"/>
        <v>1957</v>
      </c>
      <c r="D171" s="43">
        <f>Adjusted_Supplier_Data!D24</f>
        <v>410.67900000000003</v>
      </c>
      <c r="F171" s="49">
        <f t="shared" si="209"/>
        <v>32.345382764320952</v>
      </c>
      <c r="H171" s="115">
        <f t="shared" si="221"/>
        <v>12.696680790341597</v>
      </c>
      <c r="K171" s="50">
        <f t="shared" si="222"/>
        <v>409.76463599444571</v>
      </c>
      <c r="L171" s="115">
        <f t="shared" si="210"/>
        <v>12.668412025918043</v>
      </c>
      <c r="O171" s="46">
        <f>Weather_factors!HP16</f>
        <v>1.0022314370866467</v>
      </c>
      <c r="R171" s="46">
        <f t="shared" si="211"/>
        <v>0.30636674534788128</v>
      </c>
      <c r="S171" s="46"/>
      <c r="T171" s="46"/>
      <c r="V171" s="48">
        <f t="shared" si="212"/>
        <v>0.55603390166878652</v>
      </c>
      <c r="W171" s="48">
        <f t="shared" si="213"/>
        <v>0.31289459799874941</v>
      </c>
      <c r="X171" s="48">
        <f t="shared" si="214"/>
        <v>1.0213073146808274</v>
      </c>
      <c r="Y171" s="48">
        <f t="shared" si="223"/>
        <v>0.30636674534788128</v>
      </c>
      <c r="Z171" s="48">
        <f t="shared" si="224"/>
        <v>0.17398000413633113</v>
      </c>
      <c r="AA171" s="48">
        <f t="shared" si="225"/>
        <v>0.17398000413633111</v>
      </c>
      <c r="AB171" s="48"/>
      <c r="AC171" s="48"/>
      <c r="AH171" s="5"/>
      <c r="AJ171" s="46" t="e">
        <f>D171/#REF!</f>
        <v>#REF!</v>
      </c>
      <c r="AK171" s="46" t="e">
        <f>#REF!/#REF!</f>
        <v>#REF!</v>
      </c>
      <c r="AL171" s="46" t="e">
        <f>#REF!/#REF!</f>
        <v>#REF!</v>
      </c>
      <c r="AM171" s="46" t="e">
        <f>#REF!/#REF!</f>
        <v>#REF!</v>
      </c>
      <c r="AO171" s="46" t="e">
        <f t="shared" si="226"/>
        <v>#REF!</v>
      </c>
      <c r="AP171" s="46" t="e">
        <f t="shared" si="227"/>
        <v>#REF!</v>
      </c>
      <c r="AQ171" s="46" t="e">
        <f t="shared" si="228"/>
        <v>#REF!</v>
      </c>
      <c r="AR171" s="46" t="e">
        <f t="shared" si="229"/>
        <v>#REF!</v>
      </c>
      <c r="AS171" s="46" t="e">
        <f t="shared" si="230"/>
        <v>#REF!</v>
      </c>
      <c r="AT171" s="46"/>
      <c r="AU171" s="46" t="e">
        <f t="shared" si="231"/>
        <v>#REF!</v>
      </c>
      <c r="AV171" s="46" t="e">
        <f t="shared" si="232"/>
        <v>#REF!</v>
      </c>
      <c r="AW171" s="46" t="e">
        <f t="shared" si="233"/>
        <v>#REF!</v>
      </c>
      <c r="AX171" s="46" t="e">
        <f t="shared" si="234"/>
        <v>#REF!</v>
      </c>
      <c r="BA171" s="46" t="e">
        <f>LN(#REF!/#REF!)</f>
        <v>#REF!</v>
      </c>
      <c r="BB171" s="46" t="e">
        <f>LN(#REF!/#REF!)</f>
        <v>#REF!</v>
      </c>
      <c r="BC171" s="46" t="e">
        <f>LN(#REF!/#REF!)</f>
        <v>#REF!</v>
      </c>
      <c r="BD171" s="46" t="e">
        <f>LN(#REF!/#REF!)</f>
        <v>#REF!</v>
      </c>
      <c r="BF171" s="46" t="e">
        <f>F171/#REF!</f>
        <v>#REF!</v>
      </c>
      <c r="BG171" s="46" t="e">
        <f>#REF!/#REF!</f>
        <v>#REF!</v>
      </c>
      <c r="BH171" s="46" t="e">
        <f>#REF!/#REF!</f>
        <v>#REF!</v>
      </c>
      <c r="BI171" s="46" t="e">
        <f>#REF!/#REF!</f>
        <v>#REF!</v>
      </c>
      <c r="BJ171" s="46"/>
      <c r="BL171" s="46" t="e">
        <f t="shared" si="235"/>
        <v>#REF!</v>
      </c>
      <c r="BM171" s="46" t="e">
        <f t="shared" si="236"/>
        <v>#REF!</v>
      </c>
      <c r="BN171" s="46" t="e">
        <f t="shared" si="237"/>
        <v>#REF!</v>
      </c>
      <c r="BO171" s="46" t="e">
        <f t="shared" si="238"/>
        <v>#REF!</v>
      </c>
      <c r="BQ171" s="46" t="e">
        <f>LN(#REF!/#REF!)</f>
        <v>#REF!</v>
      </c>
      <c r="BR171" s="46" t="e">
        <f>LN(#REF!/#REF!)</f>
        <v>#REF!</v>
      </c>
      <c r="BS171" s="46" t="e">
        <f>LN(#REF!/#REF!)</f>
        <v>#REF!</v>
      </c>
      <c r="BT171" s="46" t="e">
        <f>LN(#REF!/#REF!)</f>
        <v>#REF!</v>
      </c>
      <c r="BV171" s="46" t="e">
        <f>LN(#REF!/#REF!)</f>
        <v>#REF!</v>
      </c>
      <c r="BW171" s="46" t="e">
        <f>LN(#REF!/#REF!)</f>
        <v>#REF!</v>
      </c>
      <c r="BX171" s="46" t="e">
        <f>LN(#REF!/#REF!)</f>
        <v>#REF!</v>
      </c>
      <c r="BY171" s="46" t="e">
        <f>LN(#REF!/#REF!)</f>
        <v>#REF!</v>
      </c>
      <c r="CA171" s="46" t="e">
        <f>LN(#REF!/#REF!)</f>
        <v>#REF!</v>
      </c>
      <c r="CB171" s="46" t="e">
        <f>LN(#REF!/#REF!)</f>
        <v>#REF!</v>
      </c>
      <c r="CC171" s="46" t="e">
        <f>LN(#REF!/#REF!)</f>
        <v>#REF!</v>
      </c>
      <c r="CD171" s="46" t="e">
        <f>LN(#REF!/#REF!)</f>
        <v>#REF!</v>
      </c>
      <c r="CG171" s="46" t="e">
        <f t="shared" si="239"/>
        <v>#REF!</v>
      </c>
      <c r="CH171" s="46">
        <f t="shared" si="240"/>
        <v>1</v>
      </c>
      <c r="CI171" s="46">
        <f t="shared" si="215"/>
        <v>1</v>
      </c>
      <c r="CJ171" s="46"/>
      <c r="CK171" s="46" t="e">
        <f t="shared" si="241"/>
        <v>#REF!</v>
      </c>
      <c r="CL171" s="46">
        <f t="shared" si="242"/>
        <v>1</v>
      </c>
      <c r="CM171" s="46">
        <f t="shared" si="216"/>
        <v>1</v>
      </c>
      <c r="CN171" s="46"/>
      <c r="CO171" s="46" t="e">
        <f t="shared" si="243"/>
        <v>#REF!</v>
      </c>
      <c r="CP171" s="46">
        <f t="shared" si="244"/>
        <v>1</v>
      </c>
      <c r="CQ171" s="46">
        <f t="shared" si="217"/>
        <v>1</v>
      </c>
      <c r="CR171" s="46"/>
      <c r="CS171" s="46" t="e">
        <f t="shared" si="245"/>
        <v>#REF!</v>
      </c>
      <c r="CT171" s="46">
        <f t="shared" si="246"/>
        <v>1</v>
      </c>
      <c r="CU171" s="46">
        <f t="shared" si="218"/>
        <v>1</v>
      </c>
      <c r="CW171" s="46" t="e">
        <f t="shared" si="247"/>
        <v>#REF!</v>
      </c>
      <c r="CX171" s="46">
        <f t="shared" si="248"/>
        <v>1</v>
      </c>
      <c r="CY171" s="46">
        <f t="shared" si="219"/>
        <v>1</v>
      </c>
      <c r="DD171" s="2">
        <f t="shared" si="204"/>
        <v>1980</v>
      </c>
      <c r="DE171" s="46">
        <f t="shared" si="205"/>
        <v>0.81139848888921584</v>
      </c>
      <c r="DF171" s="46">
        <f t="shared" si="206"/>
        <v>0.91538749861220803</v>
      </c>
      <c r="DG171" s="46">
        <f t="shared" si="207"/>
        <v>0.86630889992304994</v>
      </c>
      <c r="DH171" s="46">
        <f t="shared" si="208"/>
        <v>1.0231903639682369</v>
      </c>
    </row>
    <row r="172" spans="1:112" x14ac:dyDescent="0.2">
      <c r="A172" s="33" t="s">
        <v>64</v>
      </c>
      <c r="B172" s="1">
        <f t="shared" si="220"/>
        <v>1958</v>
      </c>
      <c r="D172" s="43">
        <f>Adjusted_Supplier_Data!D25</f>
        <v>435.25600000000003</v>
      </c>
      <c r="F172" s="49">
        <f t="shared" si="209"/>
        <v>33.206848339272774</v>
      </c>
      <c r="H172" s="115">
        <f t="shared" si="221"/>
        <v>13.107416745877549</v>
      </c>
      <c r="K172" s="50">
        <f t="shared" si="222"/>
        <v>435.64035776127815</v>
      </c>
      <c r="L172" s="115">
        <f t="shared" si="210"/>
        <v>13.118991399315032</v>
      </c>
      <c r="O172" s="46">
        <f>Weather_factors!HP17</f>
        <v>0.99911771773567237</v>
      </c>
      <c r="R172" s="46">
        <f t="shared" si="211"/>
        <v>0.3172633388487956</v>
      </c>
      <c r="S172" s="46"/>
      <c r="T172" s="46"/>
      <c r="V172" s="48">
        <f t="shared" si="212"/>
        <v>0.57084294159525717</v>
      </c>
      <c r="W172" s="48">
        <f t="shared" si="213"/>
        <v>0.32301669713735398</v>
      </c>
      <c r="X172" s="48">
        <f t="shared" si="214"/>
        <v>1.0181343306460644</v>
      </c>
      <c r="Y172" s="48">
        <f t="shared" si="223"/>
        <v>0.3172633388487956</v>
      </c>
      <c r="Z172" s="48">
        <f t="shared" si="224"/>
        <v>0.18439180157827145</v>
      </c>
      <c r="AA172" s="48">
        <f t="shared" si="225"/>
        <v>0.18439180157827142</v>
      </c>
      <c r="AB172" s="48"/>
      <c r="AC172" s="48"/>
      <c r="AH172" s="5"/>
      <c r="AJ172" s="46" t="e">
        <f>D172/#REF!</f>
        <v>#REF!</v>
      </c>
      <c r="AK172" s="46" t="e">
        <f>#REF!/#REF!</f>
        <v>#REF!</v>
      </c>
      <c r="AL172" s="46" t="e">
        <f>#REF!/#REF!</f>
        <v>#REF!</v>
      </c>
      <c r="AM172" s="46" t="e">
        <f>#REF!/#REF!</f>
        <v>#REF!</v>
      </c>
      <c r="AO172" s="46" t="e">
        <f t="shared" si="226"/>
        <v>#REF!</v>
      </c>
      <c r="AP172" s="46" t="e">
        <f t="shared" si="227"/>
        <v>#REF!</v>
      </c>
      <c r="AQ172" s="46" t="e">
        <f t="shared" si="228"/>
        <v>#REF!</v>
      </c>
      <c r="AR172" s="46" t="e">
        <f t="shared" si="229"/>
        <v>#REF!</v>
      </c>
      <c r="AS172" s="46" t="e">
        <f t="shared" si="230"/>
        <v>#REF!</v>
      </c>
      <c r="AT172" s="46"/>
      <c r="AU172" s="46" t="e">
        <f t="shared" si="231"/>
        <v>#REF!</v>
      </c>
      <c r="AV172" s="46" t="e">
        <f t="shared" si="232"/>
        <v>#REF!</v>
      </c>
      <c r="AW172" s="46" t="e">
        <f t="shared" si="233"/>
        <v>#REF!</v>
      </c>
      <c r="AX172" s="46" t="e">
        <f t="shared" si="234"/>
        <v>#REF!</v>
      </c>
      <c r="BA172" s="46" t="e">
        <f>LN(#REF!/#REF!)</f>
        <v>#REF!</v>
      </c>
      <c r="BB172" s="46" t="e">
        <f>LN(#REF!/#REF!)</f>
        <v>#REF!</v>
      </c>
      <c r="BC172" s="46" t="e">
        <f>LN(#REF!/#REF!)</f>
        <v>#REF!</v>
      </c>
      <c r="BD172" s="46" t="e">
        <f>LN(#REF!/#REF!)</f>
        <v>#REF!</v>
      </c>
      <c r="BF172" s="46" t="e">
        <f>F172/#REF!</f>
        <v>#REF!</v>
      </c>
      <c r="BG172" s="46" t="e">
        <f>#REF!/#REF!</f>
        <v>#REF!</v>
      </c>
      <c r="BH172" s="46" t="e">
        <f>#REF!/#REF!</f>
        <v>#REF!</v>
      </c>
      <c r="BI172" s="46" t="e">
        <f>#REF!/#REF!</f>
        <v>#REF!</v>
      </c>
      <c r="BJ172" s="46"/>
      <c r="BL172" s="46" t="e">
        <f t="shared" si="235"/>
        <v>#REF!</v>
      </c>
      <c r="BM172" s="46" t="e">
        <f t="shared" si="236"/>
        <v>#REF!</v>
      </c>
      <c r="BN172" s="46" t="e">
        <f t="shared" si="237"/>
        <v>#REF!</v>
      </c>
      <c r="BO172" s="46" t="e">
        <f t="shared" si="238"/>
        <v>#REF!</v>
      </c>
      <c r="BQ172" s="46" t="e">
        <f>LN(#REF!/#REF!)</f>
        <v>#REF!</v>
      </c>
      <c r="BR172" s="46" t="e">
        <f>LN(#REF!/#REF!)</f>
        <v>#REF!</v>
      </c>
      <c r="BS172" s="46" t="e">
        <f>LN(#REF!/#REF!)</f>
        <v>#REF!</v>
      </c>
      <c r="BT172" s="46" t="e">
        <f>LN(#REF!/#REF!)</f>
        <v>#REF!</v>
      </c>
      <c r="BV172" s="46" t="e">
        <f>LN(#REF!/#REF!)</f>
        <v>#REF!</v>
      </c>
      <c r="BW172" s="46" t="e">
        <f>LN(#REF!/#REF!)</f>
        <v>#REF!</v>
      </c>
      <c r="BX172" s="46" t="e">
        <f>LN(#REF!/#REF!)</f>
        <v>#REF!</v>
      </c>
      <c r="BY172" s="46" t="e">
        <f>LN(#REF!/#REF!)</f>
        <v>#REF!</v>
      </c>
      <c r="CA172" s="46" t="e">
        <f>LN(#REF!/#REF!)</f>
        <v>#REF!</v>
      </c>
      <c r="CB172" s="46" t="e">
        <f>LN(#REF!/#REF!)</f>
        <v>#REF!</v>
      </c>
      <c r="CC172" s="46" t="e">
        <f>LN(#REF!/#REF!)</f>
        <v>#REF!</v>
      </c>
      <c r="CD172" s="46" t="e">
        <f>LN(#REF!/#REF!)</f>
        <v>#REF!</v>
      </c>
      <c r="CG172" s="46" t="e">
        <f t="shared" si="239"/>
        <v>#REF!</v>
      </c>
      <c r="CH172" s="46">
        <f t="shared" si="240"/>
        <v>1</v>
      </c>
      <c r="CI172" s="46">
        <f t="shared" si="215"/>
        <v>1</v>
      </c>
      <c r="CJ172" s="46"/>
      <c r="CK172" s="46" t="e">
        <f t="shared" si="241"/>
        <v>#REF!</v>
      </c>
      <c r="CL172" s="46">
        <f t="shared" si="242"/>
        <v>1</v>
      </c>
      <c r="CM172" s="46">
        <f t="shared" si="216"/>
        <v>1</v>
      </c>
      <c r="CN172" s="46"/>
      <c r="CO172" s="46" t="e">
        <f t="shared" si="243"/>
        <v>#REF!</v>
      </c>
      <c r="CP172" s="46">
        <f t="shared" si="244"/>
        <v>1</v>
      </c>
      <c r="CQ172" s="46">
        <f t="shared" si="217"/>
        <v>1</v>
      </c>
      <c r="CR172" s="46"/>
      <c r="CS172" s="46" t="e">
        <f t="shared" si="245"/>
        <v>#REF!</v>
      </c>
      <c r="CT172" s="46">
        <f t="shared" si="246"/>
        <v>1</v>
      </c>
      <c r="CU172" s="46">
        <f t="shared" si="218"/>
        <v>1</v>
      </c>
      <c r="CW172" s="46" t="e">
        <f t="shared" si="247"/>
        <v>#REF!</v>
      </c>
      <c r="CX172" s="46">
        <f t="shared" si="248"/>
        <v>1</v>
      </c>
      <c r="CY172" s="46">
        <f t="shared" si="219"/>
        <v>1</v>
      </c>
      <c r="DD172" s="2">
        <f t="shared" si="204"/>
        <v>1981</v>
      </c>
      <c r="DE172" s="46">
        <f t="shared" si="205"/>
        <v>0.86526430020641132</v>
      </c>
      <c r="DF172" s="46">
        <f t="shared" si="206"/>
        <v>0.93216199541187617</v>
      </c>
      <c r="DG172" s="46">
        <f t="shared" si="207"/>
        <v>0.91482483347050725</v>
      </c>
      <c r="DH172" s="46">
        <f t="shared" si="208"/>
        <v>1.0146574482220898</v>
      </c>
    </row>
    <row r="173" spans="1:112" x14ac:dyDescent="0.2">
      <c r="A173" s="33" t="s">
        <v>64</v>
      </c>
      <c r="B173" s="1">
        <f t="shared" si="220"/>
        <v>1959</v>
      </c>
      <c r="D173" s="43">
        <f>Adjusted_Supplier_Data!D26</f>
        <v>487.86</v>
      </c>
      <c r="F173" s="49">
        <f t="shared" si="209"/>
        <v>34.088664024781636</v>
      </c>
      <c r="H173" s="115">
        <f t="shared" si="221"/>
        <v>14.311502487904413</v>
      </c>
      <c r="K173" s="50">
        <f t="shared" si="222"/>
        <v>480.49762650765535</v>
      </c>
      <c r="L173" s="115">
        <f t="shared" si="210"/>
        <v>14.095525308892867</v>
      </c>
      <c r="O173" s="46">
        <f>Weather_factors!HP18</f>
        <v>1.015322393048756</v>
      </c>
      <c r="R173" s="46">
        <f t="shared" si="211"/>
        <v>0.34087936230833593</v>
      </c>
      <c r="S173" s="46"/>
      <c r="T173" s="46"/>
      <c r="V173" s="48">
        <f t="shared" si="212"/>
        <v>0.58600181047428257</v>
      </c>
      <c r="W173" s="48">
        <f t="shared" si="213"/>
        <v>0.35268995823832755</v>
      </c>
      <c r="X173" s="48">
        <f t="shared" si="214"/>
        <v>1.0346474361193758</v>
      </c>
      <c r="Y173" s="48">
        <f t="shared" si="223"/>
        <v>0.34087936230833593</v>
      </c>
      <c r="Z173" s="48">
        <f t="shared" si="224"/>
        <v>0.20667695406375905</v>
      </c>
      <c r="AA173" s="48">
        <f t="shared" si="225"/>
        <v>0.20667695406375905</v>
      </c>
      <c r="AB173" s="48"/>
      <c r="AC173" s="48"/>
      <c r="AH173" s="5"/>
      <c r="AJ173" s="46" t="e">
        <f>D173/#REF!</f>
        <v>#REF!</v>
      </c>
      <c r="AK173" s="46" t="e">
        <f>#REF!/#REF!</f>
        <v>#REF!</v>
      </c>
      <c r="AL173" s="46" t="e">
        <f>#REF!/#REF!</f>
        <v>#REF!</v>
      </c>
      <c r="AM173" s="46" t="e">
        <f>#REF!/#REF!</f>
        <v>#REF!</v>
      </c>
      <c r="AO173" s="46" t="e">
        <f t="shared" si="226"/>
        <v>#REF!</v>
      </c>
      <c r="AP173" s="46" t="e">
        <f t="shared" si="227"/>
        <v>#REF!</v>
      </c>
      <c r="AQ173" s="46" t="e">
        <f t="shared" si="228"/>
        <v>#REF!</v>
      </c>
      <c r="AR173" s="46" t="e">
        <f t="shared" si="229"/>
        <v>#REF!</v>
      </c>
      <c r="AS173" s="46" t="e">
        <f t="shared" si="230"/>
        <v>#REF!</v>
      </c>
      <c r="AT173" s="46"/>
      <c r="AU173" s="46" t="e">
        <f t="shared" si="231"/>
        <v>#REF!</v>
      </c>
      <c r="AV173" s="46" t="e">
        <f t="shared" si="232"/>
        <v>#REF!</v>
      </c>
      <c r="AW173" s="46" t="e">
        <f t="shared" si="233"/>
        <v>#REF!</v>
      </c>
      <c r="AX173" s="46" t="e">
        <f t="shared" si="234"/>
        <v>#REF!</v>
      </c>
      <c r="BA173" s="46" t="e">
        <f>LN(#REF!/#REF!)</f>
        <v>#REF!</v>
      </c>
      <c r="BB173" s="46" t="e">
        <f>LN(#REF!/#REF!)</f>
        <v>#REF!</v>
      </c>
      <c r="BC173" s="46" t="e">
        <f>LN(#REF!/#REF!)</f>
        <v>#REF!</v>
      </c>
      <c r="BD173" s="46" t="e">
        <f>LN(#REF!/#REF!)</f>
        <v>#REF!</v>
      </c>
      <c r="BF173" s="46" t="e">
        <f>F173/#REF!</f>
        <v>#REF!</v>
      </c>
      <c r="BG173" s="46" t="e">
        <f>#REF!/#REF!</f>
        <v>#REF!</v>
      </c>
      <c r="BH173" s="46" t="e">
        <f>#REF!/#REF!</f>
        <v>#REF!</v>
      </c>
      <c r="BI173" s="46" t="e">
        <f>#REF!/#REF!</f>
        <v>#REF!</v>
      </c>
      <c r="BJ173" s="46"/>
      <c r="BL173" s="46" t="e">
        <f t="shared" si="235"/>
        <v>#REF!</v>
      </c>
      <c r="BM173" s="46" t="e">
        <f t="shared" si="236"/>
        <v>#REF!</v>
      </c>
      <c r="BN173" s="46" t="e">
        <f t="shared" si="237"/>
        <v>#REF!</v>
      </c>
      <c r="BO173" s="46" t="e">
        <f t="shared" si="238"/>
        <v>#REF!</v>
      </c>
      <c r="BQ173" s="46" t="e">
        <f>LN(#REF!/#REF!)</f>
        <v>#REF!</v>
      </c>
      <c r="BR173" s="46" t="e">
        <f>LN(#REF!/#REF!)</f>
        <v>#REF!</v>
      </c>
      <c r="BS173" s="46" t="e">
        <f>LN(#REF!/#REF!)</f>
        <v>#REF!</v>
      </c>
      <c r="BT173" s="46" t="e">
        <f>LN(#REF!/#REF!)</f>
        <v>#REF!</v>
      </c>
      <c r="BV173" s="46" t="e">
        <f>LN(#REF!/#REF!)</f>
        <v>#REF!</v>
      </c>
      <c r="BW173" s="46" t="e">
        <f>LN(#REF!/#REF!)</f>
        <v>#REF!</v>
      </c>
      <c r="BX173" s="46" t="e">
        <f>LN(#REF!/#REF!)</f>
        <v>#REF!</v>
      </c>
      <c r="BY173" s="46" t="e">
        <f>LN(#REF!/#REF!)</f>
        <v>#REF!</v>
      </c>
      <c r="CA173" s="46" t="e">
        <f>LN(#REF!/#REF!)</f>
        <v>#REF!</v>
      </c>
      <c r="CB173" s="46" t="e">
        <f>LN(#REF!/#REF!)</f>
        <v>#REF!</v>
      </c>
      <c r="CC173" s="46" t="e">
        <f>LN(#REF!/#REF!)</f>
        <v>#REF!</v>
      </c>
      <c r="CD173" s="46" t="e">
        <f>LN(#REF!/#REF!)</f>
        <v>#REF!</v>
      </c>
      <c r="CG173" s="46" t="e">
        <f t="shared" si="239"/>
        <v>#REF!</v>
      </c>
      <c r="CH173" s="46">
        <f t="shared" si="240"/>
        <v>1</v>
      </c>
      <c r="CI173" s="46">
        <f t="shared" si="215"/>
        <v>1</v>
      </c>
      <c r="CJ173" s="46"/>
      <c r="CK173" s="46" t="e">
        <f t="shared" si="241"/>
        <v>#REF!</v>
      </c>
      <c r="CL173" s="46">
        <f t="shared" si="242"/>
        <v>1</v>
      </c>
      <c r="CM173" s="46">
        <f t="shared" si="216"/>
        <v>1</v>
      </c>
      <c r="CN173" s="46"/>
      <c r="CO173" s="46" t="e">
        <f t="shared" si="243"/>
        <v>#REF!</v>
      </c>
      <c r="CP173" s="46">
        <f t="shared" si="244"/>
        <v>1</v>
      </c>
      <c r="CQ173" s="46">
        <f t="shared" si="217"/>
        <v>1</v>
      </c>
      <c r="CR173" s="46"/>
      <c r="CS173" s="46" t="e">
        <f t="shared" si="245"/>
        <v>#REF!</v>
      </c>
      <c r="CT173" s="46">
        <f t="shared" si="246"/>
        <v>1</v>
      </c>
      <c r="CU173" s="46">
        <f t="shared" si="218"/>
        <v>1</v>
      </c>
      <c r="CW173" s="46" t="e">
        <f t="shared" si="247"/>
        <v>#REF!</v>
      </c>
      <c r="CX173" s="46">
        <f t="shared" si="248"/>
        <v>1</v>
      </c>
      <c r="CY173" s="46">
        <f t="shared" si="219"/>
        <v>1</v>
      </c>
      <c r="DD173" s="2">
        <f t="shared" si="204"/>
        <v>1982</v>
      </c>
      <c r="DE173" s="46">
        <f t="shared" si="205"/>
        <v>0.8838235399075125</v>
      </c>
      <c r="DF173" s="46">
        <f t="shared" si="206"/>
        <v>0.94761765331232584</v>
      </c>
      <c r="DG173" s="46">
        <f t="shared" si="207"/>
        <v>0.91468806961437954</v>
      </c>
      <c r="DH173" s="46">
        <f t="shared" si="208"/>
        <v>1.0196694487971731</v>
      </c>
    </row>
    <row r="174" spans="1:112" x14ac:dyDescent="0.2">
      <c r="A174" s="33" t="s">
        <v>64</v>
      </c>
      <c r="B174" s="1">
        <f t="shared" si="220"/>
        <v>1960</v>
      </c>
      <c r="D174" s="43">
        <f>Adjusted_Supplier_Data!D27</f>
        <v>542.99900000000002</v>
      </c>
      <c r="F174" s="49">
        <f t="shared" si="209"/>
        <v>34.69239659623949</v>
      </c>
      <c r="H174" s="115">
        <f t="shared" si="221"/>
        <v>15.651815765845903</v>
      </c>
      <c r="K174" s="50">
        <f t="shared" si="222"/>
        <v>541.21774636225996</v>
      </c>
      <c r="L174" s="115">
        <f t="shared" si="210"/>
        <v>15.600471557532167</v>
      </c>
      <c r="O174" s="46">
        <f>Weather_factors!HP19</f>
        <v>1.003291195918302</v>
      </c>
      <c r="R174" s="46">
        <f t="shared" si="211"/>
        <v>0.37727425404187293</v>
      </c>
      <c r="S174" s="46"/>
      <c r="T174" s="46"/>
      <c r="V174" s="48">
        <f t="shared" si="212"/>
        <v>0.59638028642920415</v>
      </c>
      <c r="W174" s="48">
        <f t="shared" si="213"/>
        <v>0.38572038494740174</v>
      </c>
      <c r="X174" s="48">
        <f t="shared" si="214"/>
        <v>1.0223872443323192</v>
      </c>
      <c r="Y174" s="48">
        <f t="shared" si="223"/>
        <v>0.37727425404187293</v>
      </c>
      <c r="Z174" s="48">
        <f t="shared" si="224"/>
        <v>0.23003603365651437</v>
      </c>
      <c r="AA174" s="48">
        <f t="shared" si="225"/>
        <v>0.23003603365651434</v>
      </c>
      <c r="AB174" s="48"/>
      <c r="AC174" s="48"/>
      <c r="AH174" s="5"/>
      <c r="AJ174" s="46" t="e">
        <f>D174/#REF!</f>
        <v>#REF!</v>
      </c>
      <c r="AK174" s="46" t="e">
        <f>#REF!/#REF!</f>
        <v>#REF!</v>
      </c>
      <c r="AL174" s="46" t="e">
        <f>#REF!/#REF!</f>
        <v>#REF!</v>
      </c>
      <c r="AM174" s="46" t="e">
        <f>#REF!/#REF!</f>
        <v>#REF!</v>
      </c>
      <c r="AO174" s="46" t="e">
        <f t="shared" si="226"/>
        <v>#REF!</v>
      </c>
      <c r="AP174" s="46" t="e">
        <f t="shared" si="227"/>
        <v>#REF!</v>
      </c>
      <c r="AQ174" s="46" t="e">
        <f t="shared" si="228"/>
        <v>#REF!</v>
      </c>
      <c r="AR174" s="46" t="e">
        <f t="shared" si="229"/>
        <v>#REF!</v>
      </c>
      <c r="AS174" s="46" t="e">
        <f t="shared" si="230"/>
        <v>#REF!</v>
      </c>
      <c r="AT174" s="46"/>
      <c r="AU174" s="46" t="e">
        <f t="shared" si="231"/>
        <v>#REF!</v>
      </c>
      <c r="AV174" s="46" t="e">
        <f t="shared" si="232"/>
        <v>#REF!</v>
      </c>
      <c r="AW174" s="46" t="e">
        <f t="shared" si="233"/>
        <v>#REF!</v>
      </c>
      <c r="AX174" s="46" t="e">
        <f t="shared" si="234"/>
        <v>#REF!</v>
      </c>
      <c r="BA174" s="46" t="e">
        <f>LN(#REF!/#REF!)</f>
        <v>#REF!</v>
      </c>
      <c r="BB174" s="46" t="e">
        <f>LN(#REF!/#REF!)</f>
        <v>#REF!</v>
      </c>
      <c r="BC174" s="46" t="e">
        <f>LN(#REF!/#REF!)</f>
        <v>#REF!</v>
      </c>
      <c r="BD174" s="46" t="e">
        <f>LN(#REF!/#REF!)</f>
        <v>#REF!</v>
      </c>
      <c r="BF174" s="46" t="e">
        <f>F174/#REF!</f>
        <v>#REF!</v>
      </c>
      <c r="BG174" s="46" t="e">
        <f>#REF!/#REF!</f>
        <v>#REF!</v>
      </c>
      <c r="BH174" s="46" t="e">
        <f>#REF!/#REF!</f>
        <v>#REF!</v>
      </c>
      <c r="BI174" s="46" t="e">
        <f>#REF!/#REF!</f>
        <v>#REF!</v>
      </c>
      <c r="BJ174" s="46"/>
      <c r="BL174" s="46" t="e">
        <f t="shared" si="235"/>
        <v>#REF!</v>
      </c>
      <c r="BM174" s="46" t="e">
        <f t="shared" si="236"/>
        <v>#REF!</v>
      </c>
      <c r="BN174" s="46" t="e">
        <f t="shared" si="237"/>
        <v>#REF!</v>
      </c>
      <c r="BO174" s="46" t="e">
        <f t="shared" si="238"/>
        <v>#REF!</v>
      </c>
      <c r="BQ174" s="46" t="e">
        <f>LN(#REF!/#REF!)</f>
        <v>#REF!</v>
      </c>
      <c r="BR174" s="46" t="e">
        <f>LN(#REF!/#REF!)</f>
        <v>#REF!</v>
      </c>
      <c r="BS174" s="46" t="e">
        <f>LN(#REF!/#REF!)</f>
        <v>#REF!</v>
      </c>
      <c r="BT174" s="46" t="e">
        <f>LN(#REF!/#REF!)</f>
        <v>#REF!</v>
      </c>
      <c r="BV174" s="46" t="e">
        <f>LN(#REF!/#REF!)</f>
        <v>#REF!</v>
      </c>
      <c r="BW174" s="46" t="e">
        <f>LN(#REF!/#REF!)</f>
        <v>#REF!</v>
      </c>
      <c r="BX174" s="46" t="e">
        <f>LN(#REF!/#REF!)</f>
        <v>#REF!</v>
      </c>
      <c r="BY174" s="46" t="e">
        <f>LN(#REF!/#REF!)</f>
        <v>#REF!</v>
      </c>
      <c r="CA174" s="46" t="e">
        <f>LN(#REF!/#REF!)</f>
        <v>#REF!</v>
      </c>
      <c r="CB174" s="46" t="e">
        <f>LN(#REF!/#REF!)</f>
        <v>#REF!</v>
      </c>
      <c r="CC174" s="46" t="e">
        <f>LN(#REF!/#REF!)</f>
        <v>#REF!</v>
      </c>
      <c r="CD174" s="46" t="e">
        <f>LN(#REF!/#REF!)</f>
        <v>#REF!</v>
      </c>
      <c r="CG174" s="46" t="e">
        <f t="shared" si="239"/>
        <v>#REF!</v>
      </c>
      <c r="CH174" s="46">
        <f t="shared" si="240"/>
        <v>1</v>
      </c>
      <c r="CI174" s="46">
        <f t="shared" si="215"/>
        <v>1</v>
      </c>
      <c r="CJ174" s="46"/>
      <c r="CK174" s="46" t="e">
        <f t="shared" si="241"/>
        <v>#REF!</v>
      </c>
      <c r="CL174" s="46">
        <f t="shared" si="242"/>
        <v>1</v>
      </c>
      <c r="CM174" s="46">
        <f t="shared" si="216"/>
        <v>1</v>
      </c>
      <c r="CN174" s="46"/>
      <c r="CO174" s="46" t="e">
        <f t="shared" si="243"/>
        <v>#REF!</v>
      </c>
      <c r="CP174" s="46">
        <f t="shared" si="244"/>
        <v>1</v>
      </c>
      <c r="CQ174" s="46">
        <f t="shared" si="217"/>
        <v>1</v>
      </c>
      <c r="CR174" s="46"/>
      <c r="CS174" s="46" t="e">
        <f t="shared" si="245"/>
        <v>#REF!</v>
      </c>
      <c r="CT174" s="46">
        <f t="shared" si="246"/>
        <v>1</v>
      </c>
      <c r="CU174" s="46">
        <f t="shared" si="218"/>
        <v>1</v>
      </c>
      <c r="CW174" s="46" t="e">
        <f t="shared" si="247"/>
        <v>#REF!</v>
      </c>
      <c r="CX174" s="46">
        <f t="shared" si="248"/>
        <v>1</v>
      </c>
      <c r="CY174" s="46">
        <f t="shared" si="219"/>
        <v>1</v>
      </c>
      <c r="DD174" s="2">
        <f t="shared" si="204"/>
        <v>1983</v>
      </c>
      <c r="DE174" s="46">
        <f t="shared" si="205"/>
        <v>0.90051029131901861</v>
      </c>
      <c r="DF174" s="46">
        <f t="shared" si="206"/>
        <v>0.96179177749213429</v>
      </c>
      <c r="DG174" s="46">
        <f t="shared" si="207"/>
        <v>0.91818698256946463</v>
      </c>
      <c r="DH174" s="46">
        <f t="shared" si="208"/>
        <v>1.0197095559335008</v>
      </c>
    </row>
    <row r="175" spans="1:112" x14ac:dyDescent="0.2">
      <c r="A175" s="33" t="s">
        <v>64</v>
      </c>
      <c r="B175" s="1">
        <f t="shared" si="220"/>
        <v>1961</v>
      </c>
      <c r="D175" s="43">
        <f>Adjusted_Supplier_Data!D28</f>
        <v>572.04200000000003</v>
      </c>
      <c r="F175" s="49">
        <f t="shared" si="209"/>
        <v>35.344195837661651</v>
      </c>
      <c r="H175" s="115">
        <f t="shared" si="221"/>
        <v>16.184892213347524</v>
      </c>
      <c r="K175" s="50">
        <f t="shared" si="222"/>
        <v>573.04139712831159</v>
      </c>
      <c r="L175" s="115">
        <f t="shared" si="210"/>
        <v>16.213168344820478</v>
      </c>
      <c r="O175" s="46">
        <f>Weather_factors!HP20</f>
        <v>0.99825597743318406</v>
      </c>
      <c r="R175" s="46">
        <f t="shared" si="211"/>
        <v>0.39209141662093894</v>
      </c>
      <c r="S175" s="46"/>
      <c r="T175" s="46"/>
      <c r="V175" s="48">
        <f t="shared" si="212"/>
        <v>0.60758505336467206</v>
      </c>
      <c r="W175" s="48">
        <f t="shared" si="213"/>
        <v>0.39885742001175528</v>
      </c>
      <c r="X175" s="48">
        <f t="shared" si="214"/>
        <v>1.0172561884907505</v>
      </c>
      <c r="Y175" s="48">
        <f t="shared" si="223"/>
        <v>0.39209141662093894</v>
      </c>
      <c r="Z175" s="48">
        <f t="shared" si="224"/>
        <v>0.2423398068227377</v>
      </c>
      <c r="AA175" s="48">
        <f t="shared" si="225"/>
        <v>0.24233980682273776</v>
      </c>
      <c r="AB175" s="48"/>
      <c r="AC175" s="48"/>
      <c r="AH175" s="5"/>
      <c r="AJ175" s="46" t="e">
        <f>D175/#REF!</f>
        <v>#REF!</v>
      </c>
      <c r="AK175" s="46" t="e">
        <f>#REF!/#REF!</f>
        <v>#REF!</v>
      </c>
      <c r="AL175" s="46" t="e">
        <f>#REF!/#REF!</f>
        <v>#REF!</v>
      </c>
      <c r="AM175" s="46" t="e">
        <f>#REF!/#REF!</f>
        <v>#REF!</v>
      </c>
      <c r="AO175" s="46" t="e">
        <f t="shared" si="226"/>
        <v>#REF!</v>
      </c>
      <c r="AP175" s="46" t="e">
        <f t="shared" si="227"/>
        <v>#REF!</v>
      </c>
      <c r="AQ175" s="46" t="e">
        <f t="shared" si="228"/>
        <v>#REF!</v>
      </c>
      <c r="AR175" s="46" t="e">
        <f t="shared" si="229"/>
        <v>#REF!</v>
      </c>
      <c r="AS175" s="46" t="e">
        <f t="shared" si="230"/>
        <v>#REF!</v>
      </c>
      <c r="AT175" s="46"/>
      <c r="AU175" s="46" t="e">
        <f t="shared" si="231"/>
        <v>#REF!</v>
      </c>
      <c r="AV175" s="46" t="e">
        <f t="shared" si="232"/>
        <v>#REF!</v>
      </c>
      <c r="AW175" s="46" t="e">
        <f t="shared" si="233"/>
        <v>#REF!</v>
      </c>
      <c r="AX175" s="46" t="e">
        <f t="shared" si="234"/>
        <v>#REF!</v>
      </c>
      <c r="BA175" s="46" t="e">
        <f>LN(#REF!/#REF!)</f>
        <v>#REF!</v>
      </c>
      <c r="BB175" s="46" t="e">
        <f>LN(#REF!/#REF!)</f>
        <v>#REF!</v>
      </c>
      <c r="BC175" s="46" t="e">
        <f>LN(#REF!/#REF!)</f>
        <v>#REF!</v>
      </c>
      <c r="BD175" s="46" t="e">
        <f>LN(#REF!/#REF!)</f>
        <v>#REF!</v>
      </c>
      <c r="BF175" s="46" t="e">
        <f>F175/#REF!</f>
        <v>#REF!</v>
      </c>
      <c r="BG175" s="46" t="e">
        <f>#REF!/#REF!</f>
        <v>#REF!</v>
      </c>
      <c r="BH175" s="46" t="e">
        <f>#REF!/#REF!</f>
        <v>#REF!</v>
      </c>
      <c r="BI175" s="46" t="e">
        <f>#REF!/#REF!</f>
        <v>#REF!</v>
      </c>
      <c r="BJ175" s="46"/>
      <c r="BL175" s="46" t="e">
        <f t="shared" si="235"/>
        <v>#REF!</v>
      </c>
      <c r="BM175" s="46" t="e">
        <f t="shared" si="236"/>
        <v>#REF!</v>
      </c>
      <c r="BN175" s="46" t="e">
        <f t="shared" si="237"/>
        <v>#REF!</v>
      </c>
      <c r="BO175" s="46" t="e">
        <f t="shared" si="238"/>
        <v>#REF!</v>
      </c>
      <c r="BQ175" s="46" t="e">
        <f>LN(#REF!/#REF!)</f>
        <v>#REF!</v>
      </c>
      <c r="BR175" s="46" t="e">
        <f>LN(#REF!/#REF!)</f>
        <v>#REF!</v>
      </c>
      <c r="BS175" s="46" t="e">
        <f>LN(#REF!/#REF!)</f>
        <v>#REF!</v>
      </c>
      <c r="BT175" s="46" t="e">
        <f>LN(#REF!/#REF!)</f>
        <v>#REF!</v>
      </c>
      <c r="BV175" s="46" t="e">
        <f>LN(#REF!/#REF!)</f>
        <v>#REF!</v>
      </c>
      <c r="BW175" s="46" t="e">
        <f>LN(#REF!/#REF!)</f>
        <v>#REF!</v>
      </c>
      <c r="BX175" s="46" t="e">
        <f>LN(#REF!/#REF!)</f>
        <v>#REF!</v>
      </c>
      <c r="BY175" s="46" t="e">
        <f>LN(#REF!/#REF!)</f>
        <v>#REF!</v>
      </c>
      <c r="CA175" s="46" t="e">
        <f>LN(#REF!/#REF!)</f>
        <v>#REF!</v>
      </c>
      <c r="CB175" s="46" t="e">
        <f>LN(#REF!/#REF!)</f>
        <v>#REF!</v>
      </c>
      <c r="CC175" s="46" t="e">
        <f>LN(#REF!/#REF!)</f>
        <v>#REF!</v>
      </c>
      <c r="CD175" s="46" t="e">
        <f>LN(#REF!/#REF!)</f>
        <v>#REF!</v>
      </c>
      <c r="CG175" s="46" t="e">
        <f t="shared" si="239"/>
        <v>#REF!</v>
      </c>
      <c r="CH175" s="46">
        <f t="shared" si="240"/>
        <v>1</v>
      </c>
      <c r="CI175" s="46">
        <f t="shared" si="215"/>
        <v>1</v>
      </c>
      <c r="CJ175" s="46"/>
      <c r="CK175" s="46" t="e">
        <f t="shared" si="241"/>
        <v>#REF!</v>
      </c>
      <c r="CL175" s="46">
        <f t="shared" si="242"/>
        <v>1</v>
      </c>
      <c r="CM175" s="46">
        <f t="shared" si="216"/>
        <v>1</v>
      </c>
      <c r="CN175" s="46"/>
      <c r="CO175" s="46" t="e">
        <f t="shared" si="243"/>
        <v>#REF!</v>
      </c>
      <c r="CP175" s="46">
        <f t="shared" si="244"/>
        <v>1</v>
      </c>
      <c r="CQ175" s="46">
        <f t="shared" si="217"/>
        <v>1</v>
      </c>
      <c r="CR175" s="46"/>
      <c r="CS175" s="46" t="e">
        <f t="shared" si="245"/>
        <v>#REF!</v>
      </c>
      <c r="CT175" s="46">
        <f t="shared" si="246"/>
        <v>1</v>
      </c>
      <c r="CU175" s="46">
        <f t="shared" si="218"/>
        <v>1</v>
      </c>
      <c r="CW175" s="46" t="e">
        <f t="shared" si="247"/>
        <v>#REF!</v>
      </c>
      <c r="CX175" s="46">
        <f t="shared" si="248"/>
        <v>1</v>
      </c>
      <c r="CY175" s="46">
        <f t="shared" si="219"/>
        <v>1</v>
      </c>
      <c r="DD175" s="2">
        <f t="shared" si="204"/>
        <v>1984</v>
      </c>
      <c r="DE175" s="46">
        <f t="shared" si="205"/>
        <v>0.96322509254414623</v>
      </c>
      <c r="DF175" s="46">
        <f t="shared" si="206"/>
        <v>0.97892729113732491</v>
      </c>
      <c r="DG175" s="46">
        <f t="shared" si="207"/>
        <v>0.96670420996113127</v>
      </c>
      <c r="DH175" s="46">
        <f t="shared" si="208"/>
        <v>1.0178499075603511</v>
      </c>
    </row>
    <row r="176" spans="1:112" x14ac:dyDescent="0.2">
      <c r="A176" s="33" t="s">
        <v>64</v>
      </c>
      <c r="B176" s="1">
        <f t="shared" si="220"/>
        <v>1962</v>
      </c>
      <c r="D176" s="43">
        <f>Adjusted_Supplier_Data!D29</f>
        <v>620.86300000000006</v>
      </c>
      <c r="F176" s="49">
        <f t="shared" si="209"/>
        <v>36.019174273443198</v>
      </c>
      <c r="H176" s="115">
        <f t="shared" si="221"/>
        <v>17.237013688505346</v>
      </c>
      <c r="K176" s="50">
        <f t="shared" si="222"/>
        <v>623.7185271855426</v>
      </c>
      <c r="L176" s="115">
        <f t="shared" si="210"/>
        <v>17.316291663171409</v>
      </c>
      <c r="O176" s="46">
        <f>Weather_factors!HP21</f>
        <v>0.99542176949845018</v>
      </c>
      <c r="R176" s="46">
        <f t="shared" si="211"/>
        <v>0.41876881707721586</v>
      </c>
      <c r="S176" s="46"/>
      <c r="T176" s="46"/>
      <c r="V176" s="48">
        <f t="shared" si="212"/>
        <v>0.61918828267021309</v>
      </c>
      <c r="W176" s="48">
        <f t="shared" si="213"/>
        <v>0.42478570248584752</v>
      </c>
      <c r="X176" s="48">
        <f t="shared" si="214"/>
        <v>1.0143680359264244</v>
      </c>
      <c r="Y176" s="48">
        <f t="shared" si="223"/>
        <v>0.41876881707721586</v>
      </c>
      <c r="Z176" s="48">
        <f t="shared" si="224"/>
        <v>0.26302232962507199</v>
      </c>
      <c r="AA176" s="48">
        <f t="shared" si="225"/>
        <v>0.26302232962507199</v>
      </c>
      <c r="AB176" s="48"/>
      <c r="AC176" s="48"/>
      <c r="AH176" s="5"/>
      <c r="AJ176" s="46" t="e">
        <f>D176/#REF!</f>
        <v>#REF!</v>
      </c>
      <c r="AK176" s="46" t="e">
        <f>#REF!/#REF!</f>
        <v>#REF!</v>
      </c>
      <c r="AL176" s="46" t="e">
        <f>#REF!/#REF!</f>
        <v>#REF!</v>
      </c>
      <c r="AM176" s="46" t="e">
        <f>#REF!/#REF!</f>
        <v>#REF!</v>
      </c>
      <c r="AO176" s="46" t="e">
        <f t="shared" si="226"/>
        <v>#REF!</v>
      </c>
      <c r="AP176" s="46" t="e">
        <f t="shared" si="227"/>
        <v>#REF!</v>
      </c>
      <c r="AQ176" s="46" t="e">
        <f t="shared" si="228"/>
        <v>#REF!</v>
      </c>
      <c r="AR176" s="46" t="e">
        <f t="shared" si="229"/>
        <v>#REF!</v>
      </c>
      <c r="AS176" s="46" t="e">
        <f t="shared" si="230"/>
        <v>#REF!</v>
      </c>
      <c r="AT176" s="46"/>
      <c r="AU176" s="46" t="e">
        <f t="shared" si="231"/>
        <v>#REF!</v>
      </c>
      <c r="AV176" s="46" t="e">
        <f t="shared" si="232"/>
        <v>#REF!</v>
      </c>
      <c r="AW176" s="46" t="e">
        <f t="shared" si="233"/>
        <v>#REF!</v>
      </c>
      <c r="AX176" s="46" t="e">
        <f t="shared" si="234"/>
        <v>#REF!</v>
      </c>
      <c r="BA176" s="46" t="e">
        <f>LN(#REF!/#REF!)</f>
        <v>#REF!</v>
      </c>
      <c r="BB176" s="46" t="e">
        <f>LN(#REF!/#REF!)</f>
        <v>#REF!</v>
      </c>
      <c r="BC176" s="46" t="e">
        <f>LN(#REF!/#REF!)</f>
        <v>#REF!</v>
      </c>
      <c r="BD176" s="46" t="e">
        <f>LN(#REF!/#REF!)</f>
        <v>#REF!</v>
      </c>
      <c r="BF176" s="46" t="e">
        <f>F176/#REF!</f>
        <v>#REF!</v>
      </c>
      <c r="BG176" s="46" t="e">
        <f>#REF!/#REF!</f>
        <v>#REF!</v>
      </c>
      <c r="BH176" s="46" t="e">
        <f>#REF!/#REF!</f>
        <v>#REF!</v>
      </c>
      <c r="BI176" s="46" t="e">
        <f>#REF!/#REF!</f>
        <v>#REF!</v>
      </c>
      <c r="BJ176" s="46"/>
      <c r="BL176" s="46" t="e">
        <f t="shared" si="235"/>
        <v>#REF!</v>
      </c>
      <c r="BM176" s="46" t="e">
        <f t="shared" si="236"/>
        <v>#REF!</v>
      </c>
      <c r="BN176" s="46" t="e">
        <f t="shared" si="237"/>
        <v>#REF!</v>
      </c>
      <c r="BO176" s="46" t="e">
        <f t="shared" si="238"/>
        <v>#REF!</v>
      </c>
      <c r="BQ176" s="46" t="e">
        <f>LN(#REF!/#REF!)</f>
        <v>#REF!</v>
      </c>
      <c r="BR176" s="46" t="e">
        <f>LN(#REF!/#REF!)</f>
        <v>#REF!</v>
      </c>
      <c r="BS176" s="46" t="e">
        <f>LN(#REF!/#REF!)</f>
        <v>#REF!</v>
      </c>
      <c r="BT176" s="46" t="e">
        <f>LN(#REF!/#REF!)</f>
        <v>#REF!</v>
      </c>
      <c r="BV176" s="46" t="e">
        <f>LN(#REF!/#REF!)</f>
        <v>#REF!</v>
      </c>
      <c r="BW176" s="46" t="e">
        <f>LN(#REF!/#REF!)</f>
        <v>#REF!</v>
      </c>
      <c r="BX176" s="46" t="e">
        <f>LN(#REF!/#REF!)</f>
        <v>#REF!</v>
      </c>
      <c r="BY176" s="46" t="e">
        <f>LN(#REF!/#REF!)</f>
        <v>#REF!</v>
      </c>
      <c r="CA176" s="46" t="e">
        <f>LN(#REF!/#REF!)</f>
        <v>#REF!</v>
      </c>
      <c r="CB176" s="46" t="e">
        <f>LN(#REF!/#REF!)</f>
        <v>#REF!</v>
      </c>
      <c r="CC176" s="46" t="e">
        <f>LN(#REF!/#REF!)</f>
        <v>#REF!</v>
      </c>
      <c r="CD176" s="46" t="e">
        <f>LN(#REF!/#REF!)</f>
        <v>#REF!</v>
      </c>
      <c r="CG176" s="46" t="e">
        <f t="shared" si="239"/>
        <v>#REF!</v>
      </c>
      <c r="CH176" s="46">
        <f t="shared" si="240"/>
        <v>1</v>
      </c>
      <c r="CI176" s="46">
        <f t="shared" si="215"/>
        <v>1</v>
      </c>
      <c r="CJ176" s="46"/>
      <c r="CK176" s="46" t="e">
        <f t="shared" si="241"/>
        <v>#REF!</v>
      </c>
      <c r="CL176" s="46">
        <f t="shared" si="242"/>
        <v>1</v>
      </c>
      <c r="CM176" s="46">
        <f t="shared" si="216"/>
        <v>1</v>
      </c>
      <c r="CN176" s="46"/>
      <c r="CO176" s="46" t="e">
        <f t="shared" si="243"/>
        <v>#REF!</v>
      </c>
      <c r="CP176" s="46">
        <f t="shared" si="244"/>
        <v>1</v>
      </c>
      <c r="CQ176" s="46">
        <f t="shared" si="217"/>
        <v>1</v>
      </c>
      <c r="CR176" s="46"/>
      <c r="CS176" s="46" t="e">
        <f t="shared" si="245"/>
        <v>#REF!</v>
      </c>
      <c r="CT176" s="46">
        <f t="shared" si="246"/>
        <v>1</v>
      </c>
      <c r="CU176" s="46">
        <f t="shared" si="218"/>
        <v>1</v>
      </c>
      <c r="CW176" s="46" t="e">
        <f t="shared" si="247"/>
        <v>#REF!</v>
      </c>
      <c r="CX176" s="46">
        <f t="shared" si="248"/>
        <v>1</v>
      </c>
      <c r="CY176" s="46">
        <f t="shared" si="219"/>
        <v>1</v>
      </c>
      <c r="DD176" s="2">
        <f>1985</f>
        <v>1985</v>
      </c>
      <c r="DE176" s="46">
        <f t="shared" si="205"/>
        <v>1</v>
      </c>
      <c r="DF176" s="46">
        <f t="shared" si="206"/>
        <v>1</v>
      </c>
      <c r="DG176" s="46">
        <f t="shared" si="207"/>
        <v>1</v>
      </c>
      <c r="DH176" s="46">
        <f t="shared" si="208"/>
        <v>1</v>
      </c>
    </row>
    <row r="177" spans="1:112" x14ac:dyDescent="0.2">
      <c r="A177" s="33" t="s">
        <v>64</v>
      </c>
      <c r="B177" s="1">
        <f t="shared" si="220"/>
        <v>1963</v>
      </c>
      <c r="D177" s="43">
        <f>Adjusted_Supplier_Data!D30</f>
        <v>687.56299999999999</v>
      </c>
      <c r="F177" s="49">
        <f t="shared" si="209"/>
        <v>36.743103932126672</v>
      </c>
      <c r="H177" s="115">
        <f t="shared" si="221"/>
        <v>18.712708683242816</v>
      </c>
      <c r="K177" s="50">
        <f t="shared" si="222"/>
        <v>690.12089160321591</v>
      </c>
      <c r="L177" s="115">
        <f t="shared" si="210"/>
        <v>18.782324239074491</v>
      </c>
      <c r="O177" s="46">
        <f>Weather_factors!HP22</f>
        <v>0.99629356010760128</v>
      </c>
      <c r="R177" s="46">
        <f t="shared" si="211"/>
        <v>0.45422263938221386</v>
      </c>
      <c r="S177" s="46"/>
      <c r="T177" s="46"/>
      <c r="V177" s="48">
        <f t="shared" si="212"/>
        <v>0.63163300887996254</v>
      </c>
      <c r="W177" s="48">
        <f t="shared" si="213"/>
        <v>0.46115245059677051</v>
      </c>
      <c r="X177" s="48">
        <f t="shared" si="214"/>
        <v>1.0152564196799656</v>
      </c>
      <c r="Y177" s="48">
        <f t="shared" si="223"/>
        <v>0.45422263938221386</v>
      </c>
      <c r="Z177" s="48">
        <f t="shared" si="224"/>
        <v>0.29127910992280648</v>
      </c>
      <c r="AA177" s="48">
        <f t="shared" si="225"/>
        <v>0.29127910992280642</v>
      </c>
      <c r="AB177" s="48"/>
      <c r="AC177" s="48"/>
      <c r="AH177" s="5"/>
      <c r="AJ177" s="46" t="e">
        <f>D177/#REF!</f>
        <v>#REF!</v>
      </c>
      <c r="AK177" s="46" t="e">
        <f>#REF!/#REF!</f>
        <v>#REF!</v>
      </c>
      <c r="AL177" s="46" t="e">
        <f>#REF!/#REF!</f>
        <v>#REF!</v>
      </c>
      <c r="AM177" s="46" t="e">
        <f>#REF!/#REF!</f>
        <v>#REF!</v>
      </c>
      <c r="AO177" s="46" t="e">
        <f t="shared" si="226"/>
        <v>#REF!</v>
      </c>
      <c r="AP177" s="46" t="e">
        <f t="shared" si="227"/>
        <v>#REF!</v>
      </c>
      <c r="AQ177" s="46" t="e">
        <f t="shared" si="228"/>
        <v>#REF!</v>
      </c>
      <c r="AR177" s="46" t="e">
        <f t="shared" si="229"/>
        <v>#REF!</v>
      </c>
      <c r="AS177" s="46" t="e">
        <f t="shared" si="230"/>
        <v>#REF!</v>
      </c>
      <c r="AT177" s="46"/>
      <c r="AU177" s="46" t="e">
        <f t="shared" si="231"/>
        <v>#REF!</v>
      </c>
      <c r="AV177" s="46" t="e">
        <f t="shared" si="232"/>
        <v>#REF!</v>
      </c>
      <c r="AW177" s="46" t="e">
        <f t="shared" si="233"/>
        <v>#REF!</v>
      </c>
      <c r="AX177" s="46" t="e">
        <f t="shared" si="234"/>
        <v>#REF!</v>
      </c>
      <c r="BA177" s="46" t="e">
        <f>LN(#REF!/#REF!)</f>
        <v>#REF!</v>
      </c>
      <c r="BB177" s="46" t="e">
        <f>LN(#REF!/#REF!)</f>
        <v>#REF!</v>
      </c>
      <c r="BC177" s="46" t="e">
        <f>LN(#REF!/#REF!)</f>
        <v>#REF!</v>
      </c>
      <c r="BD177" s="46" t="e">
        <f>LN(#REF!/#REF!)</f>
        <v>#REF!</v>
      </c>
      <c r="BF177" s="46" t="e">
        <f>F177/#REF!</f>
        <v>#REF!</v>
      </c>
      <c r="BG177" s="46" t="e">
        <f>#REF!/#REF!</f>
        <v>#REF!</v>
      </c>
      <c r="BH177" s="46" t="e">
        <f>#REF!/#REF!</f>
        <v>#REF!</v>
      </c>
      <c r="BI177" s="46" t="e">
        <f>#REF!/#REF!</f>
        <v>#REF!</v>
      </c>
      <c r="BJ177" s="46"/>
      <c r="BL177" s="46" t="e">
        <f t="shared" si="235"/>
        <v>#REF!</v>
      </c>
      <c r="BM177" s="46" t="e">
        <f t="shared" si="236"/>
        <v>#REF!</v>
      </c>
      <c r="BN177" s="46" t="e">
        <f t="shared" si="237"/>
        <v>#REF!</v>
      </c>
      <c r="BO177" s="46" t="e">
        <f t="shared" si="238"/>
        <v>#REF!</v>
      </c>
      <c r="BQ177" s="46" t="e">
        <f>LN(#REF!/#REF!)</f>
        <v>#REF!</v>
      </c>
      <c r="BR177" s="46" t="e">
        <f>LN(#REF!/#REF!)</f>
        <v>#REF!</v>
      </c>
      <c r="BS177" s="46" t="e">
        <f>LN(#REF!/#REF!)</f>
        <v>#REF!</v>
      </c>
      <c r="BT177" s="46" t="e">
        <f>LN(#REF!/#REF!)</f>
        <v>#REF!</v>
      </c>
      <c r="BV177" s="46" t="e">
        <f>LN(#REF!/#REF!)</f>
        <v>#REF!</v>
      </c>
      <c r="BW177" s="46" t="e">
        <f>LN(#REF!/#REF!)</f>
        <v>#REF!</v>
      </c>
      <c r="BX177" s="46" t="e">
        <f>LN(#REF!/#REF!)</f>
        <v>#REF!</v>
      </c>
      <c r="BY177" s="46" t="e">
        <f>LN(#REF!/#REF!)</f>
        <v>#REF!</v>
      </c>
      <c r="CA177" s="46" t="e">
        <f>LN(#REF!/#REF!)</f>
        <v>#REF!</v>
      </c>
      <c r="CB177" s="46" t="e">
        <f>LN(#REF!/#REF!)</f>
        <v>#REF!</v>
      </c>
      <c r="CC177" s="46" t="e">
        <f>LN(#REF!/#REF!)</f>
        <v>#REF!</v>
      </c>
      <c r="CD177" s="46" t="e">
        <f>LN(#REF!/#REF!)</f>
        <v>#REF!</v>
      </c>
      <c r="CG177" s="46" t="e">
        <f t="shared" si="239"/>
        <v>#REF!</v>
      </c>
      <c r="CH177" s="46">
        <f t="shared" si="240"/>
        <v>1</v>
      </c>
      <c r="CI177" s="46">
        <f t="shared" si="215"/>
        <v>1</v>
      </c>
      <c r="CJ177" s="46"/>
      <c r="CK177" s="46" t="e">
        <f t="shared" si="241"/>
        <v>#REF!</v>
      </c>
      <c r="CL177" s="46">
        <f t="shared" si="242"/>
        <v>1</v>
      </c>
      <c r="CM177" s="46">
        <f t="shared" si="216"/>
        <v>1</v>
      </c>
      <c r="CN177" s="46"/>
      <c r="CO177" s="46" t="e">
        <f t="shared" si="243"/>
        <v>#REF!</v>
      </c>
      <c r="CP177" s="46">
        <f t="shared" si="244"/>
        <v>1</v>
      </c>
      <c r="CQ177" s="46">
        <f t="shared" si="217"/>
        <v>1</v>
      </c>
      <c r="CR177" s="46"/>
      <c r="CS177" s="46" t="e">
        <f t="shared" si="245"/>
        <v>#REF!</v>
      </c>
      <c r="CT177" s="46">
        <f t="shared" si="246"/>
        <v>1</v>
      </c>
      <c r="CU177" s="46">
        <f t="shared" si="218"/>
        <v>1</v>
      </c>
      <c r="CW177" s="46" t="e">
        <f t="shared" si="247"/>
        <v>#REF!</v>
      </c>
      <c r="CX177" s="46">
        <f t="shared" si="248"/>
        <v>1</v>
      </c>
      <c r="CY177" s="46">
        <f t="shared" si="219"/>
        <v>1</v>
      </c>
      <c r="DD177" s="2">
        <f>DD176+1</f>
        <v>1986</v>
      </c>
      <c r="DE177" s="46">
        <f t="shared" si="205"/>
        <v>1.0370036729934959</v>
      </c>
      <c r="DF177" s="46">
        <f t="shared" si="206"/>
        <v>1.0227054921100727</v>
      </c>
      <c r="DG177" s="46">
        <f t="shared" si="207"/>
        <v>0.99724287823504698</v>
      </c>
      <c r="DH177" s="46">
        <f t="shared" si="208"/>
        <v>1.0167841389525267</v>
      </c>
    </row>
    <row r="178" spans="1:112" x14ac:dyDescent="0.2">
      <c r="A178" s="33" t="s">
        <v>64</v>
      </c>
      <c r="B178" s="1">
        <f t="shared" si="220"/>
        <v>1964</v>
      </c>
      <c r="D178" s="43">
        <f>Adjusted_Supplier_Data!D31</f>
        <v>737.79</v>
      </c>
      <c r="F178" s="49">
        <f t="shared" si="209"/>
        <v>37.509906313800414</v>
      </c>
      <c r="H178" s="115">
        <f t="shared" si="221"/>
        <v>19.669204018474364</v>
      </c>
      <c r="K178" s="50">
        <f t="shared" si="222"/>
        <v>740.97778634395809</v>
      </c>
      <c r="L178" s="115">
        <f t="shared" si="210"/>
        <v>19.754189203915505</v>
      </c>
      <c r="O178" s="46">
        <f>Weather_factors!HP23</f>
        <v>0.99569786516855396</v>
      </c>
      <c r="R178" s="46">
        <f t="shared" si="211"/>
        <v>0.47772575134185169</v>
      </c>
      <c r="S178" s="46"/>
      <c r="T178" s="46"/>
      <c r="V178" s="48">
        <f t="shared" si="212"/>
        <v>0.6448147394285737</v>
      </c>
      <c r="W178" s="48">
        <f t="shared" si="213"/>
        <v>0.48472414057992097</v>
      </c>
      <c r="X178" s="48">
        <f t="shared" si="214"/>
        <v>1.0146493866374422</v>
      </c>
      <c r="Y178" s="48">
        <f t="shared" si="223"/>
        <v>0.47772575134185169</v>
      </c>
      <c r="Z178" s="48">
        <f t="shared" si="224"/>
        <v>0.31255727040278114</v>
      </c>
      <c r="AA178" s="48">
        <f t="shared" si="225"/>
        <v>0.31255727040278108</v>
      </c>
      <c r="AB178" s="48"/>
      <c r="AC178" s="48"/>
      <c r="AH178" s="5"/>
      <c r="AJ178" s="46" t="e">
        <f>D178/#REF!</f>
        <v>#REF!</v>
      </c>
      <c r="AK178" s="46" t="e">
        <f>#REF!/#REF!</f>
        <v>#REF!</v>
      </c>
      <c r="AL178" s="46" t="e">
        <f>#REF!/#REF!</f>
        <v>#REF!</v>
      </c>
      <c r="AM178" s="46" t="e">
        <f>#REF!/#REF!</f>
        <v>#REF!</v>
      </c>
      <c r="AO178" s="46" t="e">
        <f t="shared" si="226"/>
        <v>#REF!</v>
      </c>
      <c r="AP178" s="46" t="e">
        <f t="shared" si="227"/>
        <v>#REF!</v>
      </c>
      <c r="AQ178" s="46" t="e">
        <f t="shared" si="228"/>
        <v>#REF!</v>
      </c>
      <c r="AR178" s="46" t="e">
        <f t="shared" si="229"/>
        <v>#REF!</v>
      </c>
      <c r="AS178" s="46" t="e">
        <f t="shared" si="230"/>
        <v>#REF!</v>
      </c>
      <c r="AT178" s="46"/>
      <c r="AU178" s="46" t="e">
        <f t="shared" si="231"/>
        <v>#REF!</v>
      </c>
      <c r="AV178" s="46" t="e">
        <f t="shared" si="232"/>
        <v>#REF!</v>
      </c>
      <c r="AW178" s="46" t="e">
        <f t="shared" si="233"/>
        <v>#REF!</v>
      </c>
      <c r="AX178" s="46" t="e">
        <f t="shared" si="234"/>
        <v>#REF!</v>
      </c>
      <c r="BA178" s="46" t="e">
        <f>LN(#REF!/#REF!)</f>
        <v>#REF!</v>
      </c>
      <c r="BB178" s="46" t="e">
        <f>LN(#REF!/#REF!)</f>
        <v>#REF!</v>
      </c>
      <c r="BC178" s="46" t="e">
        <f>LN(#REF!/#REF!)</f>
        <v>#REF!</v>
      </c>
      <c r="BD178" s="46" t="e">
        <f>LN(#REF!/#REF!)</f>
        <v>#REF!</v>
      </c>
      <c r="BF178" s="46" t="e">
        <f>F178/#REF!</f>
        <v>#REF!</v>
      </c>
      <c r="BG178" s="46" t="e">
        <f>#REF!/#REF!</f>
        <v>#REF!</v>
      </c>
      <c r="BH178" s="46" t="e">
        <f>#REF!/#REF!</f>
        <v>#REF!</v>
      </c>
      <c r="BI178" s="46" t="e">
        <f>#REF!/#REF!</f>
        <v>#REF!</v>
      </c>
      <c r="BJ178" s="46"/>
      <c r="BL178" s="46" t="e">
        <f t="shared" si="235"/>
        <v>#REF!</v>
      </c>
      <c r="BM178" s="46" t="e">
        <f t="shared" si="236"/>
        <v>#REF!</v>
      </c>
      <c r="BN178" s="46" t="e">
        <f t="shared" si="237"/>
        <v>#REF!</v>
      </c>
      <c r="BO178" s="46" t="e">
        <f t="shared" si="238"/>
        <v>#REF!</v>
      </c>
      <c r="BQ178" s="46" t="e">
        <f>LN(#REF!/#REF!)</f>
        <v>#REF!</v>
      </c>
      <c r="BR178" s="46" t="e">
        <f>LN(#REF!/#REF!)</f>
        <v>#REF!</v>
      </c>
      <c r="BS178" s="46" t="e">
        <f>LN(#REF!/#REF!)</f>
        <v>#REF!</v>
      </c>
      <c r="BT178" s="46" t="e">
        <f>LN(#REF!/#REF!)</f>
        <v>#REF!</v>
      </c>
      <c r="BV178" s="46" t="e">
        <f>LN(#REF!/#REF!)</f>
        <v>#REF!</v>
      </c>
      <c r="BW178" s="46" t="e">
        <f>LN(#REF!/#REF!)</f>
        <v>#REF!</v>
      </c>
      <c r="BX178" s="46" t="e">
        <f>LN(#REF!/#REF!)</f>
        <v>#REF!</v>
      </c>
      <c r="BY178" s="46" t="e">
        <f>LN(#REF!/#REF!)</f>
        <v>#REF!</v>
      </c>
      <c r="CA178" s="46" t="e">
        <f>LN(#REF!/#REF!)</f>
        <v>#REF!</v>
      </c>
      <c r="CB178" s="46" t="e">
        <f>LN(#REF!/#REF!)</f>
        <v>#REF!</v>
      </c>
      <c r="CC178" s="46" t="e">
        <f>LN(#REF!/#REF!)</f>
        <v>#REF!</v>
      </c>
      <c r="CD178" s="46" t="e">
        <f>LN(#REF!/#REF!)</f>
        <v>#REF!</v>
      </c>
      <c r="CG178" s="46" t="e">
        <f t="shared" si="239"/>
        <v>#REF!</v>
      </c>
      <c r="CH178" s="46">
        <f t="shared" si="240"/>
        <v>1</v>
      </c>
      <c r="CI178" s="46">
        <f t="shared" si="215"/>
        <v>1</v>
      </c>
      <c r="CJ178" s="46"/>
      <c r="CK178" s="46" t="e">
        <f t="shared" si="241"/>
        <v>#REF!</v>
      </c>
      <c r="CL178" s="46">
        <f t="shared" si="242"/>
        <v>1</v>
      </c>
      <c r="CM178" s="46">
        <f t="shared" si="216"/>
        <v>1</v>
      </c>
      <c r="CN178" s="46"/>
      <c r="CO178" s="46" t="e">
        <f t="shared" si="243"/>
        <v>#REF!</v>
      </c>
      <c r="CP178" s="46">
        <f t="shared" si="244"/>
        <v>1</v>
      </c>
      <c r="CQ178" s="46">
        <f t="shared" si="217"/>
        <v>1</v>
      </c>
      <c r="CR178" s="46"/>
      <c r="CS178" s="46" t="e">
        <f t="shared" si="245"/>
        <v>#REF!</v>
      </c>
      <c r="CT178" s="46">
        <f t="shared" si="246"/>
        <v>1</v>
      </c>
      <c r="CU178" s="46">
        <f t="shared" si="218"/>
        <v>1</v>
      </c>
      <c r="CW178" s="46" t="e">
        <f t="shared" si="247"/>
        <v>#REF!</v>
      </c>
      <c r="CX178" s="46">
        <f t="shared" si="248"/>
        <v>1</v>
      </c>
      <c r="CY178" s="46">
        <f t="shared" si="219"/>
        <v>1</v>
      </c>
      <c r="DD178" s="2">
        <f t="shared" ref="DD178:DD199" si="249">DD177+1</f>
        <v>1987</v>
      </c>
      <c r="DE178" s="46">
        <f t="shared" si="205"/>
        <v>1.0794214637112063</v>
      </c>
      <c r="DF178" s="46">
        <f t="shared" si="206"/>
        <v>1.0445556731731047</v>
      </c>
      <c r="DG178" s="46">
        <f t="shared" si="207"/>
        <v>1.0109618550448947</v>
      </c>
      <c r="DH178" s="46">
        <f t="shared" si="208"/>
        <v>1.022173665651162</v>
      </c>
    </row>
    <row r="179" spans="1:112" x14ac:dyDescent="0.2">
      <c r="A179" s="33" t="s">
        <v>64</v>
      </c>
      <c r="B179" s="1">
        <f t="shared" si="220"/>
        <v>1965</v>
      </c>
      <c r="D179" s="43">
        <f>Adjusted_Supplier_Data!D32</f>
        <v>788.60300000000007</v>
      </c>
      <c r="F179" s="49">
        <f t="shared" si="209"/>
        <v>38.329005933125394</v>
      </c>
      <c r="H179" s="115">
        <f t="shared" si="221"/>
        <v>20.574574810938657</v>
      </c>
      <c r="K179" s="50">
        <f t="shared" si="222"/>
        <v>795.5180844128887</v>
      </c>
      <c r="L179" s="115">
        <f t="shared" si="210"/>
        <v>20.754988684049628</v>
      </c>
      <c r="O179" s="46">
        <f>Weather_factors!HP24</f>
        <v>0.99130744536374416</v>
      </c>
      <c r="R179" s="46">
        <f t="shared" si="211"/>
        <v>0.50192860161600228</v>
      </c>
      <c r="S179" s="46"/>
      <c r="T179" s="46"/>
      <c r="V179" s="48">
        <f t="shared" si="212"/>
        <v>0.65889548660993258</v>
      </c>
      <c r="W179" s="48">
        <f t="shared" si="213"/>
        <v>0.50703592700865596</v>
      </c>
      <c r="X179" s="48">
        <f t="shared" si="214"/>
        <v>1.0101754021910889</v>
      </c>
      <c r="Y179" s="48">
        <f t="shared" si="223"/>
        <v>0.50192860161600228</v>
      </c>
      <c r="Z179" s="48">
        <f t="shared" si="224"/>
        <v>0.33408368385508663</v>
      </c>
      <c r="AA179" s="48">
        <f t="shared" si="225"/>
        <v>0.33408368385508663</v>
      </c>
      <c r="AB179" s="48"/>
      <c r="AC179" s="48"/>
      <c r="AH179" s="5"/>
      <c r="AJ179" s="46" t="e">
        <f>D179/#REF!</f>
        <v>#REF!</v>
      </c>
      <c r="AK179" s="46" t="e">
        <f>#REF!/#REF!</f>
        <v>#REF!</v>
      </c>
      <c r="AL179" s="46" t="e">
        <f>#REF!/#REF!</f>
        <v>#REF!</v>
      </c>
      <c r="AM179" s="46" t="e">
        <f>#REF!/#REF!</f>
        <v>#REF!</v>
      </c>
      <c r="AO179" s="46" t="e">
        <f t="shared" si="226"/>
        <v>#REF!</v>
      </c>
      <c r="AP179" s="46" t="e">
        <f t="shared" si="227"/>
        <v>#REF!</v>
      </c>
      <c r="AQ179" s="46" t="e">
        <f t="shared" si="228"/>
        <v>#REF!</v>
      </c>
      <c r="AR179" s="46" t="e">
        <f t="shared" si="229"/>
        <v>#REF!</v>
      </c>
      <c r="AS179" s="46" t="e">
        <f t="shared" si="230"/>
        <v>#REF!</v>
      </c>
      <c r="AT179" s="46"/>
      <c r="AU179" s="46" t="e">
        <f t="shared" si="231"/>
        <v>#REF!</v>
      </c>
      <c r="AV179" s="46" t="e">
        <f t="shared" si="232"/>
        <v>#REF!</v>
      </c>
      <c r="AW179" s="46" t="e">
        <f t="shared" si="233"/>
        <v>#REF!</v>
      </c>
      <c r="AX179" s="46" t="e">
        <f t="shared" si="234"/>
        <v>#REF!</v>
      </c>
      <c r="BA179" s="46" t="e">
        <f>LN(#REF!/#REF!)</f>
        <v>#REF!</v>
      </c>
      <c r="BB179" s="46" t="e">
        <f>LN(#REF!/#REF!)</f>
        <v>#REF!</v>
      </c>
      <c r="BC179" s="46" t="e">
        <f>LN(#REF!/#REF!)</f>
        <v>#REF!</v>
      </c>
      <c r="BD179" s="46" t="e">
        <f>LN(#REF!/#REF!)</f>
        <v>#REF!</v>
      </c>
      <c r="BF179" s="46" t="e">
        <f>F179/#REF!</f>
        <v>#REF!</v>
      </c>
      <c r="BG179" s="46" t="e">
        <f>#REF!/#REF!</f>
        <v>#REF!</v>
      </c>
      <c r="BH179" s="46" t="e">
        <f>#REF!/#REF!</f>
        <v>#REF!</v>
      </c>
      <c r="BI179" s="46" t="e">
        <f>#REF!/#REF!</f>
        <v>#REF!</v>
      </c>
      <c r="BJ179" s="46"/>
      <c r="BL179" s="46" t="e">
        <f t="shared" si="235"/>
        <v>#REF!</v>
      </c>
      <c r="BM179" s="46" t="e">
        <f t="shared" si="236"/>
        <v>#REF!</v>
      </c>
      <c r="BN179" s="46" t="e">
        <f t="shared" si="237"/>
        <v>#REF!</v>
      </c>
      <c r="BO179" s="46" t="e">
        <f t="shared" si="238"/>
        <v>#REF!</v>
      </c>
      <c r="BQ179" s="46" t="e">
        <f>LN(#REF!/#REF!)</f>
        <v>#REF!</v>
      </c>
      <c r="BR179" s="46" t="e">
        <f>LN(#REF!/#REF!)</f>
        <v>#REF!</v>
      </c>
      <c r="BS179" s="46" t="e">
        <f>LN(#REF!/#REF!)</f>
        <v>#REF!</v>
      </c>
      <c r="BT179" s="46" t="e">
        <f>LN(#REF!/#REF!)</f>
        <v>#REF!</v>
      </c>
      <c r="BV179" s="46" t="e">
        <f>LN(#REF!/#REF!)</f>
        <v>#REF!</v>
      </c>
      <c r="BW179" s="46" t="e">
        <f>LN(#REF!/#REF!)</f>
        <v>#REF!</v>
      </c>
      <c r="BX179" s="46" t="e">
        <f>LN(#REF!/#REF!)</f>
        <v>#REF!</v>
      </c>
      <c r="BY179" s="46" t="e">
        <f>LN(#REF!/#REF!)</f>
        <v>#REF!</v>
      </c>
      <c r="CA179" s="46" t="e">
        <f>LN(#REF!/#REF!)</f>
        <v>#REF!</v>
      </c>
      <c r="CB179" s="46" t="e">
        <f>LN(#REF!/#REF!)</f>
        <v>#REF!</v>
      </c>
      <c r="CC179" s="46" t="e">
        <f>LN(#REF!/#REF!)</f>
        <v>#REF!</v>
      </c>
      <c r="CD179" s="46" t="e">
        <f>LN(#REF!/#REF!)</f>
        <v>#REF!</v>
      </c>
      <c r="CG179" s="46" t="e">
        <f t="shared" si="239"/>
        <v>#REF!</v>
      </c>
      <c r="CH179" s="46">
        <f t="shared" si="240"/>
        <v>1</v>
      </c>
      <c r="CI179" s="46">
        <f t="shared" si="215"/>
        <v>1</v>
      </c>
      <c r="CJ179" s="46"/>
      <c r="CK179" s="46" t="e">
        <f t="shared" si="241"/>
        <v>#REF!</v>
      </c>
      <c r="CL179" s="46">
        <f t="shared" si="242"/>
        <v>1</v>
      </c>
      <c r="CM179" s="46">
        <f t="shared" si="216"/>
        <v>1</v>
      </c>
      <c r="CN179" s="46"/>
      <c r="CO179" s="46" t="e">
        <f t="shared" si="243"/>
        <v>#REF!</v>
      </c>
      <c r="CP179" s="46">
        <f t="shared" si="244"/>
        <v>1</v>
      </c>
      <c r="CQ179" s="46">
        <f t="shared" si="217"/>
        <v>1</v>
      </c>
      <c r="CR179" s="46"/>
      <c r="CS179" s="46" t="e">
        <f t="shared" si="245"/>
        <v>#REF!</v>
      </c>
      <c r="CT179" s="46">
        <f t="shared" si="246"/>
        <v>1</v>
      </c>
      <c r="CU179" s="46">
        <f t="shared" si="218"/>
        <v>1</v>
      </c>
      <c r="CW179" s="46" t="e">
        <f t="shared" si="247"/>
        <v>#REF!</v>
      </c>
      <c r="CX179" s="46">
        <f t="shared" si="248"/>
        <v>1</v>
      </c>
      <c r="CY179" s="46">
        <f t="shared" si="219"/>
        <v>1</v>
      </c>
      <c r="DD179" s="2">
        <f t="shared" si="249"/>
        <v>1988</v>
      </c>
      <c r="DE179" s="46">
        <f t="shared" si="205"/>
        <v>1.1371856092457895</v>
      </c>
      <c r="DF179" s="46">
        <f t="shared" si="206"/>
        <v>1.065822440562912</v>
      </c>
      <c r="DG179" s="46">
        <f t="shared" si="207"/>
        <v>1.0393330779597547</v>
      </c>
      <c r="DH179" s="46">
        <f t="shared" si="208"/>
        <v>1.0265775104875754</v>
      </c>
    </row>
    <row r="180" spans="1:112" x14ac:dyDescent="0.2">
      <c r="A180" s="33" t="s">
        <v>64</v>
      </c>
      <c r="B180" s="1">
        <f t="shared" si="220"/>
        <v>1966</v>
      </c>
      <c r="D180" s="43">
        <f>Adjusted_Supplier_Data!D33</f>
        <v>859.23300000000006</v>
      </c>
      <c r="F180" s="49">
        <f t="shared" si="209"/>
        <v>39.236168078555281</v>
      </c>
      <c r="H180" s="115">
        <f t="shared" si="221"/>
        <v>21.899003956750253</v>
      </c>
      <c r="K180" s="50">
        <f t="shared" si="222"/>
        <v>862.17176963154805</v>
      </c>
      <c r="L180" s="115">
        <f t="shared" si="210"/>
        <v>21.973903463390766</v>
      </c>
      <c r="O180" s="46">
        <f>Weather_factors!HP25</f>
        <v>0.99659143370838521</v>
      </c>
      <c r="R180" s="46">
        <f t="shared" si="211"/>
        <v>0.53140624672567915</v>
      </c>
      <c r="S180" s="46"/>
      <c r="T180" s="46"/>
      <c r="V180" s="48">
        <f t="shared" si="212"/>
        <v>0.67449007427782093</v>
      </c>
      <c r="W180" s="48">
        <f t="shared" si="213"/>
        <v>0.53967490817228314</v>
      </c>
      <c r="X180" s="48">
        <f t="shared" si="214"/>
        <v>1.0155599628298546</v>
      </c>
      <c r="Y180" s="48">
        <f t="shared" si="223"/>
        <v>0.53140624672567915</v>
      </c>
      <c r="Z180" s="48">
        <f t="shared" si="224"/>
        <v>0.36400536889899954</v>
      </c>
      <c r="AA180" s="48">
        <f t="shared" si="225"/>
        <v>0.36400536889899943</v>
      </c>
      <c r="AB180" s="48"/>
      <c r="AC180" s="48"/>
      <c r="AH180" s="5"/>
      <c r="AJ180" s="46" t="e">
        <f>D180/#REF!</f>
        <v>#REF!</v>
      </c>
      <c r="AK180" s="46" t="e">
        <f>#REF!/#REF!</f>
        <v>#REF!</v>
      </c>
      <c r="AL180" s="46" t="e">
        <f>#REF!/#REF!</f>
        <v>#REF!</v>
      </c>
      <c r="AM180" s="46" t="e">
        <f>#REF!/#REF!</f>
        <v>#REF!</v>
      </c>
      <c r="AO180" s="46" t="e">
        <f t="shared" si="226"/>
        <v>#REF!</v>
      </c>
      <c r="AP180" s="46" t="e">
        <f t="shared" si="227"/>
        <v>#REF!</v>
      </c>
      <c r="AQ180" s="46" t="e">
        <f t="shared" si="228"/>
        <v>#REF!</v>
      </c>
      <c r="AR180" s="46" t="e">
        <f t="shared" si="229"/>
        <v>#REF!</v>
      </c>
      <c r="AS180" s="46" t="e">
        <f t="shared" si="230"/>
        <v>#REF!</v>
      </c>
      <c r="AT180" s="46"/>
      <c r="AU180" s="46" t="e">
        <f t="shared" si="231"/>
        <v>#REF!</v>
      </c>
      <c r="AV180" s="46" t="e">
        <f t="shared" si="232"/>
        <v>#REF!</v>
      </c>
      <c r="AW180" s="46" t="e">
        <f t="shared" si="233"/>
        <v>#REF!</v>
      </c>
      <c r="AX180" s="46" t="e">
        <f t="shared" si="234"/>
        <v>#REF!</v>
      </c>
      <c r="BA180" s="46" t="e">
        <f>LN(#REF!/#REF!)</f>
        <v>#REF!</v>
      </c>
      <c r="BB180" s="46" t="e">
        <f>LN(#REF!/#REF!)</f>
        <v>#REF!</v>
      </c>
      <c r="BC180" s="46" t="e">
        <f>LN(#REF!/#REF!)</f>
        <v>#REF!</v>
      </c>
      <c r="BD180" s="46" t="e">
        <f>LN(#REF!/#REF!)</f>
        <v>#REF!</v>
      </c>
      <c r="BF180" s="46" t="e">
        <f>F180/#REF!</f>
        <v>#REF!</v>
      </c>
      <c r="BG180" s="46" t="e">
        <f>#REF!/#REF!</f>
        <v>#REF!</v>
      </c>
      <c r="BH180" s="46" t="e">
        <f>#REF!/#REF!</f>
        <v>#REF!</v>
      </c>
      <c r="BI180" s="46" t="e">
        <f>#REF!/#REF!</f>
        <v>#REF!</v>
      </c>
      <c r="BJ180" s="46"/>
      <c r="BL180" s="46" t="e">
        <f t="shared" si="235"/>
        <v>#REF!</v>
      </c>
      <c r="BM180" s="46" t="e">
        <f t="shared" si="236"/>
        <v>#REF!</v>
      </c>
      <c r="BN180" s="46" t="e">
        <f t="shared" si="237"/>
        <v>#REF!</v>
      </c>
      <c r="BO180" s="46" t="e">
        <f t="shared" si="238"/>
        <v>#REF!</v>
      </c>
      <c r="BQ180" s="46" t="e">
        <f>LN(#REF!/#REF!)</f>
        <v>#REF!</v>
      </c>
      <c r="BR180" s="46" t="e">
        <f>LN(#REF!/#REF!)</f>
        <v>#REF!</v>
      </c>
      <c r="BS180" s="46" t="e">
        <f>LN(#REF!/#REF!)</f>
        <v>#REF!</v>
      </c>
      <c r="BT180" s="46" t="e">
        <f>LN(#REF!/#REF!)</f>
        <v>#REF!</v>
      </c>
      <c r="BV180" s="46" t="e">
        <f>LN(#REF!/#REF!)</f>
        <v>#REF!</v>
      </c>
      <c r="BW180" s="46" t="e">
        <f>LN(#REF!/#REF!)</f>
        <v>#REF!</v>
      </c>
      <c r="BX180" s="46" t="e">
        <f>LN(#REF!/#REF!)</f>
        <v>#REF!</v>
      </c>
      <c r="BY180" s="46" t="e">
        <f>LN(#REF!/#REF!)</f>
        <v>#REF!</v>
      </c>
      <c r="CA180" s="46" t="e">
        <f>LN(#REF!/#REF!)</f>
        <v>#REF!</v>
      </c>
      <c r="CB180" s="46" t="e">
        <f>LN(#REF!/#REF!)</f>
        <v>#REF!</v>
      </c>
      <c r="CC180" s="46" t="e">
        <f>LN(#REF!/#REF!)</f>
        <v>#REF!</v>
      </c>
      <c r="CD180" s="46" t="e">
        <f>LN(#REF!/#REF!)</f>
        <v>#REF!</v>
      </c>
      <c r="CG180" s="46" t="e">
        <f t="shared" si="239"/>
        <v>#REF!</v>
      </c>
      <c r="CH180" s="46">
        <f t="shared" si="240"/>
        <v>1</v>
      </c>
      <c r="CI180" s="46">
        <f t="shared" si="215"/>
        <v>1</v>
      </c>
      <c r="CJ180" s="46"/>
      <c r="CK180" s="46" t="e">
        <f t="shared" si="241"/>
        <v>#REF!</v>
      </c>
      <c r="CL180" s="46">
        <f t="shared" si="242"/>
        <v>1</v>
      </c>
      <c r="CM180" s="46">
        <f t="shared" si="216"/>
        <v>1</v>
      </c>
      <c r="CN180" s="46"/>
      <c r="CO180" s="46" t="e">
        <f t="shared" si="243"/>
        <v>#REF!</v>
      </c>
      <c r="CP180" s="46">
        <f t="shared" si="244"/>
        <v>1</v>
      </c>
      <c r="CQ180" s="46">
        <f t="shared" si="217"/>
        <v>1</v>
      </c>
      <c r="CR180" s="46"/>
      <c r="CS180" s="46" t="e">
        <f t="shared" si="245"/>
        <v>#REF!</v>
      </c>
      <c r="CT180" s="46">
        <f t="shared" si="246"/>
        <v>1</v>
      </c>
      <c r="CU180" s="46">
        <f t="shared" si="218"/>
        <v>1</v>
      </c>
      <c r="CW180" s="46" t="e">
        <f t="shared" si="247"/>
        <v>#REF!</v>
      </c>
      <c r="CX180" s="46">
        <f t="shared" si="248"/>
        <v>1</v>
      </c>
      <c r="CY180" s="46">
        <f t="shared" si="219"/>
        <v>1</v>
      </c>
      <c r="DD180" s="2">
        <f t="shared" si="249"/>
        <v>1989</v>
      </c>
      <c r="DE180" s="46">
        <f t="shared" si="205"/>
        <v>1.1759622151560174</v>
      </c>
      <c r="DF180" s="46">
        <f t="shared" si="206"/>
        <v>1.0861485320832773</v>
      </c>
      <c r="DG180" s="46">
        <f t="shared" si="207"/>
        <v>1.0647262044640744</v>
      </c>
      <c r="DH180" s="46">
        <f t="shared" si="208"/>
        <v>1.0168718038315554</v>
      </c>
    </row>
    <row r="181" spans="1:112" x14ac:dyDescent="0.2">
      <c r="A181" s="33" t="s">
        <v>64</v>
      </c>
      <c r="B181" s="1">
        <f t="shared" si="220"/>
        <v>1967</v>
      </c>
      <c r="D181" s="43">
        <f>Adjusted_Supplier_Data!D34</f>
        <v>925.178</v>
      </c>
      <c r="F181" s="49">
        <f t="shared" si="209"/>
        <v>40.166885890644082</v>
      </c>
      <c r="H181" s="115">
        <f t="shared" si="221"/>
        <v>23.033351465653407</v>
      </c>
      <c r="K181" s="50">
        <f t="shared" si="222"/>
        <v>942.93794140592183</v>
      </c>
      <c r="L181" s="115">
        <f t="shared" si="210"/>
        <v>23.47550527001539</v>
      </c>
      <c r="O181" s="46">
        <f>Weather_factors!HP26</f>
        <v>0.98116531255552009</v>
      </c>
      <c r="R181" s="46">
        <f t="shared" si="211"/>
        <v>0.56772025809213111</v>
      </c>
      <c r="S181" s="46"/>
      <c r="T181" s="46"/>
      <c r="V181" s="48">
        <f t="shared" si="212"/>
        <v>0.69048959606982208</v>
      </c>
      <c r="W181" s="48">
        <f t="shared" si="213"/>
        <v>0.56762955345714627</v>
      </c>
      <c r="X181" s="48">
        <f t="shared" si="214"/>
        <v>0.99984023005398892</v>
      </c>
      <c r="Y181" s="48">
        <f t="shared" si="223"/>
        <v>0.56772025809213111</v>
      </c>
      <c r="Z181" s="48">
        <f t="shared" si="224"/>
        <v>0.39194230108391848</v>
      </c>
      <c r="AA181" s="48">
        <f t="shared" si="225"/>
        <v>0.39194230108391842</v>
      </c>
      <c r="AB181" s="48"/>
      <c r="AC181" s="48"/>
      <c r="AH181" s="5"/>
      <c r="AJ181" s="46" t="e">
        <f>D181/#REF!</f>
        <v>#REF!</v>
      </c>
      <c r="AK181" s="46" t="e">
        <f>#REF!/#REF!</f>
        <v>#REF!</v>
      </c>
      <c r="AL181" s="46" t="e">
        <f>#REF!/#REF!</f>
        <v>#REF!</v>
      </c>
      <c r="AM181" s="46" t="e">
        <f>#REF!/#REF!</f>
        <v>#REF!</v>
      </c>
      <c r="AO181" s="46" t="e">
        <f t="shared" si="226"/>
        <v>#REF!</v>
      </c>
      <c r="AP181" s="46" t="e">
        <f t="shared" si="227"/>
        <v>#REF!</v>
      </c>
      <c r="AQ181" s="46" t="e">
        <f t="shared" si="228"/>
        <v>#REF!</v>
      </c>
      <c r="AR181" s="46" t="e">
        <f t="shared" si="229"/>
        <v>#REF!</v>
      </c>
      <c r="AS181" s="46" t="e">
        <f t="shared" si="230"/>
        <v>#REF!</v>
      </c>
      <c r="AT181" s="46"/>
      <c r="AU181" s="46" t="e">
        <f t="shared" si="231"/>
        <v>#REF!</v>
      </c>
      <c r="AV181" s="46" t="e">
        <f t="shared" si="232"/>
        <v>#REF!</v>
      </c>
      <c r="AW181" s="46" t="e">
        <f t="shared" si="233"/>
        <v>#REF!</v>
      </c>
      <c r="AX181" s="46" t="e">
        <f t="shared" si="234"/>
        <v>#REF!</v>
      </c>
      <c r="BA181" s="46" t="e">
        <f>LN(#REF!/#REF!)</f>
        <v>#REF!</v>
      </c>
      <c r="BB181" s="46" t="e">
        <f>LN(#REF!/#REF!)</f>
        <v>#REF!</v>
      </c>
      <c r="BC181" s="46" t="e">
        <f>LN(#REF!/#REF!)</f>
        <v>#REF!</v>
      </c>
      <c r="BD181" s="46" t="e">
        <f>LN(#REF!/#REF!)</f>
        <v>#REF!</v>
      </c>
      <c r="BF181" s="46" t="e">
        <f>F181/#REF!</f>
        <v>#REF!</v>
      </c>
      <c r="BG181" s="46" t="e">
        <f>#REF!/#REF!</f>
        <v>#REF!</v>
      </c>
      <c r="BH181" s="46" t="e">
        <f>#REF!/#REF!</f>
        <v>#REF!</v>
      </c>
      <c r="BI181" s="46" t="e">
        <f>#REF!/#REF!</f>
        <v>#REF!</v>
      </c>
      <c r="BJ181" s="46"/>
      <c r="BL181" s="46" t="e">
        <f t="shared" si="235"/>
        <v>#REF!</v>
      </c>
      <c r="BM181" s="46" t="e">
        <f t="shared" si="236"/>
        <v>#REF!</v>
      </c>
      <c r="BN181" s="46" t="e">
        <f t="shared" si="237"/>
        <v>#REF!</v>
      </c>
      <c r="BO181" s="46" t="e">
        <f t="shared" si="238"/>
        <v>#REF!</v>
      </c>
      <c r="BQ181" s="46" t="e">
        <f>LN(#REF!/#REF!)</f>
        <v>#REF!</v>
      </c>
      <c r="BR181" s="46" t="e">
        <f>LN(#REF!/#REF!)</f>
        <v>#REF!</v>
      </c>
      <c r="BS181" s="46" t="e">
        <f>LN(#REF!/#REF!)</f>
        <v>#REF!</v>
      </c>
      <c r="BT181" s="46" t="e">
        <f>LN(#REF!/#REF!)</f>
        <v>#REF!</v>
      </c>
      <c r="BV181" s="46" t="e">
        <f>LN(#REF!/#REF!)</f>
        <v>#REF!</v>
      </c>
      <c r="BW181" s="46" t="e">
        <f>LN(#REF!/#REF!)</f>
        <v>#REF!</v>
      </c>
      <c r="BX181" s="46" t="e">
        <f>LN(#REF!/#REF!)</f>
        <v>#REF!</v>
      </c>
      <c r="BY181" s="46" t="e">
        <f>LN(#REF!/#REF!)</f>
        <v>#REF!</v>
      </c>
      <c r="CA181" s="46" t="e">
        <f>LN(#REF!/#REF!)</f>
        <v>#REF!</v>
      </c>
      <c r="CB181" s="46" t="e">
        <f>LN(#REF!/#REF!)</f>
        <v>#REF!</v>
      </c>
      <c r="CC181" s="46" t="e">
        <f>LN(#REF!/#REF!)</f>
        <v>#REF!</v>
      </c>
      <c r="CD181" s="46" t="e">
        <f>LN(#REF!/#REF!)</f>
        <v>#REF!</v>
      </c>
      <c r="CG181" s="46" t="e">
        <f t="shared" si="239"/>
        <v>#REF!</v>
      </c>
      <c r="CH181" s="46">
        <f t="shared" si="240"/>
        <v>1</v>
      </c>
      <c r="CI181" s="46">
        <f t="shared" si="215"/>
        <v>1</v>
      </c>
      <c r="CJ181" s="46"/>
      <c r="CK181" s="46" t="e">
        <f t="shared" si="241"/>
        <v>#REF!</v>
      </c>
      <c r="CL181" s="46">
        <f t="shared" si="242"/>
        <v>1</v>
      </c>
      <c r="CM181" s="46">
        <f t="shared" si="216"/>
        <v>1</v>
      </c>
      <c r="CN181" s="46"/>
      <c r="CO181" s="46" t="e">
        <f t="shared" si="243"/>
        <v>#REF!</v>
      </c>
      <c r="CP181" s="46">
        <f t="shared" si="244"/>
        <v>1</v>
      </c>
      <c r="CQ181" s="46">
        <f t="shared" si="217"/>
        <v>1</v>
      </c>
      <c r="CR181" s="46"/>
      <c r="CS181" s="46" t="e">
        <f t="shared" si="245"/>
        <v>#REF!</v>
      </c>
      <c r="CT181" s="46">
        <f t="shared" si="246"/>
        <v>1</v>
      </c>
      <c r="CU181" s="46">
        <f t="shared" si="218"/>
        <v>1</v>
      </c>
      <c r="CW181" s="46" t="e">
        <f t="shared" si="247"/>
        <v>#REF!</v>
      </c>
      <c r="CX181" s="46">
        <f t="shared" si="248"/>
        <v>1</v>
      </c>
      <c r="CY181" s="46">
        <f t="shared" si="219"/>
        <v>1</v>
      </c>
      <c r="DD181" s="2">
        <f t="shared" si="249"/>
        <v>1990</v>
      </c>
      <c r="DE181" s="46">
        <f t="shared" si="205"/>
        <v>1.215578475317372</v>
      </c>
      <c r="DF181" s="46">
        <f t="shared" si="206"/>
        <v>1.1032794543745068</v>
      </c>
      <c r="DG181" s="46">
        <f t="shared" si="207"/>
        <v>1.0772401601629971</v>
      </c>
      <c r="DH181" s="46">
        <f t="shared" si="208"/>
        <v>1.022786376943053</v>
      </c>
    </row>
    <row r="182" spans="1:112" x14ac:dyDescent="0.2">
      <c r="A182" s="33" t="s">
        <v>64</v>
      </c>
      <c r="B182" s="1">
        <f t="shared" si="220"/>
        <v>1968</v>
      </c>
      <c r="D182" s="43">
        <f>Adjusted_Supplier_Data!D35</f>
        <v>1013.9590000000001</v>
      </c>
      <c r="F182" s="49">
        <f t="shared" si="209"/>
        <v>41.119338763690571</v>
      </c>
      <c r="H182" s="115">
        <f t="shared" si="221"/>
        <v>24.658932523870053</v>
      </c>
      <c r="K182" s="50">
        <f t="shared" si="222"/>
        <v>1018.4235063891356</v>
      </c>
      <c r="L182" s="115">
        <f t="shared" si="210"/>
        <v>24.767506896011412</v>
      </c>
      <c r="O182" s="46">
        <f>Weather_factors!HP27</f>
        <v>0.99561625751848104</v>
      </c>
      <c r="R182" s="46">
        <f t="shared" si="211"/>
        <v>0.59896540012972499</v>
      </c>
      <c r="S182" s="46"/>
      <c r="T182" s="46"/>
      <c r="V182" s="48">
        <f t="shared" si="212"/>
        <v>0.70686275482989902</v>
      </c>
      <c r="W182" s="48">
        <f t="shared" si="213"/>
        <v>0.60769006534400105</v>
      </c>
      <c r="X182" s="48">
        <f t="shared" si="214"/>
        <v>1.0145662257158534</v>
      </c>
      <c r="Y182" s="48">
        <f t="shared" si="223"/>
        <v>0.59896540012972499</v>
      </c>
      <c r="Z182" s="48">
        <f t="shared" si="224"/>
        <v>0.42955347367182195</v>
      </c>
      <c r="AA182" s="48">
        <f t="shared" si="225"/>
        <v>0.42955347367182195</v>
      </c>
      <c r="AB182" s="48"/>
      <c r="AC182" s="48"/>
      <c r="AH182" s="5"/>
      <c r="AJ182" s="46" t="e">
        <f>D182/#REF!</f>
        <v>#REF!</v>
      </c>
      <c r="AK182" s="46" t="e">
        <f>#REF!/#REF!</f>
        <v>#REF!</v>
      </c>
      <c r="AL182" s="46" t="e">
        <f>#REF!/#REF!</f>
        <v>#REF!</v>
      </c>
      <c r="AM182" s="46" t="e">
        <f>#REF!/#REF!</f>
        <v>#REF!</v>
      </c>
      <c r="AO182" s="46" t="e">
        <f t="shared" si="226"/>
        <v>#REF!</v>
      </c>
      <c r="AP182" s="46" t="e">
        <f t="shared" si="227"/>
        <v>#REF!</v>
      </c>
      <c r="AQ182" s="46" t="e">
        <f t="shared" si="228"/>
        <v>#REF!</v>
      </c>
      <c r="AR182" s="46" t="e">
        <f t="shared" si="229"/>
        <v>#REF!</v>
      </c>
      <c r="AS182" s="46" t="e">
        <f t="shared" si="230"/>
        <v>#REF!</v>
      </c>
      <c r="AT182" s="46"/>
      <c r="AU182" s="46" t="e">
        <f t="shared" si="231"/>
        <v>#REF!</v>
      </c>
      <c r="AV182" s="46" t="e">
        <f t="shared" si="232"/>
        <v>#REF!</v>
      </c>
      <c r="AW182" s="46" t="e">
        <f t="shared" si="233"/>
        <v>#REF!</v>
      </c>
      <c r="AX182" s="46" t="e">
        <f t="shared" si="234"/>
        <v>#REF!</v>
      </c>
      <c r="BA182" s="46" t="e">
        <f>LN(#REF!/#REF!)</f>
        <v>#REF!</v>
      </c>
      <c r="BB182" s="46" t="e">
        <f>LN(#REF!/#REF!)</f>
        <v>#REF!</v>
      </c>
      <c r="BC182" s="46" t="e">
        <f>LN(#REF!/#REF!)</f>
        <v>#REF!</v>
      </c>
      <c r="BD182" s="46" t="e">
        <f>LN(#REF!/#REF!)</f>
        <v>#REF!</v>
      </c>
      <c r="BF182" s="46" t="e">
        <f>F182/#REF!</f>
        <v>#REF!</v>
      </c>
      <c r="BG182" s="46" t="e">
        <f>#REF!/#REF!</f>
        <v>#REF!</v>
      </c>
      <c r="BH182" s="46" t="e">
        <f>#REF!/#REF!</f>
        <v>#REF!</v>
      </c>
      <c r="BI182" s="46" t="e">
        <f>#REF!/#REF!</f>
        <v>#REF!</v>
      </c>
      <c r="BJ182" s="46"/>
      <c r="BL182" s="46" t="e">
        <f t="shared" si="235"/>
        <v>#REF!</v>
      </c>
      <c r="BM182" s="46" t="e">
        <f t="shared" si="236"/>
        <v>#REF!</v>
      </c>
      <c r="BN182" s="46" t="e">
        <f t="shared" si="237"/>
        <v>#REF!</v>
      </c>
      <c r="BO182" s="46" t="e">
        <f t="shared" si="238"/>
        <v>#REF!</v>
      </c>
      <c r="BQ182" s="46" t="e">
        <f>LN(#REF!/#REF!)</f>
        <v>#REF!</v>
      </c>
      <c r="BR182" s="46" t="e">
        <f>LN(#REF!/#REF!)</f>
        <v>#REF!</v>
      </c>
      <c r="BS182" s="46" t="e">
        <f>LN(#REF!/#REF!)</f>
        <v>#REF!</v>
      </c>
      <c r="BT182" s="46" t="e">
        <f>LN(#REF!/#REF!)</f>
        <v>#REF!</v>
      </c>
      <c r="BV182" s="46" t="e">
        <f>LN(#REF!/#REF!)</f>
        <v>#REF!</v>
      </c>
      <c r="BW182" s="46" t="e">
        <f>LN(#REF!/#REF!)</f>
        <v>#REF!</v>
      </c>
      <c r="BX182" s="46" t="e">
        <f>LN(#REF!/#REF!)</f>
        <v>#REF!</v>
      </c>
      <c r="BY182" s="46" t="e">
        <f>LN(#REF!/#REF!)</f>
        <v>#REF!</v>
      </c>
      <c r="CA182" s="46" t="e">
        <f>LN(#REF!/#REF!)</f>
        <v>#REF!</v>
      </c>
      <c r="CB182" s="46" t="e">
        <f>LN(#REF!/#REF!)</f>
        <v>#REF!</v>
      </c>
      <c r="CC182" s="46" t="e">
        <f>LN(#REF!/#REF!)</f>
        <v>#REF!</v>
      </c>
      <c r="CD182" s="46" t="e">
        <f>LN(#REF!/#REF!)</f>
        <v>#REF!</v>
      </c>
      <c r="CG182" s="46" t="e">
        <f t="shared" si="239"/>
        <v>#REF!</v>
      </c>
      <c r="CH182" s="46">
        <f t="shared" si="240"/>
        <v>1</v>
      </c>
      <c r="CI182" s="46">
        <f t="shared" si="215"/>
        <v>1</v>
      </c>
      <c r="CJ182" s="46"/>
      <c r="CK182" s="46" t="e">
        <f t="shared" si="241"/>
        <v>#REF!</v>
      </c>
      <c r="CL182" s="46">
        <f t="shared" si="242"/>
        <v>1</v>
      </c>
      <c r="CM182" s="46">
        <f t="shared" si="216"/>
        <v>1</v>
      </c>
      <c r="CN182" s="46"/>
      <c r="CO182" s="46" t="e">
        <f t="shared" si="243"/>
        <v>#REF!</v>
      </c>
      <c r="CP182" s="46">
        <f t="shared" si="244"/>
        <v>1</v>
      </c>
      <c r="CQ182" s="46">
        <f t="shared" si="217"/>
        <v>1</v>
      </c>
      <c r="CR182" s="46"/>
      <c r="CS182" s="46" t="e">
        <f t="shared" si="245"/>
        <v>#REF!</v>
      </c>
      <c r="CT182" s="46">
        <f t="shared" si="246"/>
        <v>1</v>
      </c>
      <c r="CU182" s="46">
        <f t="shared" si="218"/>
        <v>1</v>
      </c>
      <c r="CW182" s="46" t="e">
        <f t="shared" si="247"/>
        <v>#REF!</v>
      </c>
      <c r="CX182" s="46">
        <f t="shared" si="248"/>
        <v>1</v>
      </c>
      <c r="CY182" s="46">
        <f t="shared" si="219"/>
        <v>1</v>
      </c>
      <c r="DD182" s="2">
        <f t="shared" si="249"/>
        <v>1991</v>
      </c>
      <c r="DE182" s="46">
        <f t="shared" si="205"/>
        <v>1.2401233243923688</v>
      </c>
      <c r="DF182" s="46">
        <f t="shared" si="206"/>
        <v>1.1166411184885634</v>
      </c>
      <c r="DG182" s="46">
        <f t="shared" si="207"/>
        <v>1.0783185056672908</v>
      </c>
      <c r="DH182" s="46">
        <f t="shared" si="208"/>
        <v>1.0299216828011235</v>
      </c>
    </row>
    <row r="183" spans="1:112" x14ac:dyDescent="0.2">
      <c r="A183" s="33" t="s">
        <v>64</v>
      </c>
      <c r="B183" s="1">
        <f t="shared" si="220"/>
        <v>1969</v>
      </c>
      <c r="D183" s="43">
        <f>Adjusted_Supplier_Data!D36</f>
        <v>1107.7329999999999</v>
      </c>
      <c r="F183" s="49">
        <f t="shared" si="209"/>
        <v>42.169102376586245</v>
      </c>
      <c r="H183" s="115">
        <f t="shared" si="221"/>
        <v>26.268830436738249</v>
      </c>
      <c r="K183" s="50">
        <f t="shared" si="222"/>
        <v>1106.6055019380228</v>
      </c>
      <c r="L183" s="115">
        <f t="shared" si="210"/>
        <v>26.242092896728309</v>
      </c>
      <c r="O183" s="484">
        <f>Weather_factors!HP28</f>
        <v>1.0010188798627899</v>
      </c>
      <c r="R183" s="46">
        <f t="shared" si="211"/>
        <v>0.63462607432084939</v>
      </c>
      <c r="S183" s="46"/>
      <c r="T183" s="46"/>
      <c r="V183" s="48">
        <f t="shared" si="212"/>
        <v>0.72490873566621694</v>
      </c>
      <c r="W183" s="48">
        <f t="shared" si="213"/>
        <v>0.64736408476560503</v>
      </c>
      <c r="X183" s="48">
        <f t="shared" si="214"/>
        <v>1.0200716783633377</v>
      </c>
      <c r="Y183" s="48">
        <f t="shared" si="223"/>
        <v>0.63462607432084939</v>
      </c>
      <c r="Z183" s="48">
        <f t="shared" si="224"/>
        <v>0.46927988020315248</v>
      </c>
      <c r="AA183" s="48">
        <f t="shared" si="225"/>
        <v>0.46927988020315242</v>
      </c>
      <c r="AB183" s="48"/>
      <c r="AC183" s="48"/>
      <c r="AH183" s="5"/>
      <c r="AJ183" s="46" t="e">
        <f>D183/#REF!</f>
        <v>#REF!</v>
      </c>
      <c r="AK183" s="46" t="e">
        <f>#REF!/#REF!</f>
        <v>#REF!</v>
      </c>
      <c r="AL183" s="46" t="e">
        <f>#REF!/#REF!</f>
        <v>#REF!</v>
      </c>
      <c r="AM183" s="46" t="e">
        <f>#REF!/#REF!</f>
        <v>#REF!</v>
      </c>
      <c r="AO183" s="46" t="e">
        <f t="shared" si="226"/>
        <v>#REF!</v>
      </c>
      <c r="AP183" s="46" t="e">
        <f t="shared" si="227"/>
        <v>#REF!</v>
      </c>
      <c r="AQ183" s="46" t="e">
        <f t="shared" si="228"/>
        <v>#REF!</v>
      </c>
      <c r="AR183" s="46" t="e">
        <f t="shared" si="229"/>
        <v>#REF!</v>
      </c>
      <c r="AS183" s="46" t="e">
        <f t="shared" si="230"/>
        <v>#REF!</v>
      </c>
      <c r="AT183" s="46"/>
      <c r="AU183" s="46" t="e">
        <f t="shared" si="231"/>
        <v>#REF!</v>
      </c>
      <c r="AV183" s="46" t="e">
        <f t="shared" si="232"/>
        <v>#REF!</v>
      </c>
      <c r="AW183" s="46" t="e">
        <f t="shared" si="233"/>
        <v>#REF!</v>
      </c>
      <c r="AX183" s="46" t="e">
        <f t="shared" si="234"/>
        <v>#REF!</v>
      </c>
      <c r="BA183" s="46" t="e">
        <f>LN(#REF!/#REF!)</f>
        <v>#REF!</v>
      </c>
      <c r="BB183" s="46" t="e">
        <f>LN(#REF!/#REF!)</f>
        <v>#REF!</v>
      </c>
      <c r="BC183" s="46" t="e">
        <f>LN(#REF!/#REF!)</f>
        <v>#REF!</v>
      </c>
      <c r="BD183" s="46" t="e">
        <f>LN(#REF!/#REF!)</f>
        <v>#REF!</v>
      </c>
      <c r="BF183" s="46" t="e">
        <f>F183/#REF!</f>
        <v>#REF!</v>
      </c>
      <c r="BG183" s="46" t="e">
        <f>#REF!/#REF!</f>
        <v>#REF!</v>
      </c>
      <c r="BH183" s="46" t="e">
        <f>#REF!/#REF!</f>
        <v>#REF!</v>
      </c>
      <c r="BI183" s="46" t="e">
        <f>#REF!/#REF!</f>
        <v>#REF!</v>
      </c>
      <c r="BJ183" s="46"/>
      <c r="BL183" s="46" t="e">
        <f t="shared" si="235"/>
        <v>#REF!</v>
      </c>
      <c r="BM183" s="46" t="e">
        <f t="shared" si="236"/>
        <v>#REF!</v>
      </c>
      <c r="BN183" s="46" t="e">
        <f t="shared" si="237"/>
        <v>#REF!</v>
      </c>
      <c r="BO183" s="46" t="e">
        <f t="shared" si="238"/>
        <v>#REF!</v>
      </c>
      <c r="BQ183" s="46" t="e">
        <f>LN(#REF!/#REF!)</f>
        <v>#REF!</v>
      </c>
      <c r="BR183" s="46" t="e">
        <f>LN(#REF!/#REF!)</f>
        <v>#REF!</v>
      </c>
      <c r="BS183" s="46" t="e">
        <f>LN(#REF!/#REF!)</f>
        <v>#REF!</v>
      </c>
      <c r="BT183" s="46" t="e">
        <f>LN(#REF!/#REF!)</f>
        <v>#REF!</v>
      </c>
      <c r="BV183" s="46" t="e">
        <f>LN(#REF!/#REF!)</f>
        <v>#REF!</v>
      </c>
      <c r="BW183" s="46" t="e">
        <f>LN(#REF!/#REF!)</f>
        <v>#REF!</v>
      </c>
      <c r="BX183" s="46" t="e">
        <f>LN(#REF!/#REF!)</f>
        <v>#REF!</v>
      </c>
      <c r="BY183" s="46" t="e">
        <f>LN(#REF!/#REF!)</f>
        <v>#REF!</v>
      </c>
      <c r="CA183" s="46" t="e">
        <f>LN(#REF!/#REF!)</f>
        <v>#REF!</v>
      </c>
      <c r="CB183" s="46" t="e">
        <f>LN(#REF!/#REF!)</f>
        <v>#REF!</v>
      </c>
      <c r="CC183" s="46" t="e">
        <f>LN(#REF!/#REF!)</f>
        <v>#REF!</v>
      </c>
      <c r="CD183" s="46" t="e">
        <f>LN(#REF!/#REF!)</f>
        <v>#REF!</v>
      </c>
      <c r="CG183" s="46" t="e">
        <f t="shared" si="239"/>
        <v>#REF!</v>
      </c>
      <c r="CH183" s="46">
        <f t="shared" si="240"/>
        <v>1</v>
      </c>
      <c r="CI183" s="46">
        <f t="shared" si="215"/>
        <v>1</v>
      </c>
      <c r="CJ183" s="46"/>
      <c r="CK183" s="46" t="e">
        <f t="shared" si="241"/>
        <v>#REF!</v>
      </c>
      <c r="CL183" s="46">
        <f t="shared" si="242"/>
        <v>1</v>
      </c>
      <c r="CM183" s="46">
        <f t="shared" si="216"/>
        <v>1</v>
      </c>
      <c r="CN183" s="46"/>
      <c r="CO183" s="46" t="e">
        <f t="shared" si="243"/>
        <v>#REF!</v>
      </c>
      <c r="CP183" s="46">
        <f t="shared" si="244"/>
        <v>1</v>
      </c>
      <c r="CQ183" s="46">
        <f t="shared" si="217"/>
        <v>1</v>
      </c>
      <c r="CR183" s="46"/>
      <c r="CS183" s="46" t="e">
        <f t="shared" si="245"/>
        <v>#REF!</v>
      </c>
      <c r="CT183" s="46">
        <f t="shared" si="246"/>
        <v>1</v>
      </c>
      <c r="CU183" s="46">
        <f t="shared" si="218"/>
        <v>1</v>
      </c>
      <c r="CW183" s="46" t="e">
        <f t="shared" si="247"/>
        <v>#REF!</v>
      </c>
      <c r="CX183" s="46">
        <f t="shared" si="248"/>
        <v>1</v>
      </c>
      <c r="CY183" s="46">
        <f t="shared" si="219"/>
        <v>1</v>
      </c>
      <c r="DD183" s="2">
        <f t="shared" si="249"/>
        <v>1992</v>
      </c>
      <c r="DE183" s="46">
        <f t="shared" si="205"/>
        <v>1.241266211100144</v>
      </c>
      <c r="DF183" s="46">
        <f t="shared" si="206"/>
        <v>1.1271570613201707</v>
      </c>
      <c r="DG183" s="46">
        <f t="shared" si="207"/>
        <v>1.0963849314152352</v>
      </c>
      <c r="DH183" s="46">
        <f t="shared" si="208"/>
        <v>1.0044248280492223</v>
      </c>
    </row>
    <row r="184" spans="1:112" x14ac:dyDescent="0.2">
      <c r="A184" s="33" t="s">
        <v>64</v>
      </c>
      <c r="B184" s="1">
        <f t="shared" si="220"/>
        <v>1970</v>
      </c>
      <c r="D184" s="43">
        <f>Adjusted_Supplier_Data!D37</f>
        <v>1201.163</v>
      </c>
      <c r="F184" s="49">
        <f t="shared" si="209"/>
        <v>43.217587378911084</v>
      </c>
      <c r="H184" s="115">
        <f t="shared" si="221"/>
        <v>27.793383963541942</v>
      </c>
      <c r="K184" s="50">
        <f t="shared" si="222"/>
        <v>1194.1524738691098</v>
      </c>
      <c r="L184" s="115">
        <f t="shared" si="210"/>
        <v>27.631169306128857</v>
      </c>
      <c r="O184" s="46">
        <f>Weather_factors!JB29</f>
        <v>1.0058707127308255</v>
      </c>
      <c r="R184" s="46">
        <f t="shared" si="211"/>
        <v>0.668218825939356</v>
      </c>
      <c r="S184" s="46"/>
      <c r="T184" s="46"/>
      <c r="V184" s="48">
        <f t="shared" si="212"/>
        <v>0.7429327365238283</v>
      </c>
      <c r="W184" s="48">
        <f t="shared" si="213"/>
        <v>0.68493489329216828</v>
      </c>
      <c r="X184" s="48">
        <f t="shared" si="214"/>
        <v>1.025015858134966</v>
      </c>
      <c r="Y184" s="48">
        <f t="shared" si="223"/>
        <v>0.668218825939356</v>
      </c>
      <c r="Z184" s="48">
        <f t="shared" si="224"/>
        <v>0.50886055461420698</v>
      </c>
      <c r="AA184" s="48">
        <f t="shared" si="225"/>
        <v>0.50886055461420687</v>
      </c>
      <c r="AB184" s="48"/>
      <c r="AC184" s="48" t="e">
        <f>#REF!*#REF!*X184</f>
        <v>#REF!</v>
      </c>
      <c r="AH184" s="5"/>
      <c r="AJ184" s="46" t="e">
        <f>D184/#REF!</f>
        <v>#REF!</v>
      </c>
      <c r="AK184" s="46" t="e">
        <f>#REF!/#REF!</f>
        <v>#REF!</v>
      </c>
      <c r="AL184" s="46" t="e">
        <f>#REF!/#REF!</f>
        <v>#REF!</v>
      </c>
      <c r="AM184" s="46" t="e">
        <f>#REF!/#REF!</f>
        <v>#REF!</v>
      </c>
      <c r="AO184" s="46" t="e">
        <f t="shared" si="226"/>
        <v>#REF!</v>
      </c>
      <c r="AP184" s="46" t="e">
        <f t="shared" si="227"/>
        <v>#REF!</v>
      </c>
      <c r="AQ184" s="46" t="e">
        <f t="shared" si="228"/>
        <v>#REF!</v>
      </c>
      <c r="AR184" s="46" t="e">
        <f t="shared" si="229"/>
        <v>#REF!</v>
      </c>
      <c r="AS184" s="46" t="e">
        <f t="shared" si="230"/>
        <v>#REF!</v>
      </c>
      <c r="AT184" s="46"/>
      <c r="AU184" s="46" t="e">
        <f t="shared" si="231"/>
        <v>#REF!</v>
      </c>
      <c r="AV184" s="46" t="e">
        <f t="shared" si="232"/>
        <v>#REF!</v>
      </c>
      <c r="AW184" s="46" t="e">
        <f t="shared" si="233"/>
        <v>#REF!</v>
      </c>
      <c r="AX184" s="46" t="e">
        <f t="shared" si="234"/>
        <v>#REF!</v>
      </c>
      <c r="BA184" s="46" t="e">
        <f>LN(#REF!/#REF!)</f>
        <v>#REF!</v>
      </c>
      <c r="BB184" s="46" t="e">
        <f>LN(#REF!/#REF!)</f>
        <v>#REF!</v>
      </c>
      <c r="BC184" s="46" t="e">
        <f>LN(#REF!/#REF!)</f>
        <v>#REF!</v>
      </c>
      <c r="BD184" s="46" t="e">
        <f>LN(#REF!/#REF!)</f>
        <v>#REF!</v>
      </c>
      <c r="BF184" s="46" t="e">
        <f>F184/#REF!</f>
        <v>#REF!</v>
      </c>
      <c r="BG184" s="46" t="e">
        <f>#REF!/#REF!</f>
        <v>#REF!</v>
      </c>
      <c r="BH184" s="46" t="e">
        <f>#REF!/#REF!</f>
        <v>#REF!</v>
      </c>
      <c r="BI184" s="46" t="e">
        <f>#REF!/#REF!</f>
        <v>#REF!</v>
      </c>
      <c r="BJ184" s="46"/>
      <c r="BL184" s="46" t="e">
        <f t="shared" si="235"/>
        <v>#REF!</v>
      </c>
      <c r="BM184" s="46" t="e">
        <f t="shared" si="236"/>
        <v>#REF!</v>
      </c>
      <c r="BN184" s="46" t="e">
        <f t="shared" si="237"/>
        <v>#REF!</v>
      </c>
      <c r="BO184" s="46" t="e">
        <f t="shared" si="238"/>
        <v>#REF!</v>
      </c>
      <c r="BQ184" s="46" t="e">
        <f>LN(#REF!/#REF!)</f>
        <v>#REF!</v>
      </c>
      <c r="BR184" s="46" t="e">
        <f>LN(#REF!/#REF!)</f>
        <v>#REF!</v>
      </c>
      <c r="BS184" s="46" t="e">
        <f>LN(#REF!/#REF!)</f>
        <v>#REF!</v>
      </c>
      <c r="BT184" s="46" t="e">
        <f>LN(#REF!/#REF!)</f>
        <v>#REF!</v>
      </c>
      <c r="BV184" s="46" t="e">
        <f>LN(#REF!/#REF!)</f>
        <v>#REF!</v>
      </c>
      <c r="BW184" s="46" t="e">
        <f>LN(#REF!/#REF!)</f>
        <v>#REF!</v>
      </c>
      <c r="BX184" s="46" t="e">
        <f>LN(#REF!/#REF!)</f>
        <v>#REF!</v>
      </c>
      <c r="BY184" s="46" t="e">
        <f>LN(#REF!/#REF!)</f>
        <v>#REF!</v>
      </c>
      <c r="CA184" s="46" t="e">
        <f>LN(#REF!/#REF!)</f>
        <v>#REF!</v>
      </c>
      <c r="CB184" s="46" t="e">
        <f>LN(#REF!/#REF!)</f>
        <v>#REF!</v>
      </c>
      <c r="CC184" s="46" t="e">
        <f>LN(#REF!/#REF!)</f>
        <v>#REF!</v>
      </c>
      <c r="CD184" s="46" t="e">
        <f>LN(#REF!/#REF!)</f>
        <v>#REF!</v>
      </c>
      <c r="CG184" s="46" t="e">
        <f t="shared" si="239"/>
        <v>#REF!</v>
      </c>
      <c r="CH184" s="46">
        <f t="shared" si="240"/>
        <v>1</v>
      </c>
      <c r="CI184" s="46">
        <f t="shared" si="215"/>
        <v>1</v>
      </c>
      <c r="CJ184" s="46"/>
      <c r="CK184" s="46" t="e">
        <f t="shared" si="241"/>
        <v>#REF!</v>
      </c>
      <c r="CL184" s="46">
        <f t="shared" si="242"/>
        <v>1</v>
      </c>
      <c r="CM184" s="46">
        <f t="shared" si="216"/>
        <v>1</v>
      </c>
      <c r="CN184" s="46"/>
      <c r="CO184" s="46" t="e">
        <f t="shared" si="243"/>
        <v>#REF!</v>
      </c>
      <c r="CP184" s="46">
        <f t="shared" si="244"/>
        <v>1</v>
      </c>
      <c r="CQ184" s="46">
        <f t="shared" si="217"/>
        <v>1</v>
      </c>
      <c r="CR184" s="46"/>
      <c r="CS184" s="46" t="e">
        <f t="shared" si="245"/>
        <v>#REF!</v>
      </c>
      <c r="CT184" s="46">
        <f t="shared" si="246"/>
        <v>1</v>
      </c>
      <c r="CU184" s="46">
        <f t="shared" si="218"/>
        <v>1</v>
      </c>
      <c r="CW184" s="46" t="e">
        <f t="shared" si="247"/>
        <v>#REF!</v>
      </c>
      <c r="CX184" s="46">
        <f t="shared" si="248"/>
        <v>1</v>
      </c>
      <c r="CY184" s="46">
        <f t="shared" si="219"/>
        <v>1</v>
      </c>
      <c r="DD184" s="2">
        <f t="shared" si="249"/>
        <v>1993</v>
      </c>
      <c r="DE184" s="46">
        <f t="shared" si="205"/>
        <v>1.2831904365457267</v>
      </c>
      <c r="DF184" s="46">
        <f t="shared" si="206"/>
        <v>1.137198393024756</v>
      </c>
      <c r="DG184" s="46">
        <f t="shared" si="207"/>
        <v>1.105540165056091</v>
      </c>
      <c r="DH184" s="46">
        <f t="shared" si="208"/>
        <v>1.020658252672602</v>
      </c>
    </row>
    <row r="185" spans="1:112" x14ac:dyDescent="0.2">
      <c r="A185" s="33" t="s">
        <v>64</v>
      </c>
      <c r="B185" s="1">
        <f t="shared" si="220"/>
        <v>1971</v>
      </c>
      <c r="D185" s="43">
        <f>Adjusted_Supplier_Data!D38</f>
        <v>1288.009</v>
      </c>
      <c r="F185" s="49">
        <f t="shared" si="209"/>
        <v>44.196531411053328</v>
      </c>
      <c r="H185" s="115">
        <f t="shared" si="221"/>
        <v>29.142762087385787</v>
      </c>
      <c r="K185" s="50">
        <f t="shared" si="222"/>
        <v>1281.7087054184094</v>
      </c>
      <c r="L185" s="115">
        <f t="shared" si="210"/>
        <v>29.000210299260285</v>
      </c>
      <c r="O185" s="46">
        <f>Weather_factors!JB30</f>
        <v>1.0049155432548411</v>
      </c>
      <c r="R185" s="46">
        <f t="shared" si="211"/>
        <v>0.7013270507472803</v>
      </c>
      <c r="S185" s="46"/>
      <c r="T185" s="46"/>
      <c r="V185" s="48">
        <f t="shared" si="212"/>
        <v>0.75976129204513909</v>
      </c>
      <c r="W185" s="48">
        <f t="shared" si="213"/>
        <v>0.71818871234774417</v>
      </c>
      <c r="X185" s="48">
        <f t="shared" si="214"/>
        <v>1.0240425085307883</v>
      </c>
      <c r="Y185" s="48">
        <f t="shared" si="223"/>
        <v>0.7013270507472803</v>
      </c>
      <c r="Z185" s="48">
        <f t="shared" si="224"/>
        <v>0.54565198402555692</v>
      </c>
      <c r="AA185" s="48">
        <f t="shared" si="225"/>
        <v>0.54565198402555681</v>
      </c>
      <c r="AB185" s="48"/>
      <c r="AC185" s="48" t="e">
        <f>#REF!*#REF!*X185</f>
        <v>#REF!</v>
      </c>
      <c r="AH185" s="5"/>
      <c r="AJ185" s="46" t="e">
        <f>D185/#REF!</f>
        <v>#REF!</v>
      </c>
      <c r="AK185" s="46" t="e">
        <f>#REF!/#REF!</f>
        <v>#REF!</v>
      </c>
      <c r="AL185" s="46" t="e">
        <f>#REF!/#REF!</f>
        <v>#REF!</v>
      </c>
      <c r="AM185" s="46" t="e">
        <f>#REF!/#REF!</f>
        <v>#REF!</v>
      </c>
      <c r="AO185" s="46" t="e">
        <f t="shared" si="226"/>
        <v>#REF!</v>
      </c>
      <c r="AP185" s="46" t="e">
        <f t="shared" si="227"/>
        <v>#REF!</v>
      </c>
      <c r="AQ185" s="46" t="e">
        <f t="shared" si="228"/>
        <v>#REF!</v>
      </c>
      <c r="AR185" s="46" t="e">
        <f t="shared" si="229"/>
        <v>#REF!</v>
      </c>
      <c r="AS185" s="46" t="e">
        <f t="shared" si="230"/>
        <v>#REF!</v>
      </c>
      <c r="AT185" s="46"/>
      <c r="AU185" s="46" t="e">
        <f t="shared" si="231"/>
        <v>#REF!</v>
      </c>
      <c r="AV185" s="46" t="e">
        <f t="shared" si="232"/>
        <v>#REF!</v>
      </c>
      <c r="AW185" s="46" t="e">
        <f t="shared" si="233"/>
        <v>#REF!</v>
      </c>
      <c r="AX185" s="46" t="e">
        <f t="shared" si="234"/>
        <v>#REF!</v>
      </c>
      <c r="BA185" s="46" t="e">
        <f>LN(#REF!/#REF!)</f>
        <v>#REF!</v>
      </c>
      <c r="BB185" s="46" t="e">
        <f>LN(#REF!/#REF!)</f>
        <v>#REF!</v>
      </c>
      <c r="BC185" s="46" t="e">
        <f>LN(#REF!/#REF!)</f>
        <v>#REF!</v>
      </c>
      <c r="BD185" s="46" t="e">
        <f>LN(#REF!/#REF!)</f>
        <v>#REF!</v>
      </c>
      <c r="BF185" s="46" t="e">
        <f>F185/#REF!</f>
        <v>#REF!</v>
      </c>
      <c r="BG185" s="46" t="e">
        <f>#REF!/#REF!</f>
        <v>#REF!</v>
      </c>
      <c r="BH185" s="46" t="e">
        <f>#REF!/#REF!</f>
        <v>#REF!</v>
      </c>
      <c r="BI185" s="46" t="e">
        <f>#REF!/#REF!</f>
        <v>#REF!</v>
      </c>
      <c r="BJ185" s="46"/>
      <c r="BL185" s="46" t="e">
        <f t="shared" si="235"/>
        <v>#REF!</v>
      </c>
      <c r="BM185" s="46" t="e">
        <f t="shared" si="236"/>
        <v>#REF!</v>
      </c>
      <c r="BN185" s="46" t="e">
        <f t="shared" si="237"/>
        <v>#REF!</v>
      </c>
      <c r="BO185" s="46" t="e">
        <f t="shared" si="238"/>
        <v>#REF!</v>
      </c>
      <c r="BQ185" s="46" t="e">
        <f>LN(#REF!/#REF!)</f>
        <v>#REF!</v>
      </c>
      <c r="BR185" s="46" t="e">
        <f>LN(#REF!/#REF!)</f>
        <v>#REF!</v>
      </c>
      <c r="BS185" s="46" t="e">
        <f>LN(#REF!/#REF!)</f>
        <v>#REF!</v>
      </c>
      <c r="BT185" s="46" t="e">
        <f>LN(#REF!/#REF!)</f>
        <v>#REF!</v>
      </c>
      <c r="BV185" s="46" t="e">
        <f>LN(#REF!/#REF!)</f>
        <v>#REF!</v>
      </c>
      <c r="BW185" s="46" t="e">
        <f>LN(#REF!/#REF!)</f>
        <v>#REF!</v>
      </c>
      <c r="BX185" s="46" t="e">
        <f>LN(#REF!/#REF!)</f>
        <v>#REF!</v>
      </c>
      <c r="BY185" s="46" t="e">
        <f>LN(#REF!/#REF!)</f>
        <v>#REF!</v>
      </c>
      <c r="CA185" s="46" t="e">
        <f>LN(#REF!/#REF!)</f>
        <v>#REF!</v>
      </c>
      <c r="CB185" s="46" t="e">
        <f>LN(#REF!/#REF!)</f>
        <v>#REF!</v>
      </c>
      <c r="CC185" s="46" t="e">
        <f>LN(#REF!/#REF!)</f>
        <v>#REF!</v>
      </c>
      <c r="CD185" s="46" t="e">
        <f>LN(#REF!/#REF!)</f>
        <v>#REF!</v>
      </c>
      <c r="CG185" s="46" t="e">
        <f t="shared" si="239"/>
        <v>#REF!</v>
      </c>
      <c r="CH185" s="46">
        <f t="shared" si="240"/>
        <v>1</v>
      </c>
      <c r="CI185" s="46">
        <f t="shared" si="215"/>
        <v>1</v>
      </c>
      <c r="CJ185" s="46"/>
      <c r="CK185" s="46" t="e">
        <f t="shared" si="241"/>
        <v>#REF!</v>
      </c>
      <c r="CL185" s="46">
        <f t="shared" si="242"/>
        <v>1</v>
      </c>
      <c r="CM185" s="46">
        <f t="shared" si="216"/>
        <v>1</v>
      </c>
      <c r="CN185" s="46"/>
      <c r="CO185" s="46" t="e">
        <f t="shared" si="243"/>
        <v>#REF!</v>
      </c>
      <c r="CP185" s="46">
        <f t="shared" si="244"/>
        <v>1</v>
      </c>
      <c r="CQ185" s="46">
        <f t="shared" si="217"/>
        <v>1</v>
      </c>
      <c r="CR185" s="46"/>
      <c r="CS185" s="46" t="e">
        <f t="shared" si="245"/>
        <v>#REF!</v>
      </c>
      <c r="CT185" s="46">
        <f t="shared" si="246"/>
        <v>1</v>
      </c>
      <c r="CU185" s="46">
        <f t="shared" si="218"/>
        <v>1</v>
      </c>
      <c r="CW185" s="46" t="e">
        <f t="shared" si="247"/>
        <v>#REF!</v>
      </c>
      <c r="CX185" s="46">
        <f t="shared" si="248"/>
        <v>1</v>
      </c>
      <c r="CY185" s="46">
        <f t="shared" si="219"/>
        <v>1</v>
      </c>
      <c r="DD185" s="2">
        <f t="shared" si="249"/>
        <v>1994</v>
      </c>
      <c r="DE185" s="46">
        <f t="shared" si="205"/>
        <v>1.3205785650864772</v>
      </c>
      <c r="DF185" s="46">
        <f t="shared" si="206"/>
        <v>1.1485207898365286</v>
      </c>
      <c r="DG185" s="46">
        <f t="shared" si="207"/>
        <v>1.1262393927190311</v>
      </c>
      <c r="DH185" s="46">
        <f t="shared" si="208"/>
        <v>1.0209269519946036</v>
      </c>
    </row>
    <row r="186" spans="1:112" x14ac:dyDescent="0.2">
      <c r="A186" s="33" t="s">
        <v>64</v>
      </c>
      <c r="B186" s="1">
        <f t="shared" si="220"/>
        <v>1972</v>
      </c>
      <c r="D186" s="43">
        <f>Adjusted_Supplier_Data!D39</f>
        <v>1407.566</v>
      </c>
      <c r="F186" s="49">
        <f t="shared" si="209"/>
        <v>45.23715809396959</v>
      </c>
      <c r="H186" s="115">
        <f t="shared" si="221"/>
        <v>31.115261420182755</v>
      </c>
      <c r="K186" s="50">
        <f t="shared" si="222"/>
        <v>1405.9426730112243</v>
      </c>
      <c r="L186" s="115">
        <f t="shared" si="210"/>
        <v>31.079376606521301</v>
      </c>
      <c r="O186" s="46">
        <f>Weather_factors!JB31</f>
        <v>1.0011546181931437</v>
      </c>
      <c r="R186" s="46">
        <f t="shared" si="211"/>
        <v>0.75160860247525774</v>
      </c>
      <c r="S186" s="46"/>
      <c r="T186" s="46"/>
      <c r="V186" s="48">
        <f t="shared" si="212"/>
        <v>0.7776502043173672</v>
      </c>
      <c r="W186" s="48">
        <f t="shared" si="213"/>
        <v>0.7667986125240015</v>
      </c>
      <c r="X186" s="48">
        <f t="shared" si="214"/>
        <v>1.0202100002564085</v>
      </c>
      <c r="Y186" s="48">
        <f t="shared" si="223"/>
        <v>0.75160860247525774</v>
      </c>
      <c r="Z186" s="48">
        <f t="shared" si="224"/>
        <v>0.59630109769956352</v>
      </c>
      <c r="AA186" s="48">
        <f t="shared" si="225"/>
        <v>0.59630109769956341</v>
      </c>
      <c r="AB186" s="48"/>
      <c r="AC186" s="48" t="e">
        <f>#REF!*#REF!*X186</f>
        <v>#REF!</v>
      </c>
      <c r="AH186" s="5"/>
      <c r="AJ186" s="46" t="e">
        <f>D186/#REF!</f>
        <v>#REF!</v>
      </c>
      <c r="AK186" s="46" t="e">
        <f>#REF!/#REF!</f>
        <v>#REF!</v>
      </c>
      <c r="AL186" s="46" t="e">
        <f>#REF!/#REF!</f>
        <v>#REF!</v>
      </c>
      <c r="AM186" s="46" t="e">
        <f>#REF!/#REF!</f>
        <v>#REF!</v>
      </c>
      <c r="AO186" s="46" t="e">
        <f t="shared" si="226"/>
        <v>#REF!</v>
      </c>
      <c r="AP186" s="46" t="e">
        <f t="shared" si="227"/>
        <v>#REF!</v>
      </c>
      <c r="AQ186" s="46" t="e">
        <f t="shared" si="228"/>
        <v>#REF!</v>
      </c>
      <c r="AR186" s="46" t="e">
        <f t="shared" si="229"/>
        <v>#REF!</v>
      </c>
      <c r="AS186" s="46" t="e">
        <f t="shared" si="230"/>
        <v>#REF!</v>
      </c>
      <c r="AT186" s="46"/>
      <c r="AU186" s="46" t="e">
        <f t="shared" si="231"/>
        <v>#REF!</v>
      </c>
      <c r="AV186" s="46" t="e">
        <f t="shared" si="232"/>
        <v>#REF!</v>
      </c>
      <c r="AW186" s="46" t="e">
        <f t="shared" si="233"/>
        <v>#REF!</v>
      </c>
      <c r="AX186" s="46" t="e">
        <f t="shared" si="234"/>
        <v>#REF!</v>
      </c>
      <c r="BA186" s="46" t="e">
        <f>LN(#REF!/#REF!)</f>
        <v>#REF!</v>
      </c>
      <c r="BB186" s="46" t="e">
        <f>LN(#REF!/#REF!)</f>
        <v>#REF!</v>
      </c>
      <c r="BC186" s="46" t="e">
        <f>LN(#REF!/#REF!)</f>
        <v>#REF!</v>
      </c>
      <c r="BD186" s="46" t="e">
        <f>LN(#REF!/#REF!)</f>
        <v>#REF!</v>
      </c>
      <c r="BF186" s="46" t="e">
        <f>F186/#REF!</f>
        <v>#REF!</v>
      </c>
      <c r="BG186" s="46" t="e">
        <f>#REF!/#REF!</f>
        <v>#REF!</v>
      </c>
      <c r="BH186" s="46" t="e">
        <f>#REF!/#REF!</f>
        <v>#REF!</v>
      </c>
      <c r="BI186" s="46" t="e">
        <f>#REF!/#REF!</f>
        <v>#REF!</v>
      </c>
      <c r="BJ186" s="46"/>
      <c r="BL186" s="46" t="e">
        <f t="shared" si="235"/>
        <v>#REF!</v>
      </c>
      <c r="BM186" s="46" t="e">
        <f t="shared" si="236"/>
        <v>#REF!</v>
      </c>
      <c r="BN186" s="46" t="e">
        <f t="shared" si="237"/>
        <v>#REF!</v>
      </c>
      <c r="BO186" s="46" t="e">
        <f t="shared" si="238"/>
        <v>#REF!</v>
      </c>
      <c r="BQ186" s="46" t="e">
        <f>LN(#REF!/#REF!)</f>
        <v>#REF!</v>
      </c>
      <c r="BR186" s="46" t="e">
        <f>LN(#REF!/#REF!)</f>
        <v>#REF!</v>
      </c>
      <c r="BS186" s="46" t="e">
        <f>LN(#REF!/#REF!)</f>
        <v>#REF!</v>
      </c>
      <c r="BT186" s="46" t="e">
        <f>LN(#REF!/#REF!)</f>
        <v>#REF!</v>
      </c>
      <c r="BV186" s="46" t="e">
        <f>LN(#REF!/#REF!)</f>
        <v>#REF!</v>
      </c>
      <c r="BW186" s="46" t="e">
        <f>LN(#REF!/#REF!)</f>
        <v>#REF!</v>
      </c>
      <c r="BX186" s="46" t="e">
        <f>LN(#REF!/#REF!)</f>
        <v>#REF!</v>
      </c>
      <c r="BY186" s="46" t="e">
        <f>LN(#REF!/#REF!)</f>
        <v>#REF!</v>
      </c>
      <c r="CA186" s="46" t="e">
        <f>LN(#REF!/#REF!)</f>
        <v>#REF!</v>
      </c>
      <c r="CB186" s="46" t="e">
        <f>LN(#REF!/#REF!)</f>
        <v>#REF!</v>
      </c>
      <c r="CC186" s="46" t="e">
        <f>LN(#REF!/#REF!)</f>
        <v>#REF!</v>
      </c>
      <c r="CD186" s="46" t="e">
        <f>LN(#REF!/#REF!)</f>
        <v>#REF!</v>
      </c>
      <c r="CG186" s="46" t="e">
        <f t="shared" si="239"/>
        <v>#REF!</v>
      </c>
      <c r="CH186" s="46">
        <f t="shared" si="240"/>
        <v>1</v>
      </c>
      <c r="CI186" s="46">
        <f t="shared" si="215"/>
        <v>1</v>
      </c>
      <c r="CJ186" s="46"/>
      <c r="CK186" s="46" t="e">
        <f t="shared" si="241"/>
        <v>#REF!</v>
      </c>
      <c r="CL186" s="46">
        <f t="shared" si="242"/>
        <v>1</v>
      </c>
      <c r="CM186" s="46">
        <f t="shared" si="216"/>
        <v>1</v>
      </c>
      <c r="CN186" s="46"/>
      <c r="CO186" s="46" t="e">
        <f t="shared" si="243"/>
        <v>#REF!</v>
      </c>
      <c r="CP186" s="46">
        <f t="shared" si="244"/>
        <v>1</v>
      </c>
      <c r="CQ186" s="46">
        <f t="shared" si="217"/>
        <v>1</v>
      </c>
      <c r="CR186" s="46"/>
      <c r="CS186" s="46" t="e">
        <f t="shared" si="245"/>
        <v>#REF!</v>
      </c>
      <c r="CT186" s="46">
        <f t="shared" si="246"/>
        <v>1</v>
      </c>
      <c r="CU186" s="46">
        <f t="shared" si="218"/>
        <v>1</v>
      </c>
      <c r="CW186" s="46" t="e">
        <f t="shared" si="247"/>
        <v>#REF!</v>
      </c>
      <c r="CX186" s="46">
        <f t="shared" si="248"/>
        <v>1</v>
      </c>
      <c r="CY186" s="46">
        <f t="shared" si="219"/>
        <v>1</v>
      </c>
      <c r="DD186" s="2">
        <f t="shared" si="249"/>
        <v>1995</v>
      </c>
      <c r="DE186" s="46">
        <f t="shared" si="205"/>
        <v>1.3604759982266563</v>
      </c>
      <c r="DF186" s="46">
        <f t="shared" si="206"/>
        <v>1.1624022877522788</v>
      </c>
      <c r="DG186" s="46">
        <f t="shared" si="207"/>
        <v>1.1424816675236094</v>
      </c>
      <c r="DH186" s="46">
        <f t="shared" si="208"/>
        <v>1.0244368408922795</v>
      </c>
    </row>
    <row r="187" spans="1:112" x14ac:dyDescent="0.2">
      <c r="A187" s="33" t="s">
        <v>64</v>
      </c>
      <c r="B187" s="1">
        <f t="shared" si="220"/>
        <v>1973</v>
      </c>
      <c r="D187" s="43">
        <f>Adjusted_Supplier_Data!D40</f>
        <v>1516.653</v>
      </c>
      <c r="F187" s="49">
        <f t="shared" si="209"/>
        <v>46.382587898653007</v>
      </c>
      <c r="H187" s="115">
        <f t="shared" si="221"/>
        <v>32.698757631073128</v>
      </c>
      <c r="K187" s="50">
        <f t="shared" si="222"/>
        <v>1510.8137335605797</v>
      </c>
      <c r="L187" s="115">
        <f t="shared" si="210"/>
        <v>32.572864128705838</v>
      </c>
      <c r="O187" s="46">
        <f>Weather_factors!JB32</f>
        <v>1.0038649810428044</v>
      </c>
      <c r="R187" s="46">
        <f t="shared" si="211"/>
        <v>0.78772638191385247</v>
      </c>
      <c r="S187" s="46"/>
      <c r="T187" s="46"/>
      <c r="V187" s="48">
        <f t="shared" si="212"/>
        <v>0.79734073659600746</v>
      </c>
      <c r="W187" s="48">
        <f t="shared" si="213"/>
        <v>0.80582199339973326</v>
      </c>
      <c r="X187" s="48">
        <f t="shared" si="214"/>
        <v>1.0229719505419077</v>
      </c>
      <c r="Y187" s="48">
        <f t="shared" si="223"/>
        <v>0.78772638191385247</v>
      </c>
      <c r="Z187" s="48">
        <f t="shared" si="224"/>
        <v>0.6425147017826065</v>
      </c>
      <c r="AA187" s="48">
        <f t="shared" si="225"/>
        <v>0.64251470178260639</v>
      </c>
      <c r="AB187" s="48"/>
      <c r="AC187" s="48" t="e">
        <f>#REF!*#REF!*X187</f>
        <v>#REF!</v>
      </c>
      <c r="AH187" s="5"/>
      <c r="AJ187" s="46" t="e">
        <f>D187/#REF!</f>
        <v>#REF!</v>
      </c>
      <c r="AK187" s="46" t="e">
        <f>#REF!/#REF!</f>
        <v>#REF!</v>
      </c>
      <c r="AL187" s="46" t="e">
        <f>#REF!/#REF!</f>
        <v>#REF!</v>
      </c>
      <c r="AM187" s="46" t="e">
        <f>#REF!/#REF!</f>
        <v>#REF!</v>
      </c>
      <c r="AO187" s="46" t="e">
        <f t="shared" si="226"/>
        <v>#REF!</v>
      </c>
      <c r="AP187" s="46" t="e">
        <f t="shared" si="227"/>
        <v>#REF!</v>
      </c>
      <c r="AQ187" s="46" t="e">
        <f t="shared" si="228"/>
        <v>#REF!</v>
      </c>
      <c r="AR187" s="46" t="e">
        <f t="shared" si="229"/>
        <v>#REF!</v>
      </c>
      <c r="AS187" s="46" t="e">
        <f t="shared" si="230"/>
        <v>#REF!</v>
      </c>
      <c r="AT187" s="46"/>
      <c r="AU187" s="46" t="e">
        <f t="shared" si="231"/>
        <v>#REF!</v>
      </c>
      <c r="AV187" s="46" t="e">
        <f t="shared" si="232"/>
        <v>#REF!</v>
      </c>
      <c r="AW187" s="46" t="e">
        <f t="shared" si="233"/>
        <v>#REF!</v>
      </c>
      <c r="AX187" s="46" t="e">
        <f t="shared" si="234"/>
        <v>#REF!</v>
      </c>
      <c r="BA187" s="46" t="e">
        <f>LN(#REF!/#REF!)</f>
        <v>#REF!</v>
      </c>
      <c r="BB187" s="46" t="e">
        <f>LN(#REF!/#REF!)</f>
        <v>#REF!</v>
      </c>
      <c r="BC187" s="46" t="e">
        <f>LN(#REF!/#REF!)</f>
        <v>#REF!</v>
      </c>
      <c r="BD187" s="46" t="e">
        <f>LN(#REF!/#REF!)</f>
        <v>#REF!</v>
      </c>
      <c r="BF187" s="46" t="e">
        <f>F187/#REF!</f>
        <v>#REF!</v>
      </c>
      <c r="BG187" s="46" t="e">
        <f>#REF!/#REF!</f>
        <v>#REF!</v>
      </c>
      <c r="BH187" s="46" t="e">
        <f>#REF!/#REF!</f>
        <v>#REF!</v>
      </c>
      <c r="BI187" s="46" t="e">
        <f>#REF!/#REF!</f>
        <v>#REF!</v>
      </c>
      <c r="BJ187" s="46"/>
      <c r="BL187" s="46" t="e">
        <f t="shared" si="235"/>
        <v>#REF!</v>
      </c>
      <c r="BM187" s="46" t="e">
        <f t="shared" si="236"/>
        <v>#REF!</v>
      </c>
      <c r="BN187" s="46" t="e">
        <f t="shared" si="237"/>
        <v>#REF!</v>
      </c>
      <c r="BO187" s="46" t="e">
        <f t="shared" si="238"/>
        <v>#REF!</v>
      </c>
      <c r="BQ187" s="46" t="e">
        <f>LN(#REF!/#REF!)</f>
        <v>#REF!</v>
      </c>
      <c r="BR187" s="46" t="e">
        <f>LN(#REF!/#REF!)</f>
        <v>#REF!</v>
      </c>
      <c r="BS187" s="46" t="e">
        <f>LN(#REF!/#REF!)</f>
        <v>#REF!</v>
      </c>
      <c r="BT187" s="46" t="e">
        <f>LN(#REF!/#REF!)</f>
        <v>#REF!</v>
      </c>
      <c r="BV187" s="46" t="e">
        <f>LN(#REF!/#REF!)</f>
        <v>#REF!</v>
      </c>
      <c r="BW187" s="46" t="e">
        <f>LN(#REF!/#REF!)</f>
        <v>#REF!</v>
      </c>
      <c r="BX187" s="46" t="e">
        <f>LN(#REF!/#REF!)</f>
        <v>#REF!</v>
      </c>
      <c r="BY187" s="46" t="e">
        <f>LN(#REF!/#REF!)</f>
        <v>#REF!</v>
      </c>
      <c r="CA187" s="46" t="e">
        <f>LN(#REF!/#REF!)</f>
        <v>#REF!</v>
      </c>
      <c r="CB187" s="46" t="e">
        <f>LN(#REF!/#REF!)</f>
        <v>#REF!</v>
      </c>
      <c r="CC187" s="46" t="e">
        <f>LN(#REF!/#REF!)</f>
        <v>#REF!</v>
      </c>
      <c r="CD187" s="46" t="e">
        <f>LN(#REF!/#REF!)</f>
        <v>#REF!</v>
      </c>
      <c r="CG187" s="46" t="e">
        <f t="shared" si="239"/>
        <v>#REF!</v>
      </c>
      <c r="CH187" s="46">
        <f t="shared" si="240"/>
        <v>1</v>
      </c>
      <c r="CI187" s="46">
        <f t="shared" si="215"/>
        <v>1</v>
      </c>
      <c r="CJ187" s="46"/>
      <c r="CK187" s="46" t="e">
        <f t="shared" si="241"/>
        <v>#REF!</v>
      </c>
      <c r="CL187" s="46">
        <f t="shared" si="242"/>
        <v>1</v>
      </c>
      <c r="CM187" s="46">
        <f t="shared" si="216"/>
        <v>1</v>
      </c>
      <c r="CN187" s="46"/>
      <c r="CO187" s="46" t="e">
        <f t="shared" si="243"/>
        <v>#REF!</v>
      </c>
      <c r="CP187" s="46">
        <f t="shared" si="244"/>
        <v>1</v>
      </c>
      <c r="CQ187" s="46">
        <f t="shared" si="217"/>
        <v>1</v>
      </c>
      <c r="CR187" s="46"/>
      <c r="CS187" s="46" t="e">
        <f t="shared" si="245"/>
        <v>#REF!</v>
      </c>
      <c r="CT187" s="46">
        <f t="shared" si="246"/>
        <v>1</v>
      </c>
      <c r="CU187" s="46">
        <f t="shared" si="218"/>
        <v>1</v>
      </c>
      <c r="CW187" s="46" t="e">
        <f t="shared" si="247"/>
        <v>#REF!</v>
      </c>
      <c r="CX187" s="46">
        <f t="shared" si="248"/>
        <v>1</v>
      </c>
      <c r="CY187" s="46">
        <f t="shared" si="219"/>
        <v>1</v>
      </c>
      <c r="DD187" s="2">
        <f t="shared" si="249"/>
        <v>1996</v>
      </c>
      <c r="DE187" s="46">
        <f t="shared" si="205"/>
        <v>1.3994224851760382</v>
      </c>
      <c r="DF187" s="46">
        <f t="shared" si="206"/>
        <v>1.1777938855467078</v>
      </c>
      <c r="DG187" s="46">
        <f t="shared" si="207"/>
        <v>1.1725514700700514</v>
      </c>
      <c r="DH187" s="46">
        <f t="shared" si="208"/>
        <v>1.0133223853307674</v>
      </c>
    </row>
    <row r="188" spans="1:112" x14ac:dyDescent="0.2">
      <c r="A188" s="33" t="s">
        <v>64</v>
      </c>
      <c r="B188" s="1">
        <f t="shared" si="220"/>
        <v>1974</v>
      </c>
      <c r="D188" s="43">
        <f>Adjusted_Supplier_Data!D41</f>
        <v>1501.3340000000001</v>
      </c>
      <c r="F188" s="49">
        <f t="shared" si="209"/>
        <v>47.542368755172326</v>
      </c>
      <c r="H188" s="115">
        <f t="shared" si="221"/>
        <v>31.578864059790117</v>
      </c>
      <c r="K188" s="50">
        <f t="shared" si="222"/>
        <v>1505.7384682204472</v>
      </c>
      <c r="L188" s="115">
        <f t="shared" si="210"/>
        <v>31.671507071397905</v>
      </c>
      <c r="O188" s="46">
        <f>Weather_factors!JB33</f>
        <v>0.99707487833152553</v>
      </c>
      <c r="R188" s="46">
        <f t="shared" si="211"/>
        <v>0.76592839906652999</v>
      </c>
      <c r="S188" s="46"/>
      <c r="T188" s="46"/>
      <c r="V188" s="48">
        <f t="shared" si="212"/>
        <v>0.81727797089711285</v>
      </c>
      <c r="W188" s="48">
        <f t="shared" si="213"/>
        <v>0.77822354821754525</v>
      </c>
      <c r="X188" s="48">
        <f t="shared" si="214"/>
        <v>1.0160526090506632</v>
      </c>
      <c r="Y188" s="48">
        <f t="shared" si="223"/>
        <v>0.76592839906652999</v>
      </c>
      <c r="Z188" s="48">
        <f t="shared" si="224"/>
        <v>0.6360249623915869</v>
      </c>
      <c r="AA188" s="48">
        <f t="shared" si="225"/>
        <v>0.63602496239158679</v>
      </c>
      <c r="AB188" s="48"/>
      <c r="AC188" s="48" t="e">
        <f>#REF!*#REF!*X188</f>
        <v>#REF!</v>
      </c>
      <c r="AH188" s="5"/>
      <c r="AJ188" s="46" t="e">
        <f>D188/#REF!</f>
        <v>#REF!</v>
      </c>
      <c r="AK188" s="46" t="e">
        <f>#REF!/#REF!</f>
        <v>#REF!</v>
      </c>
      <c r="AL188" s="46" t="e">
        <f>#REF!/#REF!</f>
        <v>#REF!</v>
      </c>
      <c r="AM188" s="46" t="e">
        <f>#REF!/#REF!</f>
        <v>#REF!</v>
      </c>
      <c r="AO188" s="46" t="e">
        <f t="shared" si="226"/>
        <v>#REF!</v>
      </c>
      <c r="AP188" s="46" t="e">
        <f t="shared" si="227"/>
        <v>#REF!</v>
      </c>
      <c r="AQ188" s="46" t="e">
        <f t="shared" si="228"/>
        <v>#REF!</v>
      </c>
      <c r="AR188" s="46" t="e">
        <f t="shared" si="229"/>
        <v>#REF!</v>
      </c>
      <c r="AS188" s="46" t="e">
        <f t="shared" si="230"/>
        <v>#REF!</v>
      </c>
      <c r="AT188" s="46"/>
      <c r="AU188" s="46" t="e">
        <f t="shared" si="231"/>
        <v>#REF!</v>
      </c>
      <c r="AV188" s="46" t="e">
        <f t="shared" si="232"/>
        <v>#REF!</v>
      </c>
      <c r="AW188" s="46" t="e">
        <f t="shared" si="233"/>
        <v>#REF!</v>
      </c>
      <c r="AX188" s="46" t="e">
        <f t="shared" si="234"/>
        <v>#REF!</v>
      </c>
      <c r="BA188" s="46" t="e">
        <f>LN(#REF!/#REF!)</f>
        <v>#REF!</v>
      </c>
      <c r="BB188" s="46" t="e">
        <f>LN(#REF!/#REF!)</f>
        <v>#REF!</v>
      </c>
      <c r="BC188" s="46" t="e">
        <f>LN(#REF!/#REF!)</f>
        <v>#REF!</v>
      </c>
      <c r="BD188" s="46" t="e">
        <f>LN(#REF!/#REF!)</f>
        <v>#REF!</v>
      </c>
      <c r="BF188" s="46" t="e">
        <f>F188/#REF!</f>
        <v>#REF!</v>
      </c>
      <c r="BG188" s="46" t="e">
        <f>#REF!/#REF!</f>
        <v>#REF!</v>
      </c>
      <c r="BH188" s="46" t="e">
        <f>#REF!/#REF!</f>
        <v>#REF!</v>
      </c>
      <c r="BI188" s="46" t="e">
        <f>#REF!/#REF!</f>
        <v>#REF!</v>
      </c>
      <c r="BJ188" s="46"/>
      <c r="BL188" s="46" t="e">
        <f t="shared" si="235"/>
        <v>#REF!</v>
      </c>
      <c r="BM188" s="46" t="e">
        <f t="shared" si="236"/>
        <v>#REF!</v>
      </c>
      <c r="BN188" s="46" t="e">
        <f t="shared" si="237"/>
        <v>#REF!</v>
      </c>
      <c r="BO188" s="46" t="e">
        <f t="shared" si="238"/>
        <v>#REF!</v>
      </c>
      <c r="BQ188" s="46" t="e">
        <f>LN(#REF!/#REF!)</f>
        <v>#REF!</v>
      </c>
      <c r="BR188" s="46" t="e">
        <f>LN(#REF!/#REF!)</f>
        <v>#REF!</v>
      </c>
      <c r="BS188" s="46" t="e">
        <f>LN(#REF!/#REF!)</f>
        <v>#REF!</v>
      </c>
      <c r="BT188" s="46" t="e">
        <f>LN(#REF!/#REF!)</f>
        <v>#REF!</v>
      </c>
      <c r="BV188" s="46" t="e">
        <f>LN(#REF!/#REF!)</f>
        <v>#REF!</v>
      </c>
      <c r="BW188" s="46" t="e">
        <f>LN(#REF!/#REF!)</f>
        <v>#REF!</v>
      </c>
      <c r="BX188" s="46" t="e">
        <f>LN(#REF!/#REF!)</f>
        <v>#REF!</v>
      </c>
      <c r="BY188" s="46" t="e">
        <f>LN(#REF!/#REF!)</f>
        <v>#REF!</v>
      </c>
      <c r="CA188" s="46" t="e">
        <f>LN(#REF!/#REF!)</f>
        <v>#REF!</v>
      </c>
      <c r="CB188" s="46" t="e">
        <f>LN(#REF!/#REF!)</f>
        <v>#REF!</v>
      </c>
      <c r="CC188" s="46" t="e">
        <f>LN(#REF!/#REF!)</f>
        <v>#REF!</v>
      </c>
      <c r="CD188" s="46" t="e">
        <f>LN(#REF!/#REF!)</f>
        <v>#REF!</v>
      </c>
      <c r="CG188" s="46" t="e">
        <f t="shared" si="239"/>
        <v>#REF!</v>
      </c>
      <c r="CH188" s="46">
        <f t="shared" si="240"/>
        <v>1</v>
      </c>
      <c r="CI188" s="46">
        <f t="shared" si="215"/>
        <v>1</v>
      </c>
      <c r="CJ188" s="46"/>
      <c r="CK188" s="46" t="e">
        <f t="shared" si="241"/>
        <v>#REF!</v>
      </c>
      <c r="CL188" s="46">
        <f t="shared" si="242"/>
        <v>1</v>
      </c>
      <c r="CM188" s="46">
        <f t="shared" si="216"/>
        <v>1</v>
      </c>
      <c r="CN188" s="46"/>
      <c r="CO188" s="46" t="e">
        <f t="shared" si="243"/>
        <v>#REF!</v>
      </c>
      <c r="CP188" s="46">
        <f t="shared" si="244"/>
        <v>1</v>
      </c>
      <c r="CQ188" s="46">
        <f t="shared" si="217"/>
        <v>1</v>
      </c>
      <c r="CR188" s="46"/>
      <c r="CS188" s="46" t="e">
        <f t="shared" si="245"/>
        <v>#REF!</v>
      </c>
      <c r="CT188" s="46">
        <f t="shared" si="246"/>
        <v>1</v>
      </c>
      <c r="CU188" s="46">
        <f t="shared" si="218"/>
        <v>1</v>
      </c>
      <c r="CW188" s="46" t="e">
        <f t="shared" si="247"/>
        <v>#REF!</v>
      </c>
      <c r="CX188" s="46">
        <f t="shared" si="248"/>
        <v>1</v>
      </c>
      <c r="CY188" s="46">
        <f t="shared" si="219"/>
        <v>1</v>
      </c>
      <c r="DD188" s="2">
        <f t="shared" si="249"/>
        <v>1997</v>
      </c>
      <c r="DE188" s="46">
        <f t="shared" si="205"/>
        <v>1.4340749220753464</v>
      </c>
      <c r="DF188" s="46">
        <f t="shared" si="206"/>
        <v>1.1950535636486832</v>
      </c>
      <c r="DG188" s="46">
        <f t="shared" si="207"/>
        <v>1.1854763101508063</v>
      </c>
      <c r="DH188" s="46">
        <f t="shared" si="208"/>
        <v>1.0122588683202345</v>
      </c>
    </row>
    <row r="189" spans="1:112" x14ac:dyDescent="0.2">
      <c r="A189" s="33" t="s">
        <v>64</v>
      </c>
      <c r="B189" s="1">
        <f t="shared" si="220"/>
        <v>1975</v>
      </c>
      <c r="D189" s="43">
        <f>Adjusted_Supplier_Data!D42</f>
        <v>1597.8260000000002</v>
      </c>
      <c r="F189" s="49">
        <f t="shared" si="209"/>
        <v>48.478406456760915</v>
      </c>
      <c r="H189" s="115">
        <f t="shared" si="221"/>
        <v>32.959540479638925</v>
      </c>
      <c r="K189" s="50">
        <f t="shared" si="222"/>
        <v>1589.6655936199327</v>
      </c>
      <c r="L189" s="115">
        <f t="shared" si="210"/>
        <v>32.791209732477384</v>
      </c>
      <c r="O189" s="46">
        <f>Weather_factors!JB34</f>
        <v>1.0051334107077734</v>
      </c>
      <c r="R189" s="46">
        <f t="shared" si="211"/>
        <v>0.79300674632350776</v>
      </c>
      <c r="S189" s="46"/>
      <c r="T189" s="46"/>
      <c r="V189" s="48">
        <f t="shared" si="212"/>
        <v>0.83336894434812103</v>
      </c>
      <c r="W189" s="48">
        <f t="shared" si="213"/>
        <v>0.8122486765553053</v>
      </c>
      <c r="X189" s="48">
        <f t="shared" si="214"/>
        <v>1.0242645227433511</v>
      </c>
      <c r="Y189" s="48">
        <f t="shared" si="223"/>
        <v>0.79300674632350776</v>
      </c>
      <c r="Z189" s="48">
        <f t="shared" si="224"/>
        <v>0.67690282212905328</v>
      </c>
      <c r="AA189" s="48">
        <f t="shared" si="225"/>
        <v>0.67690282212905317</v>
      </c>
      <c r="AB189" s="48"/>
      <c r="AC189" s="48" t="e">
        <f>#REF!*#REF!*X189</f>
        <v>#REF!</v>
      </c>
      <c r="AH189" s="5"/>
      <c r="AJ189" s="46" t="e">
        <f>D189/#REF!</f>
        <v>#REF!</v>
      </c>
      <c r="AK189" s="46" t="e">
        <f>#REF!/#REF!</f>
        <v>#REF!</v>
      </c>
      <c r="AL189" s="46" t="e">
        <f>#REF!/#REF!</f>
        <v>#REF!</v>
      </c>
      <c r="AM189" s="46" t="e">
        <f>#REF!/#REF!</f>
        <v>#REF!</v>
      </c>
      <c r="AO189" s="46" t="e">
        <f t="shared" si="226"/>
        <v>#REF!</v>
      </c>
      <c r="AP189" s="46" t="e">
        <f t="shared" si="227"/>
        <v>#REF!</v>
      </c>
      <c r="AQ189" s="46" t="e">
        <f t="shared" si="228"/>
        <v>#REF!</v>
      </c>
      <c r="AR189" s="46" t="e">
        <f t="shared" si="229"/>
        <v>#REF!</v>
      </c>
      <c r="AS189" s="46" t="e">
        <f t="shared" si="230"/>
        <v>#REF!</v>
      </c>
      <c r="AT189" s="46"/>
      <c r="AU189" s="46" t="e">
        <f t="shared" si="231"/>
        <v>#REF!</v>
      </c>
      <c r="AV189" s="46" t="e">
        <f t="shared" si="232"/>
        <v>#REF!</v>
      </c>
      <c r="AW189" s="46" t="e">
        <f t="shared" si="233"/>
        <v>#REF!</v>
      </c>
      <c r="AX189" s="46" t="e">
        <f t="shared" si="234"/>
        <v>#REF!</v>
      </c>
      <c r="BA189" s="46" t="e">
        <f>LN(#REF!/#REF!)</f>
        <v>#REF!</v>
      </c>
      <c r="BB189" s="46" t="e">
        <f>LN(#REF!/#REF!)</f>
        <v>#REF!</v>
      </c>
      <c r="BC189" s="46" t="e">
        <f>LN(#REF!/#REF!)</f>
        <v>#REF!</v>
      </c>
      <c r="BD189" s="46" t="e">
        <f>LN(#REF!/#REF!)</f>
        <v>#REF!</v>
      </c>
      <c r="BF189" s="46" t="e">
        <f>F189/#REF!</f>
        <v>#REF!</v>
      </c>
      <c r="BG189" s="46" t="e">
        <f>#REF!/#REF!</f>
        <v>#REF!</v>
      </c>
      <c r="BH189" s="46" t="e">
        <f>#REF!/#REF!</f>
        <v>#REF!</v>
      </c>
      <c r="BI189" s="46" t="e">
        <f>#REF!/#REF!</f>
        <v>#REF!</v>
      </c>
      <c r="BJ189" s="46"/>
      <c r="BL189" s="46" t="e">
        <f t="shared" si="235"/>
        <v>#REF!</v>
      </c>
      <c r="BM189" s="46" t="e">
        <f t="shared" si="236"/>
        <v>#REF!</v>
      </c>
      <c r="BN189" s="46" t="e">
        <f t="shared" si="237"/>
        <v>#REF!</v>
      </c>
      <c r="BO189" s="46" t="e">
        <f t="shared" si="238"/>
        <v>#REF!</v>
      </c>
      <c r="BQ189" s="46" t="e">
        <f>LN(#REF!/#REF!)</f>
        <v>#REF!</v>
      </c>
      <c r="BR189" s="46" t="e">
        <f>LN(#REF!/#REF!)</f>
        <v>#REF!</v>
      </c>
      <c r="BS189" s="46" t="e">
        <f>LN(#REF!/#REF!)</f>
        <v>#REF!</v>
      </c>
      <c r="BT189" s="46" t="e">
        <f>LN(#REF!/#REF!)</f>
        <v>#REF!</v>
      </c>
      <c r="BV189" s="46" t="e">
        <f>LN(#REF!/#REF!)</f>
        <v>#REF!</v>
      </c>
      <c r="BW189" s="46" t="e">
        <f>LN(#REF!/#REF!)</f>
        <v>#REF!</v>
      </c>
      <c r="BX189" s="46" t="e">
        <f>LN(#REF!/#REF!)</f>
        <v>#REF!</v>
      </c>
      <c r="BY189" s="46" t="e">
        <f>LN(#REF!/#REF!)</f>
        <v>#REF!</v>
      </c>
      <c r="CA189" s="46" t="e">
        <f>LN(#REF!/#REF!)</f>
        <v>#REF!</v>
      </c>
      <c r="CB189" s="46" t="e">
        <f>LN(#REF!/#REF!)</f>
        <v>#REF!</v>
      </c>
      <c r="CC189" s="46" t="e">
        <f>LN(#REF!/#REF!)</f>
        <v>#REF!</v>
      </c>
      <c r="CD189" s="46" t="e">
        <f>LN(#REF!/#REF!)</f>
        <v>#REF!</v>
      </c>
      <c r="CG189" s="46" t="e">
        <f t="shared" si="239"/>
        <v>#REF!</v>
      </c>
      <c r="CH189" s="46">
        <f t="shared" si="240"/>
        <v>1</v>
      </c>
      <c r="CI189" s="46">
        <f t="shared" si="215"/>
        <v>1</v>
      </c>
      <c r="CJ189" s="46"/>
      <c r="CK189" s="46" t="e">
        <f t="shared" si="241"/>
        <v>#REF!</v>
      </c>
      <c r="CL189" s="46">
        <f t="shared" si="242"/>
        <v>1</v>
      </c>
      <c r="CM189" s="46">
        <f t="shared" si="216"/>
        <v>1</v>
      </c>
      <c r="CN189" s="46"/>
      <c r="CO189" s="46" t="e">
        <f t="shared" si="243"/>
        <v>#REF!</v>
      </c>
      <c r="CP189" s="46">
        <f t="shared" si="244"/>
        <v>1</v>
      </c>
      <c r="CQ189" s="46">
        <f t="shared" si="217"/>
        <v>1</v>
      </c>
      <c r="CR189" s="46"/>
      <c r="CS189" s="46" t="e">
        <f t="shared" si="245"/>
        <v>#REF!</v>
      </c>
      <c r="CT189" s="46">
        <f t="shared" si="246"/>
        <v>1</v>
      </c>
      <c r="CU189" s="46">
        <f t="shared" si="218"/>
        <v>1</v>
      </c>
      <c r="CW189" s="46" t="e">
        <f t="shared" si="247"/>
        <v>#REF!</v>
      </c>
      <c r="CX189" s="46">
        <f t="shared" si="248"/>
        <v>1</v>
      </c>
      <c r="CY189" s="46">
        <f t="shared" si="219"/>
        <v>1</v>
      </c>
      <c r="DD189" s="2">
        <f t="shared" si="249"/>
        <v>1998</v>
      </c>
      <c r="DE189" s="46">
        <f t="shared" si="205"/>
        <v>1.5082716365361806</v>
      </c>
      <c r="DF189" s="46">
        <f t="shared" si="206"/>
        <v>1.2170318063299685</v>
      </c>
      <c r="DG189" s="46">
        <f t="shared" si="207"/>
        <v>1.1992058774922374</v>
      </c>
      <c r="DH189" s="46">
        <f t="shared" si="208"/>
        <v>1.0334367164839509</v>
      </c>
    </row>
    <row r="190" spans="1:112" x14ac:dyDescent="0.2">
      <c r="A190" s="33" t="s">
        <v>64</v>
      </c>
      <c r="B190" s="1">
        <f t="shared" si="220"/>
        <v>1976</v>
      </c>
      <c r="D190" s="43">
        <f>Adjusted_Supplier_Data!D43</f>
        <v>1677.943</v>
      </c>
      <c r="F190" s="49">
        <f t="shared" si="209"/>
        <v>49.218818000569165</v>
      </c>
      <c r="H190" s="115">
        <f t="shared" si="221"/>
        <v>34.091493216691966</v>
      </c>
      <c r="K190" s="50">
        <f t="shared" si="222"/>
        <v>1682.0278875747767</v>
      </c>
      <c r="L190" s="115">
        <f t="shared" si="210"/>
        <v>34.174487643228773</v>
      </c>
      <c r="O190" s="46">
        <f>Weather_factors!JB35</f>
        <v>0.99757145074409759</v>
      </c>
      <c r="R190" s="46">
        <f t="shared" si="211"/>
        <v>0.82645926985696216</v>
      </c>
      <c r="S190" s="46"/>
      <c r="T190" s="46"/>
      <c r="V190" s="48">
        <f t="shared" si="212"/>
        <v>0.84609700270946586</v>
      </c>
      <c r="W190" s="48">
        <f t="shared" si="213"/>
        <v>0.84014430553600883</v>
      </c>
      <c r="X190" s="48">
        <f t="shared" si="214"/>
        <v>1.0165586329274463</v>
      </c>
      <c r="Y190" s="48">
        <f t="shared" si="223"/>
        <v>0.82645926985696216</v>
      </c>
      <c r="Z190" s="48">
        <f t="shared" si="224"/>
        <v>0.71084357875744286</v>
      </c>
      <c r="AA190" s="48">
        <f t="shared" si="225"/>
        <v>0.71084357875744275</v>
      </c>
      <c r="AB190" s="48"/>
      <c r="AC190" s="48" t="e">
        <f>#REF!*#REF!*X190</f>
        <v>#REF!</v>
      </c>
      <c r="AH190" s="5"/>
      <c r="AJ190" s="46" t="e">
        <f>D190/#REF!</f>
        <v>#REF!</v>
      </c>
      <c r="AK190" s="46" t="e">
        <f>#REF!/#REF!</f>
        <v>#REF!</v>
      </c>
      <c r="AL190" s="46" t="e">
        <f>#REF!/#REF!</f>
        <v>#REF!</v>
      </c>
      <c r="AM190" s="46" t="e">
        <f>#REF!/#REF!</f>
        <v>#REF!</v>
      </c>
      <c r="AO190" s="46" t="e">
        <f t="shared" si="226"/>
        <v>#REF!</v>
      </c>
      <c r="AP190" s="46" t="e">
        <f t="shared" si="227"/>
        <v>#REF!</v>
      </c>
      <c r="AQ190" s="46" t="e">
        <f t="shared" si="228"/>
        <v>#REF!</v>
      </c>
      <c r="AR190" s="46" t="e">
        <f t="shared" si="229"/>
        <v>#REF!</v>
      </c>
      <c r="AS190" s="46" t="e">
        <f t="shared" si="230"/>
        <v>#REF!</v>
      </c>
      <c r="AT190" s="46"/>
      <c r="AU190" s="46" t="e">
        <f t="shared" si="231"/>
        <v>#REF!</v>
      </c>
      <c r="AV190" s="46" t="e">
        <f t="shared" si="232"/>
        <v>#REF!</v>
      </c>
      <c r="AW190" s="46" t="e">
        <f t="shared" si="233"/>
        <v>#REF!</v>
      </c>
      <c r="AX190" s="46" t="e">
        <f t="shared" si="234"/>
        <v>#REF!</v>
      </c>
      <c r="BA190" s="46" t="e">
        <f>LN(#REF!/#REF!)</f>
        <v>#REF!</v>
      </c>
      <c r="BB190" s="46" t="e">
        <f>LN(#REF!/#REF!)</f>
        <v>#REF!</v>
      </c>
      <c r="BC190" s="46" t="e">
        <f>LN(#REF!/#REF!)</f>
        <v>#REF!</v>
      </c>
      <c r="BD190" s="46" t="e">
        <f>LN(#REF!/#REF!)</f>
        <v>#REF!</v>
      </c>
      <c r="BF190" s="46" t="e">
        <f>F190/#REF!</f>
        <v>#REF!</v>
      </c>
      <c r="BG190" s="46" t="e">
        <f>#REF!/#REF!</f>
        <v>#REF!</v>
      </c>
      <c r="BH190" s="46" t="e">
        <f>#REF!/#REF!</f>
        <v>#REF!</v>
      </c>
      <c r="BI190" s="46" t="e">
        <f>#REF!/#REF!</f>
        <v>#REF!</v>
      </c>
      <c r="BJ190" s="46"/>
      <c r="BL190" s="46" t="e">
        <f t="shared" si="235"/>
        <v>#REF!</v>
      </c>
      <c r="BM190" s="46" t="e">
        <f t="shared" si="236"/>
        <v>#REF!</v>
      </c>
      <c r="BN190" s="46" t="e">
        <f t="shared" si="237"/>
        <v>#REF!</v>
      </c>
      <c r="BO190" s="46" t="e">
        <f t="shared" si="238"/>
        <v>#REF!</v>
      </c>
      <c r="BQ190" s="46" t="e">
        <f>LN(#REF!/#REF!)</f>
        <v>#REF!</v>
      </c>
      <c r="BR190" s="46" t="e">
        <f>LN(#REF!/#REF!)</f>
        <v>#REF!</v>
      </c>
      <c r="BS190" s="46" t="e">
        <f>LN(#REF!/#REF!)</f>
        <v>#REF!</v>
      </c>
      <c r="BT190" s="46" t="e">
        <f>LN(#REF!/#REF!)</f>
        <v>#REF!</v>
      </c>
      <c r="BV190" s="46" t="e">
        <f>LN(#REF!/#REF!)</f>
        <v>#REF!</v>
      </c>
      <c r="BW190" s="46" t="e">
        <f>LN(#REF!/#REF!)</f>
        <v>#REF!</v>
      </c>
      <c r="BX190" s="46" t="e">
        <f>LN(#REF!/#REF!)</f>
        <v>#REF!</v>
      </c>
      <c r="BY190" s="46" t="e">
        <f>LN(#REF!/#REF!)</f>
        <v>#REF!</v>
      </c>
      <c r="CA190" s="46" t="e">
        <f>LN(#REF!/#REF!)</f>
        <v>#REF!</v>
      </c>
      <c r="CB190" s="46" t="e">
        <f>LN(#REF!/#REF!)</f>
        <v>#REF!</v>
      </c>
      <c r="CC190" s="46" t="e">
        <f>LN(#REF!/#REF!)</f>
        <v>#REF!</v>
      </c>
      <c r="CD190" s="46" t="e">
        <f>LN(#REF!/#REF!)</f>
        <v>#REF!</v>
      </c>
      <c r="CG190" s="46" t="e">
        <f t="shared" si="239"/>
        <v>#REF!</v>
      </c>
      <c r="CH190" s="46">
        <f t="shared" si="240"/>
        <v>1</v>
      </c>
      <c r="CI190" s="46">
        <f t="shared" si="215"/>
        <v>1</v>
      </c>
      <c r="CJ190" s="46"/>
      <c r="CK190" s="46" t="e">
        <f t="shared" si="241"/>
        <v>#REF!</v>
      </c>
      <c r="CL190" s="46">
        <f t="shared" si="242"/>
        <v>1</v>
      </c>
      <c r="CM190" s="46">
        <f t="shared" si="216"/>
        <v>1</v>
      </c>
      <c r="CN190" s="46"/>
      <c r="CO190" s="46" t="e">
        <f t="shared" si="243"/>
        <v>#REF!</v>
      </c>
      <c r="CP190" s="46">
        <f t="shared" si="244"/>
        <v>1</v>
      </c>
      <c r="CQ190" s="46">
        <f t="shared" si="217"/>
        <v>1</v>
      </c>
      <c r="CR190" s="46"/>
      <c r="CS190" s="46" t="e">
        <f t="shared" si="245"/>
        <v>#REF!</v>
      </c>
      <c r="CT190" s="46">
        <f t="shared" si="246"/>
        <v>1</v>
      </c>
      <c r="CU190" s="46">
        <f t="shared" si="218"/>
        <v>1</v>
      </c>
      <c r="CW190" s="46" t="e">
        <f t="shared" si="247"/>
        <v>#REF!</v>
      </c>
      <c r="CX190" s="46">
        <f t="shared" si="248"/>
        <v>1</v>
      </c>
      <c r="CY190" s="46">
        <f t="shared" si="219"/>
        <v>1</v>
      </c>
      <c r="DD190" s="2">
        <f t="shared" si="249"/>
        <v>1999</v>
      </c>
      <c r="DE190" s="46">
        <f t="shared" si="205"/>
        <v>1.5456574341509768</v>
      </c>
      <c r="DF190" s="46">
        <f t="shared" si="206"/>
        <v>1.242869781413823</v>
      </c>
      <c r="DG190" s="46">
        <f t="shared" si="207"/>
        <v>1.2129772602985001</v>
      </c>
      <c r="DH190" s="46">
        <f t="shared" si="208"/>
        <v>1.0252622309378943</v>
      </c>
    </row>
    <row r="191" spans="1:112" x14ac:dyDescent="0.2">
      <c r="A191" s="33" t="s">
        <v>64</v>
      </c>
      <c r="B191" s="1">
        <f t="shared" si="220"/>
        <v>1977</v>
      </c>
      <c r="D191" s="43">
        <f>Adjusted_Supplier_Data!D44</f>
        <v>1763.0794031279995</v>
      </c>
      <c r="F191" s="49">
        <f t="shared" si="209"/>
        <v>50.022048157018361</v>
      </c>
      <c r="H191" s="115">
        <f t="shared" si="221"/>
        <v>35.246045855494025</v>
      </c>
      <c r="K191" s="50">
        <f t="shared" si="222"/>
        <v>1761.3974353479234</v>
      </c>
      <c r="L191" s="115">
        <f t="shared" si="210"/>
        <v>35.212421327070146</v>
      </c>
      <c r="O191" s="46">
        <f>Weather_factors!JB36</f>
        <v>1.0009549053191076</v>
      </c>
      <c r="R191" s="46">
        <f t="shared" si="211"/>
        <v>0.8515601557418585</v>
      </c>
      <c r="S191" s="46"/>
      <c r="T191" s="46"/>
      <c r="V191" s="48">
        <f t="shared" si="212"/>
        <v>0.85990494559524699</v>
      </c>
      <c r="W191" s="48">
        <f t="shared" si="213"/>
        <v>0.86859688221740194</v>
      </c>
      <c r="X191" s="48">
        <f t="shared" si="214"/>
        <v>1.0200064861662079</v>
      </c>
      <c r="Y191" s="48">
        <f t="shared" si="223"/>
        <v>0.8515601557418585</v>
      </c>
      <c r="Z191" s="48">
        <f t="shared" si="224"/>
        <v>0.74691075474735613</v>
      </c>
      <c r="AA191" s="48">
        <f t="shared" si="225"/>
        <v>0.74691075474735613</v>
      </c>
      <c r="AB191" s="48"/>
      <c r="AC191" s="48" t="e">
        <f>#REF!*#REF!*X191</f>
        <v>#REF!</v>
      </c>
      <c r="AH191" s="5"/>
      <c r="AJ191" s="46" t="e">
        <f>D191/#REF!</f>
        <v>#REF!</v>
      </c>
      <c r="AK191" s="46" t="e">
        <f>#REF!/#REF!</f>
        <v>#REF!</v>
      </c>
      <c r="AL191" s="46" t="e">
        <f>#REF!/#REF!</f>
        <v>#REF!</v>
      </c>
      <c r="AM191" s="46" t="e">
        <f>#REF!/#REF!</f>
        <v>#REF!</v>
      </c>
      <c r="AO191" s="46" t="e">
        <f t="shared" si="226"/>
        <v>#REF!</v>
      </c>
      <c r="AP191" s="46" t="e">
        <f t="shared" si="227"/>
        <v>#REF!</v>
      </c>
      <c r="AQ191" s="46" t="e">
        <f t="shared" si="228"/>
        <v>#REF!</v>
      </c>
      <c r="AR191" s="46" t="e">
        <f t="shared" si="229"/>
        <v>#REF!</v>
      </c>
      <c r="AS191" s="46" t="e">
        <f t="shared" si="230"/>
        <v>#REF!</v>
      </c>
      <c r="AT191" s="46"/>
      <c r="AU191" s="46" t="e">
        <f t="shared" si="231"/>
        <v>#REF!</v>
      </c>
      <c r="AV191" s="46" t="e">
        <f t="shared" si="232"/>
        <v>#REF!</v>
      </c>
      <c r="AW191" s="46" t="e">
        <f t="shared" si="233"/>
        <v>#REF!</v>
      </c>
      <c r="AX191" s="46" t="e">
        <f t="shared" si="234"/>
        <v>#REF!</v>
      </c>
      <c r="BA191" s="46" t="e">
        <f>LN(#REF!/#REF!)</f>
        <v>#REF!</v>
      </c>
      <c r="BB191" s="46" t="e">
        <f>LN(#REF!/#REF!)</f>
        <v>#REF!</v>
      </c>
      <c r="BC191" s="46" t="e">
        <f>LN(#REF!/#REF!)</f>
        <v>#REF!</v>
      </c>
      <c r="BD191" s="46" t="e">
        <f>LN(#REF!/#REF!)</f>
        <v>#REF!</v>
      </c>
      <c r="BF191" s="46" t="e">
        <f>F191/#REF!</f>
        <v>#REF!</v>
      </c>
      <c r="BG191" s="46" t="e">
        <f>#REF!/#REF!</f>
        <v>#REF!</v>
      </c>
      <c r="BH191" s="46" t="e">
        <f>#REF!/#REF!</f>
        <v>#REF!</v>
      </c>
      <c r="BI191" s="46" t="e">
        <f>#REF!/#REF!</f>
        <v>#REF!</v>
      </c>
      <c r="BJ191" s="46"/>
      <c r="BL191" s="46" t="e">
        <f t="shared" si="235"/>
        <v>#REF!</v>
      </c>
      <c r="BM191" s="46" t="e">
        <f t="shared" si="236"/>
        <v>#REF!</v>
      </c>
      <c r="BN191" s="46" t="e">
        <f t="shared" si="237"/>
        <v>#REF!</v>
      </c>
      <c r="BO191" s="46" t="e">
        <f t="shared" si="238"/>
        <v>#REF!</v>
      </c>
      <c r="BQ191" s="46" t="e">
        <f>LN(#REF!/#REF!)</f>
        <v>#REF!</v>
      </c>
      <c r="BR191" s="46" t="e">
        <f>LN(#REF!/#REF!)</f>
        <v>#REF!</v>
      </c>
      <c r="BS191" s="46" t="e">
        <f>LN(#REF!/#REF!)</f>
        <v>#REF!</v>
      </c>
      <c r="BT191" s="46" t="e">
        <f>LN(#REF!/#REF!)</f>
        <v>#REF!</v>
      </c>
      <c r="BV191" s="46" t="e">
        <f>LN(#REF!/#REF!)</f>
        <v>#REF!</v>
      </c>
      <c r="BW191" s="46" t="e">
        <f>LN(#REF!/#REF!)</f>
        <v>#REF!</v>
      </c>
      <c r="BX191" s="46" t="e">
        <f>LN(#REF!/#REF!)</f>
        <v>#REF!</v>
      </c>
      <c r="BY191" s="46" t="e">
        <f>LN(#REF!/#REF!)</f>
        <v>#REF!</v>
      </c>
      <c r="CA191" s="46" t="e">
        <f>LN(#REF!/#REF!)</f>
        <v>#REF!</v>
      </c>
      <c r="CB191" s="46" t="e">
        <f>LN(#REF!/#REF!)</f>
        <v>#REF!</v>
      </c>
      <c r="CC191" s="46" t="e">
        <f>LN(#REF!/#REF!)</f>
        <v>#REF!</v>
      </c>
      <c r="CD191" s="46" t="e">
        <f>LN(#REF!/#REF!)</f>
        <v>#REF!</v>
      </c>
      <c r="CG191" s="46" t="e">
        <f t="shared" si="239"/>
        <v>#REF!</v>
      </c>
      <c r="CH191" s="46">
        <f t="shared" si="240"/>
        <v>1</v>
      </c>
      <c r="CI191" s="46">
        <f t="shared" si="215"/>
        <v>1</v>
      </c>
      <c r="CJ191" s="46"/>
      <c r="CK191" s="46" t="e">
        <f t="shared" si="241"/>
        <v>#REF!</v>
      </c>
      <c r="CL191" s="46">
        <f t="shared" si="242"/>
        <v>1</v>
      </c>
      <c r="CM191" s="46">
        <f t="shared" si="216"/>
        <v>1</v>
      </c>
      <c r="CN191" s="46"/>
      <c r="CO191" s="46" t="e">
        <f t="shared" si="243"/>
        <v>#REF!</v>
      </c>
      <c r="CP191" s="46">
        <f t="shared" si="244"/>
        <v>1</v>
      </c>
      <c r="CQ191" s="46">
        <f t="shared" si="217"/>
        <v>1</v>
      </c>
      <c r="CR191" s="46"/>
      <c r="CS191" s="46" t="e">
        <f t="shared" si="245"/>
        <v>#REF!</v>
      </c>
      <c r="CT191" s="46">
        <f t="shared" si="246"/>
        <v>1</v>
      </c>
      <c r="CU191" s="46">
        <f t="shared" si="218"/>
        <v>1</v>
      </c>
      <c r="CW191" s="46" t="e">
        <f t="shared" si="247"/>
        <v>#REF!</v>
      </c>
      <c r="CX191" s="46">
        <f t="shared" si="248"/>
        <v>1</v>
      </c>
      <c r="CY191" s="46">
        <f t="shared" si="219"/>
        <v>1</v>
      </c>
      <c r="DD191" s="2">
        <f t="shared" si="249"/>
        <v>2000</v>
      </c>
      <c r="DE191" s="46">
        <f t="shared" si="205"/>
        <v>1.6259172826391146</v>
      </c>
      <c r="DF191" s="46">
        <f t="shared" si="206"/>
        <v>1.2698678823650202</v>
      </c>
      <c r="DG191" s="46">
        <f t="shared" si="207"/>
        <v>1.2588267925412189</v>
      </c>
      <c r="DH191" s="46">
        <f t="shared" si="208"/>
        <v>1.0171240668006434</v>
      </c>
    </row>
    <row r="192" spans="1:112" x14ac:dyDescent="0.2">
      <c r="A192" s="33" t="s">
        <v>64</v>
      </c>
      <c r="B192" s="1">
        <f t="shared" si="220"/>
        <v>1978</v>
      </c>
      <c r="D192" s="43">
        <f>Adjusted_Supplier_Data!D45</f>
        <v>1822.4834031279997</v>
      </c>
      <c r="F192" s="49">
        <f t="shared" si="209"/>
        <v>51.004508012970277</v>
      </c>
      <c r="H192" s="115">
        <f t="shared" si="221"/>
        <v>35.731810267918831</v>
      </c>
      <c r="K192" s="50">
        <f t="shared" si="222"/>
        <v>1817.789834380832</v>
      </c>
      <c r="L192" s="115">
        <f t="shared" si="210"/>
        <v>35.639787642272204</v>
      </c>
      <c r="O192" s="46">
        <f>Weather_factors!JB37</f>
        <v>1.002582019471336</v>
      </c>
      <c r="R192" s="46">
        <f t="shared" si="211"/>
        <v>0.86189537587772902</v>
      </c>
      <c r="S192" s="46"/>
      <c r="T192" s="46"/>
      <c r="V192" s="48">
        <f t="shared" si="212"/>
        <v>0.87679393995089527</v>
      </c>
      <c r="W192" s="48">
        <f t="shared" si="213"/>
        <v>0.88056796844518048</v>
      </c>
      <c r="X192" s="48">
        <f t="shared" si="214"/>
        <v>1.0216645698422919</v>
      </c>
      <c r="Y192" s="48">
        <f t="shared" si="223"/>
        <v>0.86189537587772902</v>
      </c>
      <c r="Z192" s="48">
        <f t="shared" si="224"/>
        <v>0.77207665844760542</v>
      </c>
      <c r="AA192" s="48">
        <f t="shared" si="225"/>
        <v>0.77207665844760542</v>
      </c>
      <c r="AB192" s="48"/>
      <c r="AC192" s="48" t="e">
        <f>#REF!*#REF!*X192</f>
        <v>#REF!</v>
      </c>
      <c r="AH192" s="5"/>
      <c r="AJ192" s="46" t="e">
        <f>D192/#REF!</f>
        <v>#REF!</v>
      </c>
      <c r="AK192" s="46" t="e">
        <f>#REF!/#REF!</f>
        <v>#REF!</v>
      </c>
      <c r="AL192" s="46" t="e">
        <f>#REF!/#REF!</f>
        <v>#REF!</v>
      </c>
      <c r="AM192" s="46" t="e">
        <f>#REF!/#REF!</f>
        <v>#REF!</v>
      </c>
      <c r="AO192" s="46" t="e">
        <f t="shared" si="226"/>
        <v>#REF!</v>
      </c>
      <c r="AP192" s="46" t="e">
        <f t="shared" si="227"/>
        <v>#REF!</v>
      </c>
      <c r="AQ192" s="46" t="e">
        <f t="shared" si="228"/>
        <v>#REF!</v>
      </c>
      <c r="AR192" s="46" t="e">
        <f t="shared" si="229"/>
        <v>#REF!</v>
      </c>
      <c r="AS192" s="46" t="e">
        <f t="shared" si="230"/>
        <v>#REF!</v>
      </c>
      <c r="AT192" s="46"/>
      <c r="AU192" s="46" t="e">
        <f t="shared" si="231"/>
        <v>#REF!</v>
      </c>
      <c r="AV192" s="46" t="e">
        <f t="shared" si="232"/>
        <v>#REF!</v>
      </c>
      <c r="AW192" s="46" t="e">
        <f t="shared" si="233"/>
        <v>#REF!</v>
      </c>
      <c r="AX192" s="46" t="e">
        <f t="shared" si="234"/>
        <v>#REF!</v>
      </c>
      <c r="BA192" s="46" t="e">
        <f>LN(#REF!/#REF!)</f>
        <v>#REF!</v>
      </c>
      <c r="BB192" s="46" t="e">
        <f>LN(#REF!/#REF!)</f>
        <v>#REF!</v>
      </c>
      <c r="BC192" s="46" t="e">
        <f>LN(#REF!/#REF!)</f>
        <v>#REF!</v>
      </c>
      <c r="BD192" s="46" t="e">
        <f>LN(#REF!/#REF!)</f>
        <v>#REF!</v>
      </c>
      <c r="BF192" s="46" t="e">
        <f>F192/#REF!</f>
        <v>#REF!</v>
      </c>
      <c r="BG192" s="46" t="e">
        <f>#REF!/#REF!</f>
        <v>#REF!</v>
      </c>
      <c r="BH192" s="46" t="e">
        <f>#REF!/#REF!</f>
        <v>#REF!</v>
      </c>
      <c r="BI192" s="46" t="e">
        <f>#REF!/#REF!</f>
        <v>#REF!</v>
      </c>
      <c r="BJ192" s="46"/>
      <c r="BL192" s="46" t="e">
        <f t="shared" si="235"/>
        <v>#REF!</v>
      </c>
      <c r="BM192" s="46" t="e">
        <f t="shared" si="236"/>
        <v>#REF!</v>
      </c>
      <c r="BN192" s="46" t="e">
        <f t="shared" si="237"/>
        <v>#REF!</v>
      </c>
      <c r="BO192" s="46" t="e">
        <f t="shared" si="238"/>
        <v>#REF!</v>
      </c>
      <c r="BQ192" s="46" t="e">
        <f>LN(#REF!/#REF!)</f>
        <v>#REF!</v>
      </c>
      <c r="BR192" s="46" t="e">
        <f>LN(#REF!/#REF!)</f>
        <v>#REF!</v>
      </c>
      <c r="BS192" s="46" t="e">
        <f>LN(#REF!/#REF!)</f>
        <v>#REF!</v>
      </c>
      <c r="BT192" s="46" t="e">
        <f>LN(#REF!/#REF!)</f>
        <v>#REF!</v>
      </c>
      <c r="BV192" s="46" t="e">
        <f>LN(#REF!/#REF!)</f>
        <v>#REF!</v>
      </c>
      <c r="BW192" s="46" t="e">
        <f>LN(#REF!/#REF!)</f>
        <v>#REF!</v>
      </c>
      <c r="BX192" s="46" t="e">
        <f>LN(#REF!/#REF!)</f>
        <v>#REF!</v>
      </c>
      <c r="BY192" s="46" t="e">
        <f>LN(#REF!/#REF!)</f>
        <v>#REF!</v>
      </c>
      <c r="CA192" s="46" t="e">
        <f>LN(#REF!/#REF!)</f>
        <v>#REF!</v>
      </c>
      <c r="CB192" s="46" t="e">
        <f>LN(#REF!/#REF!)</f>
        <v>#REF!</v>
      </c>
      <c r="CC192" s="46" t="e">
        <f>LN(#REF!/#REF!)</f>
        <v>#REF!</v>
      </c>
      <c r="CD192" s="46" t="e">
        <f>LN(#REF!/#REF!)</f>
        <v>#REF!</v>
      </c>
      <c r="CG192" s="46" t="e">
        <f t="shared" si="239"/>
        <v>#REF!</v>
      </c>
      <c r="CH192" s="46">
        <f t="shared" si="240"/>
        <v>1</v>
      </c>
      <c r="CI192" s="46">
        <f t="shared" si="215"/>
        <v>1</v>
      </c>
      <c r="CJ192" s="46"/>
      <c r="CK192" s="46" t="e">
        <f t="shared" si="241"/>
        <v>#REF!</v>
      </c>
      <c r="CL192" s="46">
        <f t="shared" si="242"/>
        <v>1</v>
      </c>
      <c r="CM192" s="46">
        <f t="shared" si="216"/>
        <v>1</v>
      </c>
      <c r="CN192" s="46"/>
      <c r="CO192" s="46" t="e">
        <f t="shared" si="243"/>
        <v>#REF!</v>
      </c>
      <c r="CP192" s="46">
        <f t="shared" si="244"/>
        <v>1</v>
      </c>
      <c r="CQ192" s="46">
        <f t="shared" si="217"/>
        <v>1</v>
      </c>
      <c r="CR192" s="46"/>
      <c r="CS192" s="46" t="e">
        <f t="shared" si="245"/>
        <v>#REF!</v>
      </c>
      <c r="CT192" s="46">
        <f t="shared" si="246"/>
        <v>1</v>
      </c>
      <c r="CU192" s="46">
        <f t="shared" si="218"/>
        <v>1</v>
      </c>
      <c r="CW192" s="46" t="e">
        <f t="shared" si="247"/>
        <v>#REF!</v>
      </c>
      <c r="CX192" s="46">
        <f t="shared" si="248"/>
        <v>1</v>
      </c>
      <c r="CY192" s="46">
        <f t="shared" si="219"/>
        <v>1</v>
      </c>
      <c r="DD192" s="2">
        <f t="shared" si="249"/>
        <v>2001</v>
      </c>
      <c r="DE192" s="46">
        <f t="shared" si="205"/>
        <v>1.6519551221869291</v>
      </c>
      <c r="DF192" s="46">
        <f t="shared" si="206"/>
        <v>1.2959542332713276</v>
      </c>
      <c r="DG192" s="46">
        <f t="shared" si="207"/>
        <v>1.2511969944594354</v>
      </c>
      <c r="DH192" s="46">
        <f t="shared" si="208"/>
        <v>1.0187858109736345</v>
      </c>
    </row>
    <row r="193" spans="1:112" x14ac:dyDescent="0.2">
      <c r="A193" s="33" t="s">
        <v>64</v>
      </c>
      <c r="B193" s="1">
        <f t="shared" si="220"/>
        <v>1979</v>
      </c>
      <c r="D193" s="43">
        <f>Adjusted_Supplier_Data!D46</f>
        <v>1863.3344031279998</v>
      </c>
      <c r="F193" s="49">
        <f t="shared" si="209"/>
        <v>52.144920365325937</v>
      </c>
      <c r="H193" s="115">
        <f t="shared" si="221"/>
        <v>35.733766397062801</v>
      </c>
      <c r="K193" s="50">
        <f t="shared" si="222"/>
        <v>1866.4999812680969</v>
      </c>
      <c r="L193" s="115">
        <f t="shared" si="210"/>
        <v>35.794473712711557</v>
      </c>
      <c r="O193" s="46">
        <f>Weather_factors!JB38</f>
        <v>0.99830400312249323</v>
      </c>
      <c r="R193" s="46">
        <f t="shared" si="211"/>
        <v>0.86563622894235948</v>
      </c>
      <c r="S193" s="46"/>
      <c r="T193" s="46"/>
      <c r="V193" s="48">
        <f t="shared" si="212"/>
        <v>0.89639821962233757</v>
      </c>
      <c r="W193" s="48">
        <f t="shared" si="213"/>
        <v>0.88061617492152211</v>
      </c>
      <c r="X193" s="48">
        <f t="shared" si="214"/>
        <v>1.0173051282724908</v>
      </c>
      <c r="Y193" s="48">
        <f t="shared" si="223"/>
        <v>0.86563622894235948</v>
      </c>
      <c r="Z193" s="48">
        <f t="shared" si="224"/>
        <v>0.78938277137028545</v>
      </c>
      <c r="AA193" s="48">
        <f t="shared" si="225"/>
        <v>0.78938277137028545</v>
      </c>
      <c r="AB193" s="48"/>
      <c r="AC193" s="48" t="e">
        <f>#REF!*#REF!*X193</f>
        <v>#REF!</v>
      </c>
      <c r="AH193" s="5"/>
      <c r="AJ193" s="46" t="e">
        <f>D193/#REF!</f>
        <v>#REF!</v>
      </c>
      <c r="AK193" s="46" t="e">
        <f>#REF!/#REF!</f>
        <v>#REF!</v>
      </c>
      <c r="AL193" s="46" t="e">
        <f>#REF!/#REF!</f>
        <v>#REF!</v>
      </c>
      <c r="AM193" s="46" t="e">
        <f>#REF!/#REF!</f>
        <v>#REF!</v>
      </c>
      <c r="AO193" s="46" t="e">
        <f t="shared" si="226"/>
        <v>#REF!</v>
      </c>
      <c r="AP193" s="46" t="e">
        <f t="shared" si="227"/>
        <v>#REF!</v>
      </c>
      <c r="AQ193" s="46" t="e">
        <f t="shared" si="228"/>
        <v>#REF!</v>
      </c>
      <c r="AR193" s="46" t="e">
        <f t="shared" si="229"/>
        <v>#REF!</v>
      </c>
      <c r="AS193" s="46" t="e">
        <f t="shared" si="230"/>
        <v>#REF!</v>
      </c>
      <c r="AT193" s="46"/>
      <c r="AU193" s="46" t="e">
        <f t="shared" si="231"/>
        <v>#REF!</v>
      </c>
      <c r="AV193" s="46" t="e">
        <f t="shared" si="232"/>
        <v>#REF!</v>
      </c>
      <c r="AW193" s="46" t="e">
        <f t="shared" si="233"/>
        <v>#REF!</v>
      </c>
      <c r="AX193" s="46" t="e">
        <f t="shared" si="234"/>
        <v>#REF!</v>
      </c>
      <c r="BA193" s="46" t="e">
        <f>LN(#REF!/#REF!)</f>
        <v>#REF!</v>
      </c>
      <c r="BB193" s="46" t="e">
        <f>LN(#REF!/#REF!)</f>
        <v>#REF!</v>
      </c>
      <c r="BC193" s="46" t="e">
        <f>LN(#REF!/#REF!)</f>
        <v>#REF!</v>
      </c>
      <c r="BD193" s="46" t="e">
        <f>LN(#REF!/#REF!)</f>
        <v>#REF!</v>
      </c>
      <c r="BF193" s="46" t="e">
        <f>F193/#REF!</f>
        <v>#REF!</v>
      </c>
      <c r="BG193" s="46" t="e">
        <f>#REF!/#REF!</f>
        <v>#REF!</v>
      </c>
      <c r="BH193" s="46" t="e">
        <f>#REF!/#REF!</f>
        <v>#REF!</v>
      </c>
      <c r="BI193" s="46" t="e">
        <f>#REF!/#REF!</f>
        <v>#REF!</v>
      </c>
      <c r="BJ193" s="46"/>
      <c r="BL193" s="46" t="e">
        <f t="shared" si="235"/>
        <v>#REF!</v>
      </c>
      <c r="BM193" s="46" t="e">
        <f t="shared" si="236"/>
        <v>#REF!</v>
      </c>
      <c r="BN193" s="46" t="e">
        <f t="shared" si="237"/>
        <v>#REF!</v>
      </c>
      <c r="BO193" s="46" t="e">
        <f t="shared" si="238"/>
        <v>#REF!</v>
      </c>
      <c r="BQ193" s="46" t="e">
        <f>LN(#REF!/#REF!)</f>
        <v>#REF!</v>
      </c>
      <c r="BR193" s="46" t="e">
        <f>LN(#REF!/#REF!)</f>
        <v>#REF!</v>
      </c>
      <c r="BS193" s="46" t="e">
        <f>LN(#REF!/#REF!)</f>
        <v>#REF!</v>
      </c>
      <c r="BT193" s="46" t="e">
        <f>LN(#REF!/#REF!)</f>
        <v>#REF!</v>
      </c>
      <c r="BV193" s="46" t="e">
        <f>LN(#REF!/#REF!)</f>
        <v>#REF!</v>
      </c>
      <c r="BW193" s="46" t="e">
        <f>LN(#REF!/#REF!)</f>
        <v>#REF!</v>
      </c>
      <c r="BX193" s="46" t="e">
        <f>LN(#REF!/#REF!)</f>
        <v>#REF!</v>
      </c>
      <c r="BY193" s="46" t="e">
        <f>LN(#REF!/#REF!)</f>
        <v>#REF!</v>
      </c>
      <c r="CA193" s="46" t="e">
        <f>LN(#REF!/#REF!)</f>
        <v>#REF!</v>
      </c>
      <c r="CB193" s="46" t="e">
        <f>LN(#REF!/#REF!)</f>
        <v>#REF!</v>
      </c>
      <c r="CC193" s="46" t="e">
        <f>LN(#REF!/#REF!)</f>
        <v>#REF!</v>
      </c>
      <c r="CD193" s="46" t="e">
        <f>LN(#REF!/#REF!)</f>
        <v>#REF!</v>
      </c>
      <c r="CG193" s="46" t="e">
        <f t="shared" si="239"/>
        <v>#REF!</v>
      </c>
      <c r="CH193" s="46">
        <f t="shared" si="240"/>
        <v>1</v>
      </c>
      <c r="CI193" s="46">
        <f t="shared" si="215"/>
        <v>1</v>
      </c>
      <c r="CJ193" s="46"/>
      <c r="CK193" s="46" t="e">
        <f t="shared" si="241"/>
        <v>#REF!</v>
      </c>
      <c r="CL193" s="46">
        <f t="shared" si="242"/>
        <v>1</v>
      </c>
      <c r="CM193" s="46">
        <f t="shared" si="216"/>
        <v>1</v>
      </c>
      <c r="CN193" s="46"/>
      <c r="CO193" s="46" t="e">
        <f t="shared" si="243"/>
        <v>#REF!</v>
      </c>
      <c r="CP193" s="46">
        <f t="shared" si="244"/>
        <v>1</v>
      </c>
      <c r="CQ193" s="46">
        <f t="shared" si="217"/>
        <v>1</v>
      </c>
      <c r="CR193" s="46"/>
      <c r="CS193" s="46" t="e">
        <f t="shared" si="245"/>
        <v>#REF!</v>
      </c>
      <c r="CT193" s="46">
        <f t="shared" si="246"/>
        <v>1</v>
      </c>
      <c r="CU193" s="46">
        <f t="shared" si="218"/>
        <v>1</v>
      </c>
      <c r="CW193" s="46" t="e">
        <f t="shared" si="247"/>
        <v>#REF!</v>
      </c>
      <c r="CX193" s="46">
        <f t="shared" si="248"/>
        <v>1</v>
      </c>
      <c r="CY193" s="46">
        <f t="shared" si="219"/>
        <v>1</v>
      </c>
      <c r="DD193" s="2">
        <f t="shared" si="249"/>
        <v>2002</v>
      </c>
      <c r="DE193" s="46">
        <f t="shared" si="205"/>
        <v>1.6833790815887164</v>
      </c>
      <c r="DF193" s="46">
        <f t="shared" si="206"/>
        <v>1.3179306558420987</v>
      </c>
      <c r="DG193" s="46">
        <f t="shared" si="207"/>
        <v>1.2357812899161951</v>
      </c>
      <c r="DH193" s="46">
        <f t="shared" si="208"/>
        <v>1.0335886949447601</v>
      </c>
    </row>
    <row r="194" spans="1:112" x14ac:dyDescent="0.2">
      <c r="A194" s="33" t="s">
        <v>64</v>
      </c>
      <c r="B194" s="1">
        <f t="shared" si="220"/>
        <v>1980</v>
      </c>
      <c r="D194" s="43">
        <f>Adjusted_Supplier_Data!D47</f>
        <v>1915.3024031279997</v>
      </c>
      <c r="F194" s="49">
        <f t="shared" ref="F194:F226" si="250">F46</f>
        <v>53.249557142872121</v>
      </c>
      <c r="H194" s="115">
        <f t="shared" si="221"/>
        <v>35.968419380261047</v>
      </c>
      <c r="K194" s="50">
        <f t="shared" si="222"/>
        <v>1907.5210240691597</v>
      </c>
      <c r="L194" s="115">
        <f t="shared" si="210"/>
        <v>35.822288980754401</v>
      </c>
      <c r="O194" s="46">
        <f>Weather_factors!JB39</f>
        <v>1.0040793149646343</v>
      </c>
      <c r="R194" s="46">
        <f t="shared" si="211"/>
        <v>0.86630889992304994</v>
      </c>
      <c r="S194" s="46"/>
      <c r="T194" s="46"/>
      <c r="V194" s="48">
        <f t="shared" si="212"/>
        <v>0.91538749861220803</v>
      </c>
      <c r="W194" s="48">
        <f t="shared" si="213"/>
        <v>0.88639891862118847</v>
      </c>
      <c r="X194" s="48">
        <f t="shared" si="214"/>
        <v>1.0231903639682369</v>
      </c>
      <c r="Y194" s="48">
        <f t="shared" si="223"/>
        <v>0.86630889992304994</v>
      </c>
      <c r="Z194" s="48">
        <f t="shared" si="224"/>
        <v>0.81139848888921584</v>
      </c>
      <c r="AA194" s="48">
        <f t="shared" si="225"/>
        <v>0.81139848888921584</v>
      </c>
      <c r="AB194" s="48"/>
      <c r="AC194" s="48" t="e">
        <f>#REF!*#REF!*X194</f>
        <v>#REF!</v>
      </c>
      <c r="AH194" s="5"/>
      <c r="AJ194" s="46" t="e">
        <f>D194/#REF!</f>
        <v>#REF!</v>
      </c>
      <c r="AK194" s="46" t="e">
        <f>#REF!/#REF!</f>
        <v>#REF!</v>
      </c>
      <c r="AL194" s="46" t="e">
        <f>#REF!/#REF!</f>
        <v>#REF!</v>
      </c>
      <c r="AM194" s="46" t="e">
        <f>#REF!/#REF!</f>
        <v>#REF!</v>
      </c>
      <c r="AO194" s="46" t="e">
        <f t="shared" si="226"/>
        <v>#REF!</v>
      </c>
      <c r="AP194" s="46" t="e">
        <f t="shared" si="227"/>
        <v>#REF!</v>
      </c>
      <c r="AQ194" s="46" t="e">
        <f t="shared" si="228"/>
        <v>#REF!</v>
      </c>
      <c r="AR194" s="46" t="e">
        <f t="shared" si="229"/>
        <v>#REF!</v>
      </c>
      <c r="AS194" s="46" t="e">
        <f t="shared" si="230"/>
        <v>#REF!</v>
      </c>
      <c r="AT194" s="46"/>
      <c r="AU194" s="46" t="e">
        <f t="shared" si="231"/>
        <v>#REF!</v>
      </c>
      <c r="AV194" s="46" t="e">
        <f t="shared" si="232"/>
        <v>#REF!</v>
      </c>
      <c r="AW194" s="46" t="e">
        <f t="shared" si="233"/>
        <v>#REF!</v>
      </c>
      <c r="AX194" s="46" t="e">
        <f t="shared" si="234"/>
        <v>#REF!</v>
      </c>
      <c r="BA194" s="46" t="e">
        <f>LN(#REF!/#REF!)</f>
        <v>#REF!</v>
      </c>
      <c r="BB194" s="46" t="e">
        <f>LN(#REF!/#REF!)</f>
        <v>#REF!</v>
      </c>
      <c r="BC194" s="46" t="e">
        <f>LN(#REF!/#REF!)</f>
        <v>#REF!</v>
      </c>
      <c r="BD194" s="46" t="e">
        <f>LN(#REF!/#REF!)</f>
        <v>#REF!</v>
      </c>
      <c r="BF194" s="46" t="e">
        <f>F194/#REF!</f>
        <v>#REF!</v>
      </c>
      <c r="BG194" s="46" t="e">
        <f>#REF!/#REF!</f>
        <v>#REF!</v>
      </c>
      <c r="BH194" s="46" t="e">
        <f>#REF!/#REF!</f>
        <v>#REF!</v>
      </c>
      <c r="BI194" s="46" t="e">
        <f>#REF!/#REF!</f>
        <v>#REF!</v>
      </c>
      <c r="BJ194" s="46"/>
      <c r="BL194" s="46" t="e">
        <f t="shared" si="235"/>
        <v>#REF!</v>
      </c>
      <c r="BM194" s="46" t="e">
        <f t="shared" si="236"/>
        <v>#REF!</v>
      </c>
      <c r="BN194" s="46" t="e">
        <f t="shared" si="237"/>
        <v>#REF!</v>
      </c>
      <c r="BO194" s="46" t="e">
        <f t="shared" si="238"/>
        <v>#REF!</v>
      </c>
      <c r="BQ194" s="46" t="e">
        <f>LN(#REF!/#REF!)</f>
        <v>#REF!</v>
      </c>
      <c r="BR194" s="46" t="e">
        <f>LN(#REF!/#REF!)</f>
        <v>#REF!</v>
      </c>
      <c r="BS194" s="46" t="e">
        <f>LN(#REF!/#REF!)</f>
        <v>#REF!</v>
      </c>
      <c r="BT194" s="46" t="e">
        <f>LN(#REF!/#REF!)</f>
        <v>#REF!</v>
      </c>
      <c r="BV194" s="46" t="e">
        <f>LN(#REF!/#REF!)</f>
        <v>#REF!</v>
      </c>
      <c r="BW194" s="46" t="e">
        <f>LN(#REF!/#REF!)</f>
        <v>#REF!</v>
      </c>
      <c r="BX194" s="46" t="e">
        <f>LN(#REF!/#REF!)</f>
        <v>#REF!</v>
      </c>
      <c r="BY194" s="46" t="e">
        <f>LN(#REF!/#REF!)</f>
        <v>#REF!</v>
      </c>
      <c r="CA194" s="46" t="e">
        <f>LN(#REF!/#REF!)</f>
        <v>#REF!</v>
      </c>
      <c r="CB194" s="46" t="e">
        <f>LN(#REF!/#REF!)</f>
        <v>#REF!</v>
      </c>
      <c r="CC194" s="46" t="e">
        <f>LN(#REF!/#REF!)</f>
        <v>#REF!</v>
      </c>
      <c r="CD194" s="46" t="e">
        <f>LN(#REF!/#REF!)</f>
        <v>#REF!</v>
      </c>
      <c r="CG194" s="46" t="e">
        <f t="shared" si="239"/>
        <v>#REF!</v>
      </c>
      <c r="CH194" s="46">
        <f t="shared" si="240"/>
        <v>1</v>
      </c>
      <c r="CI194" s="46">
        <f t="shared" si="215"/>
        <v>1</v>
      </c>
      <c r="CJ194" s="46"/>
      <c r="CK194" s="46" t="e">
        <f t="shared" si="241"/>
        <v>#REF!</v>
      </c>
      <c r="CL194" s="46">
        <f t="shared" si="242"/>
        <v>1</v>
      </c>
      <c r="CM194" s="46">
        <f t="shared" si="216"/>
        <v>1</v>
      </c>
      <c r="CN194" s="46"/>
      <c r="CO194" s="46" t="e">
        <f t="shared" si="243"/>
        <v>#REF!</v>
      </c>
      <c r="CP194" s="46">
        <f t="shared" si="244"/>
        <v>1</v>
      </c>
      <c r="CQ194" s="46">
        <f t="shared" si="217"/>
        <v>1</v>
      </c>
      <c r="CR194" s="46"/>
      <c r="CS194" s="46" t="e">
        <f t="shared" si="245"/>
        <v>#REF!</v>
      </c>
      <c r="CT194" s="46">
        <f t="shared" si="246"/>
        <v>1</v>
      </c>
      <c r="CU194" s="46">
        <f t="shared" si="218"/>
        <v>1</v>
      </c>
      <c r="CW194" s="46" t="e">
        <f t="shared" si="247"/>
        <v>#REF!</v>
      </c>
      <c r="CX194" s="46">
        <f t="shared" si="248"/>
        <v>1</v>
      </c>
      <c r="CY194" s="46">
        <f t="shared" si="219"/>
        <v>1</v>
      </c>
      <c r="DD194" s="2">
        <f t="shared" si="249"/>
        <v>2003</v>
      </c>
      <c r="DE194" s="46">
        <f t="shared" si="205"/>
        <v>1.6865709834759288</v>
      </c>
      <c r="DF194" s="46">
        <f t="shared" si="206"/>
        <v>1.3368289042191999</v>
      </c>
      <c r="DG194" s="46">
        <f t="shared" si="207"/>
        <v>1.2386600969267993</v>
      </c>
      <c r="DH194" s="46">
        <f t="shared" si="208"/>
        <v>1.0185366246670255</v>
      </c>
    </row>
    <row r="195" spans="1:112" x14ac:dyDescent="0.2">
      <c r="A195" s="33" t="s">
        <v>64</v>
      </c>
      <c r="B195" s="1">
        <f t="shared" si="220"/>
        <v>1981</v>
      </c>
      <c r="D195" s="43">
        <f>Adjusted_Supplier_Data!D48</f>
        <v>2042.4524031279996</v>
      </c>
      <c r="F195" s="49">
        <f t="shared" si="250"/>
        <v>54.225356492580367</v>
      </c>
      <c r="H195" s="115">
        <f t="shared" si="221"/>
        <v>37.666002314018307</v>
      </c>
      <c r="K195" s="50">
        <f t="shared" si="222"/>
        <v>2051.260976876521</v>
      </c>
      <c r="L195" s="115">
        <f t="shared" ref="L195:L215" si="251">H195/O195</f>
        <v>37.82844612846749</v>
      </c>
      <c r="O195" s="46">
        <f>Weather_factors!JB40</f>
        <v>0.99570577617971634</v>
      </c>
      <c r="R195" s="46">
        <f t="shared" ref="R195:R225" si="252">L195/L$228</f>
        <v>0.91482483347050725</v>
      </c>
      <c r="S195" s="46"/>
      <c r="T195" s="46"/>
      <c r="V195" s="48">
        <f t="shared" ref="V195:V225" si="253">F195/F$228</f>
        <v>0.93216199541187617</v>
      </c>
      <c r="W195" s="48">
        <f t="shared" ref="W195:W225" si="254">H195/H$228</f>
        <v>0.92823383109938307</v>
      </c>
      <c r="X195" s="48">
        <f t="shared" ref="X195:X225" si="255">O195/O$228</f>
        <v>1.0146574482220898</v>
      </c>
      <c r="Y195" s="48">
        <f t="shared" si="223"/>
        <v>0.91482483347050725</v>
      </c>
      <c r="Z195" s="48">
        <f t="shared" si="224"/>
        <v>0.86526430020641143</v>
      </c>
      <c r="AA195" s="48">
        <f t="shared" si="225"/>
        <v>0.86526430020641132</v>
      </c>
      <c r="AB195" s="48"/>
      <c r="AC195" s="48" t="e">
        <f>#REF!*#REF!*X195</f>
        <v>#REF!</v>
      </c>
      <c r="AH195" s="5"/>
      <c r="AJ195" s="46" t="e">
        <f>D195/#REF!</f>
        <v>#REF!</v>
      </c>
      <c r="AK195" s="46" t="e">
        <f>#REF!/#REF!</f>
        <v>#REF!</v>
      </c>
      <c r="AL195" s="46" t="e">
        <f>#REF!/#REF!</f>
        <v>#REF!</v>
      </c>
      <c r="AM195" s="46" t="e">
        <f>#REF!/#REF!</f>
        <v>#REF!</v>
      </c>
      <c r="AO195" s="46" t="e">
        <f t="shared" si="226"/>
        <v>#REF!</v>
      </c>
      <c r="AP195" s="46" t="e">
        <f t="shared" si="227"/>
        <v>#REF!</v>
      </c>
      <c r="AQ195" s="46" t="e">
        <f t="shared" si="228"/>
        <v>#REF!</v>
      </c>
      <c r="AR195" s="46" t="e">
        <f t="shared" si="229"/>
        <v>#REF!</v>
      </c>
      <c r="AS195" s="46" t="e">
        <f t="shared" si="230"/>
        <v>#REF!</v>
      </c>
      <c r="AT195" s="46"/>
      <c r="AU195" s="46" t="e">
        <f t="shared" si="231"/>
        <v>#REF!</v>
      </c>
      <c r="AV195" s="46" t="e">
        <f t="shared" si="232"/>
        <v>#REF!</v>
      </c>
      <c r="AW195" s="46" t="e">
        <f t="shared" si="233"/>
        <v>#REF!</v>
      </c>
      <c r="AX195" s="46" t="e">
        <f t="shared" si="234"/>
        <v>#REF!</v>
      </c>
      <c r="BA195" s="46" t="e">
        <f>LN(#REF!/#REF!)</f>
        <v>#REF!</v>
      </c>
      <c r="BB195" s="46" t="e">
        <f>LN(#REF!/#REF!)</f>
        <v>#REF!</v>
      </c>
      <c r="BC195" s="46" t="e">
        <f>LN(#REF!/#REF!)</f>
        <v>#REF!</v>
      </c>
      <c r="BD195" s="46" t="e">
        <f>LN(#REF!/#REF!)</f>
        <v>#REF!</v>
      </c>
      <c r="BF195" s="46" t="e">
        <f>F195/#REF!</f>
        <v>#REF!</v>
      </c>
      <c r="BG195" s="46" t="e">
        <f>#REF!/#REF!</f>
        <v>#REF!</v>
      </c>
      <c r="BH195" s="46" t="e">
        <f>#REF!/#REF!</f>
        <v>#REF!</v>
      </c>
      <c r="BI195" s="46" t="e">
        <f>#REF!/#REF!</f>
        <v>#REF!</v>
      </c>
      <c r="BJ195" s="46"/>
      <c r="BL195" s="46" t="e">
        <f t="shared" si="235"/>
        <v>#REF!</v>
      </c>
      <c r="BM195" s="46" t="e">
        <f t="shared" si="236"/>
        <v>#REF!</v>
      </c>
      <c r="BN195" s="46" t="e">
        <f t="shared" si="237"/>
        <v>#REF!</v>
      </c>
      <c r="BO195" s="46" t="e">
        <f t="shared" si="238"/>
        <v>#REF!</v>
      </c>
      <c r="BQ195" s="46" t="e">
        <f>LN(#REF!/#REF!)</f>
        <v>#REF!</v>
      </c>
      <c r="BR195" s="46" t="e">
        <f>LN(#REF!/#REF!)</f>
        <v>#REF!</v>
      </c>
      <c r="BS195" s="46" t="e">
        <f>LN(#REF!/#REF!)</f>
        <v>#REF!</v>
      </c>
      <c r="BT195" s="46" t="e">
        <f>LN(#REF!/#REF!)</f>
        <v>#REF!</v>
      </c>
      <c r="BV195" s="46" t="e">
        <f>LN(#REF!/#REF!)</f>
        <v>#REF!</v>
      </c>
      <c r="BW195" s="46" t="e">
        <f>LN(#REF!/#REF!)</f>
        <v>#REF!</v>
      </c>
      <c r="BX195" s="46" t="e">
        <f>LN(#REF!/#REF!)</f>
        <v>#REF!</v>
      </c>
      <c r="BY195" s="46" t="e">
        <f>LN(#REF!/#REF!)</f>
        <v>#REF!</v>
      </c>
      <c r="CA195" s="46" t="e">
        <f>LN(#REF!/#REF!)</f>
        <v>#REF!</v>
      </c>
      <c r="CB195" s="46" t="e">
        <f>LN(#REF!/#REF!)</f>
        <v>#REF!</v>
      </c>
      <c r="CC195" s="46" t="e">
        <f>LN(#REF!/#REF!)</f>
        <v>#REF!</v>
      </c>
      <c r="CD195" s="46" t="e">
        <f>LN(#REF!/#REF!)</f>
        <v>#REF!</v>
      </c>
      <c r="CG195" s="46" t="e">
        <f t="shared" si="239"/>
        <v>#REF!</v>
      </c>
      <c r="CH195" s="46">
        <f t="shared" si="240"/>
        <v>1</v>
      </c>
      <c r="CI195" s="46">
        <f t="shared" ref="CI195:CI215" si="256">CH195/CH$228</f>
        <v>1</v>
      </c>
      <c r="CJ195" s="46"/>
      <c r="CK195" s="46" t="e">
        <f t="shared" si="241"/>
        <v>#REF!</v>
      </c>
      <c r="CL195" s="46">
        <f t="shared" si="242"/>
        <v>1</v>
      </c>
      <c r="CM195" s="46">
        <f t="shared" ref="CM195:CM215" si="257">CL195/CL$228</f>
        <v>1</v>
      </c>
      <c r="CN195" s="46"/>
      <c r="CO195" s="46" t="e">
        <f t="shared" si="243"/>
        <v>#REF!</v>
      </c>
      <c r="CP195" s="46">
        <f t="shared" si="244"/>
        <v>1</v>
      </c>
      <c r="CQ195" s="46">
        <f t="shared" ref="CQ195:CQ215" si="258">CP195/CP$228</f>
        <v>1</v>
      </c>
      <c r="CR195" s="46"/>
      <c r="CS195" s="46" t="e">
        <f t="shared" si="245"/>
        <v>#REF!</v>
      </c>
      <c r="CT195" s="46">
        <f t="shared" si="246"/>
        <v>1</v>
      </c>
      <c r="CU195" s="46">
        <f t="shared" ref="CU195:CU215" si="259">CT195/CT$228</f>
        <v>1</v>
      </c>
      <c r="CW195" s="46" t="e">
        <f t="shared" si="247"/>
        <v>#REF!</v>
      </c>
      <c r="CX195" s="46">
        <f t="shared" si="248"/>
        <v>1</v>
      </c>
      <c r="CY195" s="46">
        <f t="shared" ref="CY195:CY215" si="260">CX195/CX$228</f>
        <v>1</v>
      </c>
      <c r="DD195" s="2">
        <f t="shared" si="249"/>
        <v>2004</v>
      </c>
      <c r="DE195" s="46">
        <f t="shared" si="205"/>
        <v>1.7251603420026571</v>
      </c>
      <c r="DF195" s="46">
        <f t="shared" si="206"/>
        <v>1.3553934946810937</v>
      </c>
      <c r="DG195" s="46">
        <f t="shared" si="207"/>
        <v>1.2511737596017871</v>
      </c>
      <c r="DH195" s="46">
        <f t="shared" si="208"/>
        <v>1.0172939030098069</v>
      </c>
    </row>
    <row r="196" spans="1:112" x14ac:dyDescent="0.2">
      <c r="A196" s="33" t="s">
        <v>64</v>
      </c>
      <c r="B196" s="1">
        <f t="shared" ref="B196:B226" si="261">B195+1</f>
        <v>1982</v>
      </c>
      <c r="D196" s="43">
        <f>Adjusted_Supplier_Data!D49</f>
        <v>2086.2614031279995</v>
      </c>
      <c r="F196" s="49">
        <f t="shared" si="250"/>
        <v>55.124436870888367</v>
      </c>
      <c r="H196" s="115">
        <f t="shared" si="221"/>
        <v>37.846398467786798</v>
      </c>
      <c r="K196" s="50">
        <f t="shared" si="222"/>
        <v>2084.9600479991686</v>
      </c>
      <c r="L196" s="115">
        <f t="shared" si="251"/>
        <v>37.822790877347757</v>
      </c>
      <c r="O196" s="46">
        <f>Weather_factors!JB41</f>
        <v>1.0006241631009092</v>
      </c>
      <c r="R196" s="46">
        <f t="shared" si="252"/>
        <v>0.91468806961437954</v>
      </c>
      <c r="S196" s="46"/>
      <c r="T196" s="46"/>
      <c r="V196" s="48">
        <f t="shared" si="253"/>
        <v>0.94761765331232584</v>
      </c>
      <c r="W196" s="48">
        <f t="shared" si="254"/>
        <v>0.93267947976504462</v>
      </c>
      <c r="X196" s="48">
        <f t="shared" si="255"/>
        <v>1.0196694487971731</v>
      </c>
      <c r="Y196" s="48">
        <f t="shared" si="223"/>
        <v>0.91468806961437954</v>
      </c>
      <c r="Z196" s="48">
        <f t="shared" si="224"/>
        <v>0.88382353990751261</v>
      </c>
      <c r="AA196" s="48">
        <f t="shared" si="225"/>
        <v>0.8838235399075125</v>
      </c>
      <c r="AB196" s="48"/>
      <c r="AC196" s="48" t="e">
        <f>#REF!*#REF!*X196</f>
        <v>#REF!</v>
      </c>
      <c r="AH196" s="5"/>
      <c r="AJ196" s="46" t="e">
        <f>D196/#REF!</f>
        <v>#REF!</v>
      </c>
      <c r="AK196" s="46" t="e">
        <f>#REF!/#REF!</f>
        <v>#REF!</v>
      </c>
      <c r="AL196" s="46" t="e">
        <f>#REF!/#REF!</f>
        <v>#REF!</v>
      </c>
      <c r="AM196" s="46" t="e">
        <f>#REF!/#REF!</f>
        <v>#REF!</v>
      </c>
      <c r="AO196" s="46" t="e">
        <f t="shared" ref="AO196:AO215" si="262">(AJ196-AJ195)/LN(AJ196/AJ195)</f>
        <v>#REF!</v>
      </c>
      <c r="AP196" s="46" t="e">
        <f t="shared" ref="AP196:AP215" si="263">(AK196-AK195)/LN(AK196/AK195)</f>
        <v>#REF!</v>
      </c>
      <c r="AQ196" s="46" t="e">
        <f t="shared" ref="AQ196:AQ215" si="264">(AL196-AL195)/LN(AL196/AL195)</f>
        <v>#REF!</v>
      </c>
      <c r="AR196" s="46" t="e">
        <f t="shared" ref="AR196:AR215" si="265">(AM196-AM195)/LN(AM196/AM195)</f>
        <v>#REF!</v>
      </c>
      <c r="AS196" s="46" t="e">
        <f t="shared" ref="AS196:AS215" si="266">SUM(AO196:AR196)</f>
        <v>#REF!</v>
      </c>
      <c r="AT196" s="46"/>
      <c r="AU196" s="46" t="e">
        <f t="shared" ref="AU196:AU215" si="267">AO196/$AS196</f>
        <v>#REF!</v>
      </c>
      <c r="AV196" s="46" t="e">
        <f t="shared" ref="AV196:AV215" si="268">AP196/$AS196</f>
        <v>#REF!</v>
      </c>
      <c r="AW196" s="46" t="e">
        <f t="shared" ref="AW196:AW215" si="269">AQ196/$AS196</f>
        <v>#REF!</v>
      </c>
      <c r="AX196" s="46" t="e">
        <f t="shared" ref="AX196:AX215" si="270">AR196/$AS196</f>
        <v>#REF!</v>
      </c>
      <c r="BA196" s="46" t="e">
        <f>LN(#REF!/#REF!)</f>
        <v>#REF!</v>
      </c>
      <c r="BB196" s="46" t="e">
        <f>LN(#REF!/#REF!)</f>
        <v>#REF!</v>
      </c>
      <c r="BC196" s="46" t="e">
        <f>LN(#REF!/#REF!)</f>
        <v>#REF!</v>
      </c>
      <c r="BD196" s="46" t="e">
        <f>LN(#REF!/#REF!)</f>
        <v>#REF!</v>
      </c>
      <c r="BF196" s="46" t="e">
        <f>F196/#REF!</f>
        <v>#REF!</v>
      </c>
      <c r="BG196" s="46" t="e">
        <f>#REF!/#REF!</f>
        <v>#REF!</v>
      </c>
      <c r="BH196" s="46" t="e">
        <f>#REF!/#REF!</f>
        <v>#REF!</v>
      </c>
      <c r="BI196" s="46" t="e">
        <f>#REF!/#REF!</f>
        <v>#REF!</v>
      </c>
      <c r="BJ196" s="46"/>
      <c r="BL196" s="46" t="e">
        <f t="shared" ref="BL196:BL215" si="271">LN(BF196/BF195)</f>
        <v>#REF!</v>
      </c>
      <c r="BM196" s="46" t="e">
        <f t="shared" ref="BM196:BM215" si="272">LN(BG196/BG195)</f>
        <v>#REF!</v>
      </c>
      <c r="BN196" s="46" t="e">
        <f t="shared" ref="BN196:BN215" si="273">LN(BH196/BH195)</f>
        <v>#REF!</v>
      </c>
      <c r="BO196" s="46" t="e">
        <f t="shared" ref="BO196:BO215" si="274">LN(BI196/BI195)</f>
        <v>#REF!</v>
      </c>
      <c r="BQ196" s="46" t="e">
        <f>LN(#REF!/#REF!)</f>
        <v>#REF!</v>
      </c>
      <c r="BR196" s="46" t="e">
        <f>LN(#REF!/#REF!)</f>
        <v>#REF!</v>
      </c>
      <c r="BS196" s="46" t="e">
        <f>LN(#REF!/#REF!)</f>
        <v>#REF!</v>
      </c>
      <c r="BT196" s="46" t="e">
        <f>LN(#REF!/#REF!)</f>
        <v>#REF!</v>
      </c>
      <c r="BV196" s="46" t="e">
        <f>LN(#REF!/#REF!)</f>
        <v>#REF!</v>
      </c>
      <c r="BW196" s="46" t="e">
        <f>LN(#REF!/#REF!)</f>
        <v>#REF!</v>
      </c>
      <c r="BX196" s="46" t="e">
        <f>LN(#REF!/#REF!)</f>
        <v>#REF!</v>
      </c>
      <c r="BY196" s="46" t="e">
        <f>LN(#REF!/#REF!)</f>
        <v>#REF!</v>
      </c>
      <c r="CA196" s="46" t="e">
        <f>LN(#REF!/#REF!)</f>
        <v>#REF!</v>
      </c>
      <c r="CB196" s="46" t="e">
        <f>LN(#REF!/#REF!)</f>
        <v>#REF!</v>
      </c>
      <c r="CC196" s="46" t="e">
        <f>LN(#REF!/#REF!)</f>
        <v>#REF!</v>
      </c>
      <c r="CD196" s="46" t="e">
        <f>LN(#REF!/#REF!)</f>
        <v>#REF!</v>
      </c>
      <c r="CG196" s="46" t="e">
        <f t="shared" ref="CG196:CG215" si="275">EXP(SUMPRODUCT($AU196:$AX196,BA196:BD196))</f>
        <v>#REF!</v>
      </c>
      <c r="CH196" s="46">
        <f t="shared" ref="CH196:CH215" si="276">IF(ISERR(CG196),CH195,CG196*CH195)</f>
        <v>1</v>
      </c>
      <c r="CI196" s="46">
        <f t="shared" si="256"/>
        <v>1</v>
      </c>
      <c r="CJ196" s="46"/>
      <c r="CK196" s="46" t="e">
        <f t="shared" ref="CK196:CK215" si="277">EXP(SUMPRODUCT($AU196:$AX196,BL196:BO196))</f>
        <v>#REF!</v>
      </c>
      <c r="CL196" s="46">
        <f t="shared" ref="CL196:CL215" si="278">IF(ISERR(CK196),CL195,CK196*CL195)</f>
        <v>1</v>
      </c>
      <c r="CM196" s="46">
        <f t="shared" si="257"/>
        <v>1</v>
      </c>
      <c r="CN196" s="46"/>
      <c r="CO196" s="46" t="e">
        <f t="shared" ref="CO196:CO215" si="279">EXP(SUMPRODUCT($AU196:$AX196,BQ196:BT196))</f>
        <v>#REF!</v>
      </c>
      <c r="CP196" s="46">
        <f t="shared" ref="CP196:CP215" si="280">IF(ISERR(CO196),CP195,CO196*CP195)</f>
        <v>1</v>
      </c>
      <c r="CQ196" s="46">
        <f t="shared" si="258"/>
        <v>1</v>
      </c>
      <c r="CR196" s="46"/>
      <c r="CS196" s="46" t="e">
        <f t="shared" ref="CS196:CS215" si="281">EXP(SUMPRODUCT($AU196:$AX196,BV196:BY196))</f>
        <v>#REF!</v>
      </c>
      <c r="CT196" s="46">
        <f t="shared" ref="CT196:CT215" si="282">IF(ISERR(CS196),CT195,CS196*CT195)</f>
        <v>1</v>
      </c>
      <c r="CU196" s="46">
        <f t="shared" si="259"/>
        <v>1</v>
      </c>
      <c r="CW196" s="46" t="e">
        <f t="shared" ref="CW196:CW215" si="283">EXP(SUMPRODUCT($AU196:$AX196,CA196:CD196))</f>
        <v>#REF!</v>
      </c>
      <c r="CX196" s="46">
        <f t="shared" ref="CX196:CX215" si="284">IF(ISERR(CW196),CX195,CW196*CX195)</f>
        <v>1</v>
      </c>
      <c r="CY196" s="46">
        <f t="shared" si="260"/>
        <v>1</v>
      </c>
      <c r="DD196" s="2">
        <f t="shared" si="249"/>
        <v>2005</v>
      </c>
      <c r="DE196" s="46">
        <f t="shared" si="205"/>
        <v>1.7897065398940397</v>
      </c>
      <c r="DF196" s="46">
        <f t="shared" si="206"/>
        <v>1.3749235017534167</v>
      </c>
      <c r="DG196" s="46">
        <f t="shared" si="207"/>
        <v>1.2637928901394213</v>
      </c>
      <c r="DH196" s="46">
        <f t="shared" si="208"/>
        <v>1.0299766562761057</v>
      </c>
    </row>
    <row r="197" spans="1:112" x14ac:dyDescent="0.2">
      <c r="A197" s="33" t="s">
        <v>64</v>
      </c>
      <c r="B197" s="1">
        <f t="shared" si="261"/>
        <v>1983</v>
      </c>
      <c r="D197" s="43">
        <f>Adjusted_Supplier_Data!D50</f>
        <v>2125.6504031279997</v>
      </c>
      <c r="F197" s="49">
        <f t="shared" si="250"/>
        <v>55.948968379792689</v>
      </c>
      <c r="H197" s="115">
        <f t="shared" si="221"/>
        <v>37.992664828038713</v>
      </c>
      <c r="K197" s="50">
        <f t="shared" si="222"/>
        <v>2124.240924410497</v>
      </c>
      <c r="L197" s="115">
        <f t="shared" si="251"/>
        <v>37.967472608086865</v>
      </c>
      <c r="O197" s="46">
        <f>Weather_factors!JB42</f>
        <v>1.0006635211200885</v>
      </c>
      <c r="R197" s="46">
        <f t="shared" si="252"/>
        <v>0.91818698256946463</v>
      </c>
      <c r="S197" s="46"/>
      <c r="T197" s="46"/>
      <c r="V197" s="48">
        <f t="shared" si="253"/>
        <v>0.96179177749213429</v>
      </c>
      <c r="W197" s="48">
        <f t="shared" si="254"/>
        <v>0.9362840402598297</v>
      </c>
      <c r="X197" s="48">
        <f t="shared" si="255"/>
        <v>1.0197095559335008</v>
      </c>
      <c r="Y197" s="48">
        <f t="shared" si="223"/>
        <v>0.91818698256946463</v>
      </c>
      <c r="Z197" s="48">
        <f t="shared" si="224"/>
        <v>0.90051029131901872</v>
      </c>
      <c r="AA197" s="48">
        <f t="shared" si="225"/>
        <v>0.90051029131901861</v>
      </c>
      <c r="AB197" s="48"/>
      <c r="AC197" s="48" t="e">
        <f>#REF!*#REF!*X197</f>
        <v>#REF!</v>
      </c>
      <c r="AH197" s="5"/>
      <c r="AJ197" s="46" t="e">
        <f>D197/#REF!</f>
        <v>#REF!</v>
      </c>
      <c r="AK197" s="46" t="e">
        <f>#REF!/#REF!</f>
        <v>#REF!</v>
      </c>
      <c r="AL197" s="46" t="e">
        <f>#REF!/#REF!</f>
        <v>#REF!</v>
      </c>
      <c r="AM197" s="46" t="e">
        <f>#REF!/#REF!</f>
        <v>#REF!</v>
      </c>
      <c r="AO197" s="46" t="e">
        <f t="shared" si="262"/>
        <v>#REF!</v>
      </c>
      <c r="AP197" s="46" t="e">
        <f t="shared" si="263"/>
        <v>#REF!</v>
      </c>
      <c r="AQ197" s="46" t="e">
        <f t="shared" si="264"/>
        <v>#REF!</v>
      </c>
      <c r="AR197" s="46" t="e">
        <f t="shared" si="265"/>
        <v>#REF!</v>
      </c>
      <c r="AS197" s="46" t="e">
        <f t="shared" si="266"/>
        <v>#REF!</v>
      </c>
      <c r="AT197" s="46"/>
      <c r="AU197" s="46" t="e">
        <f t="shared" si="267"/>
        <v>#REF!</v>
      </c>
      <c r="AV197" s="46" t="e">
        <f t="shared" si="268"/>
        <v>#REF!</v>
      </c>
      <c r="AW197" s="46" t="e">
        <f t="shared" si="269"/>
        <v>#REF!</v>
      </c>
      <c r="AX197" s="46" t="e">
        <f t="shared" si="270"/>
        <v>#REF!</v>
      </c>
      <c r="BA197" s="46" t="e">
        <f>LN(#REF!/#REF!)</f>
        <v>#REF!</v>
      </c>
      <c r="BB197" s="46" t="e">
        <f>LN(#REF!/#REF!)</f>
        <v>#REF!</v>
      </c>
      <c r="BC197" s="46" t="e">
        <f>LN(#REF!/#REF!)</f>
        <v>#REF!</v>
      </c>
      <c r="BD197" s="46" t="e">
        <f>LN(#REF!/#REF!)</f>
        <v>#REF!</v>
      </c>
      <c r="BF197" s="46" t="e">
        <f>F197/#REF!</f>
        <v>#REF!</v>
      </c>
      <c r="BG197" s="46" t="e">
        <f>#REF!/#REF!</f>
        <v>#REF!</v>
      </c>
      <c r="BH197" s="46" t="e">
        <f>#REF!/#REF!</f>
        <v>#REF!</v>
      </c>
      <c r="BI197" s="46" t="e">
        <f>#REF!/#REF!</f>
        <v>#REF!</v>
      </c>
      <c r="BJ197" s="46"/>
      <c r="BL197" s="46" t="e">
        <f t="shared" si="271"/>
        <v>#REF!</v>
      </c>
      <c r="BM197" s="46" t="e">
        <f t="shared" si="272"/>
        <v>#REF!</v>
      </c>
      <c r="BN197" s="46" t="e">
        <f t="shared" si="273"/>
        <v>#REF!</v>
      </c>
      <c r="BO197" s="46" t="e">
        <f t="shared" si="274"/>
        <v>#REF!</v>
      </c>
      <c r="BQ197" s="46" t="e">
        <f>LN(#REF!/#REF!)</f>
        <v>#REF!</v>
      </c>
      <c r="BR197" s="46" t="e">
        <f>LN(#REF!/#REF!)</f>
        <v>#REF!</v>
      </c>
      <c r="BS197" s="46" t="e">
        <f>LN(#REF!/#REF!)</f>
        <v>#REF!</v>
      </c>
      <c r="BT197" s="46" t="e">
        <f>LN(#REF!/#REF!)</f>
        <v>#REF!</v>
      </c>
      <c r="BV197" s="46" t="e">
        <f>LN(#REF!/#REF!)</f>
        <v>#REF!</v>
      </c>
      <c r="BW197" s="46" t="e">
        <f>LN(#REF!/#REF!)</f>
        <v>#REF!</v>
      </c>
      <c r="BX197" s="46" t="e">
        <f>LN(#REF!/#REF!)</f>
        <v>#REF!</v>
      </c>
      <c r="BY197" s="46" t="e">
        <f>LN(#REF!/#REF!)</f>
        <v>#REF!</v>
      </c>
      <c r="CA197" s="46" t="e">
        <f>LN(#REF!/#REF!)</f>
        <v>#REF!</v>
      </c>
      <c r="CB197" s="46" t="e">
        <f>LN(#REF!/#REF!)</f>
        <v>#REF!</v>
      </c>
      <c r="CC197" s="46" t="e">
        <f>LN(#REF!/#REF!)</f>
        <v>#REF!</v>
      </c>
      <c r="CD197" s="46" t="e">
        <f>LN(#REF!/#REF!)</f>
        <v>#REF!</v>
      </c>
      <c r="CG197" s="46" t="e">
        <f t="shared" si="275"/>
        <v>#REF!</v>
      </c>
      <c r="CH197" s="46">
        <f t="shared" si="276"/>
        <v>1</v>
      </c>
      <c r="CI197" s="46">
        <f t="shared" si="256"/>
        <v>1</v>
      </c>
      <c r="CJ197" s="46"/>
      <c r="CK197" s="46" t="e">
        <f t="shared" si="277"/>
        <v>#REF!</v>
      </c>
      <c r="CL197" s="46">
        <f t="shared" si="278"/>
        <v>1</v>
      </c>
      <c r="CM197" s="46">
        <f t="shared" si="257"/>
        <v>1</v>
      </c>
      <c r="CN197" s="46"/>
      <c r="CO197" s="46" t="e">
        <f t="shared" si="279"/>
        <v>#REF!</v>
      </c>
      <c r="CP197" s="46">
        <f t="shared" si="280"/>
        <v>1</v>
      </c>
      <c r="CQ197" s="46">
        <f t="shared" si="258"/>
        <v>1</v>
      </c>
      <c r="CR197" s="46"/>
      <c r="CS197" s="46" t="e">
        <f t="shared" si="281"/>
        <v>#REF!</v>
      </c>
      <c r="CT197" s="46">
        <f t="shared" si="282"/>
        <v>1</v>
      </c>
      <c r="CU197" s="46">
        <f t="shared" si="259"/>
        <v>1</v>
      </c>
      <c r="CW197" s="46" t="e">
        <f t="shared" si="283"/>
        <v>#REF!</v>
      </c>
      <c r="CX197" s="46">
        <f t="shared" si="284"/>
        <v>1</v>
      </c>
      <c r="CY197" s="46">
        <f t="shared" si="260"/>
        <v>1</v>
      </c>
      <c r="DD197" s="2">
        <f t="shared" si="249"/>
        <v>2006</v>
      </c>
      <c r="DE197" s="46">
        <f t="shared" si="205"/>
        <v>1.8092705389066219</v>
      </c>
      <c r="DF197" s="46">
        <f t="shared" si="206"/>
        <v>1.3960662383122981</v>
      </c>
      <c r="DG197" s="46">
        <f t="shared" si="207"/>
        <v>1.2646145105381159</v>
      </c>
      <c r="DH197" s="46">
        <f t="shared" si="208"/>
        <v>1.0248004943812576</v>
      </c>
    </row>
    <row r="198" spans="1:112" x14ac:dyDescent="0.2">
      <c r="A198" s="33" t="s">
        <v>64</v>
      </c>
      <c r="B198" s="1">
        <f t="shared" si="261"/>
        <v>1984</v>
      </c>
      <c r="D198" s="43">
        <f>Adjusted_Supplier_Data!D51</f>
        <v>2273.6884031279997</v>
      </c>
      <c r="F198" s="49">
        <f t="shared" si="250"/>
        <v>56.945768657713671</v>
      </c>
      <c r="H198" s="115">
        <f t="shared" si="221"/>
        <v>39.927258104013916</v>
      </c>
      <c r="K198" s="50">
        <f t="shared" si="222"/>
        <v>2276.3321191429691</v>
      </c>
      <c r="L198" s="115">
        <f t="shared" si="251"/>
        <v>39.973683256879269</v>
      </c>
      <c r="O198" s="46">
        <f>Weather_factors!JB43</f>
        <v>0.99883860707638539</v>
      </c>
      <c r="R198" s="46">
        <f t="shared" si="252"/>
        <v>0.96670420996113127</v>
      </c>
      <c r="S198" s="46"/>
      <c r="T198" s="46"/>
      <c r="V198" s="48">
        <f t="shared" si="253"/>
        <v>0.97892729113732491</v>
      </c>
      <c r="W198" s="48">
        <f t="shared" si="254"/>
        <v>0.98395979074713946</v>
      </c>
      <c r="X198" s="48">
        <f t="shared" si="255"/>
        <v>1.0178499075603511</v>
      </c>
      <c r="Y198" s="48">
        <f t="shared" si="223"/>
        <v>0.96670420996113127</v>
      </c>
      <c r="Z198" s="48">
        <f t="shared" si="224"/>
        <v>0.96322509254414657</v>
      </c>
      <c r="AA198" s="48">
        <f t="shared" si="225"/>
        <v>0.96322509254414623</v>
      </c>
      <c r="AB198" s="48"/>
      <c r="AC198" s="48" t="e">
        <f>#REF!*#REF!*X198</f>
        <v>#REF!</v>
      </c>
      <c r="AH198" s="5"/>
      <c r="AJ198" s="46" t="e">
        <f>D198/#REF!</f>
        <v>#REF!</v>
      </c>
      <c r="AK198" s="46" t="e">
        <f>#REF!/#REF!</f>
        <v>#REF!</v>
      </c>
      <c r="AL198" s="46" t="e">
        <f>#REF!/#REF!</f>
        <v>#REF!</v>
      </c>
      <c r="AM198" s="46" t="e">
        <f>#REF!/#REF!</f>
        <v>#REF!</v>
      </c>
      <c r="AO198" s="46" t="e">
        <f t="shared" si="262"/>
        <v>#REF!</v>
      </c>
      <c r="AP198" s="46" t="e">
        <f t="shared" si="263"/>
        <v>#REF!</v>
      </c>
      <c r="AQ198" s="46" t="e">
        <f t="shared" si="264"/>
        <v>#REF!</v>
      </c>
      <c r="AR198" s="46" t="e">
        <f t="shared" si="265"/>
        <v>#REF!</v>
      </c>
      <c r="AS198" s="46" t="e">
        <f t="shared" si="266"/>
        <v>#REF!</v>
      </c>
      <c r="AT198" s="46"/>
      <c r="AU198" s="46" t="e">
        <f t="shared" si="267"/>
        <v>#REF!</v>
      </c>
      <c r="AV198" s="46" t="e">
        <f t="shared" si="268"/>
        <v>#REF!</v>
      </c>
      <c r="AW198" s="46" t="e">
        <f t="shared" si="269"/>
        <v>#REF!</v>
      </c>
      <c r="AX198" s="46" t="e">
        <f t="shared" si="270"/>
        <v>#REF!</v>
      </c>
      <c r="BA198" s="46" t="e">
        <f>LN(#REF!/#REF!)</f>
        <v>#REF!</v>
      </c>
      <c r="BB198" s="46" t="e">
        <f>LN(#REF!/#REF!)</f>
        <v>#REF!</v>
      </c>
      <c r="BC198" s="46" t="e">
        <f>LN(#REF!/#REF!)</f>
        <v>#REF!</v>
      </c>
      <c r="BD198" s="46" t="e">
        <f>LN(#REF!/#REF!)</f>
        <v>#REF!</v>
      </c>
      <c r="BF198" s="46" t="e">
        <f>F198/#REF!</f>
        <v>#REF!</v>
      </c>
      <c r="BG198" s="46" t="e">
        <f>#REF!/#REF!</f>
        <v>#REF!</v>
      </c>
      <c r="BH198" s="46" t="e">
        <f>#REF!/#REF!</f>
        <v>#REF!</v>
      </c>
      <c r="BI198" s="46" t="e">
        <f>#REF!/#REF!</f>
        <v>#REF!</v>
      </c>
      <c r="BJ198" s="46"/>
      <c r="BL198" s="46" t="e">
        <f t="shared" si="271"/>
        <v>#REF!</v>
      </c>
      <c r="BM198" s="46" t="e">
        <f t="shared" si="272"/>
        <v>#REF!</v>
      </c>
      <c r="BN198" s="46" t="e">
        <f t="shared" si="273"/>
        <v>#REF!</v>
      </c>
      <c r="BO198" s="46" t="e">
        <f t="shared" si="274"/>
        <v>#REF!</v>
      </c>
      <c r="BQ198" s="46" t="e">
        <f>LN(#REF!/#REF!)</f>
        <v>#REF!</v>
      </c>
      <c r="BR198" s="46" t="e">
        <f>LN(#REF!/#REF!)</f>
        <v>#REF!</v>
      </c>
      <c r="BS198" s="46" t="e">
        <f>LN(#REF!/#REF!)</f>
        <v>#REF!</v>
      </c>
      <c r="BT198" s="46" t="e">
        <f>LN(#REF!/#REF!)</f>
        <v>#REF!</v>
      </c>
      <c r="BV198" s="46" t="e">
        <f>LN(#REF!/#REF!)</f>
        <v>#REF!</v>
      </c>
      <c r="BW198" s="46" t="e">
        <f>LN(#REF!/#REF!)</f>
        <v>#REF!</v>
      </c>
      <c r="BX198" s="46" t="e">
        <f>LN(#REF!/#REF!)</f>
        <v>#REF!</v>
      </c>
      <c r="BY198" s="46" t="e">
        <f>LN(#REF!/#REF!)</f>
        <v>#REF!</v>
      </c>
      <c r="CA198" s="46" t="e">
        <f>LN(#REF!/#REF!)</f>
        <v>#REF!</v>
      </c>
      <c r="CB198" s="46" t="e">
        <f>LN(#REF!/#REF!)</f>
        <v>#REF!</v>
      </c>
      <c r="CC198" s="46" t="e">
        <f>LN(#REF!/#REF!)</f>
        <v>#REF!</v>
      </c>
      <c r="CD198" s="46" t="e">
        <f>LN(#REF!/#REF!)</f>
        <v>#REF!</v>
      </c>
      <c r="CG198" s="46" t="e">
        <f t="shared" si="275"/>
        <v>#REF!</v>
      </c>
      <c r="CH198" s="46">
        <f t="shared" si="276"/>
        <v>1</v>
      </c>
      <c r="CI198" s="46">
        <f t="shared" si="256"/>
        <v>1</v>
      </c>
      <c r="CJ198" s="46"/>
      <c r="CK198" s="46" t="e">
        <f t="shared" si="277"/>
        <v>#REF!</v>
      </c>
      <c r="CL198" s="46">
        <f t="shared" si="278"/>
        <v>1</v>
      </c>
      <c r="CM198" s="46">
        <f t="shared" si="257"/>
        <v>1</v>
      </c>
      <c r="CN198" s="46"/>
      <c r="CO198" s="46" t="e">
        <f t="shared" si="279"/>
        <v>#REF!</v>
      </c>
      <c r="CP198" s="46">
        <f t="shared" si="280"/>
        <v>1</v>
      </c>
      <c r="CQ198" s="46">
        <f t="shared" si="258"/>
        <v>1</v>
      </c>
      <c r="CR198" s="46"/>
      <c r="CS198" s="46" t="e">
        <f t="shared" si="281"/>
        <v>#REF!</v>
      </c>
      <c r="CT198" s="46">
        <f t="shared" si="282"/>
        <v>1</v>
      </c>
      <c r="CU198" s="46">
        <f t="shared" si="259"/>
        <v>1</v>
      </c>
      <c r="CW198" s="46" t="e">
        <f t="shared" si="283"/>
        <v>#REF!</v>
      </c>
      <c r="CX198" s="46">
        <f t="shared" si="284"/>
        <v>1</v>
      </c>
      <c r="CY198" s="46">
        <f t="shared" si="260"/>
        <v>1</v>
      </c>
      <c r="DD198" s="2">
        <f t="shared" si="249"/>
        <v>2007</v>
      </c>
      <c r="DE198" s="46">
        <f t="shared" si="205"/>
        <v>1.8621331724227241</v>
      </c>
      <c r="DF198" s="46">
        <f t="shared" si="206"/>
        <v>1.4185241770420669</v>
      </c>
      <c r="DG198" s="46">
        <f t="shared" si="207"/>
        <v>1.2648290736994989</v>
      </c>
      <c r="DH198" s="46">
        <f t="shared" si="208"/>
        <v>1.0378680786556425</v>
      </c>
    </row>
    <row r="199" spans="1:112" x14ac:dyDescent="0.2">
      <c r="A199" s="33" t="s">
        <v>64</v>
      </c>
      <c r="B199" s="1">
        <f t="shared" si="261"/>
        <v>1985</v>
      </c>
      <c r="D199" s="43">
        <f>Adjusted_Supplier_Data!D52</f>
        <v>2360.4954031279999</v>
      </c>
      <c r="F199" s="49">
        <f t="shared" si="250"/>
        <v>58.171601888383009</v>
      </c>
      <c r="H199" s="115">
        <f t="shared" si="221"/>
        <v>40.578139960065222</v>
      </c>
      <c r="K199" s="50">
        <f t="shared" si="222"/>
        <v>2405.4236698989839</v>
      </c>
      <c r="L199" s="115">
        <f t="shared" si="251"/>
        <v>41.350480162372016</v>
      </c>
      <c r="O199" s="46">
        <f>Weather_factors!JB44</f>
        <v>0.98132209833419037</v>
      </c>
      <c r="R199" s="46">
        <f t="shared" si="252"/>
        <v>1</v>
      </c>
      <c r="S199" s="46"/>
      <c r="T199" s="46"/>
      <c r="V199" s="48">
        <f t="shared" si="253"/>
        <v>1</v>
      </c>
      <c r="W199" s="48">
        <f t="shared" si="254"/>
        <v>1</v>
      </c>
      <c r="X199" s="48">
        <f t="shared" si="255"/>
        <v>1</v>
      </c>
      <c r="Y199" s="48">
        <f t="shared" si="223"/>
        <v>1</v>
      </c>
      <c r="Z199" s="48">
        <f t="shared" si="224"/>
        <v>1</v>
      </c>
      <c r="AA199" s="48">
        <f t="shared" si="225"/>
        <v>1</v>
      </c>
      <c r="AB199" s="48"/>
      <c r="AC199" s="48" t="e">
        <f>#REF!*#REF!*X199</f>
        <v>#REF!</v>
      </c>
      <c r="AH199" s="5"/>
      <c r="AJ199" s="46" t="e">
        <f>D199/#REF!</f>
        <v>#REF!</v>
      </c>
      <c r="AK199" s="46" t="e">
        <f>#REF!/#REF!</f>
        <v>#REF!</v>
      </c>
      <c r="AL199" s="46" t="e">
        <f>#REF!/#REF!</f>
        <v>#REF!</v>
      </c>
      <c r="AM199" s="46" t="e">
        <f>#REF!/#REF!</f>
        <v>#REF!</v>
      </c>
      <c r="AO199" s="46" t="e">
        <f t="shared" si="262"/>
        <v>#REF!</v>
      </c>
      <c r="AP199" s="46" t="e">
        <f t="shared" si="263"/>
        <v>#REF!</v>
      </c>
      <c r="AQ199" s="46" t="e">
        <f t="shared" si="264"/>
        <v>#REF!</v>
      </c>
      <c r="AR199" s="46" t="e">
        <f t="shared" si="265"/>
        <v>#REF!</v>
      </c>
      <c r="AS199" s="46" t="e">
        <f t="shared" si="266"/>
        <v>#REF!</v>
      </c>
      <c r="AT199" s="46"/>
      <c r="AU199" s="46" t="e">
        <f t="shared" si="267"/>
        <v>#REF!</v>
      </c>
      <c r="AV199" s="46" t="e">
        <f t="shared" si="268"/>
        <v>#REF!</v>
      </c>
      <c r="AW199" s="46" t="e">
        <f t="shared" si="269"/>
        <v>#REF!</v>
      </c>
      <c r="AX199" s="46" t="e">
        <f t="shared" si="270"/>
        <v>#REF!</v>
      </c>
      <c r="BA199" s="46" t="e">
        <f>LN(#REF!/#REF!)</f>
        <v>#REF!</v>
      </c>
      <c r="BB199" s="46" t="e">
        <f>LN(#REF!/#REF!)</f>
        <v>#REF!</v>
      </c>
      <c r="BC199" s="46" t="e">
        <f>LN(#REF!/#REF!)</f>
        <v>#REF!</v>
      </c>
      <c r="BD199" s="46" t="e">
        <f>LN(#REF!/#REF!)</f>
        <v>#REF!</v>
      </c>
      <c r="BF199" s="46" t="e">
        <f>F199/#REF!</f>
        <v>#REF!</v>
      </c>
      <c r="BG199" s="46" t="e">
        <f>#REF!/#REF!</f>
        <v>#REF!</v>
      </c>
      <c r="BH199" s="46" t="e">
        <f>#REF!/#REF!</f>
        <v>#REF!</v>
      </c>
      <c r="BI199" s="46" t="e">
        <f>#REF!/#REF!</f>
        <v>#REF!</v>
      </c>
      <c r="BJ199" s="46"/>
      <c r="BL199" s="46" t="e">
        <f t="shared" si="271"/>
        <v>#REF!</v>
      </c>
      <c r="BM199" s="46" t="e">
        <f t="shared" si="272"/>
        <v>#REF!</v>
      </c>
      <c r="BN199" s="46" t="e">
        <f t="shared" si="273"/>
        <v>#REF!</v>
      </c>
      <c r="BO199" s="46" t="e">
        <f t="shared" si="274"/>
        <v>#REF!</v>
      </c>
      <c r="BQ199" s="46" t="e">
        <f>LN(#REF!/#REF!)</f>
        <v>#REF!</v>
      </c>
      <c r="BR199" s="46" t="e">
        <f>LN(#REF!/#REF!)</f>
        <v>#REF!</v>
      </c>
      <c r="BS199" s="46" t="e">
        <f>LN(#REF!/#REF!)</f>
        <v>#REF!</v>
      </c>
      <c r="BT199" s="46" t="e">
        <f>LN(#REF!/#REF!)</f>
        <v>#REF!</v>
      </c>
      <c r="BV199" s="46" t="e">
        <f>LN(#REF!/#REF!)</f>
        <v>#REF!</v>
      </c>
      <c r="BW199" s="46" t="e">
        <f>LN(#REF!/#REF!)</f>
        <v>#REF!</v>
      </c>
      <c r="BX199" s="46" t="e">
        <f>LN(#REF!/#REF!)</f>
        <v>#REF!</v>
      </c>
      <c r="BY199" s="46" t="e">
        <f>LN(#REF!/#REF!)</f>
        <v>#REF!</v>
      </c>
      <c r="CA199" s="46" t="e">
        <f>LN(#REF!/#REF!)</f>
        <v>#REF!</v>
      </c>
      <c r="CB199" s="46" t="e">
        <f>LN(#REF!/#REF!)</f>
        <v>#REF!</v>
      </c>
      <c r="CC199" s="46" t="e">
        <f>LN(#REF!/#REF!)</f>
        <v>#REF!</v>
      </c>
      <c r="CD199" s="46" t="e">
        <f>LN(#REF!/#REF!)</f>
        <v>#REF!</v>
      </c>
      <c r="CG199" s="46" t="e">
        <f t="shared" si="275"/>
        <v>#REF!</v>
      </c>
      <c r="CH199" s="46">
        <f t="shared" si="276"/>
        <v>1</v>
      </c>
      <c r="CI199" s="46">
        <f t="shared" si="256"/>
        <v>1</v>
      </c>
      <c r="CJ199" s="46"/>
      <c r="CK199" s="46" t="e">
        <f t="shared" si="277"/>
        <v>#REF!</v>
      </c>
      <c r="CL199" s="46">
        <f t="shared" si="278"/>
        <v>1</v>
      </c>
      <c r="CM199" s="46">
        <f t="shared" si="257"/>
        <v>1</v>
      </c>
      <c r="CN199" s="46"/>
      <c r="CO199" s="46" t="e">
        <f t="shared" si="279"/>
        <v>#REF!</v>
      </c>
      <c r="CP199" s="46">
        <f t="shared" si="280"/>
        <v>1</v>
      </c>
      <c r="CQ199" s="46">
        <f t="shared" si="258"/>
        <v>1</v>
      </c>
      <c r="CR199" s="46"/>
      <c r="CS199" s="46" t="e">
        <f t="shared" si="281"/>
        <v>#REF!</v>
      </c>
      <c r="CT199" s="46">
        <f t="shared" si="282"/>
        <v>1</v>
      </c>
      <c r="CU199" s="46">
        <f t="shared" si="259"/>
        <v>1</v>
      </c>
      <c r="CW199" s="46" t="e">
        <f t="shared" si="283"/>
        <v>#REF!</v>
      </c>
      <c r="CX199" s="46">
        <f t="shared" si="284"/>
        <v>1</v>
      </c>
      <c r="CY199" s="46">
        <f t="shared" si="260"/>
        <v>1</v>
      </c>
      <c r="DD199" s="2">
        <f t="shared" si="249"/>
        <v>2008</v>
      </c>
      <c r="DE199" s="46">
        <f t="shared" si="205"/>
        <v>1.861650648039711</v>
      </c>
      <c r="DF199" s="46">
        <f t="shared" si="206"/>
        <v>1.438785468361742</v>
      </c>
      <c r="DG199" s="46">
        <f t="shared" si="207"/>
        <v>1.2676225806490824</v>
      </c>
      <c r="DH199" s="46">
        <f t="shared" si="208"/>
        <v>1.0207330483504395</v>
      </c>
    </row>
    <row r="200" spans="1:112" x14ac:dyDescent="0.2">
      <c r="A200" s="33" t="s">
        <v>64</v>
      </c>
      <c r="B200" s="1">
        <f t="shared" si="261"/>
        <v>1986</v>
      </c>
      <c r="D200" s="43">
        <f>Adjusted_Supplier_Data!D53</f>
        <v>2447.8424031279992</v>
      </c>
      <c r="F200" s="49">
        <f t="shared" si="250"/>
        <v>59.492416736089979</v>
      </c>
      <c r="H200" s="115">
        <f t="shared" si="221"/>
        <v>41.145452436176804</v>
      </c>
      <c r="K200" s="50">
        <f t="shared" si="222"/>
        <v>2453.2573682359589</v>
      </c>
      <c r="L200" s="115">
        <f t="shared" si="251"/>
        <v>41.236471853525082</v>
      </c>
      <c r="O200" s="46">
        <f>Weather_factors!JB45</f>
        <v>0.9977927447898165</v>
      </c>
      <c r="R200" s="46">
        <f t="shared" si="252"/>
        <v>0.99724287823504698</v>
      </c>
      <c r="S200" s="46"/>
      <c r="T200" s="46"/>
      <c r="V200" s="48">
        <f t="shared" si="253"/>
        <v>1.0227054921100727</v>
      </c>
      <c r="W200" s="48">
        <f t="shared" si="254"/>
        <v>1.0139807412727617</v>
      </c>
      <c r="X200" s="48">
        <f t="shared" si="255"/>
        <v>1.0167841389525267</v>
      </c>
      <c r="Y200" s="48">
        <f t="shared" si="223"/>
        <v>0.99724287823504698</v>
      </c>
      <c r="Z200" s="48">
        <f t="shared" si="224"/>
        <v>1.0370036729934962</v>
      </c>
      <c r="AA200" s="48">
        <f t="shared" si="225"/>
        <v>1.0370036729934959</v>
      </c>
      <c r="AB200" s="48"/>
      <c r="AC200" s="48" t="e">
        <f>#REF!*#REF!*X200</f>
        <v>#REF!</v>
      </c>
      <c r="AH200" s="5"/>
      <c r="AJ200" s="46" t="e">
        <f>D200/#REF!</f>
        <v>#REF!</v>
      </c>
      <c r="AK200" s="46" t="e">
        <f>#REF!/#REF!</f>
        <v>#REF!</v>
      </c>
      <c r="AL200" s="46" t="e">
        <f>#REF!/#REF!</f>
        <v>#REF!</v>
      </c>
      <c r="AM200" s="46" t="e">
        <f>#REF!/#REF!</f>
        <v>#REF!</v>
      </c>
      <c r="AO200" s="46" t="e">
        <f t="shared" si="262"/>
        <v>#REF!</v>
      </c>
      <c r="AP200" s="46" t="e">
        <f t="shared" si="263"/>
        <v>#REF!</v>
      </c>
      <c r="AQ200" s="46" t="e">
        <f t="shared" si="264"/>
        <v>#REF!</v>
      </c>
      <c r="AR200" s="46" t="e">
        <f t="shared" si="265"/>
        <v>#REF!</v>
      </c>
      <c r="AS200" s="46" t="e">
        <f t="shared" si="266"/>
        <v>#REF!</v>
      </c>
      <c r="AT200" s="46"/>
      <c r="AU200" s="46" t="e">
        <f t="shared" si="267"/>
        <v>#REF!</v>
      </c>
      <c r="AV200" s="46" t="e">
        <f t="shared" si="268"/>
        <v>#REF!</v>
      </c>
      <c r="AW200" s="46" t="e">
        <f t="shared" si="269"/>
        <v>#REF!</v>
      </c>
      <c r="AX200" s="46" t="e">
        <f t="shared" si="270"/>
        <v>#REF!</v>
      </c>
      <c r="BA200" s="46" t="e">
        <f>LN(#REF!/#REF!)</f>
        <v>#REF!</v>
      </c>
      <c r="BB200" s="46" t="e">
        <f>LN(#REF!/#REF!)</f>
        <v>#REF!</v>
      </c>
      <c r="BC200" s="46" t="e">
        <f>LN(#REF!/#REF!)</f>
        <v>#REF!</v>
      </c>
      <c r="BD200" s="46" t="e">
        <f>LN(#REF!/#REF!)</f>
        <v>#REF!</v>
      </c>
      <c r="BF200" s="46" t="e">
        <f>F200/#REF!</f>
        <v>#REF!</v>
      </c>
      <c r="BG200" s="46" t="e">
        <f>#REF!/#REF!</f>
        <v>#REF!</v>
      </c>
      <c r="BH200" s="46" t="e">
        <f>#REF!/#REF!</f>
        <v>#REF!</v>
      </c>
      <c r="BI200" s="46" t="e">
        <f>#REF!/#REF!</f>
        <v>#REF!</v>
      </c>
      <c r="BJ200" s="46"/>
      <c r="BL200" s="46" t="e">
        <f t="shared" si="271"/>
        <v>#REF!</v>
      </c>
      <c r="BM200" s="46" t="e">
        <f t="shared" si="272"/>
        <v>#REF!</v>
      </c>
      <c r="BN200" s="46" t="e">
        <f t="shared" si="273"/>
        <v>#REF!</v>
      </c>
      <c r="BO200" s="46" t="e">
        <f t="shared" si="274"/>
        <v>#REF!</v>
      </c>
      <c r="BQ200" s="46" t="e">
        <f>LN(#REF!/#REF!)</f>
        <v>#REF!</v>
      </c>
      <c r="BR200" s="46" t="e">
        <f>LN(#REF!/#REF!)</f>
        <v>#REF!</v>
      </c>
      <c r="BS200" s="46" t="e">
        <f>LN(#REF!/#REF!)</f>
        <v>#REF!</v>
      </c>
      <c r="BT200" s="46" t="e">
        <f>LN(#REF!/#REF!)</f>
        <v>#REF!</v>
      </c>
      <c r="BV200" s="46" t="e">
        <f>LN(#REF!/#REF!)</f>
        <v>#REF!</v>
      </c>
      <c r="BW200" s="46" t="e">
        <f>LN(#REF!/#REF!)</f>
        <v>#REF!</v>
      </c>
      <c r="BX200" s="46" t="e">
        <f>LN(#REF!/#REF!)</f>
        <v>#REF!</v>
      </c>
      <c r="BY200" s="46" t="e">
        <f>LN(#REF!/#REF!)</f>
        <v>#REF!</v>
      </c>
      <c r="CA200" s="46" t="e">
        <f>LN(#REF!/#REF!)</f>
        <v>#REF!</v>
      </c>
      <c r="CB200" s="46" t="e">
        <f>LN(#REF!/#REF!)</f>
        <v>#REF!</v>
      </c>
      <c r="CC200" s="46" t="e">
        <f>LN(#REF!/#REF!)</f>
        <v>#REF!</v>
      </c>
      <c r="CD200" s="46" t="e">
        <f>LN(#REF!/#REF!)</f>
        <v>#REF!</v>
      </c>
      <c r="CG200" s="46" t="e">
        <f t="shared" si="275"/>
        <v>#REF!</v>
      </c>
      <c r="CH200" s="46">
        <f t="shared" si="276"/>
        <v>1</v>
      </c>
      <c r="CI200" s="46">
        <f t="shared" si="256"/>
        <v>1</v>
      </c>
      <c r="CJ200" s="46"/>
      <c r="CK200" s="46" t="e">
        <f t="shared" si="277"/>
        <v>#REF!</v>
      </c>
      <c r="CL200" s="46">
        <f t="shared" si="278"/>
        <v>1</v>
      </c>
      <c r="CM200" s="46">
        <f t="shared" si="257"/>
        <v>1</v>
      </c>
      <c r="CN200" s="46"/>
      <c r="CO200" s="46" t="e">
        <f t="shared" si="279"/>
        <v>#REF!</v>
      </c>
      <c r="CP200" s="46">
        <f t="shared" si="280"/>
        <v>1</v>
      </c>
      <c r="CQ200" s="46">
        <f t="shared" si="258"/>
        <v>1</v>
      </c>
      <c r="CR200" s="46"/>
      <c r="CS200" s="46" t="e">
        <f t="shared" si="281"/>
        <v>#REF!</v>
      </c>
      <c r="CT200" s="46">
        <f t="shared" si="282"/>
        <v>1</v>
      </c>
      <c r="CU200" s="46">
        <f t="shared" si="259"/>
        <v>1</v>
      </c>
      <c r="CW200" s="46" t="e">
        <f t="shared" si="283"/>
        <v>#REF!</v>
      </c>
      <c r="CX200" s="46">
        <f t="shared" si="284"/>
        <v>1</v>
      </c>
      <c r="CY200" s="46">
        <f t="shared" si="260"/>
        <v>1</v>
      </c>
      <c r="DD200" s="2">
        <f>DD199+1</f>
        <v>2009</v>
      </c>
      <c r="DE200" s="46">
        <f t="shared" si="205"/>
        <v>1.8310011999951146</v>
      </c>
      <c r="DF200" s="46">
        <f t="shared" si="206"/>
        <v>1.450788910209897</v>
      </c>
      <c r="DG200" s="46">
        <f t="shared" si="207"/>
        <v>1.2426245402449327</v>
      </c>
      <c r="DH200" s="46">
        <f t="shared" si="208"/>
        <v>1.0156509419190096</v>
      </c>
    </row>
    <row r="201" spans="1:112" x14ac:dyDescent="0.2">
      <c r="A201" s="33" t="s">
        <v>64</v>
      </c>
      <c r="B201" s="1">
        <f t="shared" si="261"/>
        <v>1987</v>
      </c>
      <c r="D201" s="43">
        <f>Adjusted_Supplier_Data!D54</f>
        <v>2547.9694031279996</v>
      </c>
      <c r="F201" s="49">
        <f t="shared" si="250"/>
        <v>60.763476770077759</v>
      </c>
      <c r="H201" s="115">
        <f t="shared" si="221"/>
        <v>41.932580862172067</v>
      </c>
      <c r="K201" s="50">
        <f t="shared" si="222"/>
        <v>2540.1416861526163</v>
      </c>
      <c r="L201" s="115">
        <f t="shared" si="251"/>
        <v>41.803758131948733</v>
      </c>
      <c r="O201" s="46">
        <f>Weather_factors!JB46</f>
        <v>1.0030816064387493</v>
      </c>
      <c r="R201" s="46">
        <f t="shared" si="252"/>
        <v>1.0109618550448947</v>
      </c>
      <c r="S201" s="46"/>
      <c r="T201" s="46"/>
      <c r="V201" s="48">
        <f t="shared" si="253"/>
        <v>1.0445556731731047</v>
      </c>
      <c r="W201" s="48">
        <f t="shared" si="254"/>
        <v>1.0333785852047386</v>
      </c>
      <c r="X201" s="48">
        <f t="shared" si="255"/>
        <v>1.022173665651162</v>
      </c>
      <c r="Y201" s="48">
        <f t="shared" si="223"/>
        <v>1.0109618550448947</v>
      </c>
      <c r="Z201" s="48">
        <f t="shared" si="224"/>
        <v>1.0794214637112063</v>
      </c>
      <c r="AA201" s="48">
        <f t="shared" si="225"/>
        <v>1.0794214637112063</v>
      </c>
      <c r="AB201" s="48"/>
      <c r="AC201" s="48" t="e">
        <f>#REF!*#REF!*X201</f>
        <v>#REF!</v>
      </c>
      <c r="AH201" s="5"/>
      <c r="AJ201" s="46" t="e">
        <f>D201/#REF!</f>
        <v>#REF!</v>
      </c>
      <c r="AK201" s="46" t="e">
        <f>#REF!/#REF!</f>
        <v>#REF!</v>
      </c>
      <c r="AL201" s="46" t="e">
        <f>#REF!/#REF!</f>
        <v>#REF!</v>
      </c>
      <c r="AM201" s="46" t="e">
        <f>#REF!/#REF!</f>
        <v>#REF!</v>
      </c>
      <c r="AO201" s="46" t="e">
        <f t="shared" si="262"/>
        <v>#REF!</v>
      </c>
      <c r="AP201" s="46" t="e">
        <f t="shared" si="263"/>
        <v>#REF!</v>
      </c>
      <c r="AQ201" s="46" t="e">
        <f t="shared" si="264"/>
        <v>#REF!</v>
      </c>
      <c r="AR201" s="46" t="e">
        <f t="shared" si="265"/>
        <v>#REF!</v>
      </c>
      <c r="AS201" s="46" t="e">
        <f t="shared" si="266"/>
        <v>#REF!</v>
      </c>
      <c r="AT201" s="46"/>
      <c r="AU201" s="46" t="e">
        <f t="shared" si="267"/>
        <v>#REF!</v>
      </c>
      <c r="AV201" s="46" t="e">
        <f t="shared" si="268"/>
        <v>#REF!</v>
      </c>
      <c r="AW201" s="46" t="e">
        <f t="shared" si="269"/>
        <v>#REF!</v>
      </c>
      <c r="AX201" s="46" t="e">
        <f t="shared" si="270"/>
        <v>#REF!</v>
      </c>
      <c r="BA201" s="46" t="e">
        <f>LN(#REF!/#REF!)</f>
        <v>#REF!</v>
      </c>
      <c r="BB201" s="46" t="e">
        <f>LN(#REF!/#REF!)</f>
        <v>#REF!</v>
      </c>
      <c r="BC201" s="46" t="e">
        <f>LN(#REF!/#REF!)</f>
        <v>#REF!</v>
      </c>
      <c r="BD201" s="46" t="e">
        <f>LN(#REF!/#REF!)</f>
        <v>#REF!</v>
      </c>
      <c r="BF201" s="46" t="e">
        <f>F201/#REF!</f>
        <v>#REF!</v>
      </c>
      <c r="BG201" s="46" t="e">
        <f>#REF!/#REF!</f>
        <v>#REF!</v>
      </c>
      <c r="BH201" s="46" t="e">
        <f>#REF!/#REF!</f>
        <v>#REF!</v>
      </c>
      <c r="BI201" s="46" t="e">
        <f>#REF!/#REF!</f>
        <v>#REF!</v>
      </c>
      <c r="BJ201" s="46"/>
      <c r="BL201" s="46" t="e">
        <f t="shared" si="271"/>
        <v>#REF!</v>
      </c>
      <c r="BM201" s="46" t="e">
        <f t="shared" si="272"/>
        <v>#REF!</v>
      </c>
      <c r="BN201" s="46" t="e">
        <f t="shared" si="273"/>
        <v>#REF!</v>
      </c>
      <c r="BO201" s="46" t="e">
        <f t="shared" si="274"/>
        <v>#REF!</v>
      </c>
      <c r="BQ201" s="46" t="e">
        <f>LN(#REF!/#REF!)</f>
        <v>#REF!</v>
      </c>
      <c r="BR201" s="46" t="e">
        <f>LN(#REF!/#REF!)</f>
        <v>#REF!</v>
      </c>
      <c r="BS201" s="46" t="e">
        <f>LN(#REF!/#REF!)</f>
        <v>#REF!</v>
      </c>
      <c r="BT201" s="46" t="e">
        <f>LN(#REF!/#REF!)</f>
        <v>#REF!</v>
      </c>
      <c r="BV201" s="46" t="e">
        <f>LN(#REF!/#REF!)</f>
        <v>#REF!</v>
      </c>
      <c r="BW201" s="46" t="e">
        <f>LN(#REF!/#REF!)</f>
        <v>#REF!</v>
      </c>
      <c r="BX201" s="46" t="e">
        <f>LN(#REF!/#REF!)</f>
        <v>#REF!</v>
      </c>
      <c r="BY201" s="46" t="e">
        <f>LN(#REF!/#REF!)</f>
        <v>#REF!</v>
      </c>
      <c r="CA201" s="46" t="e">
        <f>LN(#REF!/#REF!)</f>
        <v>#REF!</v>
      </c>
      <c r="CB201" s="46" t="e">
        <f>LN(#REF!/#REF!)</f>
        <v>#REF!</v>
      </c>
      <c r="CC201" s="46" t="e">
        <f>LN(#REF!/#REF!)</f>
        <v>#REF!</v>
      </c>
      <c r="CD201" s="46" t="e">
        <f>LN(#REF!/#REF!)</f>
        <v>#REF!</v>
      </c>
      <c r="CG201" s="46" t="e">
        <f t="shared" si="275"/>
        <v>#REF!</v>
      </c>
      <c r="CH201" s="46">
        <f t="shared" si="276"/>
        <v>1</v>
      </c>
      <c r="CI201" s="46">
        <f t="shared" si="256"/>
        <v>1</v>
      </c>
      <c r="CJ201" s="46"/>
      <c r="CK201" s="46" t="e">
        <f t="shared" si="277"/>
        <v>#REF!</v>
      </c>
      <c r="CL201" s="46">
        <f t="shared" si="278"/>
        <v>1</v>
      </c>
      <c r="CM201" s="46">
        <f t="shared" si="257"/>
        <v>1</v>
      </c>
      <c r="CN201" s="46"/>
      <c r="CO201" s="46" t="e">
        <f t="shared" si="279"/>
        <v>#REF!</v>
      </c>
      <c r="CP201" s="46">
        <f t="shared" si="280"/>
        <v>1</v>
      </c>
      <c r="CQ201" s="46">
        <f t="shared" si="258"/>
        <v>1</v>
      </c>
      <c r="CR201" s="46"/>
      <c r="CS201" s="46" t="e">
        <f t="shared" si="281"/>
        <v>#REF!</v>
      </c>
      <c r="CT201" s="46">
        <f t="shared" si="282"/>
        <v>1</v>
      </c>
      <c r="CU201" s="46">
        <f t="shared" si="259"/>
        <v>1</v>
      </c>
      <c r="CW201" s="46" t="e">
        <f t="shared" si="283"/>
        <v>#REF!</v>
      </c>
      <c r="CX201" s="46">
        <f t="shared" si="284"/>
        <v>1</v>
      </c>
      <c r="CY201" s="46">
        <f t="shared" si="260"/>
        <v>1</v>
      </c>
      <c r="DD201" s="2">
        <f>DD200+1</f>
        <v>2010</v>
      </c>
      <c r="DE201" s="46">
        <f t="shared" si="205"/>
        <v>1.8642930270097078</v>
      </c>
      <c r="DF201" s="46">
        <f t="shared" si="206"/>
        <v>1.4547657413003872</v>
      </c>
      <c r="DG201" s="46">
        <f t="shared" si="207"/>
        <v>1.2316604894869723</v>
      </c>
      <c r="DH201" s="46">
        <f t="shared" si="208"/>
        <v>1.0404712876443081</v>
      </c>
    </row>
    <row r="202" spans="1:112" x14ac:dyDescent="0.2">
      <c r="A202" s="33" t="s">
        <v>64</v>
      </c>
      <c r="B202" s="1">
        <f t="shared" si="261"/>
        <v>1988</v>
      </c>
      <c r="D202" s="43">
        <f>Adjusted_Supplier_Data!D55</f>
        <v>2684.3214031279999</v>
      </c>
      <c r="F202" s="49">
        <f t="shared" si="250"/>
        <v>62.000598696130474</v>
      </c>
      <c r="H202" s="115">
        <f t="shared" si="221"/>
        <v>43.295088427840156</v>
      </c>
      <c r="K202" s="50">
        <f t="shared" si="222"/>
        <v>2664.5948830976513</v>
      </c>
      <c r="L202" s="115">
        <f t="shared" si="251"/>
        <v>42.976921822271883</v>
      </c>
      <c r="O202" s="46">
        <f>Weather_factors!JB47</f>
        <v>1.0074031966943569</v>
      </c>
      <c r="R202" s="46">
        <f t="shared" si="252"/>
        <v>1.0393330779597547</v>
      </c>
      <c r="S202" s="46"/>
      <c r="T202" s="46"/>
      <c r="V202" s="48">
        <f t="shared" si="253"/>
        <v>1.065822440562912</v>
      </c>
      <c r="W202" s="48">
        <f t="shared" si="254"/>
        <v>1.066955963739314</v>
      </c>
      <c r="X202" s="48">
        <f t="shared" si="255"/>
        <v>1.0265775104875754</v>
      </c>
      <c r="Y202" s="48">
        <f t="shared" si="223"/>
        <v>1.0393330779597547</v>
      </c>
      <c r="Z202" s="48">
        <f t="shared" si="224"/>
        <v>1.1371856092457897</v>
      </c>
      <c r="AA202" s="48">
        <f t="shared" si="225"/>
        <v>1.1371856092457895</v>
      </c>
      <c r="AB202" s="48"/>
      <c r="AC202" s="48" t="e">
        <f>#REF!*#REF!*X202</f>
        <v>#REF!</v>
      </c>
      <c r="AH202" s="5"/>
      <c r="AJ202" s="46" t="e">
        <f>D202/#REF!</f>
        <v>#REF!</v>
      </c>
      <c r="AK202" s="46" t="e">
        <f>#REF!/#REF!</f>
        <v>#REF!</v>
      </c>
      <c r="AL202" s="46" t="e">
        <f>#REF!/#REF!</f>
        <v>#REF!</v>
      </c>
      <c r="AM202" s="46" t="e">
        <f>#REF!/#REF!</f>
        <v>#REF!</v>
      </c>
      <c r="AO202" s="46" t="e">
        <f t="shared" si="262"/>
        <v>#REF!</v>
      </c>
      <c r="AP202" s="46" t="e">
        <f t="shared" si="263"/>
        <v>#REF!</v>
      </c>
      <c r="AQ202" s="46" t="e">
        <f t="shared" si="264"/>
        <v>#REF!</v>
      </c>
      <c r="AR202" s="46" t="e">
        <f t="shared" si="265"/>
        <v>#REF!</v>
      </c>
      <c r="AS202" s="46" t="e">
        <f t="shared" si="266"/>
        <v>#REF!</v>
      </c>
      <c r="AT202" s="46"/>
      <c r="AU202" s="46" t="e">
        <f t="shared" si="267"/>
        <v>#REF!</v>
      </c>
      <c r="AV202" s="46" t="e">
        <f t="shared" si="268"/>
        <v>#REF!</v>
      </c>
      <c r="AW202" s="46" t="e">
        <f t="shared" si="269"/>
        <v>#REF!</v>
      </c>
      <c r="AX202" s="46" t="e">
        <f t="shared" si="270"/>
        <v>#REF!</v>
      </c>
      <c r="BA202" s="46" t="e">
        <f>LN(#REF!/#REF!)</f>
        <v>#REF!</v>
      </c>
      <c r="BB202" s="46" t="e">
        <f>LN(#REF!/#REF!)</f>
        <v>#REF!</v>
      </c>
      <c r="BC202" s="46" t="e">
        <f>LN(#REF!/#REF!)</f>
        <v>#REF!</v>
      </c>
      <c r="BD202" s="46" t="e">
        <f>LN(#REF!/#REF!)</f>
        <v>#REF!</v>
      </c>
      <c r="BF202" s="46" t="e">
        <f>F202/#REF!</f>
        <v>#REF!</v>
      </c>
      <c r="BG202" s="46" t="e">
        <f>#REF!/#REF!</f>
        <v>#REF!</v>
      </c>
      <c r="BH202" s="46" t="e">
        <f>#REF!/#REF!</f>
        <v>#REF!</v>
      </c>
      <c r="BI202" s="46" t="e">
        <f>#REF!/#REF!</f>
        <v>#REF!</v>
      </c>
      <c r="BJ202" s="46"/>
      <c r="BL202" s="46" t="e">
        <f t="shared" si="271"/>
        <v>#REF!</v>
      </c>
      <c r="BM202" s="46" t="e">
        <f t="shared" si="272"/>
        <v>#REF!</v>
      </c>
      <c r="BN202" s="46" t="e">
        <f t="shared" si="273"/>
        <v>#REF!</v>
      </c>
      <c r="BO202" s="46" t="e">
        <f t="shared" si="274"/>
        <v>#REF!</v>
      </c>
      <c r="BQ202" s="46" t="e">
        <f>LN(#REF!/#REF!)</f>
        <v>#REF!</v>
      </c>
      <c r="BR202" s="46" t="e">
        <f>LN(#REF!/#REF!)</f>
        <v>#REF!</v>
      </c>
      <c r="BS202" s="46" t="e">
        <f>LN(#REF!/#REF!)</f>
        <v>#REF!</v>
      </c>
      <c r="BT202" s="46" t="e">
        <f>LN(#REF!/#REF!)</f>
        <v>#REF!</v>
      </c>
      <c r="BV202" s="46" t="e">
        <f>LN(#REF!/#REF!)</f>
        <v>#REF!</v>
      </c>
      <c r="BW202" s="46" t="e">
        <f>LN(#REF!/#REF!)</f>
        <v>#REF!</v>
      </c>
      <c r="BX202" s="46" t="e">
        <f>LN(#REF!/#REF!)</f>
        <v>#REF!</v>
      </c>
      <c r="BY202" s="46" t="e">
        <f>LN(#REF!/#REF!)</f>
        <v>#REF!</v>
      </c>
      <c r="CA202" s="46" t="e">
        <f>LN(#REF!/#REF!)</f>
        <v>#REF!</v>
      </c>
      <c r="CB202" s="46" t="e">
        <f>LN(#REF!/#REF!)</f>
        <v>#REF!</v>
      </c>
      <c r="CC202" s="46" t="e">
        <f>LN(#REF!/#REF!)</f>
        <v>#REF!</v>
      </c>
      <c r="CD202" s="46" t="e">
        <f>LN(#REF!/#REF!)</f>
        <v>#REF!</v>
      </c>
      <c r="CG202" s="46" t="e">
        <f t="shared" si="275"/>
        <v>#REF!</v>
      </c>
      <c r="CH202" s="46">
        <f t="shared" si="276"/>
        <v>1</v>
      </c>
      <c r="CI202" s="46">
        <f t="shared" si="256"/>
        <v>1</v>
      </c>
      <c r="CJ202" s="46"/>
      <c r="CK202" s="46" t="e">
        <f t="shared" si="277"/>
        <v>#REF!</v>
      </c>
      <c r="CL202" s="46">
        <f t="shared" si="278"/>
        <v>1</v>
      </c>
      <c r="CM202" s="46">
        <f t="shared" si="257"/>
        <v>1</v>
      </c>
      <c r="CN202" s="46"/>
      <c r="CO202" s="46" t="e">
        <f t="shared" si="279"/>
        <v>#REF!</v>
      </c>
      <c r="CP202" s="46">
        <f t="shared" si="280"/>
        <v>1</v>
      </c>
      <c r="CQ202" s="46">
        <f t="shared" si="258"/>
        <v>1</v>
      </c>
      <c r="CR202" s="46"/>
      <c r="CS202" s="46" t="e">
        <f t="shared" si="281"/>
        <v>#REF!</v>
      </c>
      <c r="CT202" s="46">
        <f t="shared" si="282"/>
        <v>1</v>
      </c>
      <c r="CU202" s="46">
        <f t="shared" si="259"/>
        <v>1</v>
      </c>
      <c r="CW202" s="46" t="e">
        <f t="shared" si="283"/>
        <v>#REF!</v>
      </c>
      <c r="CX202" s="46">
        <f t="shared" si="284"/>
        <v>1</v>
      </c>
      <c r="CY202" s="46">
        <f t="shared" si="260"/>
        <v>1</v>
      </c>
      <c r="DD202" s="2">
        <f>DD201+1</f>
        <v>2011</v>
      </c>
      <c r="DE202" s="46">
        <f t="shared" ref="DE202" si="285">AA225</f>
        <v>1.8611970667336082</v>
      </c>
      <c r="DF202" s="46">
        <f t="shared" ref="DF202" si="286">V225</f>
        <v>1.4580352898685822</v>
      </c>
      <c r="DG202" s="46">
        <f t="shared" ref="DG202" si="287">Y225</f>
        <v>1.2264345319660683</v>
      </c>
      <c r="DH202" s="46">
        <f t="shared" ref="DH202" si="288">X225</f>
        <v>1.040830364544709</v>
      </c>
    </row>
    <row r="203" spans="1:112" x14ac:dyDescent="0.2">
      <c r="A203" s="33" t="s">
        <v>64</v>
      </c>
      <c r="B203" s="1">
        <f t="shared" si="261"/>
        <v>1989</v>
      </c>
      <c r="D203" s="43">
        <f>Adjusted_Supplier_Data!D56</f>
        <v>2775.8534031279996</v>
      </c>
      <c r="F203" s="49">
        <f t="shared" si="250"/>
        <v>63.183000000000014</v>
      </c>
      <c r="H203" s="115">
        <f t="shared" si="221"/>
        <v>43.933548630612648</v>
      </c>
      <c r="K203" s="50">
        <f t="shared" si="222"/>
        <v>2781.7541371337879</v>
      </c>
      <c r="L203" s="115">
        <f t="shared" si="251"/>
        <v>44.026939796049362</v>
      </c>
      <c r="O203" s="46">
        <f>Weather_factors!JB48</f>
        <v>0.99787877227285515</v>
      </c>
      <c r="R203" s="46">
        <f t="shared" si="252"/>
        <v>1.0647262044640744</v>
      </c>
      <c r="S203" s="46"/>
      <c r="T203" s="46"/>
      <c r="V203" s="48">
        <f t="shared" si="253"/>
        <v>1.0861485320832773</v>
      </c>
      <c r="W203" s="48">
        <f t="shared" si="254"/>
        <v>1.0826900561201089</v>
      </c>
      <c r="X203" s="48">
        <f t="shared" si="255"/>
        <v>1.0168718038315554</v>
      </c>
      <c r="Y203" s="48">
        <f t="shared" si="223"/>
        <v>1.0647262044640744</v>
      </c>
      <c r="Z203" s="48">
        <f t="shared" si="224"/>
        <v>1.1759622151560174</v>
      </c>
      <c r="AA203" s="48">
        <f t="shared" si="225"/>
        <v>1.1759622151560174</v>
      </c>
      <c r="AB203" s="48"/>
      <c r="AC203" s="48" t="e">
        <f>#REF!*#REF!*X203</f>
        <v>#REF!</v>
      </c>
      <c r="AH203" s="5"/>
      <c r="AJ203" s="46" t="e">
        <f>D203/#REF!</f>
        <v>#REF!</v>
      </c>
      <c r="AK203" s="46" t="e">
        <f>#REF!/#REF!</f>
        <v>#REF!</v>
      </c>
      <c r="AL203" s="46" t="e">
        <f>#REF!/#REF!</f>
        <v>#REF!</v>
      </c>
      <c r="AM203" s="46" t="e">
        <f>#REF!/#REF!</f>
        <v>#REF!</v>
      </c>
      <c r="AO203" s="46" t="e">
        <f t="shared" si="262"/>
        <v>#REF!</v>
      </c>
      <c r="AP203" s="46" t="e">
        <f t="shared" si="263"/>
        <v>#REF!</v>
      </c>
      <c r="AQ203" s="46" t="e">
        <f t="shared" si="264"/>
        <v>#REF!</v>
      </c>
      <c r="AR203" s="46" t="e">
        <f t="shared" si="265"/>
        <v>#REF!</v>
      </c>
      <c r="AS203" s="46" t="e">
        <f t="shared" si="266"/>
        <v>#REF!</v>
      </c>
      <c r="AT203" s="46"/>
      <c r="AU203" s="46" t="e">
        <f t="shared" si="267"/>
        <v>#REF!</v>
      </c>
      <c r="AV203" s="46" t="e">
        <f t="shared" si="268"/>
        <v>#REF!</v>
      </c>
      <c r="AW203" s="46" t="e">
        <f t="shared" si="269"/>
        <v>#REF!</v>
      </c>
      <c r="AX203" s="46" t="e">
        <f t="shared" si="270"/>
        <v>#REF!</v>
      </c>
      <c r="BA203" s="46" t="e">
        <f>LN(#REF!/#REF!)</f>
        <v>#REF!</v>
      </c>
      <c r="BB203" s="46" t="e">
        <f>LN(#REF!/#REF!)</f>
        <v>#REF!</v>
      </c>
      <c r="BC203" s="46" t="e">
        <f>LN(#REF!/#REF!)</f>
        <v>#REF!</v>
      </c>
      <c r="BD203" s="46" t="e">
        <f>LN(#REF!/#REF!)</f>
        <v>#REF!</v>
      </c>
      <c r="BF203" s="46" t="e">
        <f>F203/#REF!</f>
        <v>#REF!</v>
      </c>
      <c r="BG203" s="46" t="e">
        <f>#REF!/#REF!</f>
        <v>#REF!</v>
      </c>
      <c r="BH203" s="46" t="e">
        <f>#REF!/#REF!</f>
        <v>#REF!</v>
      </c>
      <c r="BI203" s="46" t="e">
        <f>#REF!/#REF!</f>
        <v>#REF!</v>
      </c>
      <c r="BJ203" s="46"/>
      <c r="BL203" s="46" t="e">
        <f t="shared" si="271"/>
        <v>#REF!</v>
      </c>
      <c r="BM203" s="46" t="e">
        <f t="shared" si="272"/>
        <v>#REF!</v>
      </c>
      <c r="BN203" s="46" t="e">
        <f t="shared" si="273"/>
        <v>#REF!</v>
      </c>
      <c r="BO203" s="46" t="e">
        <f t="shared" si="274"/>
        <v>#REF!</v>
      </c>
      <c r="BQ203" s="46" t="e">
        <f>LN(#REF!/#REF!)</f>
        <v>#REF!</v>
      </c>
      <c r="BR203" s="46" t="e">
        <f>LN(#REF!/#REF!)</f>
        <v>#REF!</v>
      </c>
      <c r="BS203" s="46" t="e">
        <f>LN(#REF!/#REF!)</f>
        <v>#REF!</v>
      </c>
      <c r="BT203" s="46" t="e">
        <f>LN(#REF!/#REF!)</f>
        <v>#REF!</v>
      </c>
      <c r="BV203" s="46" t="e">
        <f>LN(#REF!/#REF!)</f>
        <v>#REF!</v>
      </c>
      <c r="BW203" s="46" t="e">
        <f>LN(#REF!/#REF!)</f>
        <v>#REF!</v>
      </c>
      <c r="BX203" s="46" t="e">
        <f>LN(#REF!/#REF!)</f>
        <v>#REF!</v>
      </c>
      <c r="BY203" s="46" t="e">
        <f>LN(#REF!/#REF!)</f>
        <v>#REF!</v>
      </c>
      <c r="CA203" s="46" t="e">
        <f>LN(#REF!/#REF!)</f>
        <v>#REF!</v>
      </c>
      <c r="CB203" s="46" t="e">
        <f>LN(#REF!/#REF!)</f>
        <v>#REF!</v>
      </c>
      <c r="CC203" s="46" t="e">
        <f>LN(#REF!/#REF!)</f>
        <v>#REF!</v>
      </c>
      <c r="CD203" s="46" t="e">
        <f>LN(#REF!/#REF!)</f>
        <v>#REF!</v>
      </c>
      <c r="CG203" s="46" t="e">
        <f t="shared" si="275"/>
        <v>#REF!</v>
      </c>
      <c r="CH203" s="46">
        <f t="shared" si="276"/>
        <v>1</v>
      </c>
      <c r="CI203" s="46">
        <f t="shared" si="256"/>
        <v>1</v>
      </c>
      <c r="CJ203" s="46"/>
      <c r="CK203" s="46" t="e">
        <f t="shared" si="277"/>
        <v>#REF!</v>
      </c>
      <c r="CL203" s="46">
        <f t="shared" si="278"/>
        <v>1</v>
      </c>
      <c r="CM203" s="46">
        <f t="shared" si="257"/>
        <v>1</v>
      </c>
      <c r="CN203" s="46"/>
      <c r="CO203" s="46" t="e">
        <f t="shared" si="279"/>
        <v>#REF!</v>
      </c>
      <c r="CP203" s="46">
        <f t="shared" si="280"/>
        <v>1</v>
      </c>
      <c r="CQ203" s="46">
        <f t="shared" si="258"/>
        <v>1</v>
      </c>
      <c r="CR203" s="46"/>
      <c r="CS203" s="46" t="e">
        <f t="shared" si="281"/>
        <v>#REF!</v>
      </c>
      <c r="CT203" s="46">
        <f t="shared" si="282"/>
        <v>1</v>
      </c>
      <c r="CU203" s="46">
        <f t="shared" si="259"/>
        <v>1</v>
      </c>
      <c r="CW203" s="46" t="e">
        <f t="shared" si="283"/>
        <v>#REF!</v>
      </c>
      <c r="CX203" s="46">
        <f t="shared" si="284"/>
        <v>1</v>
      </c>
      <c r="CY203" s="46">
        <f t="shared" si="260"/>
        <v>1</v>
      </c>
    </row>
    <row r="204" spans="1:112" x14ac:dyDescent="0.2">
      <c r="A204" s="33" t="s">
        <v>64</v>
      </c>
      <c r="B204" s="1">
        <f t="shared" si="261"/>
        <v>1990</v>
      </c>
      <c r="D204" s="43">
        <f>Adjusted_Supplier_Data!D57</f>
        <v>2869.3674031279998</v>
      </c>
      <c r="F204" s="49">
        <f t="shared" si="250"/>
        <v>64.179533191506238</v>
      </c>
      <c r="H204" s="115">
        <f t="shared" si="221"/>
        <v>44.708449258520666</v>
      </c>
      <c r="K204" s="50">
        <f t="shared" si="222"/>
        <v>2858.8386617814003</v>
      </c>
      <c r="L204" s="115">
        <f t="shared" si="251"/>
        <v>44.54439787293046</v>
      </c>
      <c r="O204" s="46">
        <f>Weather_factors!JB49</f>
        <v>1.003682873569381</v>
      </c>
      <c r="R204" s="46">
        <f t="shared" si="252"/>
        <v>1.0772401601629971</v>
      </c>
      <c r="S204" s="46"/>
      <c r="T204" s="46"/>
      <c r="V204" s="48">
        <f t="shared" si="253"/>
        <v>1.1032794543745068</v>
      </c>
      <c r="W204" s="48">
        <f t="shared" si="254"/>
        <v>1.1017865605106658</v>
      </c>
      <c r="X204" s="48">
        <f t="shared" si="255"/>
        <v>1.022786376943053</v>
      </c>
      <c r="Y204" s="48">
        <f t="shared" si="223"/>
        <v>1.0772401601629971</v>
      </c>
      <c r="Z204" s="48">
        <f t="shared" si="224"/>
        <v>1.215578475317372</v>
      </c>
      <c r="AA204" s="48">
        <f t="shared" si="225"/>
        <v>1.215578475317372</v>
      </c>
      <c r="AB204" s="48"/>
      <c r="AC204" s="48" t="e">
        <f>#REF!*#REF!*X204</f>
        <v>#REF!</v>
      </c>
      <c r="AH204" s="5"/>
      <c r="AJ204" s="46" t="e">
        <f>D204/#REF!</f>
        <v>#REF!</v>
      </c>
      <c r="AK204" s="46" t="e">
        <f>#REF!/#REF!</f>
        <v>#REF!</v>
      </c>
      <c r="AL204" s="46" t="e">
        <f>#REF!/#REF!</f>
        <v>#REF!</v>
      </c>
      <c r="AM204" s="46" t="e">
        <f>#REF!/#REF!</f>
        <v>#REF!</v>
      </c>
      <c r="AO204" s="46" t="e">
        <f t="shared" si="262"/>
        <v>#REF!</v>
      </c>
      <c r="AP204" s="46" t="e">
        <f t="shared" si="263"/>
        <v>#REF!</v>
      </c>
      <c r="AQ204" s="46" t="e">
        <f t="shared" si="264"/>
        <v>#REF!</v>
      </c>
      <c r="AR204" s="46" t="e">
        <f t="shared" si="265"/>
        <v>#REF!</v>
      </c>
      <c r="AS204" s="46" t="e">
        <f t="shared" si="266"/>
        <v>#REF!</v>
      </c>
      <c r="AT204" s="46"/>
      <c r="AU204" s="46" t="e">
        <f t="shared" si="267"/>
        <v>#REF!</v>
      </c>
      <c r="AV204" s="46" t="e">
        <f t="shared" si="268"/>
        <v>#REF!</v>
      </c>
      <c r="AW204" s="46" t="e">
        <f t="shared" si="269"/>
        <v>#REF!</v>
      </c>
      <c r="AX204" s="46" t="e">
        <f t="shared" si="270"/>
        <v>#REF!</v>
      </c>
      <c r="BA204" s="46" t="e">
        <f>LN(#REF!/#REF!)</f>
        <v>#REF!</v>
      </c>
      <c r="BB204" s="46" t="e">
        <f>LN(#REF!/#REF!)</f>
        <v>#REF!</v>
      </c>
      <c r="BC204" s="46" t="e">
        <f>LN(#REF!/#REF!)</f>
        <v>#REF!</v>
      </c>
      <c r="BD204" s="46" t="e">
        <f>LN(#REF!/#REF!)</f>
        <v>#REF!</v>
      </c>
      <c r="BF204" s="46" t="e">
        <f>F204/#REF!</f>
        <v>#REF!</v>
      </c>
      <c r="BG204" s="46" t="e">
        <f>#REF!/#REF!</f>
        <v>#REF!</v>
      </c>
      <c r="BH204" s="46" t="e">
        <f>#REF!/#REF!</f>
        <v>#REF!</v>
      </c>
      <c r="BI204" s="46" t="e">
        <f>#REF!/#REF!</f>
        <v>#REF!</v>
      </c>
      <c r="BJ204" s="46"/>
      <c r="BL204" s="46" t="e">
        <f t="shared" si="271"/>
        <v>#REF!</v>
      </c>
      <c r="BM204" s="46" t="e">
        <f t="shared" si="272"/>
        <v>#REF!</v>
      </c>
      <c r="BN204" s="46" t="e">
        <f t="shared" si="273"/>
        <v>#REF!</v>
      </c>
      <c r="BO204" s="46" t="e">
        <f t="shared" si="274"/>
        <v>#REF!</v>
      </c>
      <c r="BQ204" s="46" t="e">
        <f>LN(#REF!/#REF!)</f>
        <v>#REF!</v>
      </c>
      <c r="BR204" s="46" t="e">
        <f>LN(#REF!/#REF!)</f>
        <v>#REF!</v>
      </c>
      <c r="BS204" s="46" t="e">
        <f>LN(#REF!/#REF!)</f>
        <v>#REF!</v>
      </c>
      <c r="BT204" s="46" t="e">
        <f>LN(#REF!/#REF!)</f>
        <v>#REF!</v>
      </c>
      <c r="BV204" s="46" t="e">
        <f>LN(#REF!/#REF!)</f>
        <v>#REF!</v>
      </c>
      <c r="BW204" s="46" t="e">
        <f>LN(#REF!/#REF!)</f>
        <v>#REF!</v>
      </c>
      <c r="BX204" s="46" t="e">
        <f>LN(#REF!/#REF!)</f>
        <v>#REF!</v>
      </c>
      <c r="BY204" s="46" t="e">
        <f>LN(#REF!/#REF!)</f>
        <v>#REF!</v>
      </c>
      <c r="CA204" s="46" t="e">
        <f>LN(#REF!/#REF!)</f>
        <v>#REF!</v>
      </c>
      <c r="CB204" s="46" t="e">
        <f>LN(#REF!/#REF!)</f>
        <v>#REF!</v>
      </c>
      <c r="CC204" s="46" t="e">
        <f>LN(#REF!/#REF!)</f>
        <v>#REF!</v>
      </c>
      <c r="CD204" s="46" t="e">
        <f>LN(#REF!/#REF!)</f>
        <v>#REF!</v>
      </c>
      <c r="CG204" s="46" t="e">
        <f t="shared" si="275"/>
        <v>#REF!</v>
      </c>
      <c r="CH204" s="46">
        <f t="shared" si="276"/>
        <v>1</v>
      </c>
      <c r="CI204" s="46">
        <f t="shared" si="256"/>
        <v>1</v>
      </c>
      <c r="CJ204" s="46"/>
      <c r="CK204" s="46" t="e">
        <f t="shared" si="277"/>
        <v>#REF!</v>
      </c>
      <c r="CL204" s="46">
        <f t="shared" si="278"/>
        <v>1</v>
      </c>
      <c r="CM204" s="46">
        <f t="shared" si="257"/>
        <v>1</v>
      </c>
      <c r="CN204" s="46"/>
      <c r="CO204" s="46" t="e">
        <f t="shared" si="279"/>
        <v>#REF!</v>
      </c>
      <c r="CP204" s="46">
        <f t="shared" si="280"/>
        <v>1</v>
      </c>
      <c r="CQ204" s="46">
        <f t="shared" si="258"/>
        <v>1</v>
      </c>
      <c r="CR204" s="46"/>
      <c r="CS204" s="46" t="e">
        <f t="shared" si="281"/>
        <v>#REF!</v>
      </c>
      <c r="CT204" s="46">
        <f t="shared" si="282"/>
        <v>1</v>
      </c>
      <c r="CU204" s="46">
        <f t="shared" si="259"/>
        <v>1</v>
      </c>
      <c r="CW204" s="46" t="e">
        <f t="shared" si="283"/>
        <v>#REF!</v>
      </c>
      <c r="CX204" s="46">
        <f t="shared" si="284"/>
        <v>1</v>
      </c>
      <c r="CY204" s="46">
        <f t="shared" si="260"/>
        <v>1</v>
      </c>
    </row>
    <row r="205" spans="1:112" x14ac:dyDescent="0.2">
      <c r="A205" s="33" t="s">
        <v>64</v>
      </c>
      <c r="B205" s="1">
        <f t="shared" si="261"/>
        <v>1991</v>
      </c>
      <c r="D205" s="43">
        <f>Adjusted_Supplier_Data!D58</f>
        <v>2927.3054065400001</v>
      </c>
      <c r="F205" s="49">
        <f t="shared" si="250"/>
        <v>64.956802596915423</v>
      </c>
      <c r="H205" s="115">
        <f t="shared" si="221"/>
        <v>45.065417162004955</v>
      </c>
      <c r="K205" s="50">
        <f t="shared" si="222"/>
        <v>2896.3580900386169</v>
      </c>
      <c r="L205" s="115">
        <f t="shared" si="251"/>
        <v>44.588987977313948</v>
      </c>
      <c r="O205" s="46">
        <f>Weather_factors!JB50</f>
        <v>1.0106849068862789</v>
      </c>
      <c r="R205" s="46">
        <f t="shared" si="252"/>
        <v>1.0783185056672908</v>
      </c>
      <c r="S205" s="46"/>
      <c r="T205" s="46"/>
      <c r="V205" s="48">
        <f t="shared" si="253"/>
        <v>1.1166411184885634</v>
      </c>
      <c r="W205" s="48">
        <f t="shared" si="254"/>
        <v>1.1105836099524489</v>
      </c>
      <c r="X205" s="48">
        <f t="shared" si="255"/>
        <v>1.0299216828011235</v>
      </c>
      <c r="Y205" s="48">
        <f t="shared" si="223"/>
        <v>1.0783185056672908</v>
      </c>
      <c r="Z205" s="48">
        <f t="shared" si="224"/>
        <v>1.2401233243923691</v>
      </c>
      <c r="AA205" s="48">
        <f t="shared" si="225"/>
        <v>1.2401233243923688</v>
      </c>
      <c r="AB205" s="48"/>
      <c r="AC205" s="48" t="e">
        <f>#REF!*#REF!*X205</f>
        <v>#REF!</v>
      </c>
      <c r="AH205" s="5"/>
      <c r="AJ205" s="46" t="e">
        <f>D205/#REF!</f>
        <v>#REF!</v>
      </c>
      <c r="AK205" s="46" t="e">
        <f>#REF!/#REF!</f>
        <v>#REF!</v>
      </c>
      <c r="AL205" s="46" t="e">
        <f>#REF!/#REF!</f>
        <v>#REF!</v>
      </c>
      <c r="AM205" s="46" t="e">
        <f>#REF!/#REF!</f>
        <v>#REF!</v>
      </c>
      <c r="AO205" s="46" t="e">
        <f t="shared" si="262"/>
        <v>#REF!</v>
      </c>
      <c r="AP205" s="46" t="e">
        <f t="shared" si="263"/>
        <v>#REF!</v>
      </c>
      <c r="AQ205" s="46" t="e">
        <f t="shared" si="264"/>
        <v>#REF!</v>
      </c>
      <c r="AR205" s="46" t="e">
        <f t="shared" si="265"/>
        <v>#REF!</v>
      </c>
      <c r="AS205" s="46" t="e">
        <f t="shared" si="266"/>
        <v>#REF!</v>
      </c>
      <c r="AT205" s="46"/>
      <c r="AU205" s="46" t="e">
        <f t="shared" si="267"/>
        <v>#REF!</v>
      </c>
      <c r="AV205" s="46" t="e">
        <f t="shared" si="268"/>
        <v>#REF!</v>
      </c>
      <c r="AW205" s="46" t="e">
        <f t="shared" si="269"/>
        <v>#REF!</v>
      </c>
      <c r="AX205" s="46" t="e">
        <f t="shared" si="270"/>
        <v>#REF!</v>
      </c>
      <c r="BA205" s="46" t="e">
        <f>LN(#REF!/#REF!)</f>
        <v>#REF!</v>
      </c>
      <c r="BB205" s="46" t="e">
        <f>LN(#REF!/#REF!)</f>
        <v>#REF!</v>
      </c>
      <c r="BC205" s="46" t="e">
        <f>LN(#REF!/#REF!)</f>
        <v>#REF!</v>
      </c>
      <c r="BD205" s="46" t="e">
        <f>LN(#REF!/#REF!)</f>
        <v>#REF!</v>
      </c>
      <c r="BF205" s="46" t="e">
        <f>F205/#REF!</f>
        <v>#REF!</v>
      </c>
      <c r="BG205" s="46" t="e">
        <f>#REF!/#REF!</f>
        <v>#REF!</v>
      </c>
      <c r="BH205" s="46" t="e">
        <f>#REF!/#REF!</f>
        <v>#REF!</v>
      </c>
      <c r="BI205" s="46" t="e">
        <f>#REF!/#REF!</f>
        <v>#REF!</v>
      </c>
      <c r="BJ205" s="46"/>
      <c r="BL205" s="46" t="e">
        <f t="shared" si="271"/>
        <v>#REF!</v>
      </c>
      <c r="BM205" s="46" t="e">
        <f t="shared" si="272"/>
        <v>#REF!</v>
      </c>
      <c r="BN205" s="46" t="e">
        <f t="shared" si="273"/>
        <v>#REF!</v>
      </c>
      <c r="BO205" s="46" t="e">
        <f t="shared" si="274"/>
        <v>#REF!</v>
      </c>
      <c r="BQ205" s="46" t="e">
        <f>LN(#REF!/#REF!)</f>
        <v>#REF!</v>
      </c>
      <c r="BR205" s="46" t="e">
        <f>LN(#REF!/#REF!)</f>
        <v>#REF!</v>
      </c>
      <c r="BS205" s="46" t="e">
        <f>LN(#REF!/#REF!)</f>
        <v>#REF!</v>
      </c>
      <c r="BT205" s="46" t="e">
        <f>LN(#REF!/#REF!)</f>
        <v>#REF!</v>
      </c>
      <c r="BV205" s="46" t="e">
        <f>LN(#REF!/#REF!)</f>
        <v>#REF!</v>
      </c>
      <c r="BW205" s="46" t="e">
        <f>LN(#REF!/#REF!)</f>
        <v>#REF!</v>
      </c>
      <c r="BX205" s="46" t="e">
        <f>LN(#REF!/#REF!)</f>
        <v>#REF!</v>
      </c>
      <c r="BY205" s="46" t="e">
        <f>LN(#REF!/#REF!)</f>
        <v>#REF!</v>
      </c>
      <c r="CA205" s="46" t="e">
        <f>LN(#REF!/#REF!)</f>
        <v>#REF!</v>
      </c>
      <c r="CB205" s="46" t="e">
        <f>LN(#REF!/#REF!)</f>
        <v>#REF!</v>
      </c>
      <c r="CC205" s="46" t="e">
        <f>LN(#REF!/#REF!)</f>
        <v>#REF!</v>
      </c>
      <c r="CD205" s="46" t="e">
        <f>LN(#REF!/#REF!)</f>
        <v>#REF!</v>
      </c>
      <c r="CG205" s="46" t="e">
        <f t="shared" si="275"/>
        <v>#REF!</v>
      </c>
      <c r="CH205" s="46">
        <f t="shared" si="276"/>
        <v>1</v>
      </c>
      <c r="CI205" s="46">
        <f t="shared" si="256"/>
        <v>1</v>
      </c>
      <c r="CJ205" s="46"/>
      <c r="CK205" s="46" t="e">
        <f t="shared" si="277"/>
        <v>#REF!</v>
      </c>
      <c r="CL205" s="46">
        <f t="shared" si="278"/>
        <v>1</v>
      </c>
      <c r="CM205" s="46">
        <f t="shared" si="257"/>
        <v>1</v>
      </c>
      <c r="CN205" s="46"/>
      <c r="CO205" s="46" t="e">
        <f t="shared" si="279"/>
        <v>#REF!</v>
      </c>
      <c r="CP205" s="46">
        <f t="shared" si="280"/>
        <v>1</v>
      </c>
      <c r="CQ205" s="46">
        <f t="shared" si="258"/>
        <v>1</v>
      </c>
      <c r="CR205" s="46"/>
      <c r="CS205" s="46" t="e">
        <f t="shared" si="281"/>
        <v>#REF!</v>
      </c>
      <c r="CT205" s="46">
        <f t="shared" si="282"/>
        <v>1</v>
      </c>
      <c r="CU205" s="46">
        <f t="shared" si="259"/>
        <v>1</v>
      </c>
      <c r="CW205" s="46" t="e">
        <f t="shared" si="283"/>
        <v>#REF!</v>
      </c>
      <c r="CX205" s="46">
        <f t="shared" si="284"/>
        <v>1</v>
      </c>
      <c r="CY205" s="46">
        <f t="shared" si="260"/>
        <v>1</v>
      </c>
    </row>
    <row r="206" spans="1:112" x14ac:dyDescent="0.2">
      <c r="A206" s="33" t="s">
        <v>64</v>
      </c>
      <c r="B206" s="1">
        <f t="shared" si="261"/>
        <v>1992</v>
      </c>
      <c r="D206" s="43">
        <f>Adjusted_Supplier_Data!D59</f>
        <v>2930.0031853599999</v>
      </c>
      <c r="F206" s="49">
        <f t="shared" si="250"/>
        <v>65.56853183679668</v>
      </c>
      <c r="H206" s="115">
        <f t="shared" si="221"/>
        <v>44.686118527907908</v>
      </c>
      <c r="K206" s="50">
        <f t="shared" si="222"/>
        <v>2972.6178021953447</v>
      </c>
      <c r="L206" s="115">
        <f t="shared" si="251"/>
        <v>45.336043356809284</v>
      </c>
      <c r="O206" s="46">
        <f>Weather_factors!JB51</f>
        <v>0.98566427988022109</v>
      </c>
      <c r="R206" s="46">
        <f t="shared" si="252"/>
        <v>1.0963849314152352</v>
      </c>
      <c r="S206" s="46"/>
      <c r="T206" s="46"/>
      <c r="V206" s="48">
        <f t="shared" si="253"/>
        <v>1.1271570613201707</v>
      </c>
      <c r="W206" s="48">
        <f t="shared" si="254"/>
        <v>1.1012362462125058</v>
      </c>
      <c r="X206" s="48">
        <f t="shared" si="255"/>
        <v>1.0044248280492223</v>
      </c>
      <c r="Y206" s="48">
        <f t="shared" si="223"/>
        <v>1.0963849314152352</v>
      </c>
      <c r="Z206" s="48">
        <f t="shared" si="224"/>
        <v>1.2412662111001442</v>
      </c>
      <c r="AA206" s="48">
        <f t="shared" si="225"/>
        <v>1.241266211100144</v>
      </c>
      <c r="AB206" s="48"/>
      <c r="AC206" s="48" t="e">
        <f>#REF!*#REF!*X206</f>
        <v>#REF!</v>
      </c>
      <c r="AH206" s="5"/>
      <c r="AJ206" s="46" t="e">
        <f>D206/#REF!</f>
        <v>#REF!</v>
      </c>
      <c r="AK206" s="46" t="e">
        <f>#REF!/#REF!</f>
        <v>#REF!</v>
      </c>
      <c r="AL206" s="46" t="e">
        <f>#REF!/#REF!</f>
        <v>#REF!</v>
      </c>
      <c r="AM206" s="46" t="e">
        <f>#REF!/#REF!</f>
        <v>#REF!</v>
      </c>
      <c r="AO206" s="46" t="e">
        <f t="shared" si="262"/>
        <v>#REF!</v>
      </c>
      <c r="AP206" s="46" t="e">
        <f t="shared" si="263"/>
        <v>#REF!</v>
      </c>
      <c r="AQ206" s="46" t="e">
        <f t="shared" si="264"/>
        <v>#REF!</v>
      </c>
      <c r="AR206" s="46" t="e">
        <f t="shared" si="265"/>
        <v>#REF!</v>
      </c>
      <c r="AS206" s="46" t="e">
        <f t="shared" si="266"/>
        <v>#REF!</v>
      </c>
      <c r="AT206" s="46"/>
      <c r="AU206" s="46" t="e">
        <f t="shared" si="267"/>
        <v>#REF!</v>
      </c>
      <c r="AV206" s="46" t="e">
        <f t="shared" si="268"/>
        <v>#REF!</v>
      </c>
      <c r="AW206" s="46" t="e">
        <f t="shared" si="269"/>
        <v>#REF!</v>
      </c>
      <c r="AX206" s="46" t="e">
        <f t="shared" si="270"/>
        <v>#REF!</v>
      </c>
      <c r="BA206" s="46" t="e">
        <f>LN(#REF!/#REF!)</f>
        <v>#REF!</v>
      </c>
      <c r="BB206" s="46" t="e">
        <f>LN(#REF!/#REF!)</f>
        <v>#REF!</v>
      </c>
      <c r="BC206" s="46" t="e">
        <f>LN(#REF!/#REF!)</f>
        <v>#REF!</v>
      </c>
      <c r="BD206" s="46" t="e">
        <f>LN(#REF!/#REF!)</f>
        <v>#REF!</v>
      </c>
      <c r="BF206" s="46" t="e">
        <f>F206/#REF!</f>
        <v>#REF!</v>
      </c>
      <c r="BG206" s="46" t="e">
        <f>#REF!/#REF!</f>
        <v>#REF!</v>
      </c>
      <c r="BH206" s="46" t="e">
        <f>#REF!/#REF!</f>
        <v>#REF!</v>
      </c>
      <c r="BI206" s="46" t="e">
        <f>#REF!/#REF!</f>
        <v>#REF!</v>
      </c>
      <c r="BJ206" s="46"/>
      <c r="BL206" s="46" t="e">
        <f t="shared" si="271"/>
        <v>#REF!</v>
      </c>
      <c r="BM206" s="46" t="e">
        <f t="shared" si="272"/>
        <v>#REF!</v>
      </c>
      <c r="BN206" s="46" t="e">
        <f t="shared" si="273"/>
        <v>#REF!</v>
      </c>
      <c r="BO206" s="46" t="e">
        <f t="shared" si="274"/>
        <v>#REF!</v>
      </c>
      <c r="BQ206" s="46" t="e">
        <f>LN(#REF!/#REF!)</f>
        <v>#REF!</v>
      </c>
      <c r="BR206" s="46" t="e">
        <f>LN(#REF!/#REF!)</f>
        <v>#REF!</v>
      </c>
      <c r="BS206" s="46" t="e">
        <f>LN(#REF!/#REF!)</f>
        <v>#REF!</v>
      </c>
      <c r="BT206" s="46" t="e">
        <f>LN(#REF!/#REF!)</f>
        <v>#REF!</v>
      </c>
      <c r="BV206" s="46" t="e">
        <f>LN(#REF!/#REF!)</f>
        <v>#REF!</v>
      </c>
      <c r="BW206" s="46" t="e">
        <f>LN(#REF!/#REF!)</f>
        <v>#REF!</v>
      </c>
      <c r="BX206" s="46" t="e">
        <f>LN(#REF!/#REF!)</f>
        <v>#REF!</v>
      </c>
      <c r="BY206" s="46" t="e">
        <f>LN(#REF!/#REF!)</f>
        <v>#REF!</v>
      </c>
      <c r="CA206" s="46" t="e">
        <f>LN(#REF!/#REF!)</f>
        <v>#REF!</v>
      </c>
      <c r="CB206" s="46" t="e">
        <f>LN(#REF!/#REF!)</f>
        <v>#REF!</v>
      </c>
      <c r="CC206" s="46" t="e">
        <f>LN(#REF!/#REF!)</f>
        <v>#REF!</v>
      </c>
      <c r="CD206" s="46" t="e">
        <f>LN(#REF!/#REF!)</f>
        <v>#REF!</v>
      </c>
      <c r="CG206" s="46" t="e">
        <f t="shared" si="275"/>
        <v>#REF!</v>
      </c>
      <c r="CH206" s="46">
        <f t="shared" si="276"/>
        <v>1</v>
      </c>
      <c r="CI206" s="46">
        <f t="shared" si="256"/>
        <v>1</v>
      </c>
      <c r="CJ206" s="46"/>
      <c r="CK206" s="46" t="e">
        <f t="shared" si="277"/>
        <v>#REF!</v>
      </c>
      <c r="CL206" s="46">
        <f t="shared" si="278"/>
        <v>1</v>
      </c>
      <c r="CM206" s="46">
        <f t="shared" si="257"/>
        <v>1</v>
      </c>
      <c r="CN206" s="46"/>
      <c r="CO206" s="46" t="e">
        <f t="shared" si="279"/>
        <v>#REF!</v>
      </c>
      <c r="CP206" s="46">
        <f t="shared" si="280"/>
        <v>1</v>
      </c>
      <c r="CQ206" s="46">
        <f t="shared" si="258"/>
        <v>1</v>
      </c>
      <c r="CR206" s="46"/>
      <c r="CS206" s="46" t="e">
        <f t="shared" si="281"/>
        <v>#REF!</v>
      </c>
      <c r="CT206" s="46">
        <f t="shared" si="282"/>
        <v>1</v>
      </c>
      <c r="CU206" s="46">
        <f t="shared" si="259"/>
        <v>1</v>
      </c>
      <c r="CW206" s="46" t="e">
        <f t="shared" si="283"/>
        <v>#REF!</v>
      </c>
      <c r="CX206" s="46">
        <f t="shared" si="284"/>
        <v>1</v>
      </c>
      <c r="CY206" s="46">
        <f t="shared" si="260"/>
        <v>1</v>
      </c>
    </row>
    <row r="207" spans="1:112" x14ac:dyDescent="0.2">
      <c r="A207" s="33" t="s">
        <v>64</v>
      </c>
      <c r="B207" s="1">
        <f t="shared" si="261"/>
        <v>1993</v>
      </c>
      <c r="D207" s="43">
        <f>Adjusted_Supplier_Data!D60</f>
        <v>3028.9651268039997</v>
      </c>
      <c r="F207" s="49">
        <f t="shared" si="250"/>
        <v>66.152652187145023</v>
      </c>
      <c r="H207" s="115">
        <f t="shared" si="221"/>
        <v>45.78750853760323</v>
      </c>
      <c r="K207" s="50">
        <f t="shared" si="222"/>
        <v>3024.1431360328202</v>
      </c>
      <c r="L207" s="115">
        <f t="shared" si="251"/>
        <v>45.71461666385737</v>
      </c>
      <c r="O207" s="46">
        <f>Weather_factors!JB52</f>
        <v>1.0015944981947862</v>
      </c>
      <c r="R207" s="46">
        <f t="shared" si="252"/>
        <v>1.105540165056091</v>
      </c>
      <c r="S207" s="46"/>
      <c r="T207" s="46"/>
      <c r="V207" s="48">
        <f t="shared" si="253"/>
        <v>1.137198393024756</v>
      </c>
      <c r="W207" s="48">
        <f t="shared" si="254"/>
        <v>1.1283786931255297</v>
      </c>
      <c r="X207" s="48">
        <f t="shared" si="255"/>
        <v>1.020658252672602</v>
      </c>
      <c r="Y207" s="48">
        <f t="shared" si="223"/>
        <v>1.105540165056091</v>
      </c>
      <c r="Z207" s="48">
        <f t="shared" si="224"/>
        <v>1.2831904365457267</v>
      </c>
      <c r="AA207" s="48">
        <f t="shared" si="225"/>
        <v>1.2831904365457267</v>
      </c>
      <c r="AB207" s="48"/>
      <c r="AC207" s="48" t="e">
        <f>#REF!*#REF!*X207</f>
        <v>#REF!</v>
      </c>
      <c r="AH207" s="5"/>
      <c r="AJ207" s="46" t="e">
        <f>D207/#REF!</f>
        <v>#REF!</v>
      </c>
      <c r="AK207" s="46" t="e">
        <f>#REF!/#REF!</f>
        <v>#REF!</v>
      </c>
      <c r="AL207" s="46" t="e">
        <f>#REF!/#REF!</f>
        <v>#REF!</v>
      </c>
      <c r="AM207" s="46" t="e">
        <f>#REF!/#REF!</f>
        <v>#REF!</v>
      </c>
      <c r="AO207" s="46" t="e">
        <f t="shared" si="262"/>
        <v>#REF!</v>
      </c>
      <c r="AP207" s="46" t="e">
        <f t="shared" si="263"/>
        <v>#REF!</v>
      </c>
      <c r="AQ207" s="46" t="e">
        <f t="shared" si="264"/>
        <v>#REF!</v>
      </c>
      <c r="AR207" s="46" t="e">
        <f t="shared" si="265"/>
        <v>#REF!</v>
      </c>
      <c r="AS207" s="46" t="e">
        <f t="shared" si="266"/>
        <v>#REF!</v>
      </c>
      <c r="AT207" s="46"/>
      <c r="AU207" s="46" t="e">
        <f t="shared" si="267"/>
        <v>#REF!</v>
      </c>
      <c r="AV207" s="46" t="e">
        <f t="shared" si="268"/>
        <v>#REF!</v>
      </c>
      <c r="AW207" s="46" t="e">
        <f t="shared" si="269"/>
        <v>#REF!</v>
      </c>
      <c r="AX207" s="46" t="e">
        <f t="shared" si="270"/>
        <v>#REF!</v>
      </c>
      <c r="BA207" s="46" t="e">
        <f>LN(#REF!/#REF!)</f>
        <v>#REF!</v>
      </c>
      <c r="BB207" s="46" t="e">
        <f>LN(#REF!/#REF!)</f>
        <v>#REF!</v>
      </c>
      <c r="BC207" s="46" t="e">
        <f>LN(#REF!/#REF!)</f>
        <v>#REF!</v>
      </c>
      <c r="BD207" s="46" t="e">
        <f>LN(#REF!/#REF!)</f>
        <v>#REF!</v>
      </c>
      <c r="BF207" s="46" t="e">
        <f>F207/#REF!</f>
        <v>#REF!</v>
      </c>
      <c r="BG207" s="46" t="e">
        <f>#REF!/#REF!</f>
        <v>#REF!</v>
      </c>
      <c r="BH207" s="46" t="e">
        <f>#REF!/#REF!</f>
        <v>#REF!</v>
      </c>
      <c r="BI207" s="46" t="e">
        <f>#REF!/#REF!</f>
        <v>#REF!</v>
      </c>
      <c r="BJ207" s="46"/>
      <c r="BL207" s="46" t="e">
        <f t="shared" si="271"/>
        <v>#REF!</v>
      </c>
      <c r="BM207" s="46" t="e">
        <f t="shared" si="272"/>
        <v>#REF!</v>
      </c>
      <c r="BN207" s="46" t="e">
        <f t="shared" si="273"/>
        <v>#REF!</v>
      </c>
      <c r="BO207" s="46" t="e">
        <f t="shared" si="274"/>
        <v>#REF!</v>
      </c>
      <c r="BQ207" s="46" t="e">
        <f>LN(#REF!/#REF!)</f>
        <v>#REF!</v>
      </c>
      <c r="BR207" s="46" t="e">
        <f>LN(#REF!/#REF!)</f>
        <v>#REF!</v>
      </c>
      <c r="BS207" s="46" t="e">
        <f>LN(#REF!/#REF!)</f>
        <v>#REF!</v>
      </c>
      <c r="BT207" s="46" t="e">
        <f>LN(#REF!/#REF!)</f>
        <v>#REF!</v>
      </c>
      <c r="BV207" s="46" t="e">
        <f>LN(#REF!/#REF!)</f>
        <v>#REF!</v>
      </c>
      <c r="BW207" s="46" t="e">
        <f>LN(#REF!/#REF!)</f>
        <v>#REF!</v>
      </c>
      <c r="BX207" s="46" t="e">
        <f>LN(#REF!/#REF!)</f>
        <v>#REF!</v>
      </c>
      <c r="BY207" s="46" t="e">
        <f>LN(#REF!/#REF!)</f>
        <v>#REF!</v>
      </c>
      <c r="CA207" s="46" t="e">
        <f>LN(#REF!/#REF!)</f>
        <v>#REF!</v>
      </c>
      <c r="CB207" s="46" t="e">
        <f>LN(#REF!/#REF!)</f>
        <v>#REF!</v>
      </c>
      <c r="CC207" s="46" t="e">
        <f>LN(#REF!/#REF!)</f>
        <v>#REF!</v>
      </c>
      <c r="CD207" s="46" t="e">
        <f>LN(#REF!/#REF!)</f>
        <v>#REF!</v>
      </c>
      <c r="CG207" s="46" t="e">
        <f t="shared" si="275"/>
        <v>#REF!</v>
      </c>
      <c r="CH207" s="46">
        <f t="shared" si="276"/>
        <v>1</v>
      </c>
      <c r="CI207" s="46">
        <f t="shared" si="256"/>
        <v>1</v>
      </c>
      <c r="CJ207" s="46"/>
      <c r="CK207" s="46" t="e">
        <f t="shared" si="277"/>
        <v>#REF!</v>
      </c>
      <c r="CL207" s="46">
        <f t="shared" si="278"/>
        <v>1</v>
      </c>
      <c r="CM207" s="46">
        <f t="shared" si="257"/>
        <v>1</v>
      </c>
      <c r="CN207" s="46"/>
      <c r="CO207" s="46" t="e">
        <f t="shared" si="279"/>
        <v>#REF!</v>
      </c>
      <c r="CP207" s="46">
        <f t="shared" si="280"/>
        <v>1</v>
      </c>
      <c r="CQ207" s="46">
        <f t="shared" si="258"/>
        <v>1</v>
      </c>
      <c r="CR207" s="46"/>
      <c r="CS207" s="46" t="e">
        <f t="shared" si="281"/>
        <v>#REF!</v>
      </c>
      <c r="CT207" s="46">
        <f t="shared" si="282"/>
        <v>1</v>
      </c>
      <c r="CU207" s="46">
        <f t="shared" si="259"/>
        <v>1</v>
      </c>
      <c r="CW207" s="46" t="e">
        <f t="shared" si="283"/>
        <v>#REF!</v>
      </c>
      <c r="CX207" s="46">
        <f t="shared" si="284"/>
        <v>1</v>
      </c>
      <c r="CY207" s="46">
        <f t="shared" si="260"/>
        <v>1</v>
      </c>
    </row>
    <row r="208" spans="1:112" x14ac:dyDescent="0.2">
      <c r="A208" s="33" t="s">
        <v>64</v>
      </c>
      <c r="B208" s="1">
        <f t="shared" si="261"/>
        <v>1994</v>
      </c>
      <c r="D208" s="43">
        <f>Adjusted_Supplier_Data!D61</f>
        <v>3117.2196323559997</v>
      </c>
      <c r="F208" s="49">
        <f t="shared" si="250"/>
        <v>66.811294146901758</v>
      </c>
      <c r="H208" s="115">
        <f t="shared" si="221"/>
        <v>46.657076055165064</v>
      </c>
      <c r="K208" s="50">
        <f t="shared" si="222"/>
        <v>3111.4380242525317</v>
      </c>
      <c r="L208" s="115">
        <f t="shared" si="251"/>
        <v>46.570539666710204</v>
      </c>
      <c r="O208" s="46">
        <f>Weather_factors!JB53</f>
        <v>1.0018581787772736</v>
      </c>
      <c r="R208" s="46">
        <f t="shared" si="252"/>
        <v>1.1262393927190311</v>
      </c>
      <c r="S208" s="46"/>
      <c r="T208" s="46"/>
      <c r="V208" s="48">
        <f t="shared" si="253"/>
        <v>1.1485207898365286</v>
      </c>
      <c r="W208" s="48">
        <f t="shared" si="254"/>
        <v>1.1498081504248938</v>
      </c>
      <c r="X208" s="48">
        <f t="shared" si="255"/>
        <v>1.0209269519946036</v>
      </c>
      <c r="Y208" s="48">
        <f t="shared" si="223"/>
        <v>1.1262393927190311</v>
      </c>
      <c r="Z208" s="48">
        <f t="shared" si="224"/>
        <v>1.320578565086477</v>
      </c>
      <c r="AA208" s="48">
        <f t="shared" si="225"/>
        <v>1.3205785650864772</v>
      </c>
      <c r="AB208" s="48"/>
      <c r="AC208" s="48" t="e">
        <f>#REF!*#REF!*X208</f>
        <v>#REF!</v>
      </c>
      <c r="AH208" s="5"/>
      <c r="AJ208" s="46" t="e">
        <f>D208/#REF!</f>
        <v>#REF!</v>
      </c>
      <c r="AK208" s="46" t="e">
        <f>#REF!/#REF!</f>
        <v>#REF!</v>
      </c>
      <c r="AL208" s="46" t="e">
        <f>#REF!/#REF!</f>
        <v>#REF!</v>
      </c>
      <c r="AM208" s="46" t="e">
        <f>#REF!/#REF!</f>
        <v>#REF!</v>
      </c>
      <c r="AO208" s="46" t="e">
        <f t="shared" si="262"/>
        <v>#REF!</v>
      </c>
      <c r="AP208" s="46" t="e">
        <f t="shared" si="263"/>
        <v>#REF!</v>
      </c>
      <c r="AQ208" s="46" t="e">
        <f t="shared" si="264"/>
        <v>#REF!</v>
      </c>
      <c r="AR208" s="46" t="e">
        <f t="shared" si="265"/>
        <v>#REF!</v>
      </c>
      <c r="AS208" s="46" t="e">
        <f t="shared" si="266"/>
        <v>#REF!</v>
      </c>
      <c r="AT208" s="46"/>
      <c r="AU208" s="46" t="e">
        <f t="shared" si="267"/>
        <v>#REF!</v>
      </c>
      <c r="AV208" s="46" t="e">
        <f t="shared" si="268"/>
        <v>#REF!</v>
      </c>
      <c r="AW208" s="46" t="e">
        <f t="shared" si="269"/>
        <v>#REF!</v>
      </c>
      <c r="AX208" s="46" t="e">
        <f t="shared" si="270"/>
        <v>#REF!</v>
      </c>
      <c r="BA208" s="46" t="e">
        <f>LN(#REF!/#REF!)</f>
        <v>#REF!</v>
      </c>
      <c r="BB208" s="46" t="e">
        <f>LN(#REF!/#REF!)</f>
        <v>#REF!</v>
      </c>
      <c r="BC208" s="46" t="e">
        <f>LN(#REF!/#REF!)</f>
        <v>#REF!</v>
      </c>
      <c r="BD208" s="46" t="e">
        <f>LN(#REF!/#REF!)</f>
        <v>#REF!</v>
      </c>
      <c r="BF208" s="46" t="e">
        <f>F208/#REF!</f>
        <v>#REF!</v>
      </c>
      <c r="BG208" s="46" t="e">
        <f>#REF!/#REF!</f>
        <v>#REF!</v>
      </c>
      <c r="BH208" s="46" t="e">
        <f>#REF!/#REF!</f>
        <v>#REF!</v>
      </c>
      <c r="BI208" s="46" t="e">
        <f>#REF!/#REF!</f>
        <v>#REF!</v>
      </c>
      <c r="BJ208" s="46"/>
      <c r="BL208" s="46" t="e">
        <f t="shared" si="271"/>
        <v>#REF!</v>
      </c>
      <c r="BM208" s="46" t="e">
        <f t="shared" si="272"/>
        <v>#REF!</v>
      </c>
      <c r="BN208" s="46" t="e">
        <f t="shared" si="273"/>
        <v>#REF!</v>
      </c>
      <c r="BO208" s="46" t="e">
        <f t="shared" si="274"/>
        <v>#REF!</v>
      </c>
      <c r="BQ208" s="46" t="e">
        <f>LN(#REF!/#REF!)</f>
        <v>#REF!</v>
      </c>
      <c r="BR208" s="46" t="e">
        <f>LN(#REF!/#REF!)</f>
        <v>#REF!</v>
      </c>
      <c r="BS208" s="46" t="e">
        <f>LN(#REF!/#REF!)</f>
        <v>#REF!</v>
      </c>
      <c r="BT208" s="46" t="e">
        <f>LN(#REF!/#REF!)</f>
        <v>#REF!</v>
      </c>
      <c r="BV208" s="46" t="e">
        <f>LN(#REF!/#REF!)</f>
        <v>#REF!</v>
      </c>
      <c r="BW208" s="46" t="e">
        <f>LN(#REF!/#REF!)</f>
        <v>#REF!</v>
      </c>
      <c r="BX208" s="46" t="e">
        <f>LN(#REF!/#REF!)</f>
        <v>#REF!</v>
      </c>
      <c r="BY208" s="46" t="e">
        <f>LN(#REF!/#REF!)</f>
        <v>#REF!</v>
      </c>
      <c r="CA208" s="46" t="e">
        <f>LN(#REF!/#REF!)</f>
        <v>#REF!</v>
      </c>
      <c r="CB208" s="46" t="e">
        <f>LN(#REF!/#REF!)</f>
        <v>#REF!</v>
      </c>
      <c r="CC208" s="46" t="e">
        <f>LN(#REF!/#REF!)</f>
        <v>#REF!</v>
      </c>
      <c r="CD208" s="46" t="e">
        <f>LN(#REF!/#REF!)</f>
        <v>#REF!</v>
      </c>
      <c r="CG208" s="46" t="e">
        <f t="shared" si="275"/>
        <v>#REF!</v>
      </c>
      <c r="CH208" s="46">
        <f t="shared" si="276"/>
        <v>1</v>
      </c>
      <c r="CI208" s="46">
        <f t="shared" si="256"/>
        <v>1</v>
      </c>
      <c r="CJ208" s="46"/>
      <c r="CK208" s="46" t="e">
        <f t="shared" si="277"/>
        <v>#REF!</v>
      </c>
      <c r="CL208" s="46">
        <f t="shared" si="278"/>
        <v>1</v>
      </c>
      <c r="CM208" s="46">
        <f t="shared" si="257"/>
        <v>1</v>
      </c>
      <c r="CN208" s="46"/>
      <c r="CO208" s="46" t="e">
        <f t="shared" si="279"/>
        <v>#REF!</v>
      </c>
      <c r="CP208" s="46">
        <f t="shared" si="280"/>
        <v>1</v>
      </c>
      <c r="CQ208" s="46">
        <f t="shared" si="258"/>
        <v>1</v>
      </c>
      <c r="CR208" s="46"/>
      <c r="CS208" s="46" t="e">
        <f t="shared" si="281"/>
        <v>#REF!</v>
      </c>
      <c r="CT208" s="46">
        <f t="shared" si="282"/>
        <v>1</v>
      </c>
      <c r="CU208" s="46">
        <f t="shared" si="259"/>
        <v>1</v>
      </c>
      <c r="CW208" s="46" t="e">
        <f t="shared" si="283"/>
        <v>#REF!</v>
      </c>
      <c r="CX208" s="46">
        <f t="shared" si="284"/>
        <v>1</v>
      </c>
      <c r="CY208" s="46">
        <f t="shared" si="260"/>
        <v>1</v>
      </c>
    </row>
    <row r="209" spans="1:103" x14ac:dyDescent="0.2">
      <c r="A209" s="33" t="s">
        <v>64</v>
      </c>
      <c r="B209" s="1">
        <f t="shared" si="261"/>
        <v>1995</v>
      </c>
      <c r="D209" s="43">
        <f>Adjusted_Supplier_Data!D62</f>
        <v>3211.3973398799999</v>
      </c>
      <c r="F209" s="49">
        <f t="shared" si="250"/>
        <v>67.618803117271199</v>
      </c>
      <c r="H209" s="115">
        <f t="shared" si="221"/>
        <v>47.492667598840484</v>
      </c>
      <c r="K209" s="50">
        <f t="shared" si="222"/>
        <v>3194.4586897260529</v>
      </c>
      <c r="L209" s="115">
        <f t="shared" si="251"/>
        <v>47.242165528808712</v>
      </c>
      <c r="O209" s="46">
        <f>Weather_factors!JB54</f>
        <v>1.0053025103152609</v>
      </c>
      <c r="R209" s="46">
        <f t="shared" si="252"/>
        <v>1.1424816675236094</v>
      </c>
      <c r="S209" s="46"/>
      <c r="T209" s="46"/>
      <c r="V209" s="48">
        <f t="shared" si="253"/>
        <v>1.1624022877522788</v>
      </c>
      <c r="W209" s="48">
        <f t="shared" si="254"/>
        <v>1.1704003102552301</v>
      </c>
      <c r="X209" s="48">
        <f t="shared" si="255"/>
        <v>1.0244368408922795</v>
      </c>
      <c r="Y209" s="48">
        <f t="shared" si="223"/>
        <v>1.1424816675236094</v>
      </c>
      <c r="Z209" s="48">
        <f t="shared" si="224"/>
        <v>1.3604759982266563</v>
      </c>
      <c r="AA209" s="48">
        <f t="shared" si="225"/>
        <v>1.3604759982266563</v>
      </c>
      <c r="AB209" s="48"/>
      <c r="AC209" s="48" t="e">
        <f>#REF!*#REF!*X209</f>
        <v>#REF!</v>
      </c>
      <c r="AH209" s="5"/>
      <c r="AJ209" s="46" t="e">
        <f>D209/#REF!</f>
        <v>#REF!</v>
      </c>
      <c r="AK209" s="46" t="e">
        <f>#REF!/#REF!</f>
        <v>#REF!</v>
      </c>
      <c r="AL209" s="46" t="e">
        <f>#REF!/#REF!</f>
        <v>#REF!</v>
      </c>
      <c r="AM209" s="46" t="e">
        <f>#REF!/#REF!</f>
        <v>#REF!</v>
      </c>
      <c r="AO209" s="46" t="e">
        <f t="shared" si="262"/>
        <v>#REF!</v>
      </c>
      <c r="AP209" s="46" t="e">
        <f t="shared" si="263"/>
        <v>#REF!</v>
      </c>
      <c r="AQ209" s="46" t="e">
        <f t="shared" si="264"/>
        <v>#REF!</v>
      </c>
      <c r="AR209" s="46" t="e">
        <f t="shared" si="265"/>
        <v>#REF!</v>
      </c>
      <c r="AS209" s="46" t="e">
        <f t="shared" si="266"/>
        <v>#REF!</v>
      </c>
      <c r="AT209" s="46"/>
      <c r="AU209" s="46" t="e">
        <f t="shared" si="267"/>
        <v>#REF!</v>
      </c>
      <c r="AV209" s="46" t="e">
        <f t="shared" si="268"/>
        <v>#REF!</v>
      </c>
      <c r="AW209" s="46" t="e">
        <f t="shared" si="269"/>
        <v>#REF!</v>
      </c>
      <c r="AX209" s="46" t="e">
        <f t="shared" si="270"/>
        <v>#REF!</v>
      </c>
      <c r="BA209" s="46" t="e">
        <f>LN(#REF!/#REF!)</f>
        <v>#REF!</v>
      </c>
      <c r="BB209" s="46" t="e">
        <f>LN(#REF!/#REF!)</f>
        <v>#REF!</v>
      </c>
      <c r="BC209" s="46" t="e">
        <f>LN(#REF!/#REF!)</f>
        <v>#REF!</v>
      </c>
      <c r="BD209" s="46" t="e">
        <f>LN(#REF!/#REF!)</f>
        <v>#REF!</v>
      </c>
      <c r="BF209" s="46" t="e">
        <f>F209/#REF!</f>
        <v>#REF!</v>
      </c>
      <c r="BG209" s="46" t="e">
        <f>#REF!/#REF!</f>
        <v>#REF!</v>
      </c>
      <c r="BH209" s="46" t="e">
        <f>#REF!/#REF!</f>
        <v>#REF!</v>
      </c>
      <c r="BI209" s="46" t="e">
        <f>#REF!/#REF!</f>
        <v>#REF!</v>
      </c>
      <c r="BJ209" s="46"/>
      <c r="BL209" s="46" t="e">
        <f t="shared" si="271"/>
        <v>#REF!</v>
      </c>
      <c r="BM209" s="46" t="e">
        <f t="shared" si="272"/>
        <v>#REF!</v>
      </c>
      <c r="BN209" s="46" t="e">
        <f t="shared" si="273"/>
        <v>#REF!</v>
      </c>
      <c r="BO209" s="46" t="e">
        <f t="shared" si="274"/>
        <v>#REF!</v>
      </c>
      <c r="BQ209" s="46" t="e">
        <f>LN(#REF!/#REF!)</f>
        <v>#REF!</v>
      </c>
      <c r="BR209" s="46" t="e">
        <f>LN(#REF!/#REF!)</f>
        <v>#REF!</v>
      </c>
      <c r="BS209" s="46" t="e">
        <f>LN(#REF!/#REF!)</f>
        <v>#REF!</v>
      </c>
      <c r="BT209" s="46" t="e">
        <f>LN(#REF!/#REF!)</f>
        <v>#REF!</v>
      </c>
      <c r="BV209" s="46" t="e">
        <f>LN(#REF!/#REF!)</f>
        <v>#REF!</v>
      </c>
      <c r="BW209" s="46" t="e">
        <f>LN(#REF!/#REF!)</f>
        <v>#REF!</v>
      </c>
      <c r="BX209" s="46" t="e">
        <f>LN(#REF!/#REF!)</f>
        <v>#REF!</v>
      </c>
      <c r="BY209" s="46" t="e">
        <f>LN(#REF!/#REF!)</f>
        <v>#REF!</v>
      </c>
      <c r="CA209" s="46" t="e">
        <f>LN(#REF!/#REF!)</f>
        <v>#REF!</v>
      </c>
      <c r="CB209" s="46" t="e">
        <f>LN(#REF!/#REF!)</f>
        <v>#REF!</v>
      </c>
      <c r="CC209" s="46" t="e">
        <f>LN(#REF!/#REF!)</f>
        <v>#REF!</v>
      </c>
      <c r="CD209" s="46" t="e">
        <f>LN(#REF!/#REF!)</f>
        <v>#REF!</v>
      </c>
      <c r="CG209" s="46" t="e">
        <f t="shared" si="275"/>
        <v>#REF!</v>
      </c>
      <c r="CH209" s="46">
        <f t="shared" si="276"/>
        <v>1</v>
      </c>
      <c r="CI209" s="46">
        <f t="shared" si="256"/>
        <v>1</v>
      </c>
      <c r="CJ209" s="46"/>
      <c r="CK209" s="46" t="e">
        <f t="shared" si="277"/>
        <v>#REF!</v>
      </c>
      <c r="CL209" s="46">
        <f t="shared" si="278"/>
        <v>1</v>
      </c>
      <c r="CM209" s="46">
        <f t="shared" si="257"/>
        <v>1</v>
      </c>
      <c r="CN209" s="46"/>
      <c r="CO209" s="46" t="e">
        <f t="shared" si="279"/>
        <v>#REF!</v>
      </c>
      <c r="CP209" s="46">
        <f t="shared" si="280"/>
        <v>1</v>
      </c>
      <c r="CQ209" s="46">
        <f t="shared" si="258"/>
        <v>1</v>
      </c>
      <c r="CR209" s="46"/>
      <c r="CS209" s="46" t="e">
        <f t="shared" si="281"/>
        <v>#REF!</v>
      </c>
      <c r="CT209" s="46">
        <f t="shared" si="282"/>
        <v>1</v>
      </c>
      <c r="CU209" s="46">
        <f t="shared" si="259"/>
        <v>1</v>
      </c>
      <c r="CW209" s="46" t="e">
        <f t="shared" si="283"/>
        <v>#REF!</v>
      </c>
      <c r="CX209" s="46">
        <f t="shared" si="284"/>
        <v>1</v>
      </c>
      <c r="CY209" s="46">
        <f t="shared" si="260"/>
        <v>1</v>
      </c>
    </row>
    <row r="210" spans="1:103" x14ac:dyDescent="0.2">
      <c r="A210" s="33" t="s">
        <v>64</v>
      </c>
      <c r="B210" s="1">
        <f t="shared" si="261"/>
        <v>1996</v>
      </c>
      <c r="D210" s="43">
        <f>Adjusted_Supplier_Data!D63</f>
        <v>3303.3303432920002</v>
      </c>
      <c r="F210" s="49">
        <f t="shared" si="250"/>
        <v>68.514157016594837</v>
      </c>
      <c r="H210" s="115">
        <f t="shared" si="221"/>
        <v>48.213836192889296</v>
      </c>
      <c r="K210" s="50">
        <f t="shared" si="222"/>
        <v>3321.9477026874429</v>
      </c>
      <c r="L210" s="115">
        <f t="shared" si="251"/>
        <v>48.485566302491804</v>
      </c>
      <c r="O210" s="46">
        <f>Weather_factors!JB55</f>
        <v>0.99439564946179571</v>
      </c>
      <c r="R210" s="46">
        <f t="shared" si="252"/>
        <v>1.1725514700700514</v>
      </c>
      <c r="S210" s="46"/>
      <c r="T210" s="46"/>
      <c r="V210" s="48">
        <f t="shared" si="253"/>
        <v>1.1777938855467078</v>
      </c>
      <c r="W210" s="48">
        <f t="shared" si="254"/>
        <v>1.1881726525744825</v>
      </c>
      <c r="X210" s="48">
        <f t="shared" si="255"/>
        <v>1.0133223853307674</v>
      </c>
      <c r="Y210" s="48">
        <f t="shared" si="223"/>
        <v>1.1725514700700514</v>
      </c>
      <c r="Z210" s="48">
        <f t="shared" si="224"/>
        <v>1.3994224851760382</v>
      </c>
      <c r="AA210" s="48">
        <f t="shared" si="225"/>
        <v>1.3994224851760382</v>
      </c>
      <c r="AB210" s="48"/>
      <c r="AC210" s="48" t="e">
        <f>#REF!*#REF!*X210</f>
        <v>#REF!</v>
      </c>
      <c r="AH210" s="5"/>
      <c r="AJ210" s="46" t="e">
        <f>D210/#REF!</f>
        <v>#REF!</v>
      </c>
      <c r="AK210" s="46" t="e">
        <f>#REF!/#REF!</f>
        <v>#REF!</v>
      </c>
      <c r="AL210" s="46" t="e">
        <f>#REF!/#REF!</f>
        <v>#REF!</v>
      </c>
      <c r="AM210" s="46" t="e">
        <f>#REF!/#REF!</f>
        <v>#REF!</v>
      </c>
      <c r="AO210" s="46" t="e">
        <f t="shared" si="262"/>
        <v>#REF!</v>
      </c>
      <c r="AP210" s="46" t="e">
        <f t="shared" si="263"/>
        <v>#REF!</v>
      </c>
      <c r="AQ210" s="46" t="e">
        <f t="shared" si="264"/>
        <v>#REF!</v>
      </c>
      <c r="AR210" s="46" t="e">
        <f t="shared" si="265"/>
        <v>#REF!</v>
      </c>
      <c r="AS210" s="46" t="e">
        <f t="shared" si="266"/>
        <v>#REF!</v>
      </c>
      <c r="AT210" s="46"/>
      <c r="AU210" s="46" t="e">
        <f t="shared" si="267"/>
        <v>#REF!</v>
      </c>
      <c r="AV210" s="46" t="e">
        <f t="shared" si="268"/>
        <v>#REF!</v>
      </c>
      <c r="AW210" s="46" t="e">
        <f t="shared" si="269"/>
        <v>#REF!</v>
      </c>
      <c r="AX210" s="46" t="e">
        <f t="shared" si="270"/>
        <v>#REF!</v>
      </c>
      <c r="BA210" s="46" t="e">
        <f>LN(#REF!/#REF!)</f>
        <v>#REF!</v>
      </c>
      <c r="BB210" s="46" t="e">
        <f>LN(#REF!/#REF!)</f>
        <v>#REF!</v>
      </c>
      <c r="BC210" s="46" t="e">
        <f>LN(#REF!/#REF!)</f>
        <v>#REF!</v>
      </c>
      <c r="BD210" s="46" t="e">
        <f>LN(#REF!/#REF!)</f>
        <v>#REF!</v>
      </c>
      <c r="BF210" s="46" t="e">
        <f>F210/#REF!</f>
        <v>#REF!</v>
      </c>
      <c r="BG210" s="46" t="e">
        <f>#REF!/#REF!</f>
        <v>#REF!</v>
      </c>
      <c r="BH210" s="46" t="e">
        <f>#REF!/#REF!</f>
        <v>#REF!</v>
      </c>
      <c r="BI210" s="46" t="e">
        <f>#REF!/#REF!</f>
        <v>#REF!</v>
      </c>
      <c r="BJ210" s="46"/>
      <c r="BL210" s="46" t="e">
        <f t="shared" si="271"/>
        <v>#REF!</v>
      </c>
      <c r="BM210" s="46" t="e">
        <f t="shared" si="272"/>
        <v>#REF!</v>
      </c>
      <c r="BN210" s="46" t="e">
        <f t="shared" si="273"/>
        <v>#REF!</v>
      </c>
      <c r="BO210" s="46" t="e">
        <f t="shared" si="274"/>
        <v>#REF!</v>
      </c>
      <c r="BQ210" s="46" t="e">
        <f>LN(#REF!/#REF!)</f>
        <v>#REF!</v>
      </c>
      <c r="BR210" s="46" t="e">
        <f>LN(#REF!/#REF!)</f>
        <v>#REF!</v>
      </c>
      <c r="BS210" s="46" t="e">
        <f>LN(#REF!/#REF!)</f>
        <v>#REF!</v>
      </c>
      <c r="BT210" s="46" t="e">
        <f>LN(#REF!/#REF!)</f>
        <v>#REF!</v>
      </c>
      <c r="BV210" s="46" t="e">
        <f>LN(#REF!/#REF!)</f>
        <v>#REF!</v>
      </c>
      <c r="BW210" s="46" t="e">
        <f>LN(#REF!/#REF!)</f>
        <v>#REF!</v>
      </c>
      <c r="BX210" s="46" t="e">
        <f>LN(#REF!/#REF!)</f>
        <v>#REF!</v>
      </c>
      <c r="BY210" s="46" t="e">
        <f>LN(#REF!/#REF!)</f>
        <v>#REF!</v>
      </c>
      <c r="CA210" s="46" t="e">
        <f>LN(#REF!/#REF!)</f>
        <v>#REF!</v>
      </c>
      <c r="CB210" s="46" t="e">
        <f>LN(#REF!/#REF!)</f>
        <v>#REF!</v>
      </c>
      <c r="CC210" s="46" t="e">
        <f>LN(#REF!/#REF!)</f>
        <v>#REF!</v>
      </c>
      <c r="CD210" s="46" t="e">
        <f>LN(#REF!/#REF!)</f>
        <v>#REF!</v>
      </c>
      <c r="CG210" s="46" t="e">
        <f t="shared" si="275"/>
        <v>#REF!</v>
      </c>
      <c r="CH210" s="46">
        <f t="shared" si="276"/>
        <v>1</v>
      </c>
      <c r="CI210" s="46">
        <f t="shared" si="256"/>
        <v>1</v>
      </c>
      <c r="CJ210" s="46"/>
      <c r="CK210" s="46" t="e">
        <f t="shared" si="277"/>
        <v>#REF!</v>
      </c>
      <c r="CL210" s="46">
        <f t="shared" si="278"/>
        <v>1</v>
      </c>
      <c r="CM210" s="46">
        <f t="shared" si="257"/>
        <v>1</v>
      </c>
      <c r="CN210" s="46"/>
      <c r="CO210" s="46" t="e">
        <f t="shared" si="279"/>
        <v>#REF!</v>
      </c>
      <c r="CP210" s="46">
        <f t="shared" si="280"/>
        <v>1</v>
      </c>
      <c r="CQ210" s="46">
        <f t="shared" si="258"/>
        <v>1</v>
      </c>
      <c r="CR210" s="46"/>
      <c r="CS210" s="46" t="e">
        <f t="shared" si="281"/>
        <v>#REF!</v>
      </c>
      <c r="CT210" s="46">
        <f t="shared" si="282"/>
        <v>1</v>
      </c>
      <c r="CU210" s="46">
        <f t="shared" si="259"/>
        <v>1</v>
      </c>
      <c r="CW210" s="46" t="e">
        <f t="shared" si="283"/>
        <v>#REF!</v>
      </c>
      <c r="CX210" s="46">
        <f t="shared" si="284"/>
        <v>1</v>
      </c>
      <c r="CY210" s="46">
        <f t="shared" si="260"/>
        <v>1</v>
      </c>
    </row>
    <row r="211" spans="1:103" x14ac:dyDescent="0.2">
      <c r="A211" s="33" t="s">
        <v>64</v>
      </c>
      <c r="B211" s="1">
        <f t="shared" si="261"/>
        <v>1997</v>
      </c>
      <c r="D211" s="43">
        <f>Adjusted_Supplier_Data!D64</f>
        <v>3385.1272613000001</v>
      </c>
      <c r="F211" s="49">
        <f t="shared" si="250"/>
        <v>69.518180139864583</v>
      </c>
      <c r="H211" s="115">
        <f t="shared" si="221"/>
        <v>48.694129427574424</v>
      </c>
      <c r="K211" s="50">
        <f t="shared" si="222"/>
        <v>3407.7822086092015</v>
      </c>
      <c r="L211" s="115">
        <f t="shared" si="251"/>
        <v>49.020014645852889</v>
      </c>
      <c r="O211" s="46">
        <f>Weather_factors!JB56</f>
        <v>0.99335199671740537</v>
      </c>
      <c r="R211" s="46">
        <f t="shared" si="252"/>
        <v>1.1854763101508063</v>
      </c>
      <c r="S211" s="46"/>
      <c r="T211" s="46"/>
      <c r="V211" s="48">
        <f t="shared" si="253"/>
        <v>1.1950535636486832</v>
      </c>
      <c r="W211" s="48">
        <f t="shared" si="254"/>
        <v>1.2000089081337024</v>
      </c>
      <c r="X211" s="48">
        <f t="shared" si="255"/>
        <v>1.0122588683202345</v>
      </c>
      <c r="Y211" s="48">
        <f t="shared" si="223"/>
        <v>1.1854763101508063</v>
      </c>
      <c r="Z211" s="48">
        <f t="shared" si="224"/>
        <v>1.4340749220753466</v>
      </c>
      <c r="AA211" s="48">
        <f t="shared" si="225"/>
        <v>1.4340749220753464</v>
      </c>
      <c r="AB211" s="48"/>
      <c r="AC211" s="48" t="e">
        <f>#REF!*#REF!*X211</f>
        <v>#REF!</v>
      </c>
      <c r="AH211" s="5"/>
      <c r="AJ211" s="46" t="e">
        <f>D211/#REF!</f>
        <v>#REF!</v>
      </c>
      <c r="AK211" s="46" t="e">
        <f>#REF!/#REF!</f>
        <v>#REF!</v>
      </c>
      <c r="AL211" s="46" t="e">
        <f>#REF!/#REF!</f>
        <v>#REF!</v>
      </c>
      <c r="AM211" s="46" t="e">
        <f>#REF!/#REF!</f>
        <v>#REF!</v>
      </c>
      <c r="AO211" s="46" t="e">
        <f t="shared" si="262"/>
        <v>#REF!</v>
      </c>
      <c r="AP211" s="46" t="e">
        <f t="shared" si="263"/>
        <v>#REF!</v>
      </c>
      <c r="AQ211" s="46" t="e">
        <f t="shared" si="264"/>
        <v>#REF!</v>
      </c>
      <c r="AR211" s="46" t="e">
        <f t="shared" si="265"/>
        <v>#REF!</v>
      </c>
      <c r="AS211" s="46" t="e">
        <f t="shared" si="266"/>
        <v>#REF!</v>
      </c>
      <c r="AT211" s="46"/>
      <c r="AU211" s="46" t="e">
        <f t="shared" si="267"/>
        <v>#REF!</v>
      </c>
      <c r="AV211" s="46" t="e">
        <f t="shared" si="268"/>
        <v>#REF!</v>
      </c>
      <c r="AW211" s="46" t="e">
        <f t="shared" si="269"/>
        <v>#REF!</v>
      </c>
      <c r="AX211" s="46" t="e">
        <f t="shared" si="270"/>
        <v>#REF!</v>
      </c>
      <c r="BA211" s="46" t="e">
        <f>LN(#REF!/#REF!)</f>
        <v>#REF!</v>
      </c>
      <c r="BB211" s="46" t="e">
        <f>LN(#REF!/#REF!)</f>
        <v>#REF!</v>
      </c>
      <c r="BC211" s="46" t="e">
        <f>LN(#REF!/#REF!)</f>
        <v>#REF!</v>
      </c>
      <c r="BD211" s="46" t="e">
        <f>LN(#REF!/#REF!)</f>
        <v>#REF!</v>
      </c>
      <c r="BF211" s="46" t="e">
        <f>F211/#REF!</f>
        <v>#REF!</v>
      </c>
      <c r="BG211" s="46" t="e">
        <f>#REF!/#REF!</f>
        <v>#REF!</v>
      </c>
      <c r="BH211" s="46" t="e">
        <f>#REF!/#REF!</f>
        <v>#REF!</v>
      </c>
      <c r="BI211" s="46" t="e">
        <f>#REF!/#REF!</f>
        <v>#REF!</v>
      </c>
      <c r="BJ211" s="46"/>
      <c r="BL211" s="46" t="e">
        <f t="shared" si="271"/>
        <v>#REF!</v>
      </c>
      <c r="BM211" s="46" t="e">
        <f t="shared" si="272"/>
        <v>#REF!</v>
      </c>
      <c r="BN211" s="46" t="e">
        <f t="shared" si="273"/>
        <v>#REF!</v>
      </c>
      <c r="BO211" s="46" t="e">
        <f t="shared" si="274"/>
        <v>#REF!</v>
      </c>
      <c r="BQ211" s="46" t="e">
        <f>LN(#REF!/#REF!)</f>
        <v>#REF!</v>
      </c>
      <c r="BR211" s="46" t="e">
        <f>LN(#REF!/#REF!)</f>
        <v>#REF!</v>
      </c>
      <c r="BS211" s="46" t="e">
        <f>LN(#REF!/#REF!)</f>
        <v>#REF!</v>
      </c>
      <c r="BT211" s="46" t="e">
        <f>LN(#REF!/#REF!)</f>
        <v>#REF!</v>
      </c>
      <c r="BV211" s="46" t="e">
        <f>LN(#REF!/#REF!)</f>
        <v>#REF!</v>
      </c>
      <c r="BW211" s="46" t="e">
        <f>LN(#REF!/#REF!)</f>
        <v>#REF!</v>
      </c>
      <c r="BX211" s="46" t="e">
        <f>LN(#REF!/#REF!)</f>
        <v>#REF!</v>
      </c>
      <c r="BY211" s="46" t="e">
        <f>LN(#REF!/#REF!)</f>
        <v>#REF!</v>
      </c>
      <c r="CA211" s="46" t="e">
        <f>LN(#REF!/#REF!)</f>
        <v>#REF!</v>
      </c>
      <c r="CB211" s="46" t="e">
        <f>LN(#REF!/#REF!)</f>
        <v>#REF!</v>
      </c>
      <c r="CC211" s="46" t="e">
        <f>LN(#REF!/#REF!)</f>
        <v>#REF!</v>
      </c>
      <c r="CD211" s="46" t="e">
        <f>LN(#REF!/#REF!)</f>
        <v>#REF!</v>
      </c>
      <c r="CG211" s="46" t="e">
        <f t="shared" si="275"/>
        <v>#REF!</v>
      </c>
      <c r="CH211" s="46">
        <f t="shared" si="276"/>
        <v>1</v>
      </c>
      <c r="CI211" s="46">
        <f t="shared" si="256"/>
        <v>1</v>
      </c>
      <c r="CJ211" s="46"/>
      <c r="CK211" s="46" t="e">
        <f t="shared" si="277"/>
        <v>#REF!</v>
      </c>
      <c r="CL211" s="46">
        <f t="shared" si="278"/>
        <v>1</v>
      </c>
      <c r="CM211" s="46">
        <f t="shared" si="257"/>
        <v>1</v>
      </c>
      <c r="CN211" s="46"/>
      <c r="CO211" s="46" t="e">
        <f t="shared" si="279"/>
        <v>#REF!</v>
      </c>
      <c r="CP211" s="46">
        <f t="shared" si="280"/>
        <v>1</v>
      </c>
      <c r="CQ211" s="46">
        <f t="shared" si="258"/>
        <v>1</v>
      </c>
      <c r="CR211" s="46"/>
      <c r="CS211" s="46" t="e">
        <f t="shared" si="281"/>
        <v>#REF!</v>
      </c>
      <c r="CT211" s="46">
        <f t="shared" si="282"/>
        <v>1</v>
      </c>
      <c r="CU211" s="46">
        <f t="shared" si="259"/>
        <v>1</v>
      </c>
      <c r="CW211" s="46" t="e">
        <f t="shared" si="283"/>
        <v>#REF!</v>
      </c>
      <c r="CX211" s="46">
        <f t="shared" si="284"/>
        <v>1</v>
      </c>
      <c r="CY211" s="46">
        <f t="shared" si="260"/>
        <v>1</v>
      </c>
    </row>
    <row r="212" spans="1:103" x14ac:dyDescent="0.2">
      <c r="A212" s="33" t="s">
        <v>64</v>
      </c>
      <c r="B212" s="1">
        <f t="shared" si="261"/>
        <v>1998</v>
      </c>
      <c r="D212" s="43">
        <f>Adjusted_Supplier_Data!D65</f>
        <v>3560.268264712</v>
      </c>
      <c r="F212" s="49">
        <f t="shared" si="250"/>
        <v>70.79668972332658</v>
      </c>
      <c r="H212" s="115">
        <f t="shared" si="221"/>
        <v>50.288626186132802</v>
      </c>
      <c r="K212" s="50">
        <f t="shared" si="222"/>
        <v>3510.6477612920667</v>
      </c>
      <c r="L212" s="115">
        <f t="shared" si="251"/>
        <v>49.587738847842687</v>
      </c>
      <c r="O212" s="46">
        <f>Weather_factors!JB57</f>
        <v>1.0141342871156265</v>
      </c>
      <c r="R212" s="46">
        <f t="shared" si="252"/>
        <v>1.1992058774922374</v>
      </c>
      <c r="S212" s="46"/>
      <c r="T212" s="46"/>
      <c r="V212" s="48">
        <f t="shared" si="253"/>
        <v>1.2170318063299685</v>
      </c>
      <c r="W212" s="48">
        <f t="shared" si="254"/>
        <v>1.2393033844238328</v>
      </c>
      <c r="X212" s="48">
        <f t="shared" si="255"/>
        <v>1.0334367164839509</v>
      </c>
      <c r="Y212" s="48">
        <f t="shared" si="223"/>
        <v>1.1992058774922374</v>
      </c>
      <c r="Z212" s="48">
        <f t="shared" si="224"/>
        <v>1.5082716365361806</v>
      </c>
      <c r="AA212" s="48">
        <f t="shared" si="225"/>
        <v>1.5082716365361806</v>
      </c>
      <c r="AB212" s="48"/>
      <c r="AC212" s="48" t="e">
        <f>#REF!*#REF!*X212</f>
        <v>#REF!</v>
      </c>
      <c r="AH212" s="5"/>
      <c r="AJ212" s="46" t="e">
        <f>D212/#REF!</f>
        <v>#REF!</v>
      </c>
      <c r="AK212" s="46" t="e">
        <f>#REF!/#REF!</f>
        <v>#REF!</v>
      </c>
      <c r="AL212" s="46" t="e">
        <f>#REF!/#REF!</f>
        <v>#REF!</v>
      </c>
      <c r="AM212" s="46" t="e">
        <f>#REF!/#REF!</f>
        <v>#REF!</v>
      </c>
      <c r="AO212" s="46" t="e">
        <f t="shared" si="262"/>
        <v>#REF!</v>
      </c>
      <c r="AP212" s="46" t="e">
        <f t="shared" si="263"/>
        <v>#REF!</v>
      </c>
      <c r="AQ212" s="46" t="e">
        <f t="shared" si="264"/>
        <v>#REF!</v>
      </c>
      <c r="AR212" s="46" t="e">
        <f t="shared" si="265"/>
        <v>#REF!</v>
      </c>
      <c r="AS212" s="46" t="e">
        <f t="shared" si="266"/>
        <v>#REF!</v>
      </c>
      <c r="AT212" s="46"/>
      <c r="AU212" s="46" t="e">
        <f t="shared" si="267"/>
        <v>#REF!</v>
      </c>
      <c r="AV212" s="46" t="e">
        <f t="shared" si="268"/>
        <v>#REF!</v>
      </c>
      <c r="AW212" s="46" t="e">
        <f t="shared" si="269"/>
        <v>#REF!</v>
      </c>
      <c r="AX212" s="46" t="e">
        <f t="shared" si="270"/>
        <v>#REF!</v>
      </c>
      <c r="BA212" s="46" t="e">
        <f>LN(#REF!/#REF!)</f>
        <v>#REF!</v>
      </c>
      <c r="BB212" s="46" t="e">
        <f>LN(#REF!/#REF!)</f>
        <v>#REF!</v>
      </c>
      <c r="BC212" s="46" t="e">
        <f>LN(#REF!/#REF!)</f>
        <v>#REF!</v>
      </c>
      <c r="BD212" s="46" t="e">
        <f>LN(#REF!/#REF!)</f>
        <v>#REF!</v>
      </c>
      <c r="BF212" s="46" t="e">
        <f>F212/#REF!</f>
        <v>#REF!</v>
      </c>
      <c r="BG212" s="46" t="e">
        <f>#REF!/#REF!</f>
        <v>#REF!</v>
      </c>
      <c r="BH212" s="46" t="e">
        <f>#REF!/#REF!</f>
        <v>#REF!</v>
      </c>
      <c r="BI212" s="46" t="e">
        <f>#REF!/#REF!</f>
        <v>#REF!</v>
      </c>
      <c r="BJ212" s="46"/>
      <c r="BL212" s="46" t="e">
        <f t="shared" si="271"/>
        <v>#REF!</v>
      </c>
      <c r="BM212" s="46" t="e">
        <f t="shared" si="272"/>
        <v>#REF!</v>
      </c>
      <c r="BN212" s="46" t="e">
        <f t="shared" si="273"/>
        <v>#REF!</v>
      </c>
      <c r="BO212" s="46" t="e">
        <f t="shared" si="274"/>
        <v>#REF!</v>
      </c>
      <c r="BQ212" s="46" t="e">
        <f>LN(#REF!/#REF!)</f>
        <v>#REF!</v>
      </c>
      <c r="BR212" s="46" t="e">
        <f>LN(#REF!/#REF!)</f>
        <v>#REF!</v>
      </c>
      <c r="BS212" s="46" t="e">
        <f>LN(#REF!/#REF!)</f>
        <v>#REF!</v>
      </c>
      <c r="BT212" s="46" t="e">
        <f>LN(#REF!/#REF!)</f>
        <v>#REF!</v>
      </c>
      <c r="BV212" s="46" t="e">
        <f>LN(#REF!/#REF!)</f>
        <v>#REF!</v>
      </c>
      <c r="BW212" s="46" t="e">
        <f>LN(#REF!/#REF!)</f>
        <v>#REF!</v>
      </c>
      <c r="BX212" s="46" t="e">
        <f>LN(#REF!/#REF!)</f>
        <v>#REF!</v>
      </c>
      <c r="BY212" s="46" t="e">
        <f>LN(#REF!/#REF!)</f>
        <v>#REF!</v>
      </c>
      <c r="CA212" s="46" t="e">
        <f>LN(#REF!/#REF!)</f>
        <v>#REF!</v>
      </c>
      <c r="CB212" s="46" t="e">
        <f>LN(#REF!/#REF!)</f>
        <v>#REF!</v>
      </c>
      <c r="CC212" s="46" t="e">
        <f>LN(#REF!/#REF!)</f>
        <v>#REF!</v>
      </c>
      <c r="CD212" s="46" t="e">
        <f>LN(#REF!/#REF!)</f>
        <v>#REF!</v>
      </c>
      <c r="CG212" s="46" t="e">
        <f t="shared" si="275"/>
        <v>#REF!</v>
      </c>
      <c r="CH212" s="46">
        <f t="shared" si="276"/>
        <v>1</v>
      </c>
      <c r="CI212" s="46">
        <f t="shared" si="256"/>
        <v>1</v>
      </c>
      <c r="CJ212" s="46"/>
      <c r="CK212" s="46" t="e">
        <f t="shared" si="277"/>
        <v>#REF!</v>
      </c>
      <c r="CL212" s="46">
        <f t="shared" si="278"/>
        <v>1</v>
      </c>
      <c r="CM212" s="46">
        <f t="shared" si="257"/>
        <v>1</v>
      </c>
      <c r="CN212" s="46"/>
      <c r="CO212" s="46" t="e">
        <f t="shared" si="279"/>
        <v>#REF!</v>
      </c>
      <c r="CP212" s="46">
        <f t="shared" si="280"/>
        <v>1</v>
      </c>
      <c r="CQ212" s="46">
        <f t="shared" si="258"/>
        <v>1</v>
      </c>
      <c r="CR212" s="46"/>
      <c r="CS212" s="46" t="e">
        <f t="shared" si="281"/>
        <v>#REF!</v>
      </c>
      <c r="CT212" s="46">
        <f t="shared" si="282"/>
        <v>1</v>
      </c>
      <c r="CU212" s="46">
        <f t="shared" si="259"/>
        <v>1</v>
      </c>
      <c r="CW212" s="46" t="e">
        <f t="shared" si="283"/>
        <v>#REF!</v>
      </c>
      <c r="CX212" s="46">
        <f t="shared" si="284"/>
        <v>1</v>
      </c>
      <c r="CY212" s="46">
        <f t="shared" si="260"/>
        <v>1</v>
      </c>
    </row>
    <row r="213" spans="1:103" x14ac:dyDescent="0.2">
      <c r="A213" s="33" t="s">
        <v>64</v>
      </c>
      <c r="B213" s="1">
        <f t="shared" si="261"/>
        <v>1999</v>
      </c>
      <c r="D213" s="43">
        <f>Adjusted_Supplier_Data!D66</f>
        <v>3648.5172681240001</v>
      </c>
      <c r="F213" s="49">
        <f t="shared" si="250"/>
        <v>72.299726123506517</v>
      </c>
      <c r="H213" s="115">
        <f t="shared" si="221"/>
        <v>50.463777164126384</v>
      </c>
      <c r="K213" s="50">
        <f t="shared" si="222"/>
        <v>3626.351254801375</v>
      </c>
      <c r="L213" s="115">
        <f t="shared" si="251"/>
        <v>50.157192139381479</v>
      </c>
      <c r="O213" s="46">
        <f>Weather_factors!JB58</f>
        <v>1.0061124838067677</v>
      </c>
      <c r="R213" s="46">
        <f t="shared" si="252"/>
        <v>1.2129772602985001</v>
      </c>
      <c r="S213" s="46"/>
      <c r="T213" s="46"/>
      <c r="V213" s="48">
        <f t="shared" si="253"/>
        <v>1.242869781413823</v>
      </c>
      <c r="W213" s="48">
        <f t="shared" si="254"/>
        <v>1.2436197719705748</v>
      </c>
      <c r="X213" s="48">
        <f t="shared" si="255"/>
        <v>1.0252622309378943</v>
      </c>
      <c r="Y213" s="48">
        <f t="shared" si="223"/>
        <v>1.2129772602985001</v>
      </c>
      <c r="Z213" s="48">
        <f t="shared" si="224"/>
        <v>1.545657434150977</v>
      </c>
      <c r="AA213" s="48">
        <f t="shared" si="225"/>
        <v>1.5456574341509768</v>
      </c>
      <c r="AB213" s="48"/>
      <c r="AC213" s="48" t="e">
        <f>#REF!*#REF!*X213</f>
        <v>#REF!</v>
      </c>
      <c r="AH213" s="5"/>
      <c r="AJ213" s="46" t="e">
        <f>D213/#REF!</f>
        <v>#REF!</v>
      </c>
      <c r="AK213" s="46" t="e">
        <f>#REF!/#REF!</f>
        <v>#REF!</v>
      </c>
      <c r="AL213" s="46" t="e">
        <f>#REF!/#REF!</f>
        <v>#REF!</v>
      </c>
      <c r="AM213" s="46" t="e">
        <f>#REF!/#REF!</f>
        <v>#REF!</v>
      </c>
      <c r="AO213" s="46" t="e">
        <f t="shared" si="262"/>
        <v>#REF!</v>
      </c>
      <c r="AP213" s="46" t="e">
        <f t="shared" si="263"/>
        <v>#REF!</v>
      </c>
      <c r="AQ213" s="46" t="e">
        <f t="shared" si="264"/>
        <v>#REF!</v>
      </c>
      <c r="AR213" s="46" t="e">
        <f t="shared" si="265"/>
        <v>#REF!</v>
      </c>
      <c r="AS213" s="46" t="e">
        <f t="shared" si="266"/>
        <v>#REF!</v>
      </c>
      <c r="AT213" s="46"/>
      <c r="AU213" s="46" t="e">
        <f t="shared" si="267"/>
        <v>#REF!</v>
      </c>
      <c r="AV213" s="46" t="e">
        <f t="shared" si="268"/>
        <v>#REF!</v>
      </c>
      <c r="AW213" s="46" t="e">
        <f t="shared" si="269"/>
        <v>#REF!</v>
      </c>
      <c r="AX213" s="46" t="e">
        <f t="shared" si="270"/>
        <v>#REF!</v>
      </c>
      <c r="BA213" s="46" t="e">
        <f>LN(#REF!/#REF!)</f>
        <v>#REF!</v>
      </c>
      <c r="BB213" s="46" t="e">
        <f>LN(#REF!/#REF!)</f>
        <v>#REF!</v>
      </c>
      <c r="BC213" s="46" t="e">
        <f>LN(#REF!/#REF!)</f>
        <v>#REF!</v>
      </c>
      <c r="BD213" s="46" t="e">
        <f>LN(#REF!/#REF!)</f>
        <v>#REF!</v>
      </c>
      <c r="BF213" s="46" t="e">
        <f>F213/#REF!</f>
        <v>#REF!</v>
      </c>
      <c r="BG213" s="46" t="e">
        <f>#REF!/#REF!</f>
        <v>#REF!</v>
      </c>
      <c r="BH213" s="46" t="e">
        <f>#REF!/#REF!</f>
        <v>#REF!</v>
      </c>
      <c r="BI213" s="46" t="e">
        <f>#REF!/#REF!</f>
        <v>#REF!</v>
      </c>
      <c r="BJ213" s="46"/>
      <c r="BL213" s="46" t="e">
        <f t="shared" si="271"/>
        <v>#REF!</v>
      </c>
      <c r="BM213" s="46" t="e">
        <f t="shared" si="272"/>
        <v>#REF!</v>
      </c>
      <c r="BN213" s="46" t="e">
        <f t="shared" si="273"/>
        <v>#REF!</v>
      </c>
      <c r="BO213" s="46" t="e">
        <f t="shared" si="274"/>
        <v>#REF!</v>
      </c>
      <c r="BQ213" s="46" t="e">
        <f>LN(#REF!/#REF!)</f>
        <v>#REF!</v>
      </c>
      <c r="BR213" s="46" t="e">
        <f>LN(#REF!/#REF!)</f>
        <v>#REF!</v>
      </c>
      <c r="BS213" s="46" t="e">
        <f>LN(#REF!/#REF!)</f>
        <v>#REF!</v>
      </c>
      <c r="BT213" s="46" t="e">
        <f>LN(#REF!/#REF!)</f>
        <v>#REF!</v>
      </c>
      <c r="BV213" s="46" t="e">
        <f>LN(#REF!/#REF!)</f>
        <v>#REF!</v>
      </c>
      <c r="BW213" s="46" t="e">
        <f>LN(#REF!/#REF!)</f>
        <v>#REF!</v>
      </c>
      <c r="BX213" s="46" t="e">
        <f>LN(#REF!/#REF!)</f>
        <v>#REF!</v>
      </c>
      <c r="BY213" s="46" t="e">
        <f>LN(#REF!/#REF!)</f>
        <v>#REF!</v>
      </c>
      <c r="CA213" s="46" t="e">
        <f>LN(#REF!/#REF!)</f>
        <v>#REF!</v>
      </c>
      <c r="CB213" s="46" t="e">
        <f>LN(#REF!/#REF!)</f>
        <v>#REF!</v>
      </c>
      <c r="CC213" s="46" t="e">
        <f>LN(#REF!/#REF!)</f>
        <v>#REF!</v>
      </c>
      <c r="CD213" s="46" t="e">
        <f>LN(#REF!/#REF!)</f>
        <v>#REF!</v>
      </c>
      <c r="CG213" s="46" t="e">
        <f t="shared" si="275"/>
        <v>#REF!</v>
      </c>
      <c r="CH213" s="46">
        <f t="shared" si="276"/>
        <v>1</v>
      </c>
      <c r="CI213" s="46">
        <f t="shared" si="256"/>
        <v>1</v>
      </c>
      <c r="CJ213" s="46"/>
      <c r="CK213" s="46" t="e">
        <f t="shared" si="277"/>
        <v>#REF!</v>
      </c>
      <c r="CL213" s="46">
        <f t="shared" si="278"/>
        <v>1</v>
      </c>
      <c r="CM213" s="46">
        <f t="shared" si="257"/>
        <v>1</v>
      </c>
      <c r="CN213" s="46"/>
      <c r="CO213" s="46" t="e">
        <f t="shared" si="279"/>
        <v>#REF!</v>
      </c>
      <c r="CP213" s="46">
        <f t="shared" si="280"/>
        <v>1</v>
      </c>
      <c r="CQ213" s="46">
        <f t="shared" si="258"/>
        <v>1</v>
      </c>
      <c r="CR213" s="46"/>
      <c r="CS213" s="46" t="e">
        <f t="shared" si="281"/>
        <v>#REF!</v>
      </c>
      <c r="CT213" s="46">
        <f t="shared" si="282"/>
        <v>1</v>
      </c>
      <c r="CU213" s="46">
        <f t="shared" si="259"/>
        <v>1</v>
      </c>
      <c r="CW213" s="46" t="e">
        <f t="shared" si="283"/>
        <v>#REF!</v>
      </c>
      <c r="CX213" s="46">
        <f t="shared" si="284"/>
        <v>1</v>
      </c>
      <c r="CY213" s="46">
        <f t="shared" si="260"/>
        <v>1</v>
      </c>
    </row>
    <row r="214" spans="1:103" x14ac:dyDescent="0.2">
      <c r="A214" s="33" t="s">
        <v>64</v>
      </c>
      <c r="B214" s="1">
        <f t="shared" si="261"/>
        <v>2000</v>
      </c>
      <c r="D214" s="43">
        <f>Adjusted_Supplier_Data!D67</f>
        <v>3837.9702715359995</v>
      </c>
      <c r="F214" s="49">
        <f t="shared" si="250"/>
        <v>73.870248903781942</v>
      </c>
      <c r="H214" s="115">
        <f t="shared" si="221"/>
        <v>51.955561656967781</v>
      </c>
      <c r="K214" s="50">
        <f t="shared" si="222"/>
        <v>3845.1748853608869</v>
      </c>
      <c r="L214" s="115">
        <f t="shared" si="251"/>
        <v>52.053092312838068</v>
      </c>
      <c r="O214" s="46">
        <f>Weather_factors!JB59</f>
        <v>0.99812632349901265</v>
      </c>
      <c r="R214" s="46">
        <f t="shared" si="252"/>
        <v>1.2588267925412189</v>
      </c>
      <c r="S214" s="46"/>
      <c r="T214" s="46"/>
      <c r="V214" s="48">
        <f t="shared" si="253"/>
        <v>1.2698678823650202</v>
      </c>
      <c r="W214" s="48">
        <f t="shared" si="254"/>
        <v>1.2803830266271345</v>
      </c>
      <c r="X214" s="48">
        <f t="shared" si="255"/>
        <v>1.0171240668006434</v>
      </c>
      <c r="Y214" s="48">
        <f t="shared" si="223"/>
        <v>1.2588267925412189</v>
      </c>
      <c r="Z214" s="48">
        <f t="shared" si="224"/>
        <v>1.6259172826391146</v>
      </c>
      <c r="AA214" s="48">
        <f t="shared" si="225"/>
        <v>1.6259172826391146</v>
      </c>
      <c r="AB214" s="48"/>
      <c r="AC214" s="48" t="e">
        <f>#REF!*#REF!*X214</f>
        <v>#REF!</v>
      </c>
      <c r="AH214" s="5"/>
      <c r="AJ214" s="46" t="e">
        <f>D214/#REF!</f>
        <v>#REF!</v>
      </c>
      <c r="AK214" s="46" t="e">
        <f>#REF!/#REF!</f>
        <v>#REF!</v>
      </c>
      <c r="AL214" s="46" t="e">
        <f>#REF!/#REF!</f>
        <v>#REF!</v>
      </c>
      <c r="AM214" s="46" t="e">
        <f>#REF!/#REF!</f>
        <v>#REF!</v>
      </c>
      <c r="AO214" s="46" t="e">
        <f t="shared" si="262"/>
        <v>#REF!</v>
      </c>
      <c r="AP214" s="46" t="e">
        <f t="shared" si="263"/>
        <v>#REF!</v>
      </c>
      <c r="AQ214" s="46" t="e">
        <f t="shared" si="264"/>
        <v>#REF!</v>
      </c>
      <c r="AR214" s="46" t="e">
        <f t="shared" si="265"/>
        <v>#REF!</v>
      </c>
      <c r="AS214" s="46" t="e">
        <f t="shared" si="266"/>
        <v>#REF!</v>
      </c>
      <c r="AT214" s="46"/>
      <c r="AU214" s="46" t="e">
        <f t="shared" si="267"/>
        <v>#REF!</v>
      </c>
      <c r="AV214" s="46" t="e">
        <f t="shared" si="268"/>
        <v>#REF!</v>
      </c>
      <c r="AW214" s="46" t="e">
        <f t="shared" si="269"/>
        <v>#REF!</v>
      </c>
      <c r="AX214" s="46" t="e">
        <f t="shared" si="270"/>
        <v>#REF!</v>
      </c>
      <c r="BA214" s="46" t="e">
        <f>LN(#REF!/#REF!)</f>
        <v>#REF!</v>
      </c>
      <c r="BB214" s="46" t="e">
        <f>LN(#REF!/#REF!)</f>
        <v>#REF!</v>
      </c>
      <c r="BC214" s="46" t="e">
        <f>LN(#REF!/#REF!)</f>
        <v>#REF!</v>
      </c>
      <c r="BD214" s="46" t="e">
        <f>LN(#REF!/#REF!)</f>
        <v>#REF!</v>
      </c>
      <c r="BF214" s="46" t="e">
        <f>F214/#REF!</f>
        <v>#REF!</v>
      </c>
      <c r="BG214" s="46" t="e">
        <f>#REF!/#REF!</f>
        <v>#REF!</v>
      </c>
      <c r="BH214" s="46" t="e">
        <f>#REF!/#REF!</f>
        <v>#REF!</v>
      </c>
      <c r="BI214" s="46" t="e">
        <f>#REF!/#REF!</f>
        <v>#REF!</v>
      </c>
      <c r="BJ214" s="46"/>
      <c r="BL214" s="46" t="e">
        <f t="shared" si="271"/>
        <v>#REF!</v>
      </c>
      <c r="BM214" s="46" t="e">
        <f t="shared" si="272"/>
        <v>#REF!</v>
      </c>
      <c r="BN214" s="46" t="e">
        <f t="shared" si="273"/>
        <v>#REF!</v>
      </c>
      <c r="BO214" s="46" t="e">
        <f t="shared" si="274"/>
        <v>#REF!</v>
      </c>
      <c r="BQ214" s="46" t="e">
        <f>LN(#REF!/#REF!)</f>
        <v>#REF!</v>
      </c>
      <c r="BR214" s="46" t="e">
        <f>LN(#REF!/#REF!)</f>
        <v>#REF!</v>
      </c>
      <c r="BS214" s="46" t="e">
        <f>LN(#REF!/#REF!)</f>
        <v>#REF!</v>
      </c>
      <c r="BT214" s="46" t="e">
        <f>LN(#REF!/#REF!)</f>
        <v>#REF!</v>
      </c>
      <c r="BV214" s="46" t="e">
        <f>LN(#REF!/#REF!)</f>
        <v>#REF!</v>
      </c>
      <c r="BW214" s="46" t="e">
        <f>LN(#REF!/#REF!)</f>
        <v>#REF!</v>
      </c>
      <c r="BX214" s="46" t="e">
        <f>LN(#REF!/#REF!)</f>
        <v>#REF!</v>
      </c>
      <c r="BY214" s="46" t="e">
        <f>LN(#REF!/#REF!)</f>
        <v>#REF!</v>
      </c>
      <c r="CA214" s="46" t="e">
        <f>LN(#REF!/#REF!)</f>
        <v>#REF!</v>
      </c>
      <c r="CB214" s="46" t="e">
        <f>LN(#REF!/#REF!)</f>
        <v>#REF!</v>
      </c>
      <c r="CC214" s="46" t="e">
        <f>LN(#REF!/#REF!)</f>
        <v>#REF!</v>
      </c>
      <c r="CD214" s="46" t="e">
        <f>LN(#REF!/#REF!)</f>
        <v>#REF!</v>
      </c>
      <c r="CG214" s="46" t="e">
        <f t="shared" si="275"/>
        <v>#REF!</v>
      </c>
      <c r="CH214" s="46">
        <f t="shared" si="276"/>
        <v>1</v>
      </c>
      <c r="CI214" s="46">
        <f t="shared" si="256"/>
        <v>1</v>
      </c>
      <c r="CJ214" s="46"/>
      <c r="CK214" s="46" t="e">
        <f t="shared" si="277"/>
        <v>#REF!</v>
      </c>
      <c r="CL214" s="46">
        <f t="shared" si="278"/>
        <v>1</v>
      </c>
      <c r="CM214" s="46">
        <f t="shared" si="257"/>
        <v>1</v>
      </c>
      <c r="CN214" s="46"/>
      <c r="CO214" s="46" t="e">
        <f t="shared" si="279"/>
        <v>#REF!</v>
      </c>
      <c r="CP214" s="46">
        <f t="shared" si="280"/>
        <v>1</v>
      </c>
      <c r="CQ214" s="46">
        <f t="shared" si="258"/>
        <v>1</v>
      </c>
      <c r="CR214" s="46"/>
      <c r="CS214" s="46" t="e">
        <f t="shared" si="281"/>
        <v>#REF!</v>
      </c>
      <c r="CT214" s="46">
        <f t="shared" si="282"/>
        <v>1</v>
      </c>
      <c r="CU214" s="46">
        <f t="shared" si="259"/>
        <v>1</v>
      </c>
      <c r="CW214" s="46" t="e">
        <f t="shared" si="283"/>
        <v>#REF!</v>
      </c>
      <c r="CX214" s="46">
        <f t="shared" si="284"/>
        <v>1</v>
      </c>
      <c r="CY214" s="46">
        <f t="shared" si="260"/>
        <v>1</v>
      </c>
    </row>
    <row r="215" spans="1:103" x14ac:dyDescent="0.2">
      <c r="A215" s="33" t="s">
        <v>64</v>
      </c>
      <c r="B215" s="1">
        <f t="shared" si="261"/>
        <v>2001</v>
      </c>
      <c r="D215" s="43">
        <f>Adjusted_Supplier_Data!D68</f>
        <v>3899.4324720959994</v>
      </c>
      <c r="F215" s="49">
        <f t="shared" si="250"/>
        <v>75.387733723424319</v>
      </c>
      <c r="H215" s="115">
        <f t="shared" si="221"/>
        <v>51.725025803294258</v>
      </c>
      <c r="K215" s="50">
        <f t="shared" si="222"/>
        <v>3900.3801483275106</v>
      </c>
      <c r="L215" s="115">
        <f t="shared" si="251"/>
        <v>51.737596498614373</v>
      </c>
      <c r="O215" s="46">
        <f>Weather_factors!JB60</f>
        <v>0.99975702977774683</v>
      </c>
      <c r="R215" s="46">
        <f t="shared" si="252"/>
        <v>1.2511969944594354</v>
      </c>
      <c r="S215" s="46"/>
      <c r="T215" s="46"/>
      <c r="V215" s="48">
        <f t="shared" si="253"/>
        <v>1.2959542332713276</v>
      </c>
      <c r="W215" s="48">
        <f t="shared" si="254"/>
        <v>1.2747017446881299</v>
      </c>
      <c r="X215" s="48">
        <f t="shared" si="255"/>
        <v>1.0187858109736345</v>
      </c>
      <c r="Y215" s="48">
        <f t="shared" si="223"/>
        <v>1.2511969944594354</v>
      </c>
      <c r="Z215" s="48">
        <f t="shared" si="224"/>
        <v>1.6519551221869291</v>
      </c>
      <c r="AA215" s="48">
        <f t="shared" si="225"/>
        <v>1.6519551221869291</v>
      </c>
      <c r="AB215" s="48"/>
      <c r="AC215" s="48" t="e">
        <f>#REF!*#REF!*X215</f>
        <v>#REF!</v>
      </c>
      <c r="AH215" s="5"/>
      <c r="AJ215" s="46" t="e">
        <f>D215/#REF!</f>
        <v>#REF!</v>
      </c>
      <c r="AK215" s="46" t="e">
        <f>#REF!/#REF!</f>
        <v>#REF!</v>
      </c>
      <c r="AL215" s="46" t="e">
        <f>#REF!/#REF!</f>
        <v>#REF!</v>
      </c>
      <c r="AM215" s="46" t="e">
        <f>#REF!/#REF!</f>
        <v>#REF!</v>
      </c>
      <c r="AO215" s="46" t="e">
        <f t="shared" si="262"/>
        <v>#REF!</v>
      </c>
      <c r="AP215" s="46" t="e">
        <f t="shared" si="263"/>
        <v>#REF!</v>
      </c>
      <c r="AQ215" s="46" t="e">
        <f t="shared" si="264"/>
        <v>#REF!</v>
      </c>
      <c r="AR215" s="46" t="e">
        <f t="shared" si="265"/>
        <v>#REF!</v>
      </c>
      <c r="AS215" s="46" t="e">
        <f t="shared" si="266"/>
        <v>#REF!</v>
      </c>
      <c r="AU215" s="46" t="e">
        <f t="shared" si="267"/>
        <v>#REF!</v>
      </c>
      <c r="AV215" s="46" t="e">
        <f t="shared" si="268"/>
        <v>#REF!</v>
      </c>
      <c r="AW215" s="46" t="e">
        <f t="shared" si="269"/>
        <v>#REF!</v>
      </c>
      <c r="AX215" s="46" t="e">
        <f t="shared" si="270"/>
        <v>#REF!</v>
      </c>
      <c r="BA215" s="46" t="e">
        <f>LN(#REF!/#REF!)</f>
        <v>#REF!</v>
      </c>
      <c r="BB215" s="46" t="e">
        <f>LN(#REF!/#REF!)</f>
        <v>#REF!</v>
      </c>
      <c r="BC215" s="46" t="e">
        <f>LN(#REF!/#REF!)</f>
        <v>#REF!</v>
      </c>
      <c r="BD215" s="46" t="e">
        <f>LN(#REF!/#REF!)</f>
        <v>#REF!</v>
      </c>
      <c r="BF215" s="46" t="e">
        <f>F215/#REF!</f>
        <v>#REF!</v>
      </c>
      <c r="BG215" s="46" t="e">
        <f>#REF!/#REF!</f>
        <v>#REF!</v>
      </c>
      <c r="BH215" s="46" t="e">
        <f>#REF!/#REF!</f>
        <v>#REF!</v>
      </c>
      <c r="BI215" s="46" t="e">
        <f>#REF!/#REF!</f>
        <v>#REF!</v>
      </c>
      <c r="BJ215" s="46"/>
      <c r="BL215" s="46" t="e">
        <f t="shared" si="271"/>
        <v>#REF!</v>
      </c>
      <c r="BM215" s="46" t="e">
        <f t="shared" si="272"/>
        <v>#REF!</v>
      </c>
      <c r="BN215" s="46" t="e">
        <f t="shared" si="273"/>
        <v>#REF!</v>
      </c>
      <c r="BO215" s="46" t="e">
        <f t="shared" si="274"/>
        <v>#REF!</v>
      </c>
      <c r="BQ215" s="46" t="e">
        <f>LN(#REF!/#REF!)</f>
        <v>#REF!</v>
      </c>
      <c r="BR215" s="46" t="e">
        <f>LN(#REF!/#REF!)</f>
        <v>#REF!</v>
      </c>
      <c r="BS215" s="46" t="e">
        <f>LN(#REF!/#REF!)</f>
        <v>#REF!</v>
      </c>
      <c r="BT215" s="46" t="e">
        <f>LN(#REF!/#REF!)</f>
        <v>#REF!</v>
      </c>
      <c r="BV215" s="46" t="e">
        <f>LN(#REF!/#REF!)</f>
        <v>#REF!</v>
      </c>
      <c r="BW215" s="46" t="e">
        <f>LN(#REF!/#REF!)</f>
        <v>#REF!</v>
      </c>
      <c r="BX215" s="46" t="e">
        <f>LN(#REF!/#REF!)</f>
        <v>#REF!</v>
      </c>
      <c r="BY215" s="46" t="e">
        <f>LN(#REF!/#REF!)</f>
        <v>#REF!</v>
      </c>
      <c r="CA215" s="46" t="e">
        <f>LN(#REF!/#REF!)</f>
        <v>#REF!</v>
      </c>
      <c r="CB215" s="46" t="e">
        <f>LN(#REF!/#REF!)</f>
        <v>#REF!</v>
      </c>
      <c r="CC215" s="46" t="e">
        <f>LN(#REF!/#REF!)</f>
        <v>#REF!</v>
      </c>
      <c r="CD215" s="46" t="e">
        <f>LN(#REF!/#REF!)</f>
        <v>#REF!</v>
      </c>
      <c r="CG215" s="46" t="e">
        <f t="shared" si="275"/>
        <v>#REF!</v>
      </c>
      <c r="CH215" s="46">
        <f t="shared" si="276"/>
        <v>1</v>
      </c>
      <c r="CI215" s="46">
        <f t="shared" si="256"/>
        <v>1</v>
      </c>
      <c r="CJ215" s="46"/>
      <c r="CK215" s="46" t="e">
        <f t="shared" si="277"/>
        <v>#REF!</v>
      </c>
      <c r="CL215" s="46">
        <f t="shared" si="278"/>
        <v>1</v>
      </c>
      <c r="CM215" s="46">
        <f t="shared" si="257"/>
        <v>1</v>
      </c>
      <c r="CN215" s="46"/>
      <c r="CO215" s="46" t="e">
        <f t="shared" si="279"/>
        <v>#REF!</v>
      </c>
      <c r="CP215" s="46">
        <f t="shared" si="280"/>
        <v>1</v>
      </c>
      <c r="CQ215" s="46">
        <f t="shared" si="258"/>
        <v>1</v>
      </c>
      <c r="CS215" s="46" t="e">
        <f t="shared" si="281"/>
        <v>#REF!</v>
      </c>
      <c r="CT215" s="46">
        <f t="shared" si="282"/>
        <v>1</v>
      </c>
      <c r="CU215" s="46">
        <f t="shared" si="259"/>
        <v>1</v>
      </c>
      <c r="CW215" s="46" t="e">
        <f t="shared" si="283"/>
        <v>#REF!</v>
      </c>
      <c r="CX215" s="46">
        <f t="shared" si="284"/>
        <v>1</v>
      </c>
      <c r="CY215" s="46">
        <f t="shared" si="260"/>
        <v>1</v>
      </c>
    </row>
    <row r="216" spans="1:103" x14ac:dyDescent="0.2">
      <c r="A216" s="33" t="s">
        <v>64</v>
      </c>
      <c r="B216" s="1">
        <f t="shared" si="261"/>
        <v>2002</v>
      </c>
      <c r="D216" s="43">
        <f>Adjusted_Supplier_Data!D69</f>
        <v>3973.6085838119993</v>
      </c>
      <c r="F216" s="49">
        <f t="shared" si="250"/>
        <v>76.666137428142079</v>
      </c>
      <c r="H216" s="115">
        <f t="shared" si="221"/>
        <v>51.830034968650899</v>
      </c>
      <c r="K216" s="50">
        <f t="shared" ref="K216:K221" si="289">D216/O216</f>
        <v>3917.6511005499356</v>
      </c>
      <c r="L216" s="115">
        <f t="shared" ref="L216:L221" si="290">H216/O216</f>
        <v>51.100149713710124</v>
      </c>
      <c r="O216" s="46">
        <f>Weather_factors!JB61</f>
        <v>1.0142834269376895</v>
      </c>
      <c r="R216" s="46">
        <f t="shared" si="252"/>
        <v>1.2357812899161951</v>
      </c>
      <c r="V216" s="48">
        <f t="shared" si="253"/>
        <v>1.3179306558420987</v>
      </c>
      <c r="W216" s="48">
        <f t="shared" si="254"/>
        <v>1.2772895706816323</v>
      </c>
      <c r="X216" s="48">
        <f t="shared" si="255"/>
        <v>1.0335886949447601</v>
      </c>
      <c r="Y216" s="48">
        <f t="shared" ref="Y216:Y221" si="291">R216</f>
        <v>1.2357812899161951</v>
      </c>
      <c r="Z216" s="48">
        <f t="shared" ref="Z216:Z221" si="292">V216*X216*Y216</f>
        <v>1.6833790815887162</v>
      </c>
      <c r="AA216" s="48">
        <f t="shared" ref="AA216:AA221" si="293">V216*W216</f>
        <v>1.6833790815887164</v>
      </c>
      <c r="AH216" s="5"/>
    </row>
    <row r="217" spans="1:103" x14ac:dyDescent="0.2">
      <c r="A217" s="33" t="s">
        <v>64</v>
      </c>
      <c r="B217" s="1">
        <f t="shared" si="261"/>
        <v>2003</v>
      </c>
      <c r="D217" s="43">
        <f>Adjusted_Supplier_Data!D70</f>
        <v>3981.1430535439999</v>
      </c>
      <c r="F217" s="49">
        <f t="shared" si="250"/>
        <v>77.765478809122598</v>
      </c>
      <c r="H217" s="115">
        <f t="shared" si="221"/>
        <v>51.19422029556096</v>
      </c>
      <c r="K217" s="50">
        <f t="shared" si="289"/>
        <v>3983.0848163600131</v>
      </c>
      <c r="L217" s="115">
        <f t="shared" si="290"/>
        <v>51.219189765893411</v>
      </c>
      <c r="O217" s="46">
        <f>Weather_factors!JB62</f>
        <v>0.99951249774846929</v>
      </c>
      <c r="R217" s="46">
        <f t="shared" si="252"/>
        <v>1.2386600969267993</v>
      </c>
      <c r="V217" s="48">
        <f t="shared" si="253"/>
        <v>1.3368289042191999</v>
      </c>
      <c r="W217" s="48">
        <f t="shared" si="254"/>
        <v>1.261620674233553</v>
      </c>
      <c r="X217" s="48">
        <f t="shared" si="255"/>
        <v>1.0185366246670255</v>
      </c>
      <c r="Y217" s="48">
        <f t="shared" si="291"/>
        <v>1.2386600969267993</v>
      </c>
      <c r="Z217" s="48">
        <f t="shared" si="292"/>
        <v>1.6865709834759286</v>
      </c>
      <c r="AA217" s="48">
        <f t="shared" si="293"/>
        <v>1.6865709834759288</v>
      </c>
      <c r="AH217" s="5"/>
    </row>
    <row r="218" spans="1:103" x14ac:dyDescent="0.2">
      <c r="A218" s="33" t="s">
        <v>64</v>
      </c>
      <c r="B218" s="1">
        <f t="shared" si="261"/>
        <v>2004</v>
      </c>
      <c r="D218" s="43">
        <f>Adjusted_Supplier_Data!D71</f>
        <v>4072.2330569559999</v>
      </c>
      <c r="F218" s="49">
        <f t="shared" si="250"/>
        <v>78.845410774692752</v>
      </c>
      <c r="H218" s="115">
        <f t="shared" si="221"/>
        <v>51.64832064345179</v>
      </c>
      <c r="K218" s="50">
        <f t="shared" si="289"/>
        <v>4079.1962959245352</v>
      </c>
      <c r="L218" s="115">
        <f t="shared" si="290"/>
        <v>51.736635726094114</v>
      </c>
      <c r="O218" s="46">
        <f>Weather_factors!JB63</f>
        <v>0.99829298752416207</v>
      </c>
      <c r="R218" s="46">
        <f t="shared" si="252"/>
        <v>1.2511737596017871</v>
      </c>
      <c r="V218" s="48">
        <f t="shared" si="253"/>
        <v>1.3553934946810937</v>
      </c>
      <c r="W218" s="48">
        <f t="shared" si="254"/>
        <v>1.272811437248756</v>
      </c>
      <c r="X218" s="48">
        <f t="shared" si="255"/>
        <v>1.0172939030098069</v>
      </c>
      <c r="Y218" s="48">
        <f t="shared" si="291"/>
        <v>1.2511737596017871</v>
      </c>
      <c r="Z218" s="48">
        <f t="shared" si="292"/>
        <v>1.7251603420026569</v>
      </c>
      <c r="AA218" s="48">
        <f t="shared" si="293"/>
        <v>1.7251603420026571</v>
      </c>
      <c r="AH218" s="5"/>
    </row>
    <row r="219" spans="1:103" x14ac:dyDescent="0.2">
      <c r="A219" s="33" t="s">
        <v>64</v>
      </c>
      <c r="B219" s="1">
        <f t="shared" si="261"/>
        <v>2005</v>
      </c>
      <c r="D219" s="43">
        <f>Adjusted_Supplier_Data!D72</f>
        <v>4224.5940603679992</v>
      </c>
      <c r="F219" s="49">
        <f t="shared" si="250"/>
        <v>79.981502570981235</v>
      </c>
      <c r="H219" s="115">
        <f t="shared" ref="H219:H225" si="294">D219/F219</f>
        <v>52.819638598547158</v>
      </c>
      <c r="K219" s="50">
        <f t="shared" si="289"/>
        <v>4179.70877980762</v>
      </c>
      <c r="L219" s="115">
        <f t="shared" si="290"/>
        <v>52.258442833056939</v>
      </c>
      <c r="O219" s="46">
        <f>Weather_factors!JB64</f>
        <v>1.0107388535721011</v>
      </c>
      <c r="R219" s="46">
        <f t="shared" si="252"/>
        <v>1.2637928901394213</v>
      </c>
      <c r="V219" s="48">
        <f t="shared" si="253"/>
        <v>1.3749235017534167</v>
      </c>
      <c r="W219" s="48">
        <f t="shared" si="254"/>
        <v>1.301677175211317</v>
      </c>
      <c r="X219" s="48">
        <f t="shared" si="255"/>
        <v>1.0299766562761057</v>
      </c>
      <c r="Y219" s="48">
        <f t="shared" si="291"/>
        <v>1.2637928901394213</v>
      </c>
      <c r="Z219" s="48">
        <f t="shared" si="292"/>
        <v>1.7897065398940397</v>
      </c>
      <c r="AA219" s="48">
        <f t="shared" si="293"/>
        <v>1.7897065398940397</v>
      </c>
      <c r="AH219" s="5"/>
    </row>
    <row r="220" spans="1:103" x14ac:dyDescent="0.2">
      <c r="A220" s="33" t="s">
        <v>64</v>
      </c>
      <c r="B220" s="1">
        <f t="shared" si="261"/>
        <v>2006</v>
      </c>
      <c r="D220" s="43">
        <f>Adjusted_Supplier_Data!D73</f>
        <v>4270.7747901040002</v>
      </c>
      <c r="F220" s="49">
        <f t="shared" si="250"/>
        <v>81.211409424915445</v>
      </c>
      <c r="H220" s="115">
        <f t="shared" si="294"/>
        <v>52.588359447850415</v>
      </c>
      <c r="K220" s="50">
        <f t="shared" si="289"/>
        <v>4246.7409055696426</v>
      </c>
      <c r="L220" s="115">
        <f t="shared" si="290"/>
        <v>52.292417231054159</v>
      </c>
      <c r="O220" s="46">
        <f>Weather_factors!JB65</f>
        <v>1.0056593715201314</v>
      </c>
      <c r="R220" s="46">
        <f t="shared" si="252"/>
        <v>1.2646145105381159</v>
      </c>
      <c r="V220" s="48">
        <f t="shared" si="253"/>
        <v>1.3960662383122981</v>
      </c>
      <c r="W220" s="48">
        <f t="shared" si="254"/>
        <v>1.2959775756011733</v>
      </c>
      <c r="X220" s="48">
        <f t="shared" si="255"/>
        <v>1.0248004943812576</v>
      </c>
      <c r="Y220" s="48">
        <f t="shared" si="291"/>
        <v>1.2646145105381159</v>
      </c>
      <c r="Z220" s="48">
        <f t="shared" si="292"/>
        <v>1.8092705389066219</v>
      </c>
      <c r="AA220" s="48">
        <f t="shared" si="293"/>
        <v>1.8092705389066219</v>
      </c>
      <c r="AH220" s="5"/>
    </row>
    <row r="221" spans="1:103" x14ac:dyDescent="0.2">
      <c r="A221" s="33" t="s">
        <v>64</v>
      </c>
      <c r="B221" s="1">
        <f t="shared" si="261"/>
        <v>2007</v>
      </c>
      <c r="D221" s="43">
        <f>Adjusted_Supplier_Data!D74</f>
        <v>4395.5567935159997</v>
      </c>
      <c r="F221" s="49">
        <f t="shared" si="250"/>
        <v>82.517823695937253</v>
      </c>
      <c r="H221" s="115">
        <f t="shared" si="294"/>
        <v>53.267968017586171</v>
      </c>
      <c r="K221" s="50">
        <f t="shared" si="289"/>
        <v>4315.7885877477511</v>
      </c>
      <c r="L221" s="115">
        <f t="shared" si="290"/>
        <v>52.301289520802499</v>
      </c>
      <c r="O221" s="46">
        <f>Weather_factors!JB66</f>
        <v>1.0184828807404296</v>
      </c>
      <c r="R221" s="46">
        <f t="shared" si="252"/>
        <v>1.2648290736994989</v>
      </c>
      <c r="V221" s="48">
        <f t="shared" si="253"/>
        <v>1.4185241770420669</v>
      </c>
      <c r="W221" s="48">
        <f t="shared" si="254"/>
        <v>1.3127257205482947</v>
      </c>
      <c r="X221" s="48">
        <f t="shared" si="255"/>
        <v>1.0378680786556425</v>
      </c>
      <c r="Y221" s="48">
        <f t="shared" si="291"/>
        <v>1.2648290736994989</v>
      </c>
      <c r="Z221" s="48">
        <f t="shared" si="292"/>
        <v>1.8621331724227244</v>
      </c>
      <c r="AA221" s="48">
        <f t="shared" si="293"/>
        <v>1.8621331724227241</v>
      </c>
      <c r="AH221" s="5"/>
    </row>
    <row r="222" spans="1:103" x14ac:dyDescent="0.2">
      <c r="A222" s="33" t="s">
        <v>64</v>
      </c>
      <c r="B222" s="1">
        <f t="shared" si="261"/>
        <v>2008</v>
      </c>
      <c r="D222" s="43">
        <f>Adjusted_Supplier_Data!D75</f>
        <v>4394.4177969280008</v>
      </c>
      <c r="F222" s="49">
        <f t="shared" si="250"/>
        <v>83.696455468329944</v>
      </c>
      <c r="H222" s="115">
        <f t="shared" si="294"/>
        <v>52.504228193878681</v>
      </c>
      <c r="K222" s="50">
        <f>D222/O222</f>
        <v>4387.1005657299838</v>
      </c>
      <c r="L222" s="115">
        <f>H222/O222</f>
        <v>52.416802374504698</v>
      </c>
      <c r="O222" s="46">
        <f>Weather_factors!JB67</f>
        <v>1.001667896846308</v>
      </c>
      <c r="R222" s="46">
        <f t="shared" si="252"/>
        <v>1.2676225806490824</v>
      </c>
      <c r="V222" s="48">
        <f t="shared" si="253"/>
        <v>1.438785468361742</v>
      </c>
      <c r="W222" s="48">
        <f t="shared" si="254"/>
        <v>1.2939042609037885</v>
      </c>
      <c r="X222" s="48">
        <f t="shared" si="255"/>
        <v>1.0207330483504395</v>
      </c>
      <c r="Y222" s="48">
        <f>R222</f>
        <v>1.2676225806490824</v>
      </c>
      <c r="Z222" s="48">
        <f>V222*X222*Y222</f>
        <v>1.8616506480397115</v>
      </c>
      <c r="AA222" s="48">
        <f>V222*W222</f>
        <v>1.861650648039711</v>
      </c>
      <c r="AH222" s="5"/>
    </row>
    <row r="223" spans="1:103" x14ac:dyDescent="0.2">
      <c r="A223" s="33" t="s">
        <v>64</v>
      </c>
      <c r="B223" s="1">
        <f t="shared" si="261"/>
        <v>2009</v>
      </c>
      <c r="D223" s="43">
        <f>Adjusted_Supplier_Data!D76</f>
        <v>4322.0699157103199</v>
      </c>
      <c r="F223" s="49">
        <f t="shared" si="250"/>
        <v>84.394714908811167</v>
      </c>
      <c r="H223" s="115">
        <f t="shared" si="294"/>
        <v>51.212566099433289</v>
      </c>
      <c r="K223" s="50">
        <f>D223/O223</f>
        <v>4336.4638817347786</v>
      </c>
      <c r="L223" s="115">
        <f>H223/O223</f>
        <v>51.383121400674739</v>
      </c>
      <c r="O223" s="46">
        <f>Weather_factors!JB68</f>
        <v>0.9966807134990594</v>
      </c>
      <c r="R223" s="46">
        <f t="shared" si="252"/>
        <v>1.2426245402449327</v>
      </c>
      <c r="V223" s="48">
        <f t="shared" si="253"/>
        <v>1.450788910209897</v>
      </c>
      <c r="W223" s="48">
        <f t="shared" si="254"/>
        <v>1.2620727847514421</v>
      </c>
      <c r="X223" s="48">
        <f t="shared" si="255"/>
        <v>1.0156509419190096</v>
      </c>
      <c r="Y223" s="48">
        <f>R223</f>
        <v>1.2426245402449327</v>
      </c>
      <c r="Z223" s="48">
        <f>V223*X223*Y223</f>
        <v>1.8310011999951146</v>
      </c>
      <c r="AA223" s="48">
        <f>V223*W223</f>
        <v>1.8310011999951146</v>
      </c>
      <c r="AH223" s="5"/>
    </row>
    <row r="224" spans="1:103" x14ac:dyDescent="0.2">
      <c r="A224" s="33" t="s">
        <v>64</v>
      </c>
      <c r="B224" s="1">
        <f t="shared" si="261"/>
        <v>2010</v>
      </c>
      <c r="D224" s="43">
        <f>Adjusted_Supplier_Data!D77</f>
        <v>4400.6551203399995</v>
      </c>
      <c r="F224" s="49">
        <f t="shared" si="250"/>
        <v>84.626053543784508</v>
      </c>
      <c r="H224" s="115">
        <f t="shared" si="294"/>
        <v>52.00118564034365</v>
      </c>
      <c r="K224" s="50">
        <f>D224/O224</f>
        <v>4309.9839736565646</v>
      </c>
      <c r="L224" s="115">
        <f>H224/O224</f>
        <v>50.929752637308454</v>
      </c>
      <c r="O224" s="46">
        <f>Weather_factors!JB69</f>
        <v>1.0210374672475893</v>
      </c>
      <c r="R224" s="46">
        <f t="shared" si="252"/>
        <v>1.2316604894869723</v>
      </c>
      <c r="S224" s="46"/>
      <c r="T224" s="46"/>
      <c r="V224" s="48">
        <f t="shared" si="253"/>
        <v>1.4547657413003872</v>
      </c>
      <c r="W224" s="48">
        <f t="shared" si="254"/>
        <v>1.2815073754371284</v>
      </c>
      <c r="X224" s="48">
        <f t="shared" si="255"/>
        <v>1.0404712876443081</v>
      </c>
      <c r="Y224" s="48">
        <f>R224</f>
        <v>1.2316604894869723</v>
      </c>
      <c r="Z224" s="48">
        <f>V224*X224*Y224</f>
        <v>1.8642930270097082</v>
      </c>
      <c r="AA224" s="48">
        <f>V224*W224</f>
        <v>1.8642930270097078</v>
      </c>
      <c r="AH224" s="5"/>
    </row>
    <row r="225" spans="1:113" x14ac:dyDescent="0.2">
      <c r="A225" s="33" t="s">
        <v>64</v>
      </c>
      <c r="B225" s="1">
        <f t="shared" si="261"/>
        <v>2011</v>
      </c>
      <c r="D225" s="43">
        <f>Adjusted_Supplier_Data!D78</f>
        <v>4393.3471203399995</v>
      </c>
      <c r="F225" s="49">
        <f t="shared" si="250"/>
        <v>84.816248421448279</v>
      </c>
      <c r="H225" s="115">
        <f t="shared" si="294"/>
        <v>51.798413654299438</v>
      </c>
      <c r="K225" s="50">
        <f>D225/O225</f>
        <v>4301.3421121951442</v>
      </c>
      <c r="L225" s="115">
        <f>H225/O225</f>
        <v>50.713656784510917</v>
      </c>
      <c r="O225" s="46">
        <f>Weather_factors!JB70</f>
        <v>1.0213898373449541</v>
      </c>
      <c r="R225" s="46">
        <f t="shared" si="252"/>
        <v>1.2264345319660683</v>
      </c>
      <c r="S225" s="46"/>
      <c r="T225" s="46"/>
      <c r="V225" s="48">
        <f t="shared" si="253"/>
        <v>1.4580352898685822</v>
      </c>
      <c r="W225" s="48">
        <f t="shared" si="254"/>
        <v>1.2765103009964625</v>
      </c>
      <c r="X225" s="48">
        <f t="shared" si="255"/>
        <v>1.040830364544709</v>
      </c>
      <c r="Y225" s="48">
        <f>R225</f>
        <v>1.2264345319660683</v>
      </c>
      <c r="Z225" s="48">
        <f>V225*X225*Y225</f>
        <v>1.8611970667336082</v>
      </c>
      <c r="AA225" s="48">
        <f>V225*W225</f>
        <v>1.8611970667336082</v>
      </c>
      <c r="AH225" s="5"/>
    </row>
    <row r="226" spans="1:113" x14ac:dyDescent="0.2">
      <c r="A226" s="33" t="s">
        <v>64</v>
      </c>
      <c r="B226" s="1">
        <f t="shared" si="261"/>
        <v>2012</v>
      </c>
      <c r="D226" s="43">
        <f>Adjusted_Supplier_Data!D79</f>
        <v>4390.0841203399996</v>
      </c>
      <c r="F226" s="49">
        <f t="shared" si="250"/>
        <v>85</v>
      </c>
      <c r="H226" s="115">
        <f t="shared" ref="H226" si="295">D226/F226</f>
        <v>51.648048474588229</v>
      </c>
      <c r="K226" s="50">
        <f>D226/O226</f>
        <v>4312.8485339804029</v>
      </c>
      <c r="L226" s="115">
        <f>H226/O226</f>
        <v>50.7393945174165</v>
      </c>
      <c r="O226" s="46">
        <f>Weather_factors!JB71</f>
        <v>1.0179082538491828</v>
      </c>
      <c r="R226" s="46">
        <f t="shared" ref="R226" si="296">L226/L$228</f>
        <v>1.2270569608424566</v>
      </c>
      <c r="S226" s="46"/>
      <c r="T226" s="46"/>
      <c r="V226" s="48">
        <f t="shared" ref="V226" si="297">F226/F$228</f>
        <v>1.4611940747840173</v>
      </c>
      <c r="W226" s="48">
        <f t="shared" ref="W226" si="298">H226/H$228</f>
        <v>1.2728047299708021</v>
      </c>
      <c r="X226" s="48">
        <f t="shared" ref="X226" si="299">O226/O$228</f>
        <v>1.0372825146576217</v>
      </c>
      <c r="Y226" s="48">
        <f>R226</f>
        <v>1.2270569608424566</v>
      </c>
      <c r="Z226" s="48">
        <f>V226*X226*Y226</f>
        <v>1.8598147297904073</v>
      </c>
      <c r="AA226" s="48">
        <f>V226*W226</f>
        <v>1.8598147297904071</v>
      </c>
      <c r="AH226" s="5"/>
    </row>
    <row r="227" spans="1:113" hidden="1" x14ac:dyDescent="0.2">
      <c r="A227" s="33"/>
      <c r="B227" s="1"/>
      <c r="D227" s="50"/>
      <c r="F227" s="44"/>
      <c r="L227" s="22"/>
      <c r="AH227" s="5"/>
    </row>
    <row r="228" spans="1:113" hidden="1" x14ac:dyDescent="0.2">
      <c r="A228" s="53" t="s">
        <v>57</v>
      </c>
      <c r="B228" s="54">
        <f>Base_year</f>
        <v>1985</v>
      </c>
      <c r="C228" s="2">
        <f>MATCH(B228,B163:B224)</f>
        <v>37</v>
      </c>
      <c r="D228" s="51">
        <f>INDEX(D163:D224,base_row,1)</f>
        <v>2360.4954031279999</v>
      </c>
      <c r="F228" s="51">
        <f>INDEX(F163:F224,base_row,1)</f>
        <v>58.171601888383009</v>
      </c>
      <c r="H228" s="51">
        <f>INDEX(H163:H224,base_row,1)</f>
        <v>40.578139960065222</v>
      </c>
      <c r="L228" s="50">
        <f>L199</f>
        <v>41.350480162372016</v>
      </c>
      <c r="O228" s="51">
        <f>O199</f>
        <v>0.98132209833419037</v>
      </c>
      <c r="AH228" s="5"/>
      <c r="CH228" s="46">
        <f>INDEX(CH163:CH224,base_row,1)</f>
        <v>1</v>
      </c>
      <c r="CL228" s="46">
        <f>INDEX(CL163:CL224,base_row,1)</f>
        <v>1</v>
      </c>
      <c r="CP228" s="46">
        <f>INDEX(CP163:CP224,base_row,1)</f>
        <v>1</v>
      </c>
      <c r="CT228" s="46">
        <f>INDEX(CT163:CT224,base_row,1)</f>
        <v>1</v>
      </c>
      <c r="CX228" s="52">
        <f>CX199</f>
        <v>1</v>
      </c>
    </row>
    <row r="229" spans="1:113" hidden="1" x14ac:dyDescent="0.2">
      <c r="A229" s="53" t="s">
        <v>58</v>
      </c>
      <c r="B229" s="54">
        <f>Base_year2</f>
        <v>1996</v>
      </c>
      <c r="C229" s="2">
        <f>MATCH(B229,B163:B224)</f>
        <v>48</v>
      </c>
      <c r="D229" s="50"/>
      <c r="F229" s="44"/>
      <c r="L229" s="22"/>
      <c r="AH229" s="5"/>
    </row>
    <row r="230" spans="1:113" x14ac:dyDescent="0.2">
      <c r="A230" s="33"/>
      <c r="B230" s="1"/>
      <c r="D230" s="50"/>
      <c r="F230" s="44"/>
      <c r="L230" s="22"/>
      <c r="AH230" s="5"/>
    </row>
    <row r="231" spans="1:113" x14ac:dyDescent="0.2">
      <c r="A231" s="33"/>
      <c r="B231" s="1"/>
      <c r="D231" s="50"/>
      <c r="F231" s="44"/>
      <c r="L231" s="22"/>
      <c r="AH231" s="5"/>
    </row>
    <row r="232" spans="1:113" x14ac:dyDescent="0.2">
      <c r="A232" s="33"/>
      <c r="B232" s="1"/>
      <c r="D232" s="50"/>
      <c r="F232" s="44"/>
      <c r="L232" s="22"/>
      <c r="AH232" s="5"/>
    </row>
    <row r="233" spans="1:113" x14ac:dyDescent="0.2">
      <c r="A233" s="1"/>
      <c r="B233" s="1"/>
      <c r="D233" s="22"/>
      <c r="L233" s="22"/>
      <c r="AH233" s="5"/>
    </row>
    <row r="234" spans="1:113" ht="51" x14ac:dyDescent="0.2">
      <c r="A234" s="1"/>
      <c r="B234" s="1"/>
      <c r="D234" s="70" t="s">
        <v>1</v>
      </c>
      <c r="F234" s="70" t="s">
        <v>115</v>
      </c>
      <c r="K234" s="70" t="s">
        <v>1</v>
      </c>
      <c r="L234" s="70" t="s">
        <v>60</v>
      </c>
      <c r="O234" s="70" t="s">
        <v>3</v>
      </c>
      <c r="R234" s="70" t="s">
        <v>4</v>
      </c>
      <c r="V234" s="7"/>
      <c r="W234" s="7"/>
      <c r="X234" s="7"/>
      <c r="AH234" s="5"/>
    </row>
    <row r="235" spans="1:113" x14ac:dyDescent="0.2">
      <c r="A235" s="1"/>
      <c r="B235" s="1"/>
      <c r="D235" s="22"/>
      <c r="L235" s="22"/>
      <c r="AH235" s="5"/>
    </row>
    <row r="236" spans="1:113" x14ac:dyDescent="0.2">
      <c r="A236" s="1"/>
      <c r="B236" s="1"/>
      <c r="D236" s="12" t="s">
        <v>207</v>
      </c>
      <c r="F236" s="12" t="s">
        <v>207</v>
      </c>
      <c r="H236" s="35" t="str">
        <f>D236</f>
        <v>Total - U.S.</v>
      </c>
      <c r="K236" s="12" t="s">
        <v>207</v>
      </c>
      <c r="L236" s="14" t="str">
        <f>F236</f>
        <v>Total - U.S.</v>
      </c>
      <c r="O236" s="14" t="str">
        <f>L236</f>
        <v>Total - U.S.</v>
      </c>
      <c r="R236" s="14" t="str">
        <f>D236</f>
        <v>Total - U.S.</v>
      </c>
      <c r="AH236" s="5"/>
    </row>
    <row r="237" spans="1:113" ht="25.5" x14ac:dyDescent="0.2">
      <c r="A237" s="24" t="s">
        <v>40</v>
      </c>
      <c r="B237" s="1"/>
      <c r="D237" s="38" t="s">
        <v>68</v>
      </c>
      <c r="F237" s="38"/>
      <c r="H237" s="38" t="s">
        <v>68</v>
      </c>
      <c r="K237" s="38" t="s">
        <v>68</v>
      </c>
      <c r="L237" s="38" t="s">
        <v>68</v>
      </c>
      <c r="O237" s="39"/>
      <c r="R237" s="38" t="s">
        <v>68</v>
      </c>
      <c r="AH237" s="5"/>
      <c r="DE237" s="11" t="s">
        <v>315</v>
      </c>
    </row>
    <row r="238" spans="1:113" ht="51" x14ac:dyDescent="0.2">
      <c r="A238" s="1"/>
      <c r="B238" s="1"/>
      <c r="D238" s="29" t="s">
        <v>53</v>
      </c>
      <c r="F238" s="38" t="str">
        <f t="shared" ref="F238:F269" si="300">F14</f>
        <v>Billion SF</v>
      </c>
      <c r="H238" s="38" t="str">
        <f>H14</f>
        <v>kBtu/SF</v>
      </c>
      <c r="K238" s="29" t="s">
        <v>53</v>
      </c>
      <c r="L238" s="38" t="s">
        <v>55</v>
      </c>
      <c r="O238" s="38" t="s">
        <v>56</v>
      </c>
      <c r="R238" s="29" t="str">
        <f>index_label</f>
        <v>1985 = 1</v>
      </c>
      <c r="AH238" s="5"/>
      <c r="DE238" s="196" t="s">
        <v>314</v>
      </c>
      <c r="DF238" s="196" t="s">
        <v>347</v>
      </c>
      <c r="DG238" s="196" t="s">
        <v>313</v>
      </c>
      <c r="DH238" s="196" t="s">
        <v>141</v>
      </c>
      <c r="DI238" s="237" t="s">
        <v>507</v>
      </c>
    </row>
    <row r="239" spans="1:113" x14ac:dyDescent="0.2">
      <c r="A239" s="33" t="s">
        <v>68</v>
      </c>
      <c r="B239" s="1">
        <v>1949</v>
      </c>
      <c r="D239" s="43">
        <f>AER11_Table2.1C_Update!U12*0.001</f>
        <v>2668.8690000000001</v>
      </c>
      <c r="F239" s="49">
        <f t="shared" si="300"/>
        <v>27.235148729606166</v>
      </c>
      <c r="H239" s="50">
        <f>D239/F239</f>
        <v>97.993553348904115</v>
      </c>
      <c r="K239" s="50">
        <f>D239/O239</f>
        <v>2810.3558778263987</v>
      </c>
      <c r="L239" s="50">
        <f>H239/O239</f>
        <v>103.18856363620225</v>
      </c>
      <c r="O239" s="46">
        <f>Weather_factors!HQ8</f>
        <v>0.94965517394336973</v>
      </c>
      <c r="R239" s="46">
        <f t="shared" ref="R239:R270" si="301">L239/L$305</f>
        <v>1.613538236511169</v>
      </c>
      <c r="S239" s="46"/>
      <c r="T239" s="46"/>
      <c r="V239" s="48">
        <f t="shared" ref="V239:V270" si="302">F239/F$305</f>
        <v>0.4681863288183763</v>
      </c>
      <c r="W239" s="48">
        <f t="shared" ref="W239:W270" si="303">H239/H$305</f>
        <v>1.5273857719346331</v>
      </c>
      <c r="X239" s="48">
        <f t="shared" ref="X239:X270" si="304">O239/O$305</f>
        <v>0.9466064933404883</v>
      </c>
      <c r="Y239" s="48">
        <f>R239</f>
        <v>1.613538236511169</v>
      </c>
      <c r="Z239" s="48">
        <f>V239*X239*Y239</f>
        <v>0.7151011372514976</v>
      </c>
      <c r="AA239" s="48">
        <f>V239*W239</f>
        <v>0.7151011372514976</v>
      </c>
      <c r="AB239" s="48"/>
      <c r="AC239" s="48"/>
      <c r="AH239" s="5"/>
      <c r="AJ239" s="46" t="e">
        <f>D239/#REF!</f>
        <v>#REF!</v>
      </c>
      <c r="AK239" s="46" t="e">
        <f>#REF!/#REF!</f>
        <v>#REF!</v>
      </c>
      <c r="AL239" s="46" t="e">
        <f>#REF!/#REF!</f>
        <v>#REF!</v>
      </c>
      <c r="AM239" s="46" t="e">
        <f>#REF!/#REF!</f>
        <v>#REF!</v>
      </c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BF239" s="46" t="e">
        <f>F239/#REF!</f>
        <v>#REF!</v>
      </c>
      <c r="BG239" s="46" t="e">
        <f>#REF!/#REF!</f>
        <v>#REF!</v>
      </c>
      <c r="BH239" s="46" t="e">
        <f>#REF!/#REF!</f>
        <v>#REF!</v>
      </c>
      <c r="BI239" s="46" t="e">
        <f>#REF!/#REF!</f>
        <v>#REF!</v>
      </c>
      <c r="BJ239" s="46"/>
      <c r="BL239" s="46"/>
      <c r="BM239" s="46"/>
      <c r="BN239" s="46"/>
      <c r="BO239" s="46"/>
      <c r="CG239" s="46"/>
      <c r="CH239" s="46">
        <v>1</v>
      </c>
      <c r="CI239" s="46">
        <f t="shared" ref="CI239:CI270" si="305">CH239/CH$305</f>
        <v>1</v>
      </c>
      <c r="CJ239" s="46"/>
      <c r="CK239" s="46"/>
      <c r="CL239" s="46">
        <v>1</v>
      </c>
      <c r="CM239" s="46">
        <f t="shared" ref="CM239:CM270" si="306">CL239/CL$305</f>
        <v>1</v>
      </c>
      <c r="CN239" s="46"/>
      <c r="CO239" s="46"/>
      <c r="CP239" s="46">
        <v>1</v>
      </c>
      <c r="CQ239" s="46">
        <f t="shared" ref="CQ239:CQ270" si="307">CP239/CP$305</f>
        <v>1</v>
      </c>
      <c r="CR239" s="46"/>
      <c r="CS239" s="46"/>
      <c r="CT239" s="46">
        <v>1</v>
      </c>
      <c r="CU239" s="46">
        <f t="shared" ref="CU239:CU270" si="308">CT239/CT$305</f>
        <v>1</v>
      </c>
      <c r="CW239" s="46"/>
      <c r="CX239" s="46">
        <v>1</v>
      </c>
      <c r="CY239" s="46">
        <f t="shared" ref="CY239:CY270" si="309">CX239/CX$305</f>
        <v>1</v>
      </c>
      <c r="DD239" s="2">
        <f t="shared" ref="DD239:DD253" si="310">DD87</f>
        <v>1970</v>
      </c>
      <c r="DE239" s="46">
        <f t="shared" ref="DE239:DE279" si="311">AA260</f>
        <v>1.1351792368807738</v>
      </c>
      <c r="DF239" s="46">
        <f t="shared" ref="DF239:DF279" si="312">V260</f>
        <v>0.7429327365238283</v>
      </c>
      <c r="DG239" s="46">
        <f t="shared" ref="DG239:DG279" si="313">Y260</f>
        <v>1.5261637838488857</v>
      </c>
      <c r="DH239" s="46">
        <f t="shared" ref="DH239:DH279" si="314">X260</f>
        <v>1.0011837684952669</v>
      </c>
      <c r="DI239" s="52">
        <f>AG260</f>
        <v>0</v>
      </c>
    </row>
    <row r="240" spans="1:113" x14ac:dyDescent="0.2">
      <c r="A240" s="33" t="s">
        <v>68</v>
      </c>
      <c r="B240" s="1">
        <f t="shared" ref="B240:B271" si="315">B239+1</f>
        <v>1950</v>
      </c>
      <c r="D240" s="43">
        <f>AER11_Table2.1C_Update!U13*0.001</f>
        <v>2834.0940000000001</v>
      </c>
      <c r="F240" s="49">
        <f t="shared" si="300"/>
        <v>27.788637079656915</v>
      </c>
      <c r="H240" s="50">
        <f t="shared" ref="H240:H294" si="316">D240/F240</f>
        <v>101.9875135248983</v>
      </c>
      <c r="K240" s="50">
        <f t="shared" ref="K240:K292" si="317">D240/O240</f>
        <v>2854.2518694269115</v>
      </c>
      <c r="L240" s="50">
        <f t="shared" ref="L240:L292" si="318">H240/O240</f>
        <v>102.7129132402254</v>
      </c>
      <c r="O240" s="46">
        <f>Weather_factors!HQ9</f>
        <v>0.99293759964114214</v>
      </c>
      <c r="R240" s="46">
        <f t="shared" si="301"/>
        <v>1.6061005896046172</v>
      </c>
      <c r="S240" s="46"/>
      <c r="T240" s="46"/>
      <c r="V240" s="48">
        <f t="shared" si="302"/>
        <v>0.47770108055433086</v>
      </c>
      <c r="W240" s="48">
        <f t="shared" si="303"/>
        <v>1.5896380093319953</v>
      </c>
      <c r="X240" s="48">
        <f t="shared" si="304"/>
        <v>0.98974996934863546</v>
      </c>
      <c r="Y240" s="48">
        <f t="shared" ref="Y240:Y291" si="319">R240</f>
        <v>1.6061005896046172</v>
      </c>
      <c r="Z240" s="48">
        <f t="shared" ref="Z240:Z291" si="320">V240*X240*Y240</f>
        <v>0.75937179474812955</v>
      </c>
      <c r="AA240" s="48">
        <f t="shared" ref="AA240:AA291" si="321">V240*W240</f>
        <v>0.75937179474812966</v>
      </c>
      <c r="AB240" s="48"/>
      <c r="AC240" s="48"/>
      <c r="AH240" s="5"/>
      <c r="AJ240" s="46" t="e">
        <f>D240/#REF!</f>
        <v>#REF!</v>
      </c>
      <c r="AK240" s="46" t="e">
        <f>#REF!/#REF!</f>
        <v>#REF!</v>
      </c>
      <c r="AL240" s="46" t="e">
        <f>#REF!/#REF!</f>
        <v>#REF!</v>
      </c>
      <c r="AM240" s="46" t="e">
        <f>#REF!/#REF!</f>
        <v>#REF!</v>
      </c>
      <c r="AO240" s="46" t="e">
        <f t="shared" ref="AO240:AO271" si="322">(AJ240-AJ239)/LN(AJ240/AJ239)</f>
        <v>#REF!</v>
      </c>
      <c r="AP240" s="46" t="e">
        <f t="shared" ref="AP240:AP271" si="323">(AK240-AK239)/LN(AK240/AK239)</f>
        <v>#REF!</v>
      </c>
      <c r="AQ240" s="46" t="e">
        <f t="shared" ref="AQ240:AQ271" si="324">(AL240-AL239)/LN(AL240/AL239)</f>
        <v>#REF!</v>
      </c>
      <c r="AR240" s="46" t="e">
        <f t="shared" ref="AR240:AR271" si="325">(AM240-AM239)/LN(AM240/AM239)</f>
        <v>#REF!</v>
      </c>
      <c r="AS240" s="46" t="e">
        <f t="shared" ref="AS240:AS271" si="326">SUM(AO240:AR240)</f>
        <v>#REF!</v>
      </c>
      <c r="AT240" s="46"/>
      <c r="AU240" s="46" t="e">
        <f t="shared" ref="AU240:AU271" si="327">AO240/$AS240</f>
        <v>#REF!</v>
      </c>
      <c r="AV240" s="46" t="e">
        <f t="shared" ref="AV240:AV271" si="328">AP240/$AS240</f>
        <v>#REF!</v>
      </c>
      <c r="AW240" s="46" t="e">
        <f t="shared" ref="AW240:AW271" si="329">AQ240/$AS240</f>
        <v>#REF!</v>
      </c>
      <c r="AX240" s="46" t="e">
        <f t="shared" ref="AX240:AX271" si="330">AR240/$AS240</f>
        <v>#REF!</v>
      </c>
      <c r="BA240" s="46" t="e">
        <f>LN(#REF!/#REF!)</f>
        <v>#REF!</v>
      </c>
      <c r="BB240" s="46" t="e">
        <f>LN(#REF!/#REF!)</f>
        <v>#REF!</v>
      </c>
      <c r="BC240" s="46" t="e">
        <f>LN(#REF!/#REF!)</f>
        <v>#REF!</v>
      </c>
      <c r="BD240" s="46" t="e">
        <f>LN(#REF!/#REF!)</f>
        <v>#REF!</v>
      </c>
      <c r="BF240" s="46" t="e">
        <f>F240/#REF!</f>
        <v>#REF!</v>
      </c>
      <c r="BG240" s="46" t="e">
        <f>#REF!/#REF!</f>
        <v>#REF!</v>
      </c>
      <c r="BH240" s="46" t="e">
        <f>#REF!/#REF!</f>
        <v>#REF!</v>
      </c>
      <c r="BI240" s="46" t="e">
        <f>#REF!/#REF!</f>
        <v>#REF!</v>
      </c>
      <c r="BJ240" s="46"/>
      <c r="BL240" s="46" t="e">
        <f t="shared" ref="BL240:BL271" si="331">LN(BF240/BF239)</f>
        <v>#REF!</v>
      </c>
      <c r="BM240" s="46" t="e">
        <f t="shared" ref="BM240:BM271" si="332">LN(BG240/BG239)</f>
        <v>#REF!</v>
      </c>
      <c r="BN240" s="46" t="e">
        <f t="shared" ref="BN240:BN271" si="333">LN(BH240/BH239)</f>
        <v>#REF!</v>
      </c>
      <c r="BO240" s="46" t="e">
        <f t="shared" ref="BO240:BO271" si="334">LN(BI240/BI239)</f>
        <v>#REF!</v>
      </c>
      <c r="BQ240" s="46" t="e">
        <f>LN(#REF!/#REF!)</f>
        <v>#REF!</v>
      </c>
      <c r="BR240" s="46" t="e">
        <f>LN(#REF!/#REF!)</f>
        <v>#REF!</v>
      </c>
      <c r="BS240" s="46" t="e">
        <f>LN(#REF!/#REF!)</f>
        <v>#REF!</v>
      </c>
      <c r="BT240" s="46" t="e">
        <f>LN(#REF!/#REF!)</f>
        <v>#REF!</v>
      </c>
      <c r="BV240" s="46" t="e">
        <f>LN(#REF!/#REF!)</f>
        <v>#REF!</v>
      </c>
      <c r="BW240" s="46" t="e">
        <f>LN(#REF!/#REF!)</f>
        <v>#REF!</v>
      </c>
      <c r="BX240" s="46" t="e">
        <f>LN(#REF!/#REF!)</f>
        <v>#REF!</v>
      </c>
      <c r="BY240" s="46" t="e">
        <f>LN(#REF!/#REF!)</f>
        <v>#REF!</v>
      </c>
      <c r="CA240" s="46" t="e">
        <f>LN(#REF!/#REF!)</f>
        <v>#REF!</v>
      </c>
      <c r="CB240" s="46" t="e">
        <f>LN(#REF!/#REF!)</f>
        <v>#REF!</v>
      </c>
      <c r="CC240" s="46" t="e">
        <f>LN(#REF!/#REF!)</f>
        <v>#REF!</v>
      </c>
      <c r="CD240" s="46" t="e">
        <f>LN(#REF!/#REF!)</f>
        <v>#REF!</v>
      </c>
      <c r="CG240" s="46" t="e">
        <f t="shared" ref="CG240:CG271" si="335">EXP(SUMPRODUCT($AU240:$AX240,BA240:BD240))</f>
        <v>#REF!</v>
      </c>
      <c r="CH240" s="46">
        <f t="shared" ref="CH240:CH271" si="336">IF(ISERR(CG240),CH239,CG240*CH239)</f>
        <v>1</v>
      </c>
      <c r="CI240" s="46">
        <f t="shared" si="305"/>
        <v>1</v>
      </c>
      <c r="CJ240" s="46"/>
      <c r="CK240" s="46" t="e">
        <f t="shared" ref="CK240:CK271" si="337">EXP(SUMPRODUCT($AU240:$AX240,BL240:BO240))</f>
        <v>#REF!</v>
      </c>
      <c r="CL240" s="46">
        <f t="shared" ref="CL240:CL271" si="338">IF(ISERR(CK240),CL239,CK240*CL239)</f>
        <v>1</v>
      </c>
      <c r="CM240" s="46">
        <f t="shared" si="306"/>
        <v>1</v>
      </c>
      <c r="CN240" s="46"/>
      <c r="CO240" s="46" t="e">
        <f t="shared" ref="CO240:CO271" si="339">EXP(SUMPRODUCT($AU240:$AX240,BQ240:BT240))</f>
        <v>#REF!</v>
      </c>
      <c r="CP240" s="46">
        <f t="shared" ref="CP240:CP271" si="340">IF(ISERR(CO240),CP239,CO240*CP239)</f>
        <v>1</v>
      </c>
      <c r="CQ240" s="46">
        <f t="shared" si="307"/>
        <v>1</v>
      </c>
      <c r="CR240" s="46"/>
      <c r="CS240" s="46" t="e">
        <f t="shared" ref="CS240:CS271" si="341">EXP(SUMPRODUCT($AU240:$AX240,BV240:BY240))</f>
        <v>#REF!</v>
      </c>
      <c r="CT240" s="46">
        <f t="shared" ref="CT240:CT271" si="342">IF(ISERR(CS240),CT239,CS240*CT239)</f>
        <v>1</v>
      </c>
      <c r="CU240" s="46">
        <f t="shared" si="308"/>
        <v>1</v>
      </c>
      <c r="CW240" s="46" t="e">
        <f t="shared" ref="CW240:CW271" si="343">EXP(SUMPRODUCT($AU240:$AX240,CA240:CD240))</f>
        <v>#REF!</v>
      </c>
      <c r="CX240" s="46">
        <f t="shared" ref="CX240:CX271" si="344">IF(ISERR(CW240),CX239,CW240*CX239)</f>
        <v>1</v>
      </c>
      <c r="CY240" s="46">
        <f t="shared" si="309"/>
        <v>1</v>
      </c>
      <c r="DD240" s="2">
        <f t="shared" si="310"/>
        <v>1971</v>
      </c>
      <c r="DE240" s="46">
        <f t="shared" si="311"/>
        <v>1.1585134704980178</v>
      </c>
      <c r="DF240" s="46">
        <f t="shared" si="312"/>
        <v>0.75976129204513909</v>
      </c>
      <c r="DG240" s="46">
        <f t="shared" si="313"/>
        <v>1.5332735332179135</v>
      </c>
      <c r="DH240" s="46">
        <f t="shared" si="314"/>
        <v>0.99449884986740089</v>
      </c>
      <c r="DI240" s="52">
        <f t="shared" ref="DI240:DI253" si="345">AG261</f>
        <v>0</v>
      </c>
    </row>
    <row r="241" spans="1:113" x14ac:dyDescent="0.2">
      <c r="A241" s="33" t="s">
        <v>68</v>
      </c>
      <c r="B241" s="1">
        <f t="shared" si="315"/>
        <v>1951</v>
      </c>
      <c r="D241" s="43">
        <f>AER11_Table2.1C_Update!U14*0.001</f>
        <v>2737.6840000000002</v>
      </c>
      <c r="F241" s="49">
        <f t="shared" si="300"/>
        <v>28.246642791733045</v>
      </c>
      <c r="H241" s="50">
        <f t="shared" si="316"/>
        <v>96.920686121369414</v>
      </c>
      <c r="K241" s="50">
        <f t="shared" si="317"/>
        <v>2749.0513845985124</v>
      </c>
      <c r="L241" s="50">
        <f t="shared" si="318"/>
        <v>97.323119241734403</v>
      </c>
      <c r="O241" s="46">
        <f>Weather_factors!HQ10</f>
        <v>0.99586497922076034</v>
      </c>
      <c r="R241" s="46">
        <f t="shared" si="301"/>
        <v>1.5218214951291462</v>
      </c>
      <c r="S241" s="46"/>
      <c r="T241" s="46"/>
      <c r="V241" s="48">
        <f t="shared" si="302"/>
        <v>0.48557443623318819</v>
      </c>
      <c r="W241" s="48">
        <f t="shared" si="303"/>
        <v>1.5106634255913285</v>
      </c>
      <c r="X241" s="48">
        <f t="shared" si="304"/>
        <v>0.99266795115358075</v>
      </c>
      <c r="Y241" s="48">
        <f t="shared" si="319"/>
        <v>1.5218214951291462</v>
      </c>
      <c r="Z241" s="48">
        <f t="shared" si="320"/>
        <v>0.73353954121960618</v>
      </c>
      <c r="AA241" s="48">
        <f t="shared" si="321"/>
        <v>0.73353954121960618</v>
      </c>
      <c r="AB241" s="48"/>
      <c r="AC241" s="48"/>
      <c r="AH241" s="5"/>
      <c r="AJ241" s="46" t="e">
        <f>D241/#REF!</f>
        <v>#REF!</v>
      </c>
      <c r="AK241" s="46" t="e">
        <f>#REF!/#REF!</f>
        <v>#REF!</v>
      </c>
      <c r="AL241" s="46" t="e">
        <f>#REF!/#REF!</f>
        <v>#REF!</v>
      </c>
      <c r="AM241" s="46" t="e">
        <f>#REF!/#REF!</f>
        <v>#REF!</v>
      </c>
      <c r="AO241" s="46" t="e">
        <f t="shared" si="322"/>
        <v>#REF!</v>
      </c>
      <c r="AP241" s="46" t="e">
        <f t="shared" si="323"/>
        <v>#REF!</v>
      </c>
      <c r="AQ241" s="46" t="e">
        <f t="shared" si="324"/>
        <v>#REF!</v>
      </c>
      <c r="AR241" s="46" t="e">
        <f t="shared" si="325"/>
        <v>#REF!</v>
      </c>
      <c r="AS241" s="46" t="e">
        <f t="shared" si="326"/>
        <v>#REF!</v>
      </c>
      <c r="AT241" s="46"/>
      <c r="AU241" s="46" t="e">
        <f t="shared" si="327"/>
        <v>#REF!</v>
      </c>
      <c r="AV241" s="46" t="e">
        <f t="shared" si="328"/>
        <v>#REF!</v>
      </c>
      <c r="AW241" s="46" t="e">
        <f t="shared" si="329"/>
        <v>#REF!</v>
      </c>
      <c r="AX241" s="46" t="e">
        <f t="shared" si="330"/>
        <v>#REF!</v>
      </c>
      <c r="BA241" s="46" t="e">
        <f>LN(#REF!/#REF!)</f>
        <v>#REF!</v>
      </c>
      <c r="BB241" s="46" t="e">
        <f>LN(#REF!/#REF!)</f>
        <v>#REF!</v>
      </c>
      <c r="BC241" s="46" t="e">
        <f>LN(#REF!/#REF!)</f>
        <v>#REF!</v>
      </c>
      <c r="BD241" s="46" t="e">
        <f>LN(#REF!/#REF!)</f>
        <v>#REF!</v>
      </c>
      <c r="BF241" s="46" t="e">
        <f>F241/#REF!</f>
        <v>#REF!</v>
      </c>
      <c r="BG241" s="46" t="e">
        <f>#REF!/#REF!</f>
        <v>#REF!</v>
      </c>
      <c r="BH241" s="46" t="e">
        <f>#REF!/#REF!</f>
        <v>#REF!</v>
      </c>
      <c r="BI241" s="46" t="e">
        <f>#REF!/#REF!</f>
        <v>#REF!</v>
      </c>
      <c r="BJ241" s="46"/>
      <c r="BL241" s="46" t="e">
        <f t="shared" si="331"/>
        <v>#REF!</v>
      </c>
      <c r="BM241" s="46" t="e">
        <f t="shared" si="332"/>
        <v>#REF!</v>
      </c>
      <c r="BN241" s="46" t="e">
        <f t="shared" si="333"/>
        <v>#REF!</v>
      </c>
      <c r="BO241" s="46" t="e">
        <f t="shared" si="334"/>
        <v>#REF!</v>
      </c>
      <c r="BQ241" s="46" t="e">
        <f>LN(#REF!/#REF!)</f>
        <v>#REF!</v>
      </c>
      <c r="BR241" s="46" t="e">
        <f>LN(#REF!/#REF!)</f>
        <v>#REF!</v>
      </c>
      <c r="BS241" s="46" t="e">
        <f>LN(#REF!/#REF!)</f>
        <v>#REF!</v>
      </c>
      <c r="BT241" s="46" t="e">
        <f>LN(#REF!/#REF!)</f>
        <v>#REF!</v>
      </c>
      <c r="BV241" s="46" t="e">
        <f>LN(#REF!/#REF!)</f>
        <v>#REF!</v>
      </c>
      <c r="BW241" s="46" t="e">
        <f>LN(#REF!/#REF!)</f>
        <v>#REF!</v>
      </c>
      <c r="BX241" s="46" t="e">
        <f>LN(#REF!/#REF!)</f>
        <v>#REF!</v>
      </c>
      <c r="BY241" s="46" t="e">
        <f>LN(#REF!/#REF!)</f>
        <v>#REF!</v>
      </c>
      <c r="CA241" s="46" t="e">
        <f>LN(#REF!/#REF!)</f>
        <v>#REF!</v>
      </c>
      <c r="CB241" s="46" t="e">
        <f>LN(#REF!/#REF!)</f>
        <v>#REF!</v>
      </c>
      <c r="CC241" s="46" t="e">
        <f>LN(#REF!/#REF!)</f>
        <v>#REF!</v>
      </c>
      <c r="CD241" s="46" t="e">
        <f>LN(#REF!/#REF!)</f>
        <v>#REF!</v>
      </c>
      <c r="CG241" s="46" t="e">
        <f t="shared" si="335"/>
        <v>#REF!</v>
      </c>
      <c r="CH241" s="46">
        <f t="shared" si="336"/>
        <v>1</v>
      </c>
      <c r="CI241" s="46">
        <f t="shared" si="305"/>
        <v>1</v>
      </c>
      <c r="CJ241" s="46"/>
      <c r="CK241" s="46" t="e">
        <f t="shared" si="337"/>
        <v>#REF!</v>
      </c>
      <c r="CL241" s="46">
        <f t="shared" si="338"/>
        <v>1</v>
      </c>
      <c r="CM241" s="46">
        <f t="shared" si="306"/>
        <v>1</v>
      </c>
      <c r="CN241" s="46"/>
      <c r="CO241" s="46" t="e">
        <f t="shared" si="339"/>
        <v>#REF!</v>
      </c>
      <c r="CP241" s="46">
        <f t="shared" si="340"/>
        <v>1</v>
      </c>
      <c r="CQ241" s="46">
        <f t="shared" si="307"/>
        <v>1</v>
      </c>
      <c r="CR241" s="46"/>
      <c r="CS241" s="46" t="e">
        <f t="shared" si="341"/>
        <v>#REF!</v>
      </c>
      <c r="CT241" s="46">
        <f t="shared" si="342"/>
        <v>1</v>
      </c>
      <c r="CU241" s="46">
        <f t="shared" si="308"/>
        <v>1</v>
      </c>
      <c r="CW241" s="46" t="e">
        <f t="shared" si="343"/>
        <v>#REF!</v>
      </c>
      <c r="CX241" s="46">
        <f t="shared" si="344"/>
        <v>1</v>
      </c>
      <c r="CY241" s="46">
        <f t="shared" si="309"/>
        <v>1</v>
      </c>
      <c r="DD241" s="2">
        <f t="shared" si="310"/>
        <v>1972</v>
      </c>
      <c r="DE241" s="46">
        <f t="shared" si="311"/>
        <v>1.1821480666938897</v>
      </c>
      <c r="DF241" s="46">
        <f t="shared" si="312"/>
        <v>0.7776502043173672</v>
      </c>
      <c r="DG241" s="46">
        <f t="shared" si="313"/>
        <v>1.5149110909940251</v>
      </c>
      <c r="DH241" s="46">
        <f t="shared" si="314"/>
        <v>1.0034608674167926</v>
      </c>
      <c r="DI241" s="52">
        <f t="shared" si="345"/>
        <v>0</v>
      </c>
    </row>
    <row r="242" spans="1:113" x14ac:dyDescent="0.2">
      <c r="A242" s="33" t="s">
        <v>68</v>
      </c>
      <c r="B242" s="1">
        <f t="shared" si="315"/>
        <v>1952</v>
      </c>
      <c r="D242" s="43">
        <f>AER11_Table2.1C_Update!U15*0.001</f>
        <v>2672.9110000000001</v>
      </c>
      <c r="F242" s="49">
        <f t="shared" si="300"/>
        <v>28.701498970601175</v>
      </c>
      <c r="H242" s="50">
        <f t="shared" si="316"/>
        <v>93.127923483642846</v>
      </c>
      <c r="K242" s="50">
        <f t="shared" si="317"/>
        <v>2759.1636956250823</v>
      </c>
      <c r="L242" s="50">
        <f t="shared" si="318"/>
        <v>96.133086932194104</v>
      </c>
      <c r="O242" s="46">
        <f>Weather_factors!HQ11</f>
        <v>0.96873955113216226</v>
      </c>
      <c r="R242" s="46">
        <f t="shared" si="301"/>
        <v>1.5032132059305812</v>
      </c>
      <c r="S242" s="46"/>
      <c r="T242" s="46"/>
      <c r="V242" s="48">
        <f t="shared" si="302"/>
        <v>0.49339364980308242</v>
      </c>
      <c r="W242" s="48">
        <f t="shared" si="303"/>
        <v>1.4515471726214733</v>
      </c>
      <c r="X242" s="48">
        <f t="shared" si="304"/>
        <v>0.96562960390098251</v>
      </c>
      <c r="Y242" s="48">
        <f t="shared" si="319"/>
        <v>1.5032132059305812</v>
      </c>
      <c r="Z242" s="48">
        <f t="shared" si="320"/>
        <v>0.71618415736105356</v>
      </c>
      <c r="AA242" s="48">
        <f t="shared" si="321"/>
        <v>0.71618415736105356</v>
      </c>
      <c r="AB242" s="48"/>
      <c r="AC242" s="48"/>
      <c r="AH242" s="5"/>
      <c r="AJ242" s="46" t="e">
        <f>D242/#REF!</f>
        <v>#REF!</v>
      </c>
      <c r="AK242" s="46" t="e">
        <f>#REF!/#REF!</f>
        <v>#REF!</v>
      </c>
      <c r="AL242" s="46" t="e">
        <f>#REF!/#REF!</f>
        <v>#REF!</v>
      </c>
      <c r="AM242" s="46" t="e">
        <f>#REF!/#REF!</f>
        <v>#REF!</v>
      </c>
      <c r="AO242" s="46" t="e">
        <f t="shared" si="322"/>
        <v>#REF!</v>
      </c>
      <c r="AP242" s="46" t="e">
        <f t="shared" si="323"/>
        <v>#REF!</v>
      </c>
      <c r="AQ242" s="46" t="e">
        <f t="shared" si="324"/>
        <v>#REF!</v>
      </c>
      <c r="AR242" s="46" t="e">
        <f t="shared" si="325"/>
        <v>#REF!</v>
      </c>
      <c r="AS242" s="46" t="e">
        <f t="shared" si="326"/>
        <v>#REF!</v>
      </c>
      <c r="AT242" s="46"/>
      <c r="AU242" s="46" t="e">
        <f t="shared" si="327"/>
        <v>#REF!</v>
      </c>
      <c r="AV242" s="46" t="e">
        <f t="shared" si="328"/>
        <v>#REF!</v>
      </c>
      <c r="AW242" s="46" t="e">
        <f t="shared" si="329"/>
        <v>#REF!</v>
      </c>
      <c r="AX242" s="46" t="e">
        <f t="shared" si="330"/>
        <v>#REF!</v>
      </c>
      <c r="BA242" s="46" t="e">
        <f>LN(#REF!/#REF!)</f>
        <v>#REF!</v>
      </c>
      <c r="BB242" s="46" t="e">
        <f>LN(#REF!/#REF!)</f>
        <v>#REF!</v>
      </c>
      <c r="BC242" s="46" t="e">
        <f>LN(#REF!/#REF!)</f>
        <v>#REF!</v>
      </c>
      <c r="BD242" s="46" t="e">
        <f>LN(#REF!/#REF!)</f>
        <v>#REF!</v>
      </c>
      <c r="BF242" s="46" t="e">
        <f>F242/#REF!</f>
        <v>#REF!</v>
      </c>
      <c r="BG242" s="46" t="e">
        <f>#REF!/#REF!</f>
        <v>#REF!</v>
      </c>
      <c r="BH242" s="46" t="e">
        <f>#REF!/#REF!</f>
        <v>#REF!</v>
      </c>
      <c r="BI242" s="46" t="e">
        <f>#REF!/#REF!</f>
        <v>#REF!</v>
      </c>
      <c r="BJ242" s="46"/>
      <c r="BL242" s="46" t="e">
        <f t="shared" si="331"/>
        <v>#REF!</v>
      </c>
      <c r="BM242" s="46" t="e">
        <f t="shared" si="332"/>
        <v>#REF!</v>
      </c>
      <c r="BN242" s="46" t="e">
        <f t="shared" si="333"/>
        <v>#REF!</v>
      </c>
      <c r="BO242" s="46" t="e">
        <f t="shared" si="334"/>
        <v>#REF!</v>
      </c>
      <c r="BQ242" s="46" t="e">
        <f>LN(#REF!/#REF!)</f>
        <v>#REF!</v>
      </c>
      <c r="BR242" s="46" t="e">
        <f>LN(#REF!/#REF!)</f>
        <v>#REF!</v>
      </c>
      <c r="BS242" s="46" t="e">
        <f>LN(#REF!/#REF!)</f>
        <v>#REF!</v>
      </c>
      <c r="BT242" s="46" t="e">
        <f>LN(#REF!/#REF!)</f>
        <v>#REF!</v>
      </c>
      <c r="BV242" s="46" t="e">
        <f>LN(#REF!/#REF!)</f>
        <v>#REF!</v>
      </c>
      <c r="BW242" s="46" t="e">
        <f>LN(#REF!/#REF!)</f>
        <v>#REF!</v>
      </c>
      <c r="BX242" s="46" t="e">
        <f>LN(#REF!/#REF!)</f>
        <v>#REF!</v>
      </c>
      <c r="BY242" s="46" t="e">
        <f>LN(#REF!/#REF!)</f>
        <v>#REF!</v>
      </c>
      <c r="CA242" s="46" t="e">
        <f>LN(#REF!/#REF!)</f>
        <v>#REF!</v>
      </c>
      <c r="CB242" s="46" t="e">
        <f>LN(#REF!/#REF!)</f>
        <v>#REF!</v>
      </c>
      <c r="CC242" s="46" t="e">
        <f>LN(#REF!/#REF!)</f>
        <v>#REF!</v>
      </c>
      <c r="CD242" s="46" t="e">
        <f>LN(#REF!/#REF!)</f>
        <v>#REF!</v>
      </c>
      <c r="CG242" s="46" t="e">
        <f t="shared" si="335"/>
        <v>#REF!</v>
      </c>
      <c r="CH242" s="46">
        <f t="shared" si="336"/>
        <v>1</v>
      </c>
      <c r="CI242" s="46">
        <f t="shared" si="305"/>
        <v>1</v>
      </c>
      <c r="CJ242" s="46"/>
      <c r="CK242" s="46" t="e">
        <f t="shared" si="337"/>
        <v>#REF!</v>
      </c>
      <c r="CL242" s="46">
        <f t="shared" si="338"/>
        <v>1</v>
      </c>
      <c r="CM242" s="46">
        <f t="shared" si="306"/>
        <v>1</v>
      </c>
      <c r="CN242" s="46"/>
      <c r="CO242" s="46" t="e">
        <f t="shared" si="339"/>
        <v>#REF!</v>
      </c>
      <c r="CP242" s="46">
        <f t="shared" si="340"/>
        <v>1</v>
      </c>
      <c r="CQ242" s="46">
        <f t="shared" si="307"/>
        <v>1</v>
      </c>
      <c r="CR242" s="46"/>
      <c r="CS242" s="46" t="e">
        <f t="shared" si="341"/>
        <v>#REF!</v>
      </c>
      <c r="CT242" s="46">
        <f t="shared" si="342"/>
        <v>1</v>
      </c>
      <c r="CU242" s="46">
        <f t="shared" si="308"/>
        <v>1</v>
      </c>
      <c r="CW242" s="46" t="e">
        <f t="shared" si="343"/>
        <v>#REF!</v>
      </c>
      <c r="CX242" s="46">
        <f t="shared" si="344"/>
        <v>1</v>
      </c>
      <c r="CY242" s="46">
        <f t="shared" si="309"/>
        <v>1</v>
      </c>
      <c r="DD242" s="2">
        <f t="shared" si="310"/>
        <v>1973</v>
      </c>
      <c r="DE242" s="46">
        <f t="shared" si="311"/>
        <v>1.1850504105401811</v>
      </c>
      <c r="DF242" s="46">
        <f t="shared" si="312"/>
        <v>0.79734073659600746</v>
      </c>
      <c r="DG242" s="46">
        <f t="shared" si="313"/>
        <v>1.5189823803578153</v>
      </c>
      <c r="DH242" s="46">
        <f t="shared" si="314"/>
        <v>0.97845337550526501</v>
      </c>
      <c r="DI242" s="52">
        <f t="shared" si="345"/>
        <v>0</v>
      </c>
    </row>
    <row r="243" spans="1:113" x14ac:dyDescent="0.2">
      <c r="A243" s="33" t="s">
        <v>68</v>
      </c>
      <c r="B243" s="1">
        <f t="shared" si="315"/>
        <v>1953</v>
      </c>
      <c r="D243" s="43">
        <f>AER11_Table2.1C_Update!U16*0.001</f>
        <v>2512.3760000000002</v>
      </c>
      <c r="F243" s="49">
        <f t="shared" si="300"/>
        <v>29.253228242721686</v>
      </c>
      <c r="H243" s="50">
        <f t="shared" si="316"/>
        <v>85.883717829504477</v>
      </c>
      <c r="K243" s="50">
        <f t="shared" si="317"/>
        <v>2706.673385759098</v>
      </c>
      <c r="L243" s="50">
        <f t="shared" si="318"/>
        <v>92.525630446702195</v>
      </c>
      <c r="O243" s="46">
        <f>Weather_factors!HQ12</f>
        <v>0.92821542976652638</v>
      </c>
      <c r="R243" s="46">
        <f t="shared" si="301"/>
        <v>1.4468041546677604</v>
      </c>
      <c r="S243" s="46"/>
      <c r="T243" s="46"/>
      <c r="V243" s="48">
        <f t="shared" si="302"/>
        <v>0.50287816207728697</v>
      </c>
      <c r="W243" s="48">
        <f t="shared" si="303"/>
        <v>1.3386346771871691</v>
      </c>
      <c r="X243" s="48">
        <f t="shared" si="304"/>
        <v>0.92523557723302863</v>
      </c>
      <c r="Y243" s="48">
        <f t="shared" si="319"/>
        <v>1.4468041546677604</v>
      </c>
      <c r="Z243" s="48">
        <f t="shared" si="320"/>
        <v>0.67317014615680604</v>
      </c>
      <c r="AA243" s="48">
        <f t="shared" si="321"/>
        <v>0.67317014615680593</v>
      </c>
      <c r="AB243" s="48"/>
      <c r="AC243" s="48"/>
      <c r="AH243" s="5"/>
      <c r="AJ243" s="46" t="e">
        <f>D243/#REF!</f>
        <v>#REF!</v>
      </c>
      <c r="AK243" s="46" t="e">
        <f>#REF!/#REF!</f>
        <v>#REF!</v>
      </c>
      <c r="AL243" s="46" t="e">
        <f>#REF!/#REF!</f>
        <v>#REF!</v>
      </c>
      <c r="AM243" s="46" t="e">
        <f>#REF!/#REF!</f>
        <v>#REF!</v>
      </c>
      <c r="AO243" s="46" t="e">
        <f t="shared" si="322"/>
        <v>#REF!</v>
      </c>
      <c r="AP243" s="46" t="e">
        <f t="shared" si="323"/>
        <v>#REF!</v>
      </c>
      <c r="AQ243" s="46" t="e">
        <f t="shared" si="324"/>
        <v>#REF!</v>
      </c>
      <c r="AR243" s="46" t="e">
        <f t="shared" si="325"/>
        <v>#REF!</v>
      </c>
      <c r="AS243" s="46" t="e">
        <f t="shared" si="326"/>
        <v>#REF!</v>
      </c>
      <c r="AT243" s="46"/>
      <c r="AU243" s="46" t="e">
        <f t="shared" si="327"/>
        <v>#REF!</v>
      </c>
      <c r="AV243" s="46" t="e">
        <f t="shared" si="328"/>
        <v>#REF!</v>
      </c>
      <c r="AW243" s="46" t="e">
        <f t="shared" si="329"/>
        <v>#REF!</v>
      </c>
      <c r="AX243" s="46" t="e">
        <f t="shared" si="330"/>
        <v>#REF!</v>
      </c>
      <c r="BA243" s="46" t="e">
        <f>LN(#REF!/#REF!)</f>
        <v>#REF!</v>
      </c>
      <c r="BB243" s="46" t="e">
        <f>LN(#REF!/#REF!)</f>
        <v>#REF!</v>
      </c>
      <c r="BC243" s="46" t="e">
        <f>LN(#REF!/#REF!)</f>
        <v>#REF!</v>
      </c>
      <c r="BD243" s="46" t="e">
        <f>LN(#REF!/#REF!)</f>
        <v>#REF!</v>
      </c>
      <c r="BF243" s="46" t="e">
        <f>F243/#REF!</f>
        <v>#REF!</v>
      </c>
      <c r="BG243" s="46" t="e">
        <f>#REF!/#REF!</f>
        <v>#REF!</v>
      </c>
      <c r="BH243" s="46" t="e">
        <f>#REF!/#REF!</f>
        <v>#REF!</v>
      </c>
      <c r="BI243" s="46" t="e">
        <f>#REF!/#REF!</f>
        <v>#REF!</v>
      </c>
      <c r="BJ243" s="46"/>
      <c r="BL243" s="46" t="e">
        <f t="shared" si="331"/>
        <v>#REF!</v>
      </c>
      <c r="BM243" s="46" t="e">
        <f t="shared" si="332"/>
        <v>#REF!</v>
      </c>
      <c r="BN243" s="46" t="e">
        <f t="shared" si="333"/>
        <v>#REF!</v>
      </c>
      <c r="BO243" s="46" t="e">
        <f t="shared" si="334"/>
        <v>#REF!</v>
      </c>
      <c r="BQ243" s="46" t="e">
        <f>LN(#REF!/#REF!)</f>
        <v>#REF!</v>
      </c>
      <c r="BR243" s="46" t="e">
        <f>LN(#REF!/#REF!)</f>
        <v>#REF!</v>
      </c>
      <c r="BS243" s="46" t="e">
        <f>LN(#REF!/#REF!)</f>
        <v>#REF!</v>
      </c>
      <c r="BT243" s="46" t="e">
        <f>LN(#REF!/#REF!)</f>
        <v>#REF!</v>
      </c>
      <c r="BV243" s="46" t="e">
        <f>LN(#REF!/#REF!)</f>
        <v>#REF!</v>
      </c>
      <c r="BW243" s="46" t="e">
        <f>LN(#REF!/#REF!)</f>
        <v>#REF!</v>
      </c>
      <c r="BX243" s="46" t="e">
        <f>LN(#REF!/#REF!)</f>
        <v>#REF!</v>
      </c>
      <c r="BY243" s="46" t="e">
        <f>LN(#REF!/#REF!)</f>
        <v>#REF!</v>
      </c>
      <c r="CA243" s="46" t="e">
        <f>LN(#REF!/#REF!)</f>
        <v>#REF!</v>
      </c>
      <c r="CB243" s="46" t="e">
        <f>LN(#REF!/#REF!)</f>
        <v>#REF!</v>
      </c>
      <c r="CC243" s="46" t="e">
        <f>LN(#REF!/#REF!)</f>
        <v>#REF!</v>
      </c>
      <c r="CD243" s="46" t="e">
        <f>LN(#REF!/#REF!)</f>
        <v>#REF!</v>
      </c>
      <c r="CG243" s="46" t="e">
        <f t="shared" si="335"/>
        <v>#REF!</v>
      </c>
      <c r="CH243" s="46">
        <f t="shared" si="336"/>
        <v>1</v>
      </c>
      <c r="CI243" s="46">
        <f t="shared" si="305"/>
        <v>1</v>
      </c>
      <c r="CJ243" s="46"/>
      <c r="CK243" s="46" t="e">
        <f t="shared" si="337"/>
        <v>#REF!</v>
      </c>
      <c r="CL243" s="46">
        <f t="shared" si="338"/>
        <v>1</v>
      </c>
      <c r="CM243" s="46">
        <f t="shared" si="306"/>
        <v>1</v>
      </c>
      <c r="CN243" s="46"/>
      <c r="CO243" s="46" t="e">
        <f t="shared" si="339"/>
        <v>#REF!</v>
      </c>
      <c r="CP243" s="46">
        <f t="shared" si="340"/>
        <v>1</v>
      </c>
      <c r="CQ243" s="46">
        <f t="shared" si="307"/>
        <v>1</v>
      </c>
      <c r="CR243" s="46"/>
      <c r="CS243" s="46" t="e">
        <f t="shared" si="341"/>
        <v>#REF!</v>
      </c>
      <c r="CT243" s="46">
        <f t="shared" si="342"/>
        <v>1</v>
      </c>
      <c r="CU243" s="46">
        <f t="shared" si="308"/>
        <v>1</v>
      </c>
      <c r="CW243" s="46" t="e">
        <f t="shared" si="343"/>
        <v>#REF!</v>
      </c>
      <c r="CX243" s="46">
        <f t="shared" si="344"/>
        <v>1</v>
      </c>
      <c r="CY243" s="46">
        <f t="shared" si="309"/>
        <v>1</v>
      </c>
      <c r="DD243" s="2">
        <f t="shared" si="310"/>
        <v>1974</v>
      </c>
      <c r="DE243" s="46">
        <f t="shared" si="311"/>
        <v>1.1411859525700427</v>
      </c>
      <c r="DF243" s="46">
        <f t="shared" si="312"/>
        <v>0.81727797089711285</v>
      </c>
      <c r="DG243" s="46">
        <f t="shared" si="313"/>
        <v>1.4266171608489464</v>
      </c>
      <c r="DH243" s="46">
        <f t="shared" si="314"/>
        <v>0.97876668876652406</v>
      </c>
      <c r="DI243" s="52">
        <f t="shared" si="345"/>
        <v>0</v>
      </c>
    </row>
    <row r="244" spans="1:113" x14ac:dyDescent="0.2">
      <c r="A244" s="33" t="s">
        <v>68</v>
      </c>
      <c r="B244" s="1">
        <f t="shared" si="315"/>
        <v>1954</v>
      </c>
      <c r="D244" s="43">
        <f>AER11_Table2.1C_Update!U17*0.001</f>
        <v>2457.578</v>
      </c>
      <c r="F244" s="49">
        <f t="shared" si="300"/>
        <v>29.913833099802616</v>
      </c>
      <c r="H244" s="50">
        <f t="shared" si="316"/>
        <v>82.155235398977212</v>
      </c>
      <c r="K244" s="50">
        <f t="shared" si="317"/>
        <v>2589.4729875986623</v>
      </c>
      <c r="L244" s="50">
        <f t="shared" si="318"/>
        <v>86.564399117936802</v>
      </c>
      <c r="O244" s="46">
        <f>Weather_factors!HQ13</f>
        <v>0.94906493011113646</v>
      </c>
      <c r="R244" s="46">
        <f t="shared" si="301"/>
        <v>1.3535896127969917</v>
      </c>
      <c r="S244" s="46"/>
      <c r="T244" s="46"/>
      <c r="V244" s="48">
        <f t="shared" si="302"/>
        <v>0.51423430211187759</v>
      </c>
      <c r="W244" s="48">
        <f t="shared" si="303"/>
        <v>1.2805203337362354</v>
      </c>
      <c r="X244" s="48">
        <f t="shared" si="304"/>
        <v>0.94601814436964438</v>
      </c>
      <c r="Y244" s="48">
        <f t="shared" si="319"/>
        <v>1.3535896127969917</v>
      </c>
      <c r="Z244" s="48">
        <f t="shared" si="320"/>
        <v>0.65848748015892167</v>
      </c>
      <c r="AA244" s="48">
        <f t="shared" si="321"/>
        <v>0.65848748015892156</v>
      </c>
      <c r="AB244" s="48"/>
      <c r="AC244" s="48"/>
      <c r="AH244" s="5"/>
      <c r="AJ244" s="46" t="e">
        <f>D244/#REF!</f>
        <v>#REF!</v>
      </c>
      <c r="AK244" s="46" t="e">
        <f>#REF!/#REF!</f>
        <v>#REF!</v>
      </c>
      <c r="AL244" s="46" t="e">
        <f>#REF!/#REF!</f>
        <v>#REF!</v>
      </c>
      <c r="AM244" s="46" t="e">
        <f>#REF!/#REF!</f>
        <v>#REF!</v>
      </c>
      <c r="AO244" s="46" t="e">
        <f t="shared" si="322"/>
        <v>#REF!</v>
      </c>
      <c r="AP244" s="46" t="e">
        <f t="shared" si="323"/>
        <v>#REF!</v>
      </c>
      <c r="AQ244" s="46" t="e">
        <f t="shared" si="324"/>
        <v>#REF!</v>
      </c>
      <c r="AR244" s="46" t="e">
        <f t="shared" si="325"/>
        <v>#REF!</v>
      </c>
      <c r="AS244" s="46" t="e">
        <f t="shared" si="326"/>
        <v>#REF!</v>
      </c>
      <c r="AT244" s="46"/>
      <c r="AU244" s="46" t="e">
        <f t="shared" si="327"/>
        <v>#REF!</v>
      </c>
      <c r="AV244" s="46" t="e">
        <f t="shared" si="328"/>
        <v>#REF!</v>
      </c>
      <c r="AW244" s="46" t="e">
        <f t="shared" si="329"/>
        <v>#REF!</v>
      </c>
      <c r="AX244" s="46" t="e">
        <f t="shared" si="330"/>
        <v>#REF!</v>
      </c>
      <c r="BA244" s="46" t="e">
        <f>LN(#REF!/#REF!)</f>
        <v>#REF!</v>
      </c>
      <c r="BB244" s="46" t="e">
        <f>LN(#REF!/#REF!)</f>
        <v>#REF!</v>
      </c>
      <c r="BC244" s="46" t="e">
        <f>LN(#REF!/#REF!)</f>
        <v>#REF!</v>
      </c>
      <c r="BD244" s="46" t="e">
        <f>LN(#REF!/#REF!)</f>
        <v>#REF!</v>
      </c>
      <c r="BF244" s="46" t="e">
        <f>F244/#REF!</f>
        <v>#REF!</v>
      </c>
      <c r="BG244" s="46" t="e">
        <f>#REF!/#REF!</f>
        <v>#REF!</v>
      </c>
      <c r="BH244" s="46" t="e">
        <f>#REF!/#REF!</f>
        <v>#REF!</v>
      </c>
      <c r="BI244" s="46" t="e">
        <f>#REF!/#REF!</f>
        <v>#REF!</v>
      </c>
      <c r="BJ244" s="46"/>
      <c r="BL244" s="46" t="e">
        <f t="shared" si="331"/>
        <v>#REF!</v>
      </c>
      <c r="BM244" s="46" t="e">
        <f t="shared" si="332"/>
        <v>#REF!</v>
      </c>
      <c r="BN244" s="46" t="e">
        <f t="shared" si="333"/>
        <v>#REF!</v>
      </c>
      <c r="BO244" s="46" t="e">
        <f t="shared" si="334"/>
        <v>#REF!</v>
      </c>
      <c r="BQ244" s="46" t="e">
        <f>LN(#REF!/#REF!)</f>
        <v>#REF!</v>
      </c>
      <c r="BR244" s="46" t="e">
        <f>LN(#REF!/#REF!)</f>
        <v>#REF!</v>
      </c>
      <c r="BS244" s="46" t="e">
        <f>LN(#REF!/#REF!)</f>
        <v>#REF!</v>
      </c>
      <c r="BT244" s="46" t="e">
        <f>LN(#REF!/#REF!)</f>
        <v>#REF!</v>
      </c>
      <c r="BV244" s="46" t="e">
        <f>LN(#REF!/#REF!)</f>
        <v>#REF!</v>
      </c>
      <c r="BW244" s="46" t="e">
        <f>LN(#REF!/#REF!)</f>
        <v>#REF!</v>
      </c>
      <c r="BX244" s="46" t="e">
        <f>LN(#REF!/#REF!)</f>
        <v>#REF!</v>
      </c>
      <c r="BY244" s="46" t="e">
        <f>LN(#REF!/#REF!)</f>
        <v>#REF!</v>
      </c>
      <c r="CA244" s="46" t="e">
        <f>LN(#REF!/#REF!)</f>
        <v>#REF!</v>
      </c>
      <c r="CB244" s="46" t="e">
        <f>LN(#REF!/#REF!)</f>
        <v>#REF!</v>
      </c>
      <c r="CC244" s="46" t="e">
        <f>LN(#REF!/#REF!)</f>
        <v>#REF!</v>
      </c>
      <c r="CD244" s="46" t="e">
        <f>LN(#REF!/#REF!)</f>
        <v>#REF!</v>
      </c>
      <c r="CG244" s="46" t="e">
        <f t="shared" si="335"/>
        <v>#REF!</v>
      </c>
      <c r="CH244" s="46">
        <f t="shared" si="336"/>
        <v>1</v>
      </c>
      <c r="CI244" s="46">
        <f t="shared" si="305"/>
        <v>1</v>
      </c>
      <c r="CJ244" s="46"/>
      <c r="CK244" s="46" t="e">
        <f t="shared" si="337"/>
        <v>#REF!</v>
      </c>
      <c r="CL244" s="46">
        <f t="shared" si="338"/>
        <v>1</v>
      </c>
      <c r="CM244" s="46">
        <f t="shared" si="306"/>
        <v>1</v>
      </c>
      <c r="CN244" s="46"/>
      <c r="CO244" s="46" t="e">
        <f t="shared" si="339"/>
        <v>#REF!</v>
      </c>
      <c r="CP244" s="46">
        <f t="shared" si="340"/>
        <v>1</v>
      </c>
      <c r="CQ244" s="46">
        <f t="shared" si="307"/>
        <v>1</v>
      </c>
      <c r="CR244" s="46"/>
      <c r="CS244" s="46" t="e">
        <f t="shared" si="341"/>
        <v>#REF!</v>
      </c>
      <c r="CT244" s="46">
        <f t="shared" si="342"/>
        <v>1</v>
      </c>
      <c r="CU244" s="46">
        <f t="shared" si="308"/>
        <v>1</v>
      </c>
      <c r="CW244" s="46" t="e">
        <f t="shared" si="343"/>
        <v>#REF!</v>
      </c>
      <c r="CX244" s="46">
        <f t="shared" si="344"/>
        <v>1</v>
      </c>
      <c r="CY244" s="46">
        <f t="shared" si="309"/>
        <v>1</v>
      </c>
      <c r="DD244" s="2">
        <f t="shared" si="310"/>
        <v>1975</v>
      </c>
      <c r="DE244" s="46">
        <f t="shared" si="311"/>
        <v>1.0876254904671723</v>
      </c>
      <c r="DF244" s="46">
        <f t="shared" si="312"/>
        <v>0.83336894434812103</v>
      </c>
      <c r="DG244" s="46">
        <f t="shared" si="313"/>
        <v>1.3294320837586351</v>
      </c>
      <c r="DH244" s="46">
        <f t="shared" si="314"/>
        <v>0.98169348671784562</v>
      </c>
      <c r="DI244" s="52">
        <f t="shared" si="345"/>
        <v>0</v>
      </c>
    </row>
    <row r="245" spans="1:113" x14ac:dyDescent="0.2">
      <c r="A245" s="33" t="s">
        <v>68</v>
      </c>
      <c r="B245" s="1">
        <f t="shared" si="315"/>
        <v>1955</v>
      </c>
      <c r="D245" s="43">
        <f>AER11_Table2.1C_Update!U18*0.001</f>
        <v>2561.252</v>
      </c>
      <c r="F245" s="49">
        <f t="shared" si="300"/>
        <v>30.679715723217608</v>
      </c>
      <c r="H245" s="50">
        <f t="shared" si="316"/>
        <v>83.483563638815312</v>
      </c>
      <c r="K245" s="50">
        <f t="shared" si="317"/>
        <v>2594.83778553407</v>
      </c>
      <c r="L245" s="50">
        <f t="shared" si="318"/>
        <v>84.578286479048586</v>
      </c>
      <c r="O245" s="46">
        <f>Weather_factors!HQ14</f>
        <v>0.9870566916663126</v>
      </c>
      <c r="R245" s="46">
        <f t="shared" si="301"/>
        <v>1.3225331800690152</v>
      </c>
      <c r="S245" s="46"/>
      <c r="T245" s="46"/>
      <c r="V245" s="48">
        <f t="shared" si="302"/>
        <v>0.52740022153910138</v>
      </c>
      <c r="W245" s="48">
        <f t="shared" si="303"/>
        <v>1.3012244472687242</v>
      </c>
      <c r="X245" s="48">
        <f t="shared" si="304"/>
        <v>0.98388794086876596</v>
      </c>
      <c r="Y245" s="48">
        <f t="shared" si="319"/>
        <v>1.3225331800690152</v>
      </c>
      <c r="Z245" s="48">
        <f t="shared" si="320"/>
        <v>0.68626606176161997</v>
      </c>
      <c r="AA245" s="48">
        <f t="shared" si="321"/>
        <v>0.68626606176161986</v>
      </c>
      <c r="AB245" s="48"/>
      <c r="AC245" s="48"/>
      <c r="AH245" s="5"/>
      <c r="AJ245" s="46" t="e">
        <f>D245/#REF!</f>
        <v>#REF!</v>
      </c>
      <c r="AK245" s="46" t="e">
        <f>#REF!/#REF!</f>
        <v>#REF!</v>
      </c>
      <c r="AL245" s="46" t="e">
        <f>#REF!/#REF!</f>
        <v>#REF!</v>
      </c>
      <c r="AM245" s="46" t="e">
        <f>#REF!/#REF!</f>
        <v>#REF!</v>
      </c>
      <c r="AO245" s="46" t="e">
        <f t="shared" si="322"/>
        <v>#REF!</v>
      </c>
      <c r="AP245" s="46" t="e">
        <f t="shared" si="323"/>
        <v>#REF!</v>
      </c>
      <c r="AQ245" s="46" t="e">
        <f t="shared" si="324"/>
        <v>#REF!</v>
      </c>
      <c r="AR245" s="46" t="e">
        <f t="shared" si="325"/>
        <v>#REF!</v>
      </c>
      <c r="AS245" s="46" t="e">
        <f t="shared" si="326"/>
        <v>#REF!</v>
      </c>
      <c r="AT245" s="46"/>
      <c r="AU245" s="46" t="e">
        <f t="shared" si="327"/>
        <v>#REF!</v>
      </c>
      <c r="AV245" s="46" t="e">
        <f t="shared" si="328"/>
        <v>#REF!</v>
      </c>
      <c r="AW245" s="46" t="e">
        <f t="shared" si="329"/>
        <v>#REF!</v>
      </c>
      <c r="AX245" s="46" t="e">
        <f t="shared" si="330"/>
        <v>#REF!</v>
      </c>
      <c r="BA245" s="46" t="e">
        <f>LN(#REF!/#REF!)</f>
        <v>#REF!</v>
      </c>
      <c r="BB245" s="46" t="e">
        <f>LN(#REF!/#REF!)</f>
        <v>#REF!</v>
      </c>
      <c r="BC245" s="46" t="e">
        <f>LN(#REF!/#REF!)</f>
        <v>#REF!</v>
      </c>
      <c r="BD245" s="46" t="e">
        <f>LN(#REF!/#REF!)</f>
        <v>#REF!</v>
      </c>
      <c r="BF245" s="46" t="e">
        <f>F245/#REF!</f>
        <v>#REF!</v>
      </c>
      <c r="BG245" s="46" t="e">
        <f>#REF!/#REF!</f>
        <v>#REF!</v>
      </c>
      <c r="BH245" s="46" t="e">
        <f>#REF!/#REF!</f>
        <v>#REF!</v>
      </c>
      <c r="BI245" s="46" t="e">
        <f>#REF!/#REF!</f>
        <v>#REF!</v>
      </c>
      <c r="BJ245" s="46"/>
      <c r="BL245" s="46" t="e">
        <f t="shared" si="331"/>
        <v>#REF!</v>
      </c>
      <c r="BM245" s="46" t="e">
        <f t="shared" si="332"/>
        <v>#REF!</v>
      </c>
      <c r="BN245" s="46" t="e">
        <f t="shared" si="333"/>
        <v>#REF!</v>
      </c>
      <c r="BO245" s="46" t="e">
        <f t="shared" si="334"/>
        <v>#REF!</v>
      </c>
      <c r="BQ245" s="46" t="e">
        <f>LN(#REF!/#REF!)</f>
        <v>#REF!</v>
      </c>
      <c r="BR245" s="46" t="e">
        <f>LN(#REF!/#REF!)</f>
        <v>#REF!</v>
      </c>
      <c r="BS245" s="46" t="e">
        <f>LN(#REF!/#REF!)</f>
        <v>#REF!</v>
      </c>
      <c r="BT245" s="46" t="e">
        <f>LN(#REF!/#REF!)</f>
        <v>#REF!</v>
      </c>
      <c r="BV245" s="46" t="e">
        <f>LN(#REF!/#REF!)</f>
        <v>#REF!</v>
      </c>
      <c r="BW245" s="46" t="e">
        <f>LN(#REF!/#REF!)</f>
        <v>#REF!</v>
      </c>
      <c r="BX245" s="46" t="e">
        <f>LN(#REF!/#REF!)</f>
        <v>#REF!</v>
      </c>
      <c r="BY245" s="46" t="e">
        <f>LN(#REF!/#REF!)</f>
        <v>#REF!</v>
      </c>
      <c r="CA245" s="46" t="e">
        <f>LN(#REF!/#REF!)</f>
        <v>#REF!</v>
      </c>
      <c r="CB245" s="46" t="e">
        <f>LN(#REF!/#REF!)</f>
        <v>#REF!</v>
      </c>
      <c r="CC245" s="46" t="e">
        <f>LN(#REF!/#REF!)</f>
        <v>#REF!</v>
      </c>
      <c r="CD245" s="46" t="e">
        <f>LN(#REF!/#REF!)</f>
        <v>#REF!</v>
      </c>
      <c r="CG245" s="46" t="e">
        <f t="shared" si="335"/>
        <v>#REF!</v>
      </c>
      <c r="CH245" s="46">
        <f t="shared" si="336"/>
        <v>1</v>
      </c>
      <c r="CI245" s="46">
        <f t="shared" si="305"/>
        <v>1</v>
      </c>
      <c r="CJ245" s="46"/>
      <c r="CK245" s="46" t="e">
        <f t="shared" si="337"/>
        <v>#REF!</v>
      </c>
      <c r="CL245" s="46">
        <f t="shared" si="338"/>
        <v>1</v>
      </c>
      <c r="CM245" s="46">
        <f t="shared" si="306"/>
        <v>1</v>
      </c>
      <c r="CN245" s="46"/>
      <c r="CO245" s="46" t="e">
        <f t="shared" si="339"/>
        <v>#REF!</v>
      </c>
      <c r="CP245" s="46">
        <f t="shared" si="340"/>
        <v>1</v>
      </c>
      <c r="CQ245" s="46">
        <f t="shared" si="307"/>
        <v>1</v>
      </c>
      <c r="CR245" s="46"/>
      <c r="CS245" s="46" t="e">
        <f t="shared" si="341"/>
        <v>#REF!</v>
      </c>
      <c r="CT245" s="46">
        <f t="shared" si="342"/>
        <v>1</v>
      </c>
      <c r="CU245" s="46">
        <f t="shared" si="308"/>
        <v>1</v>
      </c>
      <c r="CW245" s="46" t="e">
        <f t="shared" si="343"/>
        <v>#REF!</v>
      </c>
      <c r="CX245" s="46">
        <f t="shared" si="344"/>
        <v>1</v>
      </c>
      <c r="CY245" s="46">
        <f t="shared" si="309"/>
        <v>1</v>
      </c>
      <c r="DD245" s="2">
        <f t="shared" si="310"/>
        <v>1976</v>
      </c>
      <c r="DE245" s="46">
        <f t="shared" si="311"/>
        <v>1.1712985738002379</v>
      </c>
      <c r="DF245" s="46">
        <f t="shared" si="312"/>
        <v>0.84609700270946586</v>
      </c>
      <c r="DG245" s="46">
        <f t="shared" si="313"/>
        <v>1.3650135388542648</v>
      </c>
      <c r="DH245" s="46">
        <f t="shared" si="314"/>
        <v>1.0141693913647933</v>
      </c>
      <c r="DI245" s="52">
        <f t="shared" si="345"/>
        <v>0</v>
      </c>
    </row>
    <row r="246" spans="1:113" x14ac:dyDescent="0.2">
      <c r="A246" s="33" t="s">
        <v>68</v>
      </c>
      <c r="B246" s="1">
        <f t="shared" si="315"/>
        <v>1956</v>
      </c>
      <c r="D246" s="43">
        <f>AER11_Table2.1C_Update!U19*0.001</f>
        <v>2606.8540000000003</v>
      </c>
      <c r="F246" s="49">
        <f t="shared" si="300"/>
        <v>31.51261913231259</v>
      </c>
      <c r="H246" s="50">
        <f t="shared" si="316"/>
        <v>82.724129944723302</v>
      </c>
      <c r="K246" s="50">
        <f t="shared" si="317"/>
        <v>2687.1390780570896</v>
      </c>
      <c r="L246" s="50">
        <f t="shared" si="318"/>
        <v>85.271841949237896</v>
      </c>
      <c r="O246" s="46">
        <f>Weather_factors!HQ15</f>
        <v>0.97012247013461672</v>
      </c>
      <c r="R246" s="46">
        <f t="shared" si="301"/>
        <v>1.3333781635716184</v>
      </c>
      <c r="S246" s="46"/>
      <c r="T246" s="46"/>
      <c r="V246" s="48">
        <f t="shared" si="302"/>
        <v>0.54171826302424253</v>
      </c>
      <c r="W246" s="48">
        <f t="shared" si="303"/>
        <v>1.2893874622891721</v>
      </c>
      <c r="X246" s="48">
        <f t="shared" si="304"/>
        <v>0.96700808331478016</v>
      </c>
      <c r="Y246" s="48">
        <f t="shared" si="319"/>
        <v>1.3333781635716184</v>
      </c>
      <c r="Z246" s="48">
        <f t="shared" si="320"/>
        <v>0.69848473643652642</v>
      </c>
      <c r="AA246" s="48">
        <f t="shared" si="321"/>
        <v>0.69848473643652631</v>
      </c>
      <c r="AB246" s="48"/>
      <c r="AC246" s="48"/>
      <c r="AH246" s="5"/>
      <c r="AJ246" s="46" t="e">
        <f>D246/#REF!</f>
        <v>#REF!</v>
      </c>
      <c r="AK246" s="46" t="e">
        <f>#REF!/#REF!</f>
        <v>#REF!</v>
      </c>
      <c r="AL246" s="46" t="e">
        <f>#REF!/#REF!</f>
        <v>#REF!</v>
      </c>
      <c r="AM246" s="46" t="e">
        <f>#REF!/#REF!</f>
        <v>#REF!</v>
      </c>
      <c r="AO246" s="46" t="e">
        <f t="shared" si="322"/>
        <v>#REF!</v>
      </c>
      <c r="AP246" s="46" t="e">
        <f t="shared" si="323"/>
        <v>#REF!</v>
      </c>
      <c r="AQ246" s="46" t="e">
        <f t="shared" si="324"/>
        <v>#REF!</v>
      </c>
      <c r="AR246" s="46" t="e">
        <f t="shared" si="325"/>
        <v>#REF!</v>
      </c>
      <c r="AS246" s="46" t="e">
        <f t="shared" si="326"/>
        <v>#REF!</v>
      </c>
      <c r="AT246" s="46"/>
      <c r="AU246" s="46" t="e">
        <f t="shared" si="327"/>
        <v>#REF!</v>
      </c>
      <c r="AV246" s="46" t="e">
        <f t="shared" si="328"/>
        <v>#REF!</v>
      </c>
      <c r="AW246" s="46" t="e">
        <f t="shared" si="329"/>
        <v>#REF!</v>
      </c>
      <c r="AX246" s="46" t="e">
        <f t="shared" si="330"/>
        <v>#REF!</v>
      </c>
      <c r="BA246" s="46" t="e">
        <f>LN(#REF!/#REF!)</f>
        <v>#REF!</v>
      </c>
      <c r="BB246" s="46" t="e">
        <f>LN(#REF!/#REF!)</f>
        <v>#REF!</v>
      </c>
      <c r="BC246" s="46" t="e">
        <f>LN(#REF!/#REF!)</f>
        <v>#REF!</v>
      </c>
      <c r="BD246" s="46" t="e">
        <f>LN(#REF!/#REF!)</f>
        <v>#REF!</v>
      </c>
      <c r="BF246" s="46" t="e">
        <f>F246/#REF!</f>
        <v>#REF!</v>
      </c>
      <c r="BG246" s="46" t="e">
        <f>#REF!/#REF!</f>
        <v>#REF!</v>
      </c>
      <c r="BH246" s="46" t="e">
        <f>#REF!/#REF!</f>
        <v>#REF!</v>
      </c>
      <c r="BI246" s="46" t="e">
        <f>#REF!/#REF!</f>
        <v>#REF!</v>
      </c>
      <c r="BJ246" s="46"/>
      <c r="BL246" s="46" t="e">
        <f t="shared" si="331"/>
        <v>#REF!</v>
      </c>
      <c r="BM246" s="46" t="e">
        <f t="shared" si="332"/>
        <v>#REF!</v>
      </c>
      <c r="BN246" s="46" t="e">
        <f t="shared" si="333"/>
        <v>#REF!</v>
      </c>
      <c r="BO246" s="46" t="e">
        <f t="shared" si="334"/>
        <v>#REF!</v>
      </c>
      <c r="BQ246" s="46" t="e">
        <f>LN(#REF!/#REF!)</f>
        <v>#REF!</v>
      </c>
      <c r="BR246" s="46" t="e">
        <f>LN(#REF!/#REF!)</f>
        <v>#REF!</v>
      </c>
      <c r="BS246" s="46" t="e">
        <f>LN(#REF!/#REF!)</f>
        <v>#REF!</v>
      </c>
      <c r="BT246" s="46" t="e">
        <f>LN(#REF!/#REF!)</f>
        <v>#REF!</v>
      </c>
      <c r="BV246" s="46" t="e">
        <f>LN(#REF!/#REF!)</f>
        <v>#REF!</v>
      </c>
      <c r="BW246" s="46" t="e">
        <f>LN(#REF!/#REF!)</f>
        <v>#REF!</v>
      </c>
      <c r="BX246" s="46" t="e">
        <f>LN(#REF!/#REF!)</f>
        <v>#REF!</v>
      </c>
      <c r="BY246" s="46" t="e">
        <f>LN(#REF!/#REF!)</f>
        <v>#REF!</v>
      </c>
      <c r="CA246" s="46" t="e">
        <f>LN(#REF!/#REF!)</f>
        <v>#REF!</v>
      </c>
      <c r="CB246" s="46" t="e">
        <f>LN(#REF!/#REF!)</f>
        <v>#REF!</v>
      </c>
      <c r="CC246" s="46" t="e">
        <f>LN(#REF!/#REF!)</f>
        <v>#REF!</v>
      </c>
      <c r="CD246" s="46" t="e">
        <f>LN(#REF!/#REF!)</f>
        <v>#REF!</v>
      </c>
      <c r="CG246" s="46" t="e">
        <f t="shared" si="335"/>
        <v>#REF!</v>
      </c>
      <c r="CH246" s="46">
        <f t="shared" si="336"/>
        <v>1</v>
      </c>
      <c r="CI246" s="46">
        <f t="shared" si="305"/>
        <v>1</v>
      </c>
      <c r="CJ246" s="46"/>
      <c r="CK246" s="46" t="e">
        <f t="shared" si="337"/>
        <v>#REF!</v>
      </c>
      <c r="CL246" s="46">
        <f t="shared" si="338"/>
        <v>1</v>
      </c>
      <c r="CM246" s="46">
        <f t="shared" si="306"/>
        <v>1</v>
      </c>
      <c r="CN246" s="46"/>
      <c r="CO246" s="46" t="e">
        <f t="shared" si="339"/>
        <v>#REF!</v>
      </c>
      <c r="CP246" s="46">
        <f t="shared" si="340"/>
        <v>1</v>
      </c>
      <c r="CQ246" s="46">
        <f t="shared" si="307"/>
        <v>1</v>
      </c>
      <c r="CR246" s="46"/>
      <c r="CS246" s="46" t="e">
        <f t="shared" si="341"/>
        <v>#REF!</v>
      </c>
      <c r="CT246" s="46">
        <f t="shared" si="342"/>
        <v>1</v>
      </c>
      <c r="CU246" s="46">
        <f t="shared" si="308"/>
        <v>1</v>
      </c>
      <c r="CW246" s="46" t="e">
        <f t="shared" si="343"/>
        <v>#REF!</v>
      </c>
      <c r="CX246" s="46">
        <f t="shared" si="344"/>
        <v>1</v>
      </c>
      <c r="CY246" s="46">
        <f t="shared" si="309"/>
        <v>1</v>
      </c>
      <c r="DD246" s="2">
        <f t="shared" si="310"/>
        <v>1977</v>
      </c>
      <c r="DE246" s="46">
        <f t="shared" si="311"/>
        <v>1.1409362309614068</v>
      </c>
      <c r="DF246" s="46">
        <f t="shared" si="312"/>
        <v>0.85990494559524699</v>
      </c>
      <c r="DG246" s="46">
        <f t="shared" si="313"/>
        <v>1.3234768570668445</v>
      </c>
      <c r="DH246" s="46">
        <f t="shared" si="314"/>
        <v>1.002523527187317</v>
      </c>
      <c r="DI246" s="52">
        <f t="shared" si="345"/>
        <v>0</v>
      </c>
    </row>
    <row r="247" spans="1:113" x14ac:dyDescent="0.2">
      <c r="A247" s="33" t="s">
        <v>68</v>
      </c>
      <c r="B247" s="1">
        <f t="shared" si="315"/>
        <v>1957</v>
      </c>
      <c r="D247" s="43">
        <f>AER11_Table2.1C_Update!U20*0.001</f>
        <v>2449.2910000000002</v>
      </c>
      <c r="F247" s="49">
        <f t="shared" si="300"/>
        <v>32.345382764320952</v>
      </c>
      <c r="H247" s="50">
        <f t="shared" si="316"/>
        <v>75.723048876754262</v>
      </c>
      <c r="K247" s="50">
        <f t="shared" si="317"/>
        <v>2533.6279544611634</v>
      </c>
      <c r="L247" s="50">
        <f t="shared" si="318"/>
        <v>78.330436616626443</v>
      </c>
      <c r="O247" s="46">
        <f>Weather_factors!HQ16</f>
        <v>0.96671296813225305</v>
      </c>
      <c r="R247" s="46">
        <f t="shared" si="301"/>
        <v>1.2248368434425951</v>
      </c>
      <c r="S247" s="46"/>
      <c r="T247" s="46"/>
      <c r="V247" s="48">
        <f t="shared" si="302"/>
        <v>0.55603390166878652</v>
      </c>
      <c r="W247" s="48">
        <f t="shared" si="303"/>
        <v>1.1802644511732943</v>
      </c>
      <c r="X247" s="48">
        <f t="shared" si="304"/>
        <v>0.96360952684602208</v>
      </c>
      <c r="Y247" s="48">
        <f t="shared" si="319"/>
        <v>1.2248368434425951</v>
      </c>
      <c r="Z247" s="48">
        <f t="shared" si="320"/>
        <v>0.65626704778685585</v>
      </c>
      <c r="AA247" s="48">
        <f t="shared" si="321"/>
        <v>0.65626704778685574</v>
      </c>
      <c r="AB247" s="48"/>
      <c r="AC247" s="48"/>
      <c r="AH247" s="5"/>
      <c r="AJ247" s="46" t="e">
        <f>D247/#REF!</f>
        <v>#REF!</v>
      </c>
      <c r="AK247" s="46" t="e">
        <f>#REF!/#REF!</f>
        <v>#REF!</v>
      </c>
      <c r="AL247" s="46" t="e">
        <f>#REF!/#REF!</f>
        <v>#REF!</v>
      </c>
      <c r="AM247" s="46" t="e">
        <f>#REF!/#REF!</f>
        <v>#REF!</v>
      </c>
      <c r="AO247" s="46" t="e">
        <f t="shared" si="322"/>
        <v>#REF!</v>
      </c>
      <c r="AP247" s="46" t="e">
        <f t="shared" si="323"/>
        <v>#REF!</v>
      </c>
      <c r="AQ247" s="46" t="e">
        <f t="shared" si="324"/>
        <v>#REF!</v>
      </c>
      <c r="AR247" s="46" t="e">
        <f t="shared" si="325"/>
        <v>#REF!</v>
      </c>
      <c r="AS247" s="46" t="e">
        <f t="shared" si="326"/>
        <v>#REF!</v>
      </c>
      <c r="AT247" s="46"/>
      <c r="AU247" s="46" t="e">
        <f t="shared" si="327"/>
        <v>#REF!</v>
      </c>
      <c r="AV247" s="46" t="e">
        <f t="shared" si="328"/>
        <v>#REF!</v>
      </c>
      <c r="AW247" s="46" t="e">
        <f t="shared" si="329"/>
        <v>#REF!</v>
      </c>
      <c r="AX247" s="46" t="e">
        <f t="shared" si="330"/>
        <v>#REF!</v>
      </c>
      <c r="BA247" s="46" t="e">
        <f>LN(#REF!/#REF!)</f>
        <v>#REF!</v>
      </c>
      <c r="BB247" s="46" t="e">
        <f>LN(#REF!/#REF!)</f>
        <v>#REF!</v>
      </c>
      <c r="BC247" s="46" t="e">
        <f>LN(#REF!/#REF!)</f>
        <v>#REF!</v>
      </c>
      <c r="BD247" s="46" t="e">
        <f>LN(#REF!/#REF!)</f>
        <v>#REF!</v>
      </c>
      <c r="BF247" s="46" t="e">
        <f>F247/#REF!</f>
        <v>#REF!</v>
      </c>
      <c r="BG247" s="46" t="e">
        <f>#REF!/#REF!</f>
        <v>#REF!</v>
      </c>
      <c r="BH247" s="46" t="e">
        <f>#REF!/#REF!</f>
        <v>#REF!</v>
      </c>
      <c r="BI247" s="46" t="e">
        <f>#REF!/#REF!</f>
        <v>#REF!</v>
      </c>
      <c r="BJ247" s="46"/>
      <c r="BL247" s="46" t="e">
        <f t="shared" si="331"/>
        <v>#REF!</v>
      </c>
      <c r="BM247" s="46" t="e">
        <f t="shared" si="332"/>
        <v>#REF!</v>
      </c>
      <c r="BN247" s="46" t="e">
        <f t="shared" si="333"/>
        <v>#REF!</v>
      </c>
      <c r="BO247" s="46" t="e">
        <f t="shared" si="334"/>
        <v>#REF!</v>
      </c>
      <c r="BQ247" s="46" t="e">
        <f>LN(#REF!/#REF!)</f>
        <v>#REF!</v>
      </c>
      <c r="BR247" s="46" t="e">
        <f>LN(#REF!/#REF!)</f>
        <v>#REF!</v>
      </c>
      <c r="BS247" s="46" t="e">
        <f>LN(#REF!/#REF!)</f>
        <v>#REF!</v>
      </c>
      <c r="BT247" s="46" t="e">
        <f>LN(#REF!/#REF!)</f>
        <v>#REF!</v>
      </c>
      <c r="BV247" s="46" t="e">
        <f>LN(#REF!/#REF!)</f>
        <v>#REF!</v>
      </c>
      <c r="BW247" s="46" t="e">
        <f>LN(#REF!/#REF!)</f>
        <v>#REF!</v>
      </c>
      <c r="BX247" s="46" t="e">
        <f>LN(#REF!/#REF!)</f>
        <v>#REF!</v>
      </c>
      <c r="BY247" s="46" t="e">
        <f>LN(#REF!/#REF!)</f>
        <v>#REF!</v>
      </c>
      <c r="CA247" s="46" t="e">
        <f>LN(#REF!/#REF!)</f>
        <v>#REF!</v>
      </c>
      <c r="CB247" s="46" t="e">
        <f>LN(#REF!/#REF!)</f>
        <v>#REF!</v>
      </c>
      <c r="CC247" s="46" t="e">
        <f>LN(#REF!/#REF!)</f>
        <v>#REF!</v>
      </c>
      <c r="CD247" s="46" t="e">
        <f>LN(#REF!/#REF!)</f>
        <v>#REF!</v>
      </c>
      <c r="CG247" s="46" t="e">
        <f t="shared" si="335"/>
        <v>#REF!</v>
      </c>
      <c r="CH247" s="46">
        <f t="shared" si="336"/>
        <v>1</v>
      </c>
      <c r="CI247" s="46">
        <f t="shared" si="305"/>
        <v>1</v>
      </c>
      <c r="CJ247" s="46"/>
      <c r="CK247" s="46" t="e">
        <f t="shared" si="337"/>
        <v>#REF!</v>
      </c>
      <c r="CL247" s="46">
        <f t="shared" si="338"/>
        <v>1</v>
      </c>
      <c r="CM247" s="46">
        <f t="shared" si="306"/>
        <v>1</v>
      </c>
      <c r="CN247" s="46"/>
      <c r="CO247" s="46" t="e">
        <f t="shared" si="339"/>
        <v>#REF!</v>
      </c>
      <c r="CP247" s="46">
        <f t="shared" si="340"/>
        <v>1</v>
      </c>
      <c r="CQ247" s="46">
        <f t="shared" si="307"/>
        <v>1</v>
      </c>
      <c r="CR247" s="46"/>
      <c r="CS247" s="46" t="e">
        <f t="shared" si="341"/>
        <v>#REF!</v>
      </c>
      <c r="CT247" s="46">
        <f t="shared" si="342"/>
        <v>1</v>
      </c>
      <c r="CU247" s="46">
        <f t="shared" si="308"/>
        <v>1</v>
      </c>
      <c r="CW247" s="46" t="e">
        <f t="shared" si="343"/>
        <v>#REF!</v>
      </c>
      <c r="CX247" s="46">
        <f t="shared" si="344"/>
        <v>1</v>
      </c>
      <c r="CY247" s="46">
        <f t="shared" si="309"/>
        <v>1</v>
      </c>
      <c r="DD247" s="2">
        <f t="shared" si="310"/>
        <v>1978</v>
      </c>
      <c r="DE247" s="46">
        <f t="shared" si="311"/>
        <v>1.1545447189238607</v>
      </c>
      <c r="DF247" s="46">
        <f t="shared" si="312"/>
        <v>0.87679393995089527</v>
      </c>
      <c r="DG247" s="46">
        <f t="shared" si="313"/>
        <v>1.2615833209174985</v>
      </c>
      <c r="DH247" s="46">
        <f t="shared" si="314"/>
        <v>1.0437519045269736</v>
      </c>
      <c r="DI247" s="52">
        <f t="shared" si="345"/>
        <v>0</v>
      </c>
    </row>
    <row r="248" spans="1:113" x14ac:dyDescent="0.2">
      <c r="A248" s="33" t="s">
        <v>68</v>
      </c>
      <c r="B248" s="1">
        <f t="shared" si="315"/>
        <v>1958</v>
      </c>
      <c r="D248" s="43">
        <f>AER11_Table2.1C_Update!U21*0.001</f>
        <v>2557.2049999999999</v>
      </c>
      <c r="F248" s="49">
        <f t="shared" si="300"/>
        <v>33.206848339272774</v>
      </c>
      <c r="H248" s="50">
        <f t="shared" si="316"/>
        <v>77.008362066558064</v>
      </c>
      <c r="K248" s="50">
        <f t="shared" si="317"/>
        <v>2521.4343136089001</v>
      </c>
      <c r="L248" s="50">
        <f t="shared" si="318"/>
        <v>75.931153954977205</v>
      </c>
      <c r="O248" s="46">
        <f>Weather_factors!HQ17</f>
        <v>1.0141866421814105</v>
      </c>
      <c r="R248" s="46">
        <f t="shared" si="301"/>
        <v>1.1873197564869324</v>
      </c>
      <c r="S248" s="46"/>
      <c r="T248" s="46"/>
      <c r="V248" s="48">
        <f t="shared" si="302"/>
        <v>0.57084294159525717</v>
      </c>
      <c r="W248" s="48">
        <f t="shared" si="303"/>
        <v>1.2002981065668938</v>
      </c>
      <c r="X248" s="48">
        <f t="shared" si="304"/>
        <v>1.0109307960295058</v>
      </c>
      <c r="Y248" s="48">
        <f t="shared" si="319"/>
        <v>1.1873197564869324</v>
      </c>
      <c r="Z248" s="48">
        <f t="shared" si="320"/>
        <v>0.68518170194386296</v>
      </c>
      <c r="AA248" s="48">
        <f t="shared" si="321"/>
        <v>0.68518170194386319</v>
      </c>
      <c r="AB248" s="48"/>
      <c r="AC248" s="48"/>
      <c r="AH248" s="5"/>
      <c r="AJ248" s="46" t="e">
        <f>D248/#REF!</f>
        <v>#REF!</v>
      </c>
      <c r="AK248" s="46" t="e">
        <f>#REF!/#REF!</f>
        <v>#REF!</v>
      </c>
      <c r="AL248" s="46" t="e">
        <f>#REF!/#REF!</f>
        <v>#REF!</v>
      </c>
      <c r="AM248" s="46" t="e">
        <f>#REF!/#REF!</f>
        <v>#REF!</v>
      </c>
      <c r="AO248" s="46" t="e">
        <f t="shared" si="322"/>
        <v>#REF!</v>
      </c>
      <c r="AP248" s="46" t="e">
        <f t="shared" si="323"/>
        <v>#REF!</v>
      </c>
      <c r="AQ248" s="46" t="e">
        <f t="shared" si="324"/>
        <v>#REF!</v>
      </c>
      <c r="AR248" s="46" t="e">
        <f t="shared" si="325"/>
        <v>#REF!</v>
      </c>
      <c r="AS248" s="46" t="e">
        <f t="shared" si="326"/>
        <v>#REF!</v>
      </c>
      <c r="AT248" s="46"/>
      <c r="AU248" s="46" t="e">
        <f t="shared" si="327"/>
        <v>#REF!</v>
      </c>
      <c r="AV248" s="46" t="e">
        <f t="shared" si="328"/>
        <v>#REF!</v>
      </c>
      <c r="AW248" s="46" t="e">
        <f t="shared" si="329"/>
        <v>#REF!</v>
      </c>
      <c r="AX248" s="46" t="e">
        <f t="shared" si="330"/>
        <v>#REF!</v>
      </c>
      <c r="BA248" s="46" t="e">
        <f>LN(#REF!/#REF!)</f>
        <v>#REF!</v>
      </c>
      <c r="BB248" s="46" t="e">
        <f>LN(#REF!/#REF!)</f>
        <v>#REF!</v>
      </c>
      <c r="BC248" s="46" t="e">
        <f>LN(#REF!/#REF!)</f>
        <v>#REF!</v>
      </c>
      <c r="BD248" s="46" t="e">
        <f>LN(#REF!/#REF!)</f>
        <v>#REF!</v>
      </c>
      <c r="BF248" s="46" t="e">
        <f>F248/#REF!</f>
        <v>#REF!</v>
      </c>
      <c r="BG248" s="46" t="e">
        <f>#REF!/#REF!</f>
        <v>#REF!</v>
      </c>
      <c r="BH248" s="46" t="e">
        <f>#REF!/#REF!</f>
        <v>#REF!</v>
      </c>
      <c r="BI248" s="46" t="e">
        <f>#REF!/#REF!</f>
        <v>#REF!</v>
      </c>
      <c r="BJ248" s="46"/>
      <c r="BL248" s="46" t="e">
        <f t="shared" si="331"/>
        <v>#REF!</v>
      </c>
      <c r="BM248" s="46" t="e">
        <f t="shared" si="332"/>
        <v>#REF!</v>
      </c>
      <c r="BN248" s="46" t="e">
        <f t="shared" si="333"/>
        <v>#REF!</v>
      </c>
      <c r="BO248" s="46" t="e">
        <f t="shared" si="334"/>
        <v>#REF!</v>
      </c>
      <c r="BQ248" s="46" t="e">
        <f>LN(#REF!/#REF!)</f>
        <v>#REF!</v>
      </c>
      <c r="BR248" s="46" t="e">
        <f>LN(#REF!/#REF!)</f>
        <v>#REF!</v>
      </c>
      <c r="BS248" s="46" t="e">
        <f>LN(#REF!/#REF!)</f>
        <v>#REF!</v>
      </c>
      <c r="BT248" s="46" t="e">
        <f>LN(#REF!/#REF!)</f>
        <v>#REF!</v>
      </c>
      <c r="BV248" s="46" t="e">
        <f>LN(#REF!/#REF!)</f>
        <v>#REF!</v>
      </c>
      <c r="BW248" s="46" t="e">
        <f>LN(#REF!/#REF!)</f>
        <v>#REF!</v>
      </c>
      <c r="BX248" s="46" t="e">
        <f>LN(#REF!/#REF!)</f>
        <v>#REF!</v>
      </c>
      <c r="BY248" s="46" t="e">
        <f>LN(#REF!/#REF!)</f>
        <v>#REF!</v>
      </c>
      <c r="CA248" s="46" t="e">
        <f>LN(#REF!/#REF!)</f>
        <v>#REF!</v>
      </c>
      <c r="CB248" s="46" t="e">
        <f>LN(#REF!/#REF!)</f>
        <v>#REF!</v>
      </c>
      <c r="CC248" s="46" t="e">
        <f>LN(#REF!/#REF!)</f>
        <v>#REF!</v>
      </c>
      <c r="CD248" s="46" t="e">
        <f>LN(#REF!/#REF!)</f>
        <v>#REF!</v>
      </c>
      <c r="CG248" s="46" t="e">
        <f t="shared" si="335"/>
        <v>#REF!</v>
      </c>
      <c r="CH248" s="46">
        <f t="shared" si="336"/>
        <v>1</v>
      </c>
      <c r="CI248" s="46">
        <f t="shared" si="305"/>
        <v>1</v>
      </c>
      <c r="CJ248" s="46"/>
      <c r="CK248" s="46" t="e">
        <f t="shared" si="337"/>
        <v>#REF!</v>
      </c>
      <c r="CL248" s="46">
        <f t="shared" si="338"/>
        <v>1</v>
      </c>
      <c r="CM248" s="46">
        <f t="shared" si="306"/>
        <v>1</v>
      </c>
      <c r="CN248" s="46"/>
      <c r="CO248" s="46" t="e">
        <f t="shared" si="339"/>
        <v>#REF!</v>
      </c>
      <c r="CP248" s="46">
        <f t="shared" si="340"/>
        <v>1</v>
      </c>
      <c r="CQ248" s="46">
        <f t="shared" si="307"/>
        <v>1</v>
      </c>
      <c r="CR248" s="46"/>
      <c r="CS248" s="46" t="e">
        <f t="shared" si="341"/>
        <v>#REF!</v>
      </c>
      <c r="CT248" s="46">
        <f t="shared" si="342"/>
        <v>1</v>
      </c>
      <c r="CU248" s="46">
        <f t="shared" si="308"/>
        <v>1</v>
      </c>
      <c r="CW248" s="46" t="e">
        <f t="shared" si="343"/>
        <v>#REF!</v>
      </c>
      <c r="CX248" s="46">
        <f t="shared" si="344"/>
        <v>1</v>
      </c>
      <c r="CY248" s="46">
        <f t="shared" si="309"/>
        <v>1</v>
      </c>
      <c r="DD248" s="2">
        <f t="shared" si="310"/>
        <v>1979</v>
      </c>
      <c r="DE248" s="46">
        <f t="shared" si="311"/>
        <v>1.1697914020742972</v>
      </c>
      <c r="DF248" s="46">
        <f t="shared" si="312"/>
        <v>0.89639821962233757</v>
      </c>
      <c r="DG248" s="46">
        <f t="shared" si="313"/>
        <v>1.2878816232968746</v>
      </c>
      <c r="DH248" s="46">
        <f t="shared" si="314"/>
        <v>1.0132847192835981</v>
      </c>
      <c r="DI248" s="52">
        <f t="shared" si="345"/>
        <v>0</v>
      </c>
    </row>
    <row r="249" spans="1:113" x14ac:dyDescent="0.2">
      <c r="A249" s="33" t="s">
        <v>68</v>
      </c>
      <c r="B249" s="1">
        <f t="shared" si="315"/>
        <v>1959</v>
      </c>
      <c r="D249" s="43">
        <f>AER11_Table2.1C_Update!U22*0.001</f>
        <v>2649.39</v>
      </c>
      <c r="F249" s="49">
        <f t="shared" si="300"/>
        <v>34.088664024781636</v>
      </c>
      <c r="H249" s="50">
        <f t="shared" si="316"/>
        <v>77.720558308590711</v>
      </c>
      <c r="K249" s="50">
        <f t="shared" si="317"/>
        <v>2708.010040271824</v>
      </c>
      <c r="L249" s="50">
        <f t="shared" si="318"/>
        <v>79.440192736892413</v>
      </c>
      <c r="O249" s="46">
        <f>Weather_factors!HQ18</f>
        <v>0.97835309345236399</v>
      </c>
      <c r="R249" s="46">
        <f t="shared" si="301"/>
        <v>1.2421898704656713</v>
      </c>
      <c r="S249" s="46"/>
      <c r="T249" s="46"/>
      <c r="V249" s="48">
        <f t="shared" si="302"/>
        <v>0.58600181047428257</v>
      </c>
      <c r="W249" s="48">
        <f t="shared" si="303"/>
        <v>1.2113988205397088</v>
      </c>
      <c r="X249" s="48">
        <f t="shared" si="304"/>
        <v>0.97521228383997394</v>
      </c>
      <c r="Y249" s="48">
        <f t="shared" si="319"/>
        <v>1.2421898704656713</v>
      </c>
      <c r="Z249" s="48">
        <f t="shared" si="320"/>
        <v>0.70988190204267976</v>
      </c>
      <c r="AA249" s="48">
        <f t="shared" si="321"/>
        <v>0.70988190204267987</v>
      </c>
      <c r="AB249" s="48"/>
      <c r="AC249" s="48"/>
      <c r="AH249" s="5"/>
      <c r="AJ249" s="46" t="e">
        <f>D249/#REF!</f>
        <v>#REF!</v>
      </c>
      <c r="AK249" s="46" t="e">
        <f>#REF!/#REF!</f>
        <v>#REF!</v>
      </c>
      <c r="AL249" s="46" t="e">
        <f>#REF!/#REF!</f>
        <v>#REF!</v>
      </c>
      <c r="AM249" s="46" t="e">
        <f>#REF!/#REF!</f>
        <v>#REF!</v>
      </c>
      <c r="AO249" s="46" t="e">
        <f t="shared" si="322"/>
        <v>#REF!</v>
      </c>
      <c r="AP249" s="46" t="e">
        <f t="shared" si="323"/>
        <v>#REF!</v>
      </c>
      <c r="AQ249" s="46" t="e">
        <f t="shared" si="324"/>
        <v>#REF!</v>
      </c>
      <c r="AR249" s="46" t="e">
        <f t="shared" si="325"/>
        <v>#REF!</v>
      </c>
      <c r="AS249" s="46" t="e">
        <f t="shared" si="326"/>
        <v>#REF!</v>
      </c>
      <c r="AT249" s="46"/>
      <c r="AU249" s="46" t="e">
        <f t="shared" si="327"/>
        <v>#REF!</v>
      </c>
      <c r="AV249" s="46" t="e">
        <f t="shared" si="328"/>
        <v>#REF!</v>
      </c>
      <c r="AW249" s="46" t="e">
        <f t="shared" si="329"/>
        <v>#REF!</v>
      </c>
      <c r="AX249" s="46" t="e">
        <f t="shared" si="330"/>
        <v>#REF!</v>
      </c>
      <c r="BA249" s="46" t="e">
        <f>LN(#REF!/#REF!)</f>
        <v>#REF!</v>
      </c>
      <c r="BB249" s="46" t="e">
        <f>LN(#REF!/#REF!)</f>
        <v>#REF!</v>
      </c>
      <c r="BC249" s="46" t="e">
        <f>LN(#REF!/#REF!)</f>
        <v>#REF!</v>
      </c>
      <c r="BD249" s="46" t="e">
        <f>LN(#REF!/#REF!)</f>
        <v>#REF!</v>
      </c>
      <c r="BF249" s="46" t="e">
        <f>F249/#REF!</f>
        <v>#REF!</v>
      </c>
      <c r="BG249" s="46" t="e">
        <f>#REF!/#REF!</f>
        <v>#REF!</v>
      </c>
      <c r="BH249" s="46" t="e">
        <f>#REF!/#REF!</f>
        <v>#REF!</v>
      </c>
      <c r="BI249" s="46" t="e">
        <f>#REF!/#REF!</f>
        <v>#REF!</v>
      </c>
      <c r="BJ249" s="46"/>
      <c r="BL249" s="46" t="e">
        <f t="shared" si="331"/>
        <v>#REF!</v>
      </c>
      <c r="BM249" s="46" t="e">
        <f t="shared" si="332"/>
        <v>#REF!</v>
      </c>
      <c r="BN249" s="46" t="e">
        <f t="shared" si="333"/>
        <v>#REF!</v>
      </c>
      <c r="BO249" s="46" t="e">
        <f t="shared" si="334"/>
        <v>#REF!</v>
      </c>
      <c r="BQ249" s="46" t="e">
        <f>LN(#REF!/#REF!)</f>
        <v>#REF!</v>
      </c>
      <c r="BR249" s="46" t="e">
        <f>LN(#REF!/#REF!)</f>
        <v>#REF!</v>
      </c>
      <c r="BS249" s="46" t="e">
        <f>LN(#REF!/#REF!)</f>
        <v>#REF!</v>
      </c>
      <c r="BT249" s="46" t="e">
        <f>LN(#REF!/#REF!)</f>
        <v>#REF!</v>
      </c>
      <c r="BV249" s="46" t="e">
        <f>LN(#REF!/#REF!)</f>
        <v>#REF!</v>
      </c>
      <c r="BW249" s="46" t="e">
        <f>LN(#REF!/#REF!)</f>
        <v>#REF!</v>
      </c>
      <c r="BX249" s="46" t="e">
        <f>LN(#REF!/#REF!)</f>
        <v>#REF!</v>
      </c>
      <c r="BY249" s="46" t="e">
        <f>LN(#REF!/#REF!)</f>
        <v>#REF!</v>
      </c>
      <c r="CA249" s="46" t="e">
        <f>LN(#REF!/#REF!)</f>
        <v>#REF!</v>
      </c>
      <c r="CB249" s="46" t="e">
        <f>LN(#REF!/#REF!)</f>
        <v>#REF!</v>
      </c>
      <c r="CC249" s="46" t="e">
        <f>LN(#REF!/#REF!)</f>
        <v>#REF!</v>
      </c>
      <c r="CD249" s="46" t="e">
        <f>LN(#REF!/#REF!)</f>
        <v>#REF!</v>
      </c>
      <c r="CG249" s="46" t="e">
        <f t="shared" si="335"/>
        <v>#REF!</v>
      </c>
      <c r="CH249" s="46">
        <f t="shared" si="336"/>
        <v>1</v>
      </c>
      <c r="CI249" s="46">
        <f t="shared" si="305"/>
        <v>1</v>
      </c>
      <c r="CJ249" s="46"/>
      <c r="CK249" s="46" t="e">
        <f t="shared" si="337"/>
        <v>#REF!</v>
      </c>
      <c r="CL249" s="46">
        <f t="shared" si="338"/>
        <v>1</v>
      </c>
      <c r="CM249" s="46">
        <f t="shared" si="306"/>
        <v>1</v>
      </c>
      <c r="CN249" s="46"/>
      <c r="CO249" s="46" t="e">
        <f t="shared" si="339"/>
        <v>#REF!</v>
      </c>
      <c r="CP249" s="46">
        <f t="shared" si="340"/>
        <v>1</v>
      </c>
      <c r="CQ249" s="46">
        <f t="shared" si="307"/>
        <v>1</v>
      </c>
      <c r="CR249" s="46"/>
      <c r="CS249" s="46" t="e">
        <f t="shared" si="341"/>
        <v>#REF!</v>
      </c>
      <c r="CT249" s="46">
        <f t="shared" si="342"/>
        <v>1</v>
      </c>
      <c r="CU249" s="46">
        <f t="shared" si="308"/>
        <v>1</v>
      </c>
      <c r="CW249" s="46" t="e">
        <f t="shared" si="343"/>
        <v>#REF!</v>
      </c>
      <c r="CX249" s="46">
        <f t="shared" si="344"/>
        <v>1</v>
      </c>
      <c r="CY249" s="46">
        <f t="shared" si="309"/>
        <v>1</v>
      </c>
      <c r="DD249" s="2">
        <f t="shared" si="310"/>
        <v>1980</v>
      </c>
      <c r="DE249" s="46">
        <f t="shared" si="311"/>
        <v>1.0998961458202714</v>
      </c>
      <c r="DF249" s="46">
        <f t="shared" si="312"/>
        <v>0.91538749861220803</v>
      </c>
      <c r="DG249" s="46">
        <f t="shared" si="313"/>
        <v>1.1704641723464497</v>
      </c>
      <c r="DH249" s="46">
        <f t="shared" si="314"/>
        <v>1.0265700240071935</v>
      </c>
      <c r="DI249" s="52">
        <f t="shared" si="345"/>
        <v>0</v>
      </c>
    </row>
    <row r="250" spans="1:113" x14ac:dyDescent="0.2">
      <c r="A250" s="33" t="s">
        <v>68</v>
      </c>
      <c r="B250" s="1">
        <f t="shared" si="315"/>
        <v>1960</v>
      </c>
      <c r="D250" s="43">
        <f>AER11_Table2.1C_Update!U23*0.001</f>
        <v>2722.5650000000001</v>
      </c>
      <c r="F250" s="49">
        <f t="shared" si="300"/>
        <v>34.69239659623949</v>
      </c>
      <c r="H250" s="50">
        <f t="shared" si="316"/>
        <v>78.477282261183262</v>
      </c>
      <c r="K250" s="50">
        <f t="shared" si="317"/>
        <v>2677.9692791908037</v>
      </c>
      <c r="L250" s="50">
        <f t="shared" si="318"/>
        <v>77.191821319172988</v>
      </c>
      <c r="O250" s="46">
        <f>Weather_factors!HQ19</f>
        <v>1.0166528126949506</v>
      </c>
      <c r="R250" s="46">
        <f t="shared" si="301"/>
        <v>1.2070325514321467</v>
      </c>
      <c r="S250" s="46"/>
      <c r="T250" s="46"/>
      <c r="V250" s="48">
        <f t="shared" si="302"/>
        <v>0.59638028642920415</v>
      </c>
      <c r="W250" s="48">
        <f t="shared" si="303"/>
        <v>1.2231935698775225</v>
      </c>
      <c r="X250" s="48">
        <f t="shared" si="304"/>
        <v>1.0133890493890996</v>
      </c>
      <c r="Y250" s="48">
        <f t="shared" si="319"/>
        <v>1.2070325514321467</v>
      </c>
      <c r="Z250" s="48">
        <f t="shared" si="320"/>
        <v>0.72948853156191762</v>
      </c>
      <c r="AA250" s="48">
        <f t="shared" si="321"/>
        <v>0.72948853156191762</v>
      </c>
      <c r="AB250" s="48"/>
      <c r="AC250" s="48"/>
      <c r="AH250" s="5"/>
      <c r="AJ250" s="46" t="e">
        <f>D250/#REF!</f>
        <v>#REF!</v>
      </c>
      <c r="AK250" s="46" t="e">
        <f>#REF!/#REF!</f>
        <v>#REF!</v>
      </c>
      <c r="AL250" s="46" t="e">
        <f>#REF!/#REF!</f>
        <v>#REF!</v>
      </c>
      <c r="AM250" s="46" t="e">
        <f>#REF!/#REF!</f>
        <v>#REF!</v>
      </c>
      <c r="AO250" s="46" t="e">
        <f t="shared" si="322"/>
        <v>#REF!</v>
      </c>
      <c r="AP250" s="46" t="e">
        <f t="shared" si="323"/>
        <v>#REF!</v>
      </c>
      <c r="AQ250" s="46" t="e">
        <f t="shared" si="324"/>
        <v>#REF!</v>
      </c>
      <c r="AR250" s="46" t="e">
        <f t="shared" si="325"/>
        <v>#REF!</v>
      </c>
      <c r="AS250" s="46" t="e">
        <f t="shared" si="326"/>
        <v>#REF!</v>
      </c>
      <c r="AT250" s="46"/>
      <c r="AU250" s="46" t="e">
        <f t="shared" si="327"/>
        <v>#REF!</v>
      </c>
      <c r="AV250" s="46" t="e">
        <f t="shared" si="328"/>
        <v>#REF!</v>
      </c>
      <c r="AW250" s="46" t="e">
        <f t="shared" si="329"/>
        <v>#REF!</v>
      </c>
      <c r="AX250" s="46" t="e">
        <f t="shared" si="330"/>
        <v>#REF!</v>
      </c>
      <c r="BA250" s="46" t="e">
        <f>LN(#REF!/#REF!)</f>
        <v>#REF!</v>
      </c>
      <c r="BB250" s="46" t="e">
        <f>LN(#REF!/#REF!)</f>
        <v>#REF!</v>
      </c>
      <c r="BC250" s="46" t="e">
        <f>LN(#REF!/#REF!)</f>
        <v>#REF!</v>
      </c>
      <c r="BD250" s="46" t="e">
        <f>LN(#REF!/#REF!)</f>
        <v>#REF!</v>
      </c>
      <c r="BF250" s="46" t="e">
        <f>F250/#REF!</f>
        <v>#REF!</v>
      </c>
      <c r="BG250" s="46" t="e">
        <f>#REF!/#REF!</f>
        <v>#REF!</v>
      </c>
      <c r="BH250" s="46" t="e">
        <f>#REF!/#REF!</f>
        <v>#REF!</v>
      </c>
      <c r="BI250" s="46" t="e">
        <f>#REF!/#REF!</f>
        <v>#REF!</v>
      </c>
      <c r="BJ250" s="46"/>
      <c r="BL250" s="46" t="e">
        <f t="shared" si="331"/>
        <v>#REF!</v>
      </c>
      <c r="BM250" s="46" t="e">
        <f t="shared" si="332"/>
        <v>#REF!</v>
      </c>
      <c r="BN250" s="46" t="e">
        <f t="shared" si="333"/>
        <v>#REF!</v>
      </c>
      <c r="BO250" s="46" t="e">
        <f t="shared" si="334"/>
        <v>#REF!</v>
      </c>
      <c r="BQ250" s="46" t="e">
        <f>LN(#REF!/#REF!)</f>
        <v>#REF!</v>
      </c>
      <c r="BR250" s="46" t="e">
        <f>LN(#REF!/#REF!)</f>
        <v>#REF!</v>
      </c>
      <c r="BS250" s="46" t="e">
        <f>LN(#REF!/#REF!)</f>
        <v>#REF!</v>
      </c>
      <c r="BT250" s="46" t="e">
        <f>LN(#REF!/#REF!)</f>
        <v>#REF!</v>
      </c>
      <c r="BV250" s="46" t="e">
        <f>LN(#REF!/#REF!)</f>
        <v>#REF!</v>
      </c>
      <c r="BW250" s="46" t="e">
        <f>LN(#REF!/#REF!)</f>
        <v>#REF!</v>
      </c>
      <c r="BX250" s="46" t="e">
        <f>LN(#REF!/#REF!)</f>
        <v>#REF!</v>
      </c>
      <c r="BY250" s="46" t="e">
        <f>LN(#REF!/#REF!)</f>
        <v>#REF!</v>
      </c>
      <c r="CA250" s="46" t="e">
        <f>LN(#REF!/#REF!)</f>
        <v>#REF!</v>
      </c>
      <c r="CB250" s="46" t="e">
        <f>LN(#REF!/#REF!)</f>
        <v>#REF!</v>
      </c>
      <c r="CC250" s="46" t="e">
        <f>LN(#REF!/#REF!)</f>
        <v>#REF!</v>
      </c>
      <c r="CD250" s="46" t="e">
        <f>LN(#REF!/#REF!)</f>
        <v>#REF!</v>
      </c>
      <c r="CG250" s="46" t="e">
        <f t="shared" si="335"/>
        <v>#REF!</v>
      </c>
      <c r="CH250" s="46">
        <f t="shared" si="336"/>
        <v>1</v>
      </c>
      <c r="CI250" s="46">
        <f t="shared" si="305"/>
        <v>1</v>
      </c>
      <c r="CJ250" s="46"/>
      <c r="CK250" s="46" t="e">
        <f t="shared" si="337"/>
        <v>#REF!</v>
      </c>
      <c r="CL250" s="46">
        <f t="shared" si="338"/>
        <v>1</v>
      </c>
      <c r="CM250" s="46">
        <f t="shared" si="306"/>
        <v>1</v>
      </c>
      <c r="CN250" s="46"/>
      <c r="CO250" s="46" t="e">
        <f t="shared" si="339"/>
        <v>#REF!</v>
      </c>
      <c r="CP250" s="46">
        <f t="shared" si="340"/>
        <v>1</v>
      </c>
      <c r="CQ250" s="46">
        <f t="shared" si="307"/>
        <v>1</v>
      </c>
      <c r="CR250" s="46"/>
      <c r="CS250" s="46" t="e">
        <f t="shared" si="341"/>
        <v>#REF!</v>
      </c>
      <c r="CT250" s="46">
        <f t="shared" si="342"/>
        <v>1</v>
      </c>
      <c r="CU250" s="46">
        <f t="shared" si="308"/>
        <v>1</v>
      </c>
      <c r="CW250" s="46" t="e">
        <f t="shared" si="343"/>
        <v>#REF!</v>
      </c>
      <c r="CX250" s="46">
        <f t="shared" si="344"/>
        <v>1</v>
      </c>
      <c r="CY250" s="46">
        <f t="shared" si="309"/>
        <v>1</v>
      </c>
      <c r="DD250" s="2">
        <f t="shared" si="310"/>
        <v>1981</v>
      </c>
      <c r="DE250" s="46">
        <f t="shared" si="311"/>
        <v>1.0280987718626984</v>
      </c>
      <c r="DF250" s="46">
        <f t="shared" si="312"/>
        <v>0.93216199541187617</v>
      </c>
      <c r="DG250" s="46">
        <f t="shared" si="313"/>
        <v>1.0891480727633926</v>
      </c>
      <c r="DH250" s="46">
        <f t="shared" si="314"/>
        <v>1.0126433624850564</v>
      </c>
      <c r="DI250" s="52">
        <f t="shared" si="345"/>
        <v>0</v>
      </c>
    </row>
    <row r="251" spans="1:113" x14ac:dyDescent="0.2">
      <c r="A251" s="33" t="s">
        <v>68</v>
      </c>
      <c r="B251" s="1">
        <f t="shared" si="315"/>
        <v>1961</v>
      </c>
      <c r="D251" s="43">
        <f>AER11_Table2.1C_Update!U24*0.001</f>
        <v>2764.9859999999999</v>
      </c>
      <c r="F251" s="49">
        <f t="shared" si="300"/>
        <v>35.344195837661651</v>
      </c>
      <c r="H251" s="50">
        <f t="shared" si="316"/>
        <v>78.230270472124275</v>
      </c>
      <c r="K251" s="50">
        <f t="shared" si="317"/>
        <v>2785.2006948081344</v>
      </c>
      <c r="L251" s="50">
        <f t="shared" si="318"/>
        <v>78.802208645537007</v>
      </c>
      <c r="O251" s="46">
        <f>Weather_factors!HQ20</f>
        <v>0.99274210478052216</v>
      </c>
      <c r="R251" s="46">
        <f t="shared" si="301"/>
        <v>1.2322138451251401</v>
      </c>
      <c r="S251" s="46"/>
      <c r="T251" s="46"/>
      <c r="V251" s="48">
        <f t="shared" si="302"/>
        <v>0.60758505336467206</v>
      </c>
      <c r="W251" s="48">
        <f t="shared" si="303"/>
        <v>1.2193434973042228</v>
      </c>
      <c r="X251" s="48">
        <f t="shared" si="304"/>
        <v>0.98955510208570141</v>
      </c>
      <c r="Y251" s="48">
        <f t="shared" si="319"/>
        <v>1.2322138451251401</v>
      </c>
      <c r="Z251" s="48">
        <f t="shared" si="320"/>
        <v>0.74085488387945198</v>
      </c>
      <c r="AA251" s="48">
        <f t="shared" si="321"/>
        <v>0.74085488387945209</v>
      </c>
      <c r="AB251" s="48"/>
      <c r="AC251" s="48"/>
      <c r="AH251" s="5"/>
      <c r="AJ251" s="46" t="e">
        <f>D251/#REF!</f>
        <v>#REF!</v>
      </c>
      <c r="AK251" s="46" t="e">
        <f>#REF!/#REF!</f>
        <v>#REF!</v>
      </c>
      <c r="AL251" s="46" t="e">
        <f>#REF!/#REF!</f>
        <v>#REF!</v>
      </c>
      <c r="AM251" s="46" t="e">
        <f>#REF!/#REF!</f>
        <v>#REF!</v>
      </c>
      <c r="AO251" s="46" t="e">
        <f t="shared" si="322"/>
        <v>#REF!</v>
      </c>
      <c r="AP251" s="46" t="e">
        <f t="shared" si="323"/>
        <v>#REF!</v>
      </c>
      <c r="AQ251" s="46" t="e">
        <f t="shared" si="324"/>
        <v>#REF!</v>
      </c>
      <c r="AR251" s="46" t="e">
        <f t="shared" si="325"/>
        <v>#REF!</v>
      </c>
      <c r="AS251" s="46" t="e">
        <f t="shared" si="326"/>
        <v>#REF!</v>
      </c>
      <c r="AT251" s="46"/>
      <c r="AU251" s="46" t="e">
        <f t="shared" si="327"/>
        <v>#REF!</v>
      </c>
      <c r="AV251" s="46" t="e">
        <f t="shared" si="328"/>
        <v>#REF!</v>
      </c>
      <c r="AW251" s="46" t="e">
        <f t="shared" si="329"/>
        <v>#REF!</v>
      </c>
      <c r="AX251" s="46" t="e">
        <f t="shared" si="330"/>
        <v>#REF!</v>
      </c>
      <c r="BA251" s="46" t="e">
        <f>LN(#REF!/#REF!)</f>
        <v>#REF!</v>
      </c>
      <c r="BB251" s="46" t="e">
        <f>LN(#REF!/#REF!)</f>
        <v>#REF!</v>
      </c>
      <c r="BC251" s="46" t="e">
        <f>LN(#REF!/#REF!)</f>
        <v>#REF!</v>
      </c>
      <c r="BD251" s="46" t="e">
        <f>LN(#REF!/#REF!)</f>
        <v>#REF!</v>
      </c>
      <c r="BF251" s="46" t="e">
        <f>F251/#REF!</f>
        <v>#REF!</v>
      </c>
      <c r="BG251" s="46" t="e">
        <f>#REF!/#REF!</f>
        <v>#REF!</v>
      </c>
      <c r="BH251" s="46" t="e">
        <f>#REF!/#REF!</f>
        <v>#REF!</v>
      </c>
      <c r="BI251" s="46" t="e">
        <f>#REF!/#REF!</f>
        <v>#REF!</v>
      </c>
      <c r="BJ251" s="46"/>
      <c r="BL251" s="46" t="e">
        <f t="shared" si="331"/>
        <v>#REF!</v>
      </c>
      <c r="BM251" s="46" t="e">
        <f t="shared" si="332"/>
        <v>#REF!</v>
      </c>
      <c r="BN251" s="46" t="e">
        <f t="shared" si="333"/>
        <v>#REF!</v>
      </c>
      <c r="BO251" s="46" t="e">
        <f t="shared" si="334"/>
        <v>#REF!</v>
      </c>
      <c r="BQ251" s="46" t="e">
        <f>LN(#REF!/#REF!)</f>
        <v>#REF!</v>
      </c>
      <c r="BR251" s="46" t="e">
        <f>LN(#REF!/#REF!)</f>
        <v>#REF!</v>
      </c>
      <c r="BS251" s="46" t="e">
        <f>LN(#REF!/#REF!)</f>
        <v>#REF!</v>
      </c>
      <c r="BT251" s="46" t="e">
        <f>LN(#REF!/#REF!)</f>
        <v>#REF!</v>
      </c>
      <c r="BV251" s="46" t="e">
        <f>LN(#REF!/#REF!)</f>
        <v>#REF!</v>
      </c>
      <c r="BW251" s="46" t="e">
        <f>LN(#REF!/#REF!)</f>
        <v>#REF!</v>
      </c>
      <c r="BX251" s="46" t="e">
        <f>LN(#REF!/#REF!)</f>
        <v>#REF!</v>
      </c>
      <c r="BY251" s="46" t="e">
        <f>LN(#REF!/#REF!)</f>
        <v>#REF!</v>
      </c>
      <c r="CA251" s="46" t="e">
        <f>LN(#REF!/#REF!)</f>
        <v>#REF!</v>
      </c>
      <c r="CB251" s="46" t="e">
        <f>LN(#REF!/#REF!)</f>
        <v>#REF!</v>
      </c>
      <c r="CC251" s="46" t="e">
        <f>LN(#REF!/#REF!)</f>
        <v>#REF!</v>
      </c>
      <c r="CD251" s="46" t="e">
        <f>LN(#REF!/#REF!)</f>
        <v>#REF!</v>
      </c>
      <c r="CG251" s="46" t="e">
        <f t="shared" si="335"/>
        <v>#REF!</v>
      </c>
      <c r="CH251" s="46">
        <f t="shared" si="336"/>
        <v>1</v>
      </c>
      <c r="CI251" s="46">
        <f t="shared" si="305"/>
        <v>1</v>
      </c>
      <c r="CJ251" s="46"/>
      <c r="CK251" s="46" t="e">
        <f t="shared" si="337"/>
        <v>#REF!</v>
      </c>
      <c r="CL251" s="46">
        <f t="shared" si="338"/>
        <v>1</v>
      </c>
      <c r="CM251" s="46">
        <f t="shared" si="306"/>
        <v>1</v>
      </c>
      <c r="CN251" s="46"/>
      <c r="CO251" s="46" t="e">
        <f t="shared" si="339"/>
        <v>#REF!</v>
      </c>
      <c r="CP251" s="46">
        <f t="shared" si="340"/>
        <v>1</v>
      </c>
      <c r="CQ251" s="46">
        <f t="shared" si="307"/>
        <v>1</v>
      </c>
      <c r="CR251" s="46"/>
      <c r="CS251" s="46" t="e">
        <f t="shared" si="341"/>
        <v>#REF!</v>
      </c>
      <c r="CT251" s="46">
        <f t="shared" si="342"/>
        <v>1</v>
      </c>
      <c r="CU251" s="46">
        <f t="shared" si="308"/>
        <v>1</v>
      </c>
      <c r="CW251" s="46" t="e">
        <f t="shared" si="343"/>
        <v>#REF!</v>
      </c>
      <c r="CX251" s="46">
        <f t="shared" si="344"/>
        <v>1</v>
      </c>
      <c r="CY251" s="46">
        <f t="shared" si="309"/>
        <v>1</v>
      </c>
      <c r="DD251" s="2">
        <f t="shared" si="310"/>
        <v>1982</v>
      </c>
      <c r="DE251" s="46">
        <f t="shared" si="311"/>
        <v>1.0353299808475318</v>
      </c>
      <c r="DF251" s="46">
        <f t="shared" si="312"/>
        <v>0.94761765331232584</v>
      </c>
      <c r="DG251" s="46">
        <f t="shared" si="313"/>
        <v>1.1110996044120458</v>
      </c>
      <c r="DH251" s="46">
        <f t="shared" si="314"/>
        <v>0.98331497869671003</v>
      </c>
      <c r="DI251" s="52">
        <f t="shared" si="345"/>
        <v>0</v>
      </c>
    </row>
    <row r="252" spans="1:113" x14ac:dyDescent="0.2">
      <c r="A252" s="33" t="s">
        <v>68</v>
      </c>
      <c r="B252" s="1">
        <f t="shared" si="315"/>
        <v>1962</v>
      </c>
      <c r="D252" s="43">
        <f>AER11_Table2.1C_Update!U25*0.001</f>
        <v>2923.873</v>
      </c>
      <c r="F252" s="49">
        <f t="shared" si="300"/>
        <v>36.019174273443198</v>
      </c>
      <c r="H252" s="50">
        <f t="shared" si="316"/>
        <v>81.175458876517354</v>
      </c>
      <c r="K252" s="50">
        <f t="shared" si="317"/>
        <v>2892.7930243569722</v>
      </c>
      <c r="L252" s="50">
        <f t="shared" si="318"/>
        <v>80.312585802107577</v>
      </c>
      <c r="O252" s="46">
        <f>Weather_factors!HQ21</f>
        <v>1.0107439334170603</v>
      </c>
      <c r="R252" s="46">
        <f t="shared" si="301"/>
        <v>1.2558313004690442</v>
      </c>
      <c r="S252" s="46"/>
      <c r="T252" s="46"/>
      <c r="V252" s="48">
        <f t="shared" si="302"/>
        <v>0.61918828267021309</v>
      </c>
      <c r="W252" s="48">
        <f t="shared" si="303"/>
        <v>1.2652489544573096</v>
      </c>
      <c r="X252" s="48">
        <f t="shared" si="304"/>
        <v>1.0074991394025199</v>
      </c>
      <c r="Y252" s="48">
        <f t="shared" si="319"/>
        <v>1.2558313004690442</v>
      </c>
      <c r="Z252" s="48">
        <f t="shared" si="320"/>
        <v>0.78342732726070408</v>
      </c>
      <c r="AA252" s="48">
        <f t="shared" si="321"/>
        <v>0.78342732726070419</v>
      </c>
      <c r="AB252" s="48"/>
      <c r="AC252" s="48"/>
      <c r="AH252" s="5"/>
      <c r="AJ252" s="46" t="e">
        <f>D252/#REF!</f>
        <v>#REF!</v>
      </c>
      <c r="AK252" s="46" t="e">
        <f>#REF!/#REF!</f>
        <v>#REF!</v>
      </c>
      <c r="AL252" s="46" t="e">
        <f>#REF!/#REF!</f>
        <v>#REF!</v>
      </c>
      <c r="AM252" s="46" t="e">
        <f>#REF!/#REF!</f>
        <v>#REF!</v>
      </c>
      <c r="AO252" s="46" t="e">
        <f t="shared" si="322"/>
        <v>#REF!</v>
      </c>
      <c r="AP252" s="46" t="e">
        <f t="shared" si="323"/>
        <v>#REF!</v>
      </c>
      <c r="AQ252" s="46" t="e">
        <f t="shared" si="324"/>
        <v>#REF!</v>
      </c>
      <c r="AR252" s="46" t="e">
        <f t="shared" si="325"/>
        <v>#REF!</v>
      </c>
      <c r="AS252" s="46" t="e">
        <f t="shared" si="326"/>
        <v>#REF!</v>
      </c>
      <c r="AT252" s="46"/>
      <c r="AU252" s="46" t="e">
        <f t="shared" si="327"/>
        <v>#REF!</v>
      </c>
      <c r="AV252" s="46" t="e">
        <f t="shared" si="328"/>
        <v>#REF!</v>
      </c>
      <c r="AW252" s="46" t="e">
        <f t="shared" si="329"/>
        <v>#REF!</v>
      </c>
      <c r="AX252" s="46" t="e">
        <f t="shared" si="330"/>
        <v>#REF!</v>
      </c>
      <c r="BA252" s="46" t="e">
        <f>LN(#REF!/#REF!)</f>
        <v>#REF!</v>
      </c>
      <c r="BB252" s="46" t="e">
        <f>LN(#REF!/#REF!)</f>
        <v>#REF!</v>
      </c>
      <c r="BC252" s="46" t="e">
        <f>LN(#REF!/#REF!)</f>
        <v>#REF!</v>
      </c>
      <c r="BD252" s="46" t="e">
        <f>LN(#REF!/#REF!)</f>
        <v>#REF!</v>
      </c>
      <c r="BF252" s="46" t="e">
        <f>F252/#REF!</f>
        <v>#REF!</v>
      </c>
      <c r="BG252" s="46" t="e">
        <f>#REF!/#REF!</f>
        <v>#REF!</v>
      </c>
      <c r="BH252" s="46" t="e">
        <f>#REF!/#REF!</f>
        <v>#REF!</v>
      </c>
      <c r="BI252" s="46" t="e">
        <f>#REF!/#REF!</f>
        <v>#REF!</v>
      </c>
      <c r="BJ252" s="46"/>
      <c r="BL252" s="46" t="e">
        <f t="shared" si="331"/>
        <v>#REF!</v>
      </c>
      <c r="BM252" s="46" t="e">
        <f t="shared" si="332"/>
        <v>#REF!</v>
      </c>
      <c r="BN252" s="46" t="e">
        <f t="shared" si="333"/>
        <v>#REF!</v>
      </c>
      <c r="BO252" s="46" t="e">
        <f t="shared" si="334"/>
        <v>#REF!</v>
      </c>
      <c r="BQ252" s="46" t="e">
        <f>LN(#REF!/#REF!)</f>
        <v>#REF!</v>
      </c>
      <c r="BR252" s="46" t="e">
        <f>LN(#REF!/#REF!)</f>
        <v>#REF!</v>
      </c>
      <c r="BS252" s="46" t="e">
        <f>LN(#REF!/#REF!)</f>
        <v>#REF!</v>
      </c>
      <c r="BT252" s="46" t="e">
        <f>LN(#REF!/#REF!)</f>
        <v>#REF!</v>
      </c>
      <c r="BV252" s="46" t="e">
        <f>LN(#REF!/#REF!)</f>
        <v>#REF!</v>
      </c>
      <c r="BW252" s="46" t="e">
        <f>LN(#REF!/#REF!)</f>
        <v>#REF!</v>
      </c>
      <c r="BX252" s="46" t="e">
        <f>LN(#REF!/#REF!)</f>
        <v>#REF!</v>
      </c>
      <c r="BY252" s="46" t="e">
        <f>LN(#REF!/#REF!)</f>
        <v>#REF!</v>
      </c>
      <c r="CA252" s="46" t="e">
        <f>LN(#REF!/#REF!)</f>
        <v>#REF!</v>
      </c>
      <c r="CB252" s="46" t="e">
        <f>LN(#REF!/#REF!)</f>
        <v>#REF!</v>
      </c>
      <c r="CC252" s="46" t="e">
        <f>LN(#REF!/#REF!)</f>
        <v>#REF!</v>
      </c>
      <c r="CD252" s="46" t="e">
        <f>LN(#REF!/#REF!)</f>
        <v>#REF!</v>
      </c>
      <c r="CG252" s="46" t="e">
        <f t="shared" si="335"/>
        <v>#REF!</v>
      </c>
      <c r="CH252" s="46">
        <f t="shared" si="336"/>
        <v>1</v>
      </c>
      <c r="CI252" s="46">
        <f t="shared" si="305"/>
        <v>1</v>
      </c>
      <c r="CJ252" s="46"/>
      <c r="CK252" s="46" t="e">
        <f t="shared" si="337"/>
        <v>#REF!</v>
      </c>
      <c r="CL252" s="46">
        <f t="shared" si="338"/>
        <v>1</v>
      </c>
      <c r="CM252" s="46">
        <f t="shared" si="306"/>
        <v>1</v>
      </c>
      <c r="CN252" s="46"/>
      <c r="CO252" s="46" t="e">
        <f t="shared" si="339"/>
        <v>#REF!</v>
      </c>
      <c r="CP252" s="46">
        <f t="shared" si="340"/>
        <v>1</v>
      </c>
      <c r="CQ252" s="46">
        <f t="shared" si="307"/>
        <v>1</v>
      </c>
      <c r="CR252" s="46"/>
      <c r="CS252" s="46" t="e">
        <f t="shared" si="341"/>
        <v>#REF!</v>
      </c>
      <c r="CT252" s="46">
        <f t="shared" si="342"/>
        <v>1</v>
      </c>
      <c r="CU252" s="46">
        <f t="shared" si="308"/>
        <v>1</v>
      </c>
      <c r="CW252" s="46" t="e">
        <f t="shared" si="343"/>
        <v>#REF!</v>
      </c>
      <c r="CX252" s="46">
        <f t="shared" si="344"/>
        <v>1</v>
      </c>
      <c r="CY252" s="46">
        <f t="shared" si="309"/>
        <v>1</v>
      </c>
      <c r="DD252" s="2">
        <f t="shared" si="310"/>
        <v>1983</v>
      </c>
      <c r="DE252" s="46">
        <f t="shared" si="311"/>
        <v>1.0289744051427647</v>
      </c>
      <c r="DF252" s="46">
        <f t="shared" si="312"/>
        <v>0.96179177749213429</v>
      </c>
      <c r="DG252" s="46">
        <f t="shared" si="313"/>
        <v>1.0657130805761375</v>
      </c>
      <c r="DH252" s="46">
        <f t="shared" si="314"/>
        <v>1.0038832683661369</v>
      </c>
      <c r="DI252" s="52">
        <f t="shared" si="345"/>
        <v>0</v>
      </c>
    </row>
    <row r="253" spans="1:113" x14ac:dyDescent="0.2">
      <c r="A253" s="33" t="s">
        <v>68</v>
      </c>
      <c r="B253" s="1">
        <f t="shared" si="315"/>
        <v>1963</v>
      </c>
      <c r="D253" s="43">
        <f>AER11_Table2.1C_Update!U26*0.001</f>
        <v>2921.18</v>
      </c>
      <c r="F253" s="49">
        <f t="shared" si="300"/>
        <v>36.743103932126672</v>
      </c>
      <c r="H253" s="50">
        <f t="shared" si="316"/>
        <v>79.502809708078019</v>
      </c>
      <c r="K253" s="50">
        <f t="shared" si="317"/>
        <v>2874.5890342498874</v>
      </c>
      <c r="L253" s="50">
        <f t="shared" si="318"/>
        <v>78.234790385699128</v>
      </c>
      <c r="O253" s="46">
        <f>Weather_factors!HQ22</f>
        <v>1.0162078701320414</v>
      </c>
      <c r="R253" s="46">
        <f t="shared" si="301"/>
        <v>1.223341243103361</v>
      </c>
      <c r="S253" s="46"/>
      <c r="T253" s="46"/>
      <c r="V253" s="48">
        <f t="shared" si="302"/>
        <v>0.63163300887996254</v>
      </c>
      <c r="W253" s="48">
        <f t="shared" si="303"/>
        <v>1.2391780502600069</v>
      </c>
      <c r="X253" s="48">
        <f t="shared" si="304"/>
        <v>1.0129455352265173</v>
      </c>
      <c r="Y253" s="48">
        <f t="shared" si="319"/>
        <v>1.223341243103361</v>
      </c>
      <c r="Z253" s="48">
        <f t="shared" si="320"/>
        <v>0.78270576042373374</v>
      </c>
      <c r="AA253" s="48">
        <f t="shared" si="321"/>
        <v>0.78270576042373363</v>
      </c>
      <c r="AB253" s="48"/>
      <c r="AC253" s="48"/>
      <c r="AH253" s="5"/>
      <c r="AJ253" s="46" t="e">
        <f>D253/#REF!</f>
        <v>#REF!</v>
      </c>
      <c r="AK253" s="46" t="e">
        <f>#REF!/#REF!</f>
        <v>#REF!</v>
      </c>
      <c r="AL253" s="46" t="e">
        <f>#REF!/#REF!</f>
        <v>#REF!</v>
      </c>
      <c r="AM253" s="46" t="e">
        <f>#REF!/#REF!</f>
        <v>#REF!</v>
      </c>
      <c r="AO253" s="46" t="e">
        <f t="shared" si="322"/>
        <v>#REF!</v>
      </c>
      <c r="AP253" s="46" t="e">
        <f t="shared" si="323"/>
        <v>#REF!</v>
      </c>
      <c r="AQ253" s="46" t="e">
        <f t="shared" si="324"/>
        <v>#REF!</v>
      </c>
      <c r="AR253" s="46" t="e">
        <f t="shared" si="325"/>
        <v>#REF!</v>
      </c>
      <c r="AS253" s="46" t="e">
        <f t="shared" si="326"/>
        <v>#REF!</v>
      </c>
      <c r="AT253" s="46"/>
      <c r="AU253" s="46" t="e">
        <f t="shared" si="327"/>
        <v>#REF!</v>
      </c>
      <c r="AV253" s="46" t="e">
        <f t="shared" si="328"/>
        <v>#REF!</v>
      </c>
      <c r="AW253" s="46" t="e">
        <f t="shared" si="329"/>
        <v>#REF!</v>
      </c>
      <c r="AX253" s="46" t="e">
        <f t="shared" si="330"/>
        <v>#REF!</v>
      </c>
      <c r="BA253" s="46" t="e">
        <f>LN(#REF!/#REF!)</f>
        <v>#REF!</v>
      </c>
      <c r="BB253" s="46" t="e">
        <f>LN(#REF!/#REF!)</f>
        <v>#REF!</v>
      </c>
      <c r="BC253" s="46" t="e">
        <f>LN(#REF!/#REF!)</f>
        <v>#REF!</v>
      </c>
      <c r="BD253" s="46" t="e">
        <f>LN(#REF!/#REF!)</f>
        <v>#REF!</v>
      </c>
      <c r="BF253" s="46" t="e">
        <f>F253/#REF!</f>
        <v>#REF!</v>
      </c>
      <c r="BG253" s="46" t="e">
        <f>#REF!/#REF!</f>
        <v>#REF!</v>
      </c>
      <c r="BH253" s="46" t="e">
        <f>#REF!/#REF!</f>
        <v>#REF!</v>
      </c>
      <c r="BI253" s="46" t="e">
        <f>#REF!/#REF!</f>
        <v>#REF!</v>
      </c>
      <c r="BJ253" s="46"/>
      <c r="BL253" s="46" t="e">
        <f t="shared" si="331"/>
        <v>#REF!</v>
      </c>
      <c r="BM253" s="46" t="e">
        <f t="shared" si="332"/>
        <v>#REF!</v>
      </c>
      <c r="BN253" s="46" t="e">
        <f t="shared" si="333"/>
        <v>#REF!</v>
      </c>
      <c r="BO253" s="46" t="e">
        <f t="shared" si="334"/>
        <v>#REF!</v>
      </c>
      <c r="BQ253" s="46" t="e">
        <f>LN(#REF!/#REF!)</f>
        <v>#REF!</v>
      </c>
      <c r="BR253" s="46" t="e">
        <f>LN(#REF!/#REF!)</f>
        <v>#REF!</v>
      </c>
      <c r="BS253" s="46" t="e">
        <f>LN(#REF!/#REF!)</f>
        <v>#REF!</v>
      </c>
      <c r="BT253" s="46" t="e">
        <f>LN(#REF!/#REF!)</f>
        <v>#REF!</v>
      </c>
      <c r="BV253" s="46" t="e">
        <f>LN(#REF!/#REF!)</f>
        <v>#REF!</v>
      </c>
      <c r="BW253" s="46" t="e">
        <f>LN(#REF!/#REF!)</f>
        <v>#REF!</v>
      </c>
      <c r="BX253" s="46" t="e">
        <f>LN(#REF!/#REF!)</f>
        <v>#REF!</v>
      </c>
      <c r="BY253" s="46" t="e">
        <f>LN(#REF!/#REF!)</f>
        <v>#REF!</v>
      </c>
      <c r="CA253" s="46" t="e">
        <f>LN(#REF!/#REF!)</f>
        <v>#REF!</v>
      </c>
      <c r="CB253" s="46" t="e">
        <f>LN(#REF!/#REF!)</f>
        <v>#REF!</v>
      </c>
      <c r="CC253" s="46" t="e">
        <f>LN(#REF!/#REF!)</f>
        <v>#REF!</v>
      </c>
      <c r="CD253" s="46" t="e">
        <f>LN(#REF!/#REF!)</f>
        <v>#REF!</v>
      </c>
      <c r="CG253" s="46" t="e">
        <f t="shared" si="335"/>
        <v>#REF!</v>
      </c>
      <c r="CH253" s="46">
        <f t="shared" si="336"/>
        <v>1</v>
      </c>
      <c r="CI253" s="46">
        <f t="shared" si="305"/>
        <v>1</v>
      </c>
      <c r="CJ253" s="46"/>
      <c r="CK253" s="46" t="e">
        <f t="shared" si="337"/>
        <v>#REF!</v>
      </c>
      <c r="CL253" s="46">
        <f t="shared" si="338"/>
        <v>1</v>
      </c>
      <c r="CM253" s="46">
        <f t="shared" si="306"/>
        <v>1</v>
      </c>
      <c r="CN253" s="46"/>
      <c r="CO253" s="46" t="e">
        <f t="shared" si="339"/>
        <v>#REF!</v>
      </c>
      <c r="CP253" s="46">
        <f t="shared" si="340"/>
        <v>1</v>
      </c>
      <c r="CQ253" s="46">
        <f t="shared" si="307"/>
        <v>1</v>
      </c>
      <c r="CR253" s="46"/>
      <c r="CS253" s="46" t="e">
        <f t="shared" si="341"/>
        <v>#REF!</v>
      </c>
      <c r="CT253" s="46">
        <f t="shared" si="342"/>
        <v>1</v>
      </c>
      <c r="CU253" s="46">
        <f t="shared" si="308"/>
        <v>1</v>
      </c>
      <c r="CW253" s="46" t="e">
        <f t="shared" si="343"/>
        <v>#REF!</v>
      </c>
      <c r="CX253" s="46">
        <f t="shared" si="344"/>
        <v>1</v>
      </c>
      <c r="CY253" s="46">
        <f t="shared" si="309"/>
        <v>1</v>
      </c>
      <c r="DD253" s="2">
        <f t="shared" si="310"/>
        <v>1984</v>
      </c>
      <c r="DE253" s="46">
        <f t="shared" si="311"/>
        <v>1.0719752872066444</v>
      </c>
      <c r="DF253" s="46">
        <f t="shared" si="312"/>
        <v>0.97892729113732491</v>
      </c>
      <c r="DG253" s="46">
        <f t="shared" si="313"/>
        <v>1.123329738048938</v>
      </c>
      <c r="DH253" s="46">
        <f t="shared" si="314"/>
        <v>0.97482594874623629</v>
      </c>
      <c r="DI253" s="52">
        <f t="shared" si="345"/>
        <v>0</v>
      </c>
    </row>
    <row r="254" spans="1:113" x14ac:dyDescent="0.2">
      <c r="A254" s="33" t="s">
        <v>68</v>
      </c>
      <c r="B254" s="1">
        <f t="shared" si="315"/>
        <v>1964</v>
      </c>
      <c r="D254" s="43">
        <f>AER11_Table2.1C_Update!U27*0.001</f>
        <v>2977.2040000000002</v>
      </c>
      <c r="F254" s="49">
        <f t="shared" si="300"/>
        <v>37.509906313800414</v>
      </c>
      <c r="H254" s="50">
        <f t="shared" si="316"/>
        <v>79.371139322324723</v>
      </c>
      <c r="K254" s="50">
        <f t="shared" si="317"/>
        <v>3017.261464293078</v>
      </c>
      <c r="L254" s="50">
        <f t="shared" si="318"/>
        <v>80.43905626026546</v>
      </c>
      <c r="O254" s="46">
        <f>Weather_factors!HQ23</f>
        <v>0.98672390020980072</v>
      </c>
      <c r="R254" s="46">
        <f t="shared" si="301"/>
        <v>1.2578088928769227</v>
      </c>
      <c r="S254" s="46"/>
      <c r="T254" s="46"/>
      <c r="V254" s="48">
        <f t="shared" si="302"/>
        <v>0.6448147394285737</v>
      </c>
      <c r="W254" s="48">
        <f t="shared" si="303"/>
        <v>1.2371257573599967</v>
      </c>
      <c r="X254" s="48">
        <f t="shared" si="304"/>
        <v>0.98355621777357727</v>
      </c>
      <c r="Y254" s="48">
        <f t="shared" si="319"/>
        <v>1.2578088928769227</v>
      </c>
      <c r="Z254" s="48">
        <f t="shared" si="320"/>
        <v>0.7977169228724631</v>
      </c>
      <c r="AA254" s="48">
        <f t="shared" si="321"/>
        <v>0.79771692287246321</v>
      </c>
      <c r="AB254" s="48"/>
      <c r="AC254" s="48"/>
      <c r="AH254" s="5"/>
      <c r="AJ254" s="46" t="e">
        <f>D254/#REF!</f>
        <v>#REF!</v>
      </c>
      <c r="AK254" s="46" t="e">
        <f>#REF!/#REF!</f>
        <v>#REF!</v>
      </c>
      <c r="AL254" s="46" t="e">
        <f>#REF!/#REF!</f>
        <v>#REF!</v>
      </c>
      <c r="AM254" s="46" t="e">
        <f>#REF!/#REF!</f>
        <v>#REF!</v>
      </c>
      <c r="AO254" s="46" t="e">
        <f t="shared" si="322"/>
        <v>#REF!</v>
      </c>
      <c r="AP254" s="46" t="e">
        <f t="shared" si="323"/>
        <v>#REF!</v>
      </c>
      <c r="AQ254" s="46" t="e">
        <f t="shared" si="324"/>
        <v>#REF!</v>
      </c>
      <c r="AR254" s="46" t="e">
        <f t="shared" si="325"/>
        <v>#REF!</v>
      </c>
      <c r="AS254" s="46" t="e">
        <f t="shared" si="326"/>
        <v>#REF!</v>
      </c>
      <c r="AT254" s="46"/>
      <c r="AU254" s="46" t="e">
        <f t="shared" si="327"/>
        <v>#REF!</v>
      </c>
      <c r="AV254" s="46" t="e">
        <f t="shared" si="328"/>
        <v>#REF!</v>
      </c>
      <c r="AW254" s="46" t="e">
        <f t="shared" si="329"/>
        <v>#REF!</v>
      </c>
      <c r="AX254" s="46" t="e">
        <f t="shared" si="330"/>
        <v>#REF!</v>
      </c>
      <c r="BA254" s="46" t="e">
        <f>LN(#REF!/#REF!)</f>
        <v>#REF!</v>
      </c>
      <c r="BB254" s="46" t="e">
        <f>LN(#REF!/#REF!)</f>
        <v>#REF!</v>
      </c>
      <c r="BC254" s="46" t="e">
        <f>LN(#REF!/#REF!)</f>
        <v>#REF!</v>
      </c>
      <c r="BD254" s="46" t="e">
        <f>LN(#REF!/#REF!)</f>
        <v>#REF!</v>
      </c>
      <c r="BF254" s="46" t="e">
        <f>F254/#REF!</f>
        <v>#REF!</v>
      </c>
      <c r="BG254" s="46" t="e">
        <f>#REF!/#REF!</f>
        <v>#REF!</v>
      </c>
      <c r="BH254" s="46" t="e">
        <f>#REF!/#REF!</f>
        <v>#REF!</v>
      </c>
      <c r="BI254" s="46" t="e">
        <f>#REF!/#REF!</f>
        <v>#REF!</v>
      </c>
      <c r="BJ254" s="46"/>
      <c r="BL254" s="46" t="e">
        <f t="shared" si="331"/>
        <v>#REF!</v>
      </c>
      <c r="BM254" s="46" t="e">
        <f t="shared" si="332"/>
        <v>#REF!</v>
      </c>
      <c r="BN254" s="46" t="e">
        <f t="shared" si="333"/>
        <v>#REF!</v>
      </c>
      <c r="BO254" s="46" t="e">
        <f t="shared" si="334"/>
        <v>#REF!</v>
      </c>
      <c r="BQ254" s="46" t="e">
        <f>LN(#REF!/#REF!)</f>
        <v>#REF!</v>
      </c>
      <c r="BR254" s="46" t="e">
        <f>LN(#REF!/#REF!)</f>
        <v>#REF!</v>
      </c>
      <c r="BS254" s="46" t="e">
        <f>LN(#REF!/#REF!)</f>
        <v>#REF!</v>
      </c>
      <c r="BT254" s="46" t="e">
        <f>LN(#REF!/#REF!)</f>
        <v>#REF!</v>
      </c>
      <c r="BV254" s="46" t="e">
        <f>LN(#REF!/#REF!)</f>
        <v>#REF!</v>
      </c>
      <c r="BW254" s="46" t="e">
        <f>LN(#REF!/#REF!)</f>
        <v>#REF!</v>
      </c>
      <c r="BX254" s="46" t="e">
        <f>LN(#REF!/#REF!)</f>
        <v>#REF!</v>
      </c>
      <c r="BY254" s="46" t="e">
        <f>LN(#REF!/#REF!)</f>
        <v>#REF!</v>
      </c>
      <c r="CA254" s="46" t="e">
        <f>LN(#REF!/#REF!)</f>
        <v>#REF!</v>
      </c>
      <c r="CB254" s="46" t="e">
        <f>LN(#REF!/#REF!)</f>
        <v>#REF!</v>
      </c>
      <c r="CC254" s="46" t="e">
        <f>LN(#REF!/#REF!)</f>
        <v>#REF!</v>
      </c>
      <c r="CD254" s="46" t="e">
        <f>LN(#REF!/#REF!)</f>
        <v>#REF!</v>
      </c>
      <c r="CG254" s="46" t="e">
        <f t="shared" si="335"/>
        <v>#REF!</v>
      </c>
      <c r="CH254" s="46">
        <f t="shared" si="336"/>
        <v>1</v>
      </c>
      <c r="CI254" s="46">
        <f t="shared" si="305"/>
        <v>1</v>
      </c>
      <c r="CJ254" s="46"/>
      <c r="CK254" s="46" t="e">
        <f t="shared" si="337"/>
        <v>#REF!</v>
      </c>
      <c r="CL254" s="46">
        <f t="shared" si="338"/>
        <v>1</v>
      </c>
      <c r="CM254" s="46">
        <f t="shared" si="306"/>
        <v>1</v>
      </c>
      <c r="CN254" s="46"/>
      <c r="CO254" s="46" t="e">
        <f t="shared" si="339"/>
        <v>#REF!</v>
      </c>
      <c r="CP254" s="46">
        <f t="shared" si="340"/>
        <v>1</v>
      </c>
      <c r="CQ254" s="46">
        <f t="shared" si="307"/>
        <v>1</v>
      </c>
      <c r="CR254" s="46"/>
      <c r="CS254" s="46" t="e">
        <f t="shared" si="341"/>
        <v>#REF!</v>
      </c>
      <c r="CT254" s="46">
        <f t="shared" si="342"/>
        <v>1</v>
      </c>
      <c r="CU254" s="46">
        <f t="shared" si="308"/>
        <v>1</v>
      </c>
      <c r="CW254" s="46" t="e">
        <f t="shared" si="343"/>
        <v>#REF!</v>
      </c>
      <c r="CX254" s="46">
        <f t="shared" si="344"/>
        <v>1</v>
      </c>
      <c r="CY254" s="46">
        <f t="shared" si="309"/>
        <v>1</v>
      </c>
      <c r="DD254" s="2">
        <f>1985</f>
        <v>1985</v>
      </c>
      <c r="DE254" s="46">
        <f t="shared" si="311"/>
        <v>1</v>
      </c>
      <c r="DF254" s="46">
        <f t="shared" si="312"/>
        <v>1</v>
      </c>
      <c r="DG254" s="46">
        <f t="shared" si="313"/>
        <v>1</v>
      </c>
      <c r="DH254" s="46">
        <f t="shared" si="314"/>
        <v>1</v>
      </c>
      <c r="DI254" s="52">
        <f>AG275</f>
        <v>0</v>
      </c>
    </row>
    <row r="255" spans="1:113" x14ac:dyDescent="0.2">
      <c r="A255" s="33" t="s">
        <v>68</v>
      </c>
      <c r="B255" s="1">
        <f t="shared" si="315"/>
        <v>1965</v>
      </c>
      <c r="D255" s="43">
        <f>AER11_Table2.1C_Update!U28*0.001</f>
        <v>3176.893</v>
      </c>
      <c r="F255" s="49">
        <f t="shared" si="300"/>
        <v>38.329005933125394</v>
      </c>
      <c r="H255" s="50">
        <f t="shared" si="316"/>
        <v>82.884826325600258</v>
      </c>
      <c r="K255" s="50">
        <f t="shared" si="317"/>
        <v>3201.0666775851691</v>
      </c>
      <c r="L255" s="50">
        <f t="shared" si="318"/>
        <v>83.515515199382847</v>
      </c>
      <c r="O255" s="46">
        <f>Weather_factors!HQ24</f>
        <v>0.99244824303272394</v>
      </c>
      <c r="R255" s="46">
        <f t="shared" si="301"/>
        <v>1.3059148452848206</v>
      </c>
      <c r="S255" s="46"/>
      <c r="T255" s="46"/>
      <c r="V255" s="48">
        <f t="shared" si="302"/>
        <v>0.65889548660993258</v>
      </c>
      <c r="W255" s="48">
        <f t="shared" si="303"/>
        <v>1.2918921716028446</v>
      </c>
      <c r="X255" s="48">
        <f t="shared" si="304"/>
        <v>0.98926218372307606</v>
      </c>
      <c r="Y255" s="48">
        <f t="shared" si="319"/>
        <v>1.3059148452848206</v>
      </c>
      <c r="Z255" s="48">
        <f t="shared" si="320"/>
        <v>0.85122192105581884</v>
      </c>
      <c r="AA255" s="48">
        <f t="shared" si="321"/>
        <v>0.85122192105581884</v>
      </c>
      <c r="AB255" s="48"/>
      <c r="AC255" s="48"/>
      <c r="AH255" s="5"/>
      <c r="AJ255" s="46" t="e">
        <f>D255/#REF!</f>
        <v>#REF!</v>
      </c>
      <c r="AK255" s="46" t="e">
        <f>#REF!/#REF!</f>
        <v>#REF!</v>
      </c>
      <c r="AL255" s="46" t="e">
        <f>#REF!/#REF!</f>
        <v>#REF!</v>
      </c>
      <c r="AM255" s="46" t="e">
        <f>#REF!/#REF!</f>
        <v>#REF!</v>
      </c>
      <c r="AO255" s="46" t="e">
        <f t="shared" si="322"/>
        <v>#REF!</v>
      </c>
      <c r="AP255" s="46" t="e">
        <f t="shared" si="323"/>
        <v>#REF!</v>
      </c>
      <c r="AQ255" s="46" t="e">
        <f t="shared" si="324"/>
        <v>#REF!</v>
      </c>
      <c r="AR255" s="46" t="e">
        <f t="shared" si="325"/>
        <v>#REF!</v>
      </c>
      <c r="AS255" s="46" t="e">
        <f t="shared" si="326"/>
        <v>#REF!</v>
      </c>
      <c r="AT255" s="46"/>
      <c r="AU255" s="46" t="e">
        <f t="shared" si="327"/>
        <v>#REF!</v>
      </c>
      <c r="AV255" s="46" t="e">
        <f t="shared" si="328"/>
        <v>#REF!</v>
      </c>
      <c r="AW255" s="46" t="e">
        <f t="shared" si="329"/>
        <v>#REF!</v>
      </c>
      <c r="AX255" s="46" t="e">
        <f t="shared" si="330"/>
        <v>#REF!</v>
      </c>
      <c r="BA255" s="46" t="e">
        <f>LN(#REF!/#REF!)</f>
        <v>#REF!</v>
      </c>
      <c r="BB255" s="46" t="e">
        <f>LN(#REF!/#REF!)</f>
        <v>#REF!</v>
      </c>
      <c r="BC255" s="46" t="e">
        <f>LN(#REF!/#REF!)</f>
        <v>#REF!</v>
      </c>
      <c r="BD255" s="46" t="e">
        <f>LN(#REF!/#REF!)</f>
        <v>#REF!</v>
      </c>
      <c r="BF255" s="46" t="e">
        <f>F255/#REF!</f>
        <v>#REF!</v>
      </c>
      <c r="BG255" s="46" t="e">
        <f>#REF!/#REF!</f>
        <v>#REF!</v>
      </c>
      <c r="BH255" s="46" t="e">
        <f>#REF!/#REF!</f>
        <v>#REF!</v>
      </c>
      <c r="BI255" s="46" t="e">
        <f>#REF!/#REF!</f>
        <v>#REF!</v>
      </c>
      <c r="BJ255" s="46"/>
      <c r="BL255" s="46" t="e">
        <f t="shared" si="331"/>
        <v>#REF!</v>
      </c>
      <c r="BM255" s="46" t="e">
        <f t="shared" si="332"/>
        <v>#REF!</v>
      </c>
      <c r="BN255" s="46" t="e">
        <f t="shared" si="333"/>
        <v>#REF!</v>
      </c>
      <c r="BO255" s="46" t="e">
        <f t="shared" si="334"/>
        <v>#REF!</v>
      </c>
      <c r="BQ255" s="46" t="e">
        <f>LN(#REF!/#REF!)</f>
        <v>#REF!</v>
      </c>
      <c r="BR255" s="46" t="e">
        <f>LN(#REF!/#REF!)</f>
        <v>#REF!</v>
      </c>
      <c r="BS255" s="46" t="e">
        <f>LN(#REF!/#REF!)</f>
        <v>#REF!</v>
      </c>
      <c r="BT255" s="46" t="e">
        <f>LN(#REF!/#REF!)</f>
        <v>#REF!</v>
      </c>
      <c r="BV255" s="46" t="e">
        <f>LN(#REF!/#REF!)</f>
        <v>#REF!</v>
      </c>
      <c r="BW255" s="46" t="e">
        <f>LN(#REF!/#REF!)</f>
        <v>#REF!</v>
      </c>
      <c r="BX255" s="46" t="e">
        <f>LN(#REF!/#REF!)</f>
        <v>#REF!</v>
      </c>
      <c r="BY255" s="46" t="e">
        <f>LN(#REF!/#REF!)</f>
        <v>#REF!</v>
      </c>
      <c r="CA255" s="46" t="e">
        <f>LN(#REF!/#REF!)</f>
        <v>#REF!</v>
      </c>
      <c r="CB255" s="46" t="e">
        <f>LN(#REF!/#REF!)</f>
        <v>#REF!</v>
      </c>
      <c r="CC255" s="46" t="e">
        <f>LN(#REF!/#REF!)</f>
        <v>#REF!</v>
      </c>
      <c r="CD255" s="46" t="e">
        <f>LN(#REF!/#REF!)</f>
        <v>#REF!</v>
      </c>
      <c r="CG255" s="46" t="e">
        <f t="shared" si="335"/>
        <v>#REF!</v>
      </c>
      <c r="CH255" s="46">
        <f t="shared" si="336"/>
        <v>1</v>
      </c>
      <c r="CI255" s="46">
        <f t="shared" si="305"/>
        <v>1</v>
      </c>
      <c r="CJ255" s="46"/>
      <c r="CK255" s="46" t="e">
        <f t="shared" si="337"/>
        <v>#REF!</v>
      </c>
      <c r="CL255" s="46">
        <f t="shared" si="338"/>
        <v>1</v>
      </c>
      <c r="CM255" s="46">
        <f t="shared" si="306"/>
        <v>1</v>
      </c>
      <c r="CN255" s="46"/>
      <c r="CO255" s="46" t="e">
        <f t="shared" si="339"/>
        <v>#REF!</v>
      </c>
      <c r="CP255" s="46">
        <f t="shared" si="340"/>
        <v>1</v>
      </c>
      <c r="CQ255" s="46">
        <f t="shared" si="307"/>
        <v>1</v>
      </c>
      <c r="CR255" s="46"/>
      <c r="CS255" s="46" t="e">
        <f t="shared" si="341"/>
        <v>#REF!</v>
      </c>
      <c r="CT255" s="46">
        <f t="shared" si="342"/>
        <v>1</v>
      </c>
      <c r="CU255" s="46">
        <f t="shared" si="308"/>
        <v>1</v>
      </c>
      <c r="CW255" s="46" t="e">
        <f t="shared" si="343"/>
        <v>#REF!</v>
      </c>
      <c r="CX255" s="46">
        <f t="shared" si="344"/>
        <v>1</v>
      </c>
      <c r="CY255" s="46">
        <f t="shared" si="309"/>
        <v>1</v>
      </c>
      <c r="DD255" s="2">
        <f>DD254+1</f>
        <v>1986</v>
      </c>
      <c r="DE255" s="46">
        <f t="shared" si="311"/>
        <v>0.98943774054460765</v>
      </c>
      <c r="DF255" s="46">
        <f t="shared" si="312"/>
        <v>1.0227054921100727</v>
      </c>
      <c r="DG255" s="46">
        <f t="shared" si="313"/>
        <v>0.9856771722313693</v>
      </c>
      <c r="DH255" s="46">
        <f t="shared" si="314"/>
        <v>0.98152911145528499</v>
      </c>
      <c r="DI255" s="52">
        <f t="shared" ref="DI255:DI277" si="346">AG278</f>
        <v>0</v>
      </c>
    </row>
    <row r="256" spans="1:113" x14ac:dyDescent="0.2">
      <c r="A256" s="33" t="s">
        <v>68</v>
      </c>
      <c r="B256" s="1">
        <f t="shared" si="315"/>
        <v>1966</v>
      </c>
      <c r="D256" s="43">
        <f>AER11_Table2.1C_Update!U29*0.001</f>
        <v>3408.944</v>
      </c>
      <c r="F256" s="49">
        <f t="shared" si="300"/>
        <v>39.236168078555281</v>
      </c>
      <c r="H256" s="50">
        <f t="shared" si="316"/>
        <v>86.882694384806015</v>
      </c>
      <c r="K256" s="50">
        <f t="shared" si="317"/>
        <v>3361.3936267897534</v>
      </c>
      <c r="L256" s="50">
        <f t="shared" si="318"/>
        <v>85.670792827165499</v>
      </c>
      <c r="O256" s="46">
        <f>Weather_factors!HQ25</f>
        <v>1.0141460294418594</v>
      </c>
      <c r="R256" s="46">
        <f t="shared" si="301"/>
        <v>1.3396164759711917</v>
      </c>
      <c r="S256" s="46"/>
      <c r="T256" s="46"/>
      <c r="V256" s="48">
        <f t="shared" si="302"/>
        <v>0.67449007427782093</v>
      </c>
      <c r="W256" s="48">
        <f t="shared" si="303"/>
        <v>1.3542053195908708</v>
      </c>
      <c r="X256" s="48">
        <f t="shared" si="304"/>
        <v>1.0108903136691436</v>
      </c>
      <c r="Y256" s="48">
        <f t="shared" si="319"/>
        <v>1.3396164759711917</v>
      </c>
      <c r="Z256" s="48">
        <f t="shared" si="320"/>
        <v>0.91339804659826673</v>
      </c>
      <c r="AA256" s="48">
        <f t="shared" si="321"/>
        <v>0.91339804659826662</v>
      </c>
      <c r="AB256" s="48"/>
      <c r="AC256" s="48"/>
      <c r="AH256" s="5"/>
      <c r="AJ256" s="46" t="e">
        <f>D256/#REF!</f>
        <v>#REF!</v>
      </c>
      <c r="AK256" s="46" t="e">
        <f>#REF!/#REF!</f>
        <v>#REF!</v>
      </c>
      <c r="AL256" s="46" t="e">
        <f>#REF!/#REF!</f>
        <v>#REF!</v>
      </c>
      <c r="AM256" s="46" t="e">
        <f>#REF!/#REF!</f>
        <v>#REF!</v>
      </c>
      <c r="AO256" s="46" t="e">
        <f t="shared" si="322"/>
        <v>#REF!</v>
      </c>
      <c r="AP256" s="46" t="e">
        <f t="shared" si="323"/>
        <v>#REF!</v>
      </c>
      <c r="AQ256" s="46" t="e">
        <f t="shared" si="324"/>
        <v>#REF!</v>
      </c>
      <c r="AR256" s="46" t="e">
        <f t="shared" si="325"/>
        <v>#REF!</v>
      </c>
      <c r="AS256" s="46" t="e">
        <f t="shared" si="326"/>
        <v>#REF!</v>
      </c>
      <c r="AT256" s="46"/>
      <c r="AU256" s="46" t="e">
        <f t="shared" si="327"/>
        <v>#REF!</v>
      </c>
      <c r="AV256" s="46" t="e">
        <f t="shared" si="328"/>
        <v>#REF!</v>
      </c>
      <c r="AW256" s="46" t="e">
        <f t="shared" si="329"/>
        <v>#REF!</v>
      </c>
      <c r="AX256" s="46" t="e">
        <f t="shared" si="330"/>
        <v>#REF!</v>
      </c>
      <c r="BA256" s="46" t="e">
        <f>LN(#REF!/#REF!)</f>
        <v>#REF!</v>
      </c>
      <c r="BB256" s="46" t="e">
        <f>LN(#REF!/#REF!)</f>
        <v>#REF!</v>
      </c>
      <c r="BC256" s="46" t="e">
        <f>LN(#REF!/#REF!)</f>
        <v>#REF!</v>
      </c>
      <c r="BD256" s="46" t="e">
        <f>LN(#REF!/#REF!)</f>
        <v>#REF!</v>
      </c>
      <c r="BF256" s="46" t="e">
        <f>F256/#REF!</f>
        <v>#REF!</v>
      </c>
      <c r="BG256" s="46" t="e">
        <f>#REF!/#REF!</f>
        <v>#REF!</v>
      </c>
      <c r="BH256" s="46" t="e">
        <f>#REF!/#REF!</f>
        <v>#REF!</v>
      </c>
      <c r="BI256" s="46" t="e">
        <f>#REF!/#REF!</f>
        <v>#REF!</v>
      </c>
      <c r="BJ256" s="46"/>
      <c r="BL256" s="46" t="e">
        <f t="shared" si="331"/>
        <v>#REF!</v>
      </c>
      <c r="BM256" s="46" t="e">
        <f t="shared" si="332"/>
        <v>#REF!</v>
      </c>
      <c r="BN256" s="46" t="e">
        <f t="shared" si="333"/>
        <v>#REF!</v>
      </c>
      <c r="BO256" s="46" t="e">
        <f t="shared" si="334"/>
        <v>#REF!</v>
      </c>
      <c r="BQ256" s="46" t="e">
        <f>LN(#REF!/#REF!)</f>
        <v>#REF!</v>
      </c>
      <c r="BR256" s="46" t="e">
        <f>LN(#REF!/#REF!)</f>
        <v>#REF!</v>
      </c>
      <c r="BS256" s="46" t="e">
        <f>LN(#REF!/#REF!)</f>
        <v>#REF!</v>
      </c>
      <c r="BT256" s="46" t="e">
        <f>LN(#REF!/#REF!)</f>
        <v>#REF!</v>
      </c>
      <c r="BV256" s="46" t="e">
        <f>LN(#REF!/#REF!)</f>
        <v>#REF!</v>
      </c>
      <c r="BW256" s="46" t="e">
        <f>LN(#REF!/#REF!)</f>
        <v>#REF!</v>
      </c>
      <c r="BX256" s="46" t="e">
        <f>LN(#REF!/#REF!)</f>
        <v>#REF!</v>
      </c>
      <c r="BY256" s="46" t="e">
        <f>LN(#REF!/#REF!)</f>
        <v>#REF!</v>
      </c>
      <c r="CA256" s="46" t="e">
        <f>LN(#REF!/#REF!)</f>
        <v>#REF!</v>
      </c>
      <c r="CB256" s="46" t="e">
        <f>LN(#REF!/#REF!)</f>
        <v>#REF!</v>
      </c>
      <c r="CC256" s="46" t="e">
        <f>LN(#REF!/#REF!)</f>
        <v>#REF!</v>
      </c>
      <c r="CD256" s="46" t="e">
        <f>LN(#REF!/#REF!)</f>
        <v>#REF!</v>
      </c>
      <c r="CG256" s="46" t="e">
        <f t="shared" si="335"/>
        <v>#REF!</v>
      </c>
      <c r="CH256" s="46">
        <f t="shared" si="336"/>
        <v>1</v>
      </c>
      <c r="CI256" s="46">
        <f t="shared" si="305"/>
        <v>1</v>
      </c>
      <c r="CJ256" s="46"/>
      <c r="CK256" s="46" t="e">
        <f t="shared" si="337"/>
        <v>#REF!</v>
      </c>
      <c r="CL256" s="46">
        <f t="shared" si="338"/>
        <v>1</v>
      </c>
      <c r="CM256" s="46">
        <f t="shared" si="306"/>
        <v>1</v>
      </c>
      <c r="CN256" s="46"/>
      <c r="CO256" s="46" t="e">
        <f t="shared" si="339"/>
        <v>#REF!</v>
      </c>
      <c r="CP256" s="46">
        <f t="shared" si="340"/>
        <v>1</v>
      </c>
      <c r="CQ256" s="46">
        <f t="shared" si="307"/>
        <v>1</v>
      </c>
      <c r="CR256" s="46"/>
      <c r="CS256" s="46" t="e">
        <f t="shared" si="341"/>
        <v>#REF!</v>
      </c>
      <c r="CT256" s="46">
        <f t="shared" si="342"/>
        <v>1</v>
      </c>
      <c r="CU256" s="46">
        <f t="shared" si="308"/>
        <v>1</v>
      </c>
      <c r="CW256" s="46" t="e">
        <f t="shared" si="343"/>
        <v>#REF!</v>
      </c>
      <c r="CX256" s="46">
        <f t="shared" si="344"/>
        <v>1</v>
      </c>
      <c r="CY256" s="46">
        <f t="shared" si="309"/>
        <v>1</v>
      </c>
      <c r="DD256" s="2">
        <f t="shared" ref="DD256:DD276" si="347">DD255+1</f>
        <v>1987</v>
      </c>
      <c r="DE256" s="46">
        <f t="shared" si="311"/>
        <v>1.011242027396497</v>
      </c>
      <c r="DF256" s="46">
        <f t="shared" si="312"/>
        <v>1.0445556731731047</v>
      </c>
      <c r="DG256" s="46">
        <f t="shared" si="313"/>
        <v>0.98673964644257706</v>
      </c>
      <c r="DH256" s="46">
        <f t="shared" si="314"/>
        <v>0.98111731507690458</v>
      </c>
      <c r="DI256" s="52">
        <f t="shared" si="346"/>
        <v>0</v>
      </c>
    </row>
    <row r="257" spans="1:113" x14ac:dyDescent="0.2">
      <c r="A257" s="33" t="s">
        <v>68</v>
      </c>
      <c r="B257" s="1">
        <f t="shared" si="315"/>
        <v>1967</v>
      </c>
      <c r="D257" s="43">
        <f>AER11_Table2.1C_Update!U30*0.001</f>
        <v>3767.6930000000002</v>
      </c>
      <c r="F257" s="49">
        <f t="shared" si="300"/>
        <v>40.166885890644082</v>
      </c>
      <c r="H257" s="50">
        <f t="shared" si="316"/>
        <v>93.800973524751001</v>
      </c>
      <c r="K257" s="50">
        <f t="shared" si="317"/>
        <v>3767.9461585983267</v>
      </c>
      <c r="L257" s="50">
        <f t="shared" si="318"/>
        <v>93.807276194044704</v>
      </c>
      <c r="O257" s="46">
        <f>Weather_factors!HQ26</f>
        <v>0.99993281257542688</v>
      </c>
      <c r="R257" s="46">
        <f t="shared" si="301"/>
        <v>1.4668449842531965</v>
      </c>
      <c r="S257" s="46"/>
      <c r="T257" s="46"/>
      <c r="V257" s="48">
        <f t="shared" si="302"/>
        <v>0.69048959606982208</v>
      </c>
      <c r="W257" s="48">
        <f t="shared" si="303"/>
        <v>1.4620377306373502</v>
      </c>
      <c r="X257" s="48">
        <f t="shared" si="304"/>
        <v>0.99672272553170049</v>
      </c>
      <c r="Y257" s="48">
        <f t="shared" si="319"/>
        <v>1.4668449842531965</v>
      </c>
      <c r="Z257" s="48">
        <f t="shared" si="320"/>
        <v>1.0095218420666234</v>
      </c>
      <c r="AA257" s="48">
        <f t="shared" si="321"/>
        <v>1.0095218420666232</v>
      </c>
      <c r="AB257" s="48"/>
      <c r="AC257" s="48"/>
      <c r="AH257" s="5"/>
      <c r="AJ257" s="46" t="e">
        <f>D257/#REF!</f>
        <v>#REF!</v>
      </c>
      <c r="AK257" s="46" t="e">
        <f>#REF!/#REF!</f>
        <v>#REF!</v>
      </c>
      <c r="AL257" s="46" t="e">
        <f>#REF!/#REF!</f>
        <v>#REF!</v>
      </c>
      <c r="AM257" s="46" t="e">
        <f>#REF!/#REF!</f>
        <v>#REF!</v>
      </c>
      <c r="AO257" s="46" t="e">
        <f t="shared" si="322"/>
        <v>#REF!</v>
      </c>
      <c r="AP257" s="46" t="e">
        <f t="shared" si="323"/>
        <v>#REF!</v>
      </c>
      <c r="AQ257" s="46" t="e">
        <f t="shared" si="324"/>
        <v>#REF!</v>
      </c>
      <c r="AR257" s="46" t="e">
        <f t="shared" si="325"/>
        <v>#REF!</v>
      </c>
      <c r="AS257" s="46" t="e">
        <f t="shared" si="326"/>
        <v>#REF!</v>
      </c>
      <c r="AT257" s="46"/>
      <c r="AU257" s="46" t="e">
        <f t="shared" si="327"/>
        <v>#REF!</v>
      </c>
      <c r="AV257" s="46" t="e">
        <f t="shared" si="328"/>
        <v>#REF!</v>
      </c>
      <c r="AW257" s="46" t="e">
        <f t="shared" si="329"/>
        <v>#REF!</v>
      </c>
      <c r="AX257" s="46" t="e">
        <f t="shared" si="330"/>
        <v>#REF!</v>
      </c>
      <c r="BA257" s="46" t="e">
        <f>LN(#REF!/#REF!)</f>
        <v>#REF!</v>
      </c>
      <c r="BB257" s="46" t="e">
        <f>LN(#REF!/#REF!)</f>
        <v>#REF!</v>
      </c>
      <c r="BC257" s="46" t="e">
        <f>LN(#REF!/#REF!)</f>
        <v>#REF!</v>
      </c>
      <c r="BD257" s="46" t="e">
        <f>LN(#REF!/#REF!)</f>
        <v>#REF!</v>
      </c>
      <c r="BF257" s="46" t="e">
        <f>F257/#REF!</f>
        <v>#REF!</v>
      </c>
      <c r="BG257" s="46" t="e">
        <f>#REF!/#REF!</f>
        <v>#REF!</v>
      </c>
      <c r="BH257" s="46" t="e">
        <f>#REF!/#REF!</f>
        <v>#REF!</v>
      </c>
      <c r="BI257" s="46" t="e">
        <f>#REF!/#REF!</f>
        <v>#REF!</v>
      </c>
      <c r="BJ257" s="46"/>
      <c r="BL257" s="46" t="e">
        <f t="shared" si="331"/>
        <v>#REF!</v>
      </c>
      <c r="BM257" s="46" t="e">
        <f t="shared" si="332"/>
        <v>#REF!</v>
      </c>
      <c r="BN257" s="46" t="e">
        <f t="shared" si="333"/>
        <v>#REF!</v>
      </c>
      <c r="BO257" s="46" t="e">
        <f t="shared" si="334"/>
        <v>#REF!</v>
      </c>
      <c r="BQ257" s="46" t="e">
        <f>LN(#REF!/#REF!)</f>
        <v>#REF!</v>
      </c>
      <c r="BR257" s="46" t="e">
        <f>LN(#REF!/#REF!)</f>
        <v>#REF!</v>
      </c>
      <c r="BS257" s="46" t="e">
        <f>LN(#REF!/#REF!)</f>
        <v>#REF!</v>
      </c>
      <c r="BT257" s="46" t="e">
        <f>LN(#REF!/#REF!)</f>
        <v>#REF!</v>
      </c>
      <c r="BV257" s="46" t="e">
        <f>LN(#REF!/#REF!)</f>
        <v>#REF!</v>
      </c>
      <c r="BW257" s="46" t="e">
        <f>LN(#REF!/#REF!)</f>
        <v>#REF!</v>
      </c>
      <c r="BX257" s="46" t="e">
        <f>LN(#REF!/#REF!)</f>
        <v>#REF!</v>
      </c>
      <c r="BY257" s="46" t="e">
        <f>LN(#REF!/#REF!)</f>
        <v>#REF!</v>
      </c>
      <c r="CA257" s="46" t="e">
        <f>LN(#REF!/#REF!)</f>
        <v>#REF!</v>
      </c>
      <c r="CB257" s="46" t="e">
        <f>LN(#REF!/#REF!)</f>
        <v>#REF!</v>
      </c>
      <c r="CC257" s="46" t="e">
        <f>LN(#REF!/#REF!)</f>
        <v>#REF!</v>
      </c>
      <c r="CD257" s="46" t="e">
        <f>LN(#REF!/#REF!)</f>
        <v>#REF!</v>
      </c>
      <c r="CG257" s="46" t="e">
        <f t="shared" si="335"/>
        <v>#REF!</v>
      </c>
      <c r="CH257" s="46">
        <f t="shared" si="336"/>
        <v>1</v>
      </c>
      <c r="CI257" s="46">
        <f t="shared" si="305"/>
        <v>1</v>
      </c>
      <c r="CJ257" s="46"/>
      <c r="CK257" s="46" t="e">
        <f t="shared" si="337"/>
        <v>#REF!</v>
      </c>
      <c r="CL257" s="46">
        <f t="shared" si="338"/>
        <v>1</v>
      </c>
      <c r="CM257" s="46">
        <f t="shared" si="306"/>
        <v>1</v>
      </c>
      <c r="CN257" s="46"/>
      <c r="CO257" s="46" t="e">
        <f t="shared" si="339"/>
        <v>#REF!</v>
      </c>
      <c r="CP257" s="46">
        <f t="shared" si="340"/>
        <v>1</v>
      </c>
      <c r="CQ257" s="46">
        <f t="shared" si="307"/>
        <v>1</v>
      </c>
      <c r="CR257" s="46"/>
      <c r="CS257" s="46" t="e">
        <f t="shared" si="341"/>
        <v>#REF!</v>
      </c>
      <c r="CT257" s="46">
        <f t="shared" si="342"/>
        <v>1</v>
      </c>
      <c r="CU257" s="46">
        <f t="shared" si="308"/>
        <v>1</v>
      </c>
      <c r="CW257" s="46" t="e">
        <f t="shared" si="343"/>
        <v>#REF!</v>
      </c>
      <c r="CX257" s="46">
        <f t="shared" si="344"/>
        <v>1</v>
      </c>
      <c r="CY257" s="46">
        <f t="shared" si="309"/>
        <v>1</v>
      </c>
      <c r="DD257" s="2">
        <f t="shared" si="347"/>
        <v>1988</v>
      </c>
      <c r="DE257" s="46">
        <f t="shared" si="311"/>
        <v>1.0701315807806537</v>
      </c>
      <c r="DF257" s="46">
        <f t="shared" si="312"/>
        <v>1.065822440562912</v>
      </c>
      <c r="DG257" s="46">
        <f t="shared" si="313"/>
        <v>1.0003781322437943</v>
      </c>
      <c r="DH257" s="46">
        <f t="shared" si="314"/>
        <v>1.0036635013180379</v>
      </c>
      <c r="DI257" s="52">
        <f t="shared" si="346"/>
        <v>0</v>
      </c>
    </row>
    <row r="258" spans="1:113" x14ac:dyDescent="0.2">
      <c r="A258" s="33" t="s">
        <v>68</v>
      </c>
      <c r="B258" s="1">
        <f t="shared" si="315"/>
        <v>1968</v>
      </c>
      <c r="D258" s="43">
        <f>AER11_Table2.1C_Update!U31*0.001</f>
        <v>3899.46</v>
      </c>
      <c r="F258" s="49">
        <f t="shared" si="300"/>
        <v>41.119338763690571</v>
      </c>
      <c r="H258" s="50">
        <f t="shared" si="316"/>
        <v>94.832750653162819</v>
      </c>
      <c r="K258" s="50">
        <f t="shared" si="317"/>
        <v>3863.7247646667165</v>
      </c>
      <c r="L258" s="50">
        <f t="shared" si="318"/>
        <v>93.963689126209502</v>
      </c>
      <c r="O258" s="46">
        <f>Weather_factors!HQ27</f>
        <v>1.0092489081158362</v>
      </c>
      <c r="R258" s="46">
        <f t="shared" si="301"/>
        <v>1.4692907809368534</v>
      </c>
      <c r="S258" s="46"/>
      <c r="T258" s="46"/>
      <c r="V258" s="48">
        <f t="shared" si="302"/>
        <v>0.70686275482989902</v>
      </c>
      <c r="W258" s="48">
        <f t="shared" si="303"/>
        <v>1.4781196222709023</v>
      </c>
      <c r="X258" s="48">
        <f t="shared" si="304"/>
        <v>1.0060089135851105</v>
      </c>
      <c r="Y258" s="48">
        <f t="shared" si="319"/>
        <v>1.4692907809368534</v>
      </c>
      <c r="Z258" s="48">
        <f t="shared" si="320"/>
        <v>1.0448277081665398</v>
      </c>
      <c r="AA258" s="48">
        <f t="shared" si="321"/>
        <v>1.0448277081665398</v>
      </c>
      <c r="AB258" s="48"/>
      <c r="AC258" s="48"/>
      <c r="AH258" s="5"/>
      <c r="AJ258" s="46" t="e">
        <f>D258/#REF!</f>
        <v>#REF!</v>
      </c>
      <c r="AK258" s="46" t="e">
        <f>#REF!/#REF!</f>
        <v>#REF!</v>
      </c>
      <c r="AL258" s="46" t="e">
        <f>#REF!/#REF!</f>
        <v>#REF!</v>
      </c>
      <c r="AM258" s="46" t="e">
        <f>#REF!/#REF!</f>
        <v>#REF!</v>
      </c>
      <c r="AO258" s="46" t="e">
        <f t="shared" si="322"/>
        <v>#REF!</v>
      </c>
      <c r="AP258" s="46" t="e">
        <f t="shared" si="323"/>
        <v>#REF!</v>
      </c>
      <c r="AQ258" s="46" t="e">
        <f t="shared" si="324"/>
        <v>#REF!</v>
      </c>
      <c r="AR258" s="46" t="e">
        <f t="shared" si="325"/>
        <v>#REF!</v>
      </c>
      <c r="AS258" s="46" t="e">
        <f t="shared" si="326"/>
        <v>#REF!</v>
      </c>
      <c r="AT258" s="46"/>
      <c r="AU258" s="46" t="e">
        <f t="shared" si="327"/>
        <v>#REF!</v>
      </c>
      <c r="AV258" s="46" t="e">
        <f t="shared" si="328"/>
        <v>#REF!</v>
      </c>
      <c r="AW258" s="46" t="e">
        <f t="shared" si="329"/>
        <v>#REF!</v>
      </c>
      <c r="AX258" s="46" t="e">
        <f t="shared" si="330"/>
        <v>#REF!</v>
      </c>
      <c r="BA258" s="46" t="e">
        <f>LN(#REF!/#REF!)</f>
        <v>#REF!</v>
      </c>
      <c r="BB258" s="46" t="e">
        <f>LN(#REF!/#REF!)</f>
        <v>#REF!</v>
      </c>
      <c r="BC258" s="46" t="e">
        <f>LN(#REF!/#REF!)</f>
        <v>#REF!</v>
      </c>
      <c r="BD258" s="46" t="e">
        <f>LN(#REF!/#REF!)</f>
        <v>#REF!</v>
      </c>
      <c r="BF258" s="46" t="e">
        <f>F258/#REF!</f>
        <v>#REF!</v>
      </c>
      <c r="BG258" s="46" t="e">
        <f>#REF!/#REF!</f>
        <v>#REF!</v>
      </c>
      <c r="BH258" s="46" t="e">
        <f>#REF!/#REF!</f>
        <v>#REF!</v>
      </c>
      <c r="BI258" s="46" t="e">
        <f>#REF!/#REF!</f>
        <v>#REF!</v>
      </c>
      <c r="BJ258" s="46"/>
      <c r="BL258" s="46" t="e">
        <f t="shared" si="331"/>
        <v>#REF!</v>
      </c>
      <c r="BM258" s="46" t="e">
        <f t="shared" si="332"/>
        <v>#REF!</v>
      </c>
      <c r="BN258" s="46" t="e">
        <f t="shared" si="333"/>
        <v>#REF!</v>
      </c>
      <c r="BO258" s="46" t="e">
        <f t="shared" si="334"/>
        <v>#REF!</v>
      </c>
      <c r="BQ258" s="46" t="e">
        <f>LN(#REF!/#REF!)</f>
        <v>#REF!</v>
      </c>
      <c r="BR258" s="46" t="e">
        <f>LN(#REF!/#REF!)</f>
        <v>#REF!</v>
      </c>
      <c r="BS258" s="46" t="e">
        <f>LN(#REF!/#REF!)</f>
        <v>#REF!</v>
      </c>
      <c r="BT258" s="46" t="e">
        <f>LN(#REF!/#REF!)</f>
        <v>#REF!</v>
      </c>
      <c r="BV258" s="46" t="e">
        <f>LN(#REF!/#REF!)</f>
        <v>#REF!</v>
      </c>
      <c r="BW258" s="46" t="e">
        <f>LN(#REF!/#REF!)</f>
        <v>#REF!</v>
      </c>
      <c r="BX258" s="46" t="e">
        <f>LN(#REF!/#REF!)</f>
        <v>#REF!</v>
      </c>
      <c r="BY258" s="46" t="e">
        <f>LN(#REF!/#REF!)</f>
        <v>#REF!</v>
      </c>
      <c r="CA258" s="46" t="e">
        <f>LN(#REF!/#REF!)</f>
        <v>#REF!</v>
      </c>
      <c r="CB258" s="46" t="e">
        <f>LN(#REF!/#REF!)</f>
        <v>#REF!</v>
      </c>
      <c r="CC258" s="46" t="e">
        <f>LN(#REF!/#REF!)</f>
        <v>#REF!</v>
      </c>
      <c r="CD258" s="46" t="e">
        <f>LN(#REF!/#REF!)</f>
        <v>#REF!</v>
      </c>
      <c r="CG258" s="46" t="e">
        <f t="shared" si="335"/>
        <v>#REF!</v>
      </c>
      <c r="CH258" s="46">
        <f t="shared" si="336"/>
        <v>1</v>
      </c>
      <c r="CI258" s="46">
        <f t="shared" si="305"/>
        <v>1</v>
      </c>
      <c r="CJ258" s="46"/>
      <c r="CK258" s="46" t="e">
        <f t="shared" si="337"/>
        <v>#REF!</v>
      </c>
      <c r="CL258" s="46">
        <f t="shared" si="338"/>
        <v>1</v>
      </c>
      <c r="CM258" s="46">
        <f t="shared" si="306"/>
        <v>1</v>
      </c>
      <c r="CN258" s="46"/>
      <c r="CO258" s="46" t="e">
        <f t="shared" si="339"/>
        <v>#REF!</v>
      </c>
      <c r="CP258" s="46">
        <f t="shared" si="340"/>
        <v>1</v>
      </c>
      <c r="CQ258" s="46">
        <f t="shared" si="307"/>
        <v>1</v>
      </c>
      <c r="CR258" s="46"/>
      <c r="CS258" s="46" t="e">
        <f t="shared" si="341"/>
        <v>#REF!</v>
      </c>
      <c r="CT258" s="46">
        <f t="shared" si="342"/>
        <v>1</v>
      </c>
      <c r="CU258" s="46">
        <f t="shared" si="308"/>
        <v>1</v>
      </c>
      <c r="CW258" s="46" t="e">
        <f t="shared" si="343"/>
        <v>#REF!</v>
      </c>
      <c r="CX258" s="46">
        <f t="shared" si="344"/>
        <v>1</v>
      </c>
      <c r="CY258" s="46">
        <f t="shared" si="309"/>
        <v>1</v>
      </c>
      <c r="DD258" s="2">
        <f t="shared" si="347"/>
        <v>1989</v>
      </c>
      <c r="DE258" s="46">
        <f t="shared" si="311"/>
        <v>1.0832805488302204</v>
      </c>
      <c r="DF258" s="46">
        <f t="shared" si="312"/>
        <v>1.0861485320832773</v>
      </c>
      <c r="DG258" s="46">
        <f t="shared" si="313"/>
        <v>0.98856445848483798</v>
      </c>
      <c r="DH258" s="46">
        <f t="shared" si="314"/>
        <v>1.0088967735228578</v>
      </c>
      <c r="DI258" s="52">
        <f t="shared" si="346"/>
        <v>0</v>
      </c>
    </row>
    <row r="259" spans="1:113" ht="13.5" thickBot="1" x14ac:dyDescent="0.25">
      <c r="A259" s="33" t="s">
        <v>68</v>
      </c>
      <c r="B259" s="1">
        <f t="shared" si="315"/>
        <v>1969</v>
      </c>
      <c r="D259" s="458">
        <f>AER11_Table2.1C_Update!U32*0.001</f>
        <v>4085.279</v>
      </c>
      <c r="F259" s="49">
        <f t="shared" si="300"/>
        <v>42.169102376586245</v>
      </c>
      <c r="H259" s="50">
        <f t="shared" si="316"/>
        <v>96.87849087981273</v>
      </c>
      <c r="K259" s="50">
        <f t="shared" si="317"/>
        <v>4014.6968660646266</v>
      </c>
      <c r="L259" s="50">
        <f t="shared" si="318"/>
        <v>95.204702965025078</v>
      </c>
      <c r="O259" s="484">
        <f>Weather_factors!HQ28</f>
        <v>1.0175809373135962</v>
      </c>
      <c r="R259" s="46">
        <f t="shared" si="301"/>
        <v>1.4886962577688412</v>
      </c>
      <c r="S259" s="46"/>
      <c r="T259" s="46"/>
      <c r="V259" s="48">
        <f t="shared" si="302"/>
        <v>0.72490873566621694</v>
      </c>
      <c r="W259" s="48">
        <f t="shared" si="303"/>
        <v>1.5100057454746829</v>
      </c>
      <c r="X259" s="48">
        <f t="shared" si="304"/>
        <v>1.0143141944467429</v>
      </c>
      <c r="Y259" s="48">
        <f t="shared" si="319"/>
        <v>1.4886962577688412</v>
      </c>
      <c r="Z259" s="48">
        <f t="shared" si="320"/>
        <v>1.0946163558007758</v>
      </c>
      <c r="AA259" s="48">
        <f t="shared" si="321"/>
        <v>1.0946163558007758</v>
      </c>
      <c r="AB259" s="48"/>
      <c r="AC259" s="48"/>
      <c r="AH259" s="5"/>
      <c r="AJ259" s="46" t="e">
        <f>D259/#REF!</f>
        <v>#REF!</v>
      </c>
      <c r="AK259" s="46" t="e">
        <f>#REF!/#REF!</f>
        <v>#REF!</v>
      </c>
      <c r="AL259" s="46" t="e">
        <f>#REF!/#REF!</f>
        <v>#REF!</v>
      </c>
      <c r="AM259" s="46" t="e">
        <f>#REF!/#REF!</f>
        <v>#REF!</v>
      </c>
      <c r="AO259" s="46" t="e">
        <f t="shared" si="322"/>
        <v>#REF!</v>
      </c>
      <c r="AP259" s="46" t="e">
        <f t="shared" si="323"/>
        <v>#REF!</v>
      </c>
      <c r="AQ259" s="46" t="e">
        <f t="shared" si="324"/>
        <v>#REF!</v>
      </c>
      <c r="AR259" s="46" t="e">
        <f t="shared" si="325"/>
        <v>#REF!</v>
      </c>
      <c r="AS259" s="46" t="e">
        <f t="shared" si="326"/>
        <v>#REF!</v>
      </c>
      <c r="AT259" s="46"/>
      <c r="AU259" s="46" t="e">
        <f t="shared" si="327"/>
        <v>#REF!</v>
      </c>
      <c r="AV259" s="46" t="e">
        <f t="shared" si="328"/>
        <v>#REF!</v>
      </c>
      <c r="AW259" s="46" t="e">
        <f t="shared" si="329"/>
        <v>#REF!</v>
      </c>
      <c r="AX259" s="46" t="e">
        <f t="shared" si="330"/>
        <v>#REF!</v>
      </c>
      <c r="BA259" s="46" t="e">
        <f>LN(#REF!/#REF!)</f>
        <v>#REF!</v>
      </c>
      <c r="BB259" s="46" t="e">
        <f>LN(#REF!/#REF!)</f>
        <v>#REF!</v>
      </c>
      <c r="BC259" s="46" t="e">
        <f>LN(#REF!/#REF!)</f>
        <v>#REF!</v>
      </c>
      <c r="BD259" s="46" t="e">
        <f>LN(#REF!/#REF!)</f>
        <v>#REF!</v>
      </c>
      <c r="BF259" s="46" t="e">
        <f>F259/#REF!</f>
        <v>#REF!</v>
      </c>
      <c r="BG259" s="46" t="e">
        <f>#REF!/#REF!</f>
        <v>#REF!</v>
      </c>
      <c r="BH259" s="46" t="e">
        <f>#REF!/#REF!</f>
        <v>#REF!</v>
      </c>
      <c r="BI259" s="46" t="e">
        <f>#REF!/#REF!</f>
        <v>#REF!</v>
      </c>
      <c r="BJ259" s="46"/>
      <c r="BL259" s="46" t="e">
        <f t="shared" si="331"/>
        <v>#REF!</v>
      </c>
      <c r="BM259" s="46" t="e">
        <f t="shared" si="332"/>
        <v>#REF!</v>
      </c>
      <c r="BN259" s="46" t="e">
        <f t="shared" si="333"/>
        <v>#REF!</v>
      </c>
      <c r="BO259" s="46" t="e">
        <f t="shared" si="334"/>
        <v>#REF!</v>
      </c>
      <c r="BQ259" s="46" t="e">
        <f>LN(#REF!/#REF!)</f>
        <v>#REF!</v>
      </c>
      <c r="BR259" s="46" t="e">
        <f>LN(#REF!/#REF!)</f>
        <v>#REF!</v>
      </c>
      <c r="BS259" s="46" t="e">
        <f>LN(#REF!/#REF!)</f>
        <v>#REF!</v>
      </c>
      <c r="BT259" s="46" t="e">
        <f>LN(#REF!/#REF!)</f>
        <v>#REF!</v>
      </c>
      <c r="BV259" s="46" t="e">
        <f>LN(#REF!/#REF!)</f>
        <v>#REF!</v>
      </c>
      <c r="BW259" s="46" t="e">
        <f>LN(#REF!/#REF!)</f>
        <v>#REF!</v>
      </c>
      <c r="BX259" s="46" t="e">
        <f>LN(#REF!/#REF!)</f>
        <v>#REF!</v>
      </c>
      <c r="BY259" s="46" t="e">
        <f>LN(#REF!/#REF!)</f>
        <v>#REF!</v>
      </c>
      <c r="CA259" s="46" t="e">
        <f>LN(#REF!/#REF!)</f>
        <v>#REF!</v>
      </c>
      <c r="CB259" s="46" t="e">
        <f>LN(#REF!/#REF!)</f>
        <v>#REF!</v>
      </c>
      <c r="CC259" s="46" t="e">
        <f>LN(#REF!/#REF!)</f>
        <v>#REF!</v>
      </c>
      <c r="CD259" s="46" t="e">
        <f>LN(#REF!/#REF!)</f>
        <v>#REF!</v>
      </c>
      <c r="CG259" s="46" t="e">
        <f t="shared" si="335"/>
        <v>#REF!</v>
      </c>
      <c r="CH259" s="46">
        <f t="shared" si="336"/>
        <v>1</v>
      </c>
      <c r="CI259" s="46">
        <f t="shared" si="305"/>
        <v>1</v>
      </c>
      <c r="CJ259" s="46"/>
      <c r="CK259" s="46" t="e">
        <f t="shared" si="337"/>
        <v>#REF!</v>
      </c>
      <c r="CL259" s="46">
        <f t="shared" si="338"/>
        <v>1</v>
      </c>
      <c r="CM259" s="46">
        <f t="shared" si="306"/>
        <v>1</v>
      </c>
      <c r="CN259" s="46"/>
      <c r="CO259" s="46" t="e">
        <f t="shared" si="339"/>
        <v>#REF!</v>
      </c>
      <c r="CP259" s="46">
        <f t="shared" si="340"/>
        <v>1</v>
      </c>
      <c r="CQ259" s="46">
        <f t="shared" si="307"/>
        <v>1</v>
      </c>
      <c r="CR259" s="46"/>
      <c r="CS259" s="46" t="e">
        <f t="shared" si="341"/>
        <v>#REF!</v>
      </c>
      <c r="CT259" s="46">
        <f t="shared" si="342"/>
        <v>1</v>
      </c>
      <c r="CU259" s="46">
        <f t="shared" si="308"/>
        <v>1</v>
      </c>
      <c r="CW259" s="46" t="e">
        <f t="shared" si="343"/>
        <v>#REF!</v>
      </c>
      <c r="CX259" s="46">
        <f t="shared" si="344"/>
        <v>1</v>
      </c>
      <c r="CY259" s="46">
        <f t="shared" si="309"/>
        <v>1</v>
      </c>
      <c r="DD259" s="2">
        <f t="shared" si="347"/>
        <v>1990</v>
      </c>
      <c r="DE259" s="46">
        <f t="shared" si="311"/>
        <v>1.0438612426704565</v>
      </c>
      <c r="DF259" s="46">
        <f t="shared" si="312"/>
        <v>1.1032794543745068</v>
      </c>
      <c r="DG259" s="46">
        <f t="shared" si="313"/>
        <v>0.98770896012018461</v>
      </c>
      <c r="DH259" s="46">
        <f t="shared" si="314"/>
        <v>0.95791781200268544</v>
      </c>
      <c r="DI259" s="52">
        <f t="shared" si="346"/>
        <v>0</v>
      </c>
    </row>
    <row r="260" spans="1:113" x14ac:dyDescent="0.2">
      <c r="A260" s="33" t="s">
        <v>68</v>
      </c>
      <c r="B260" s="1">
        <f t="shared" si="315"/>
        <v>1970</v>
      </c>
      <c r="D260" s="43">
        <f>National_Calibration!O7</f>
        <v>4236.6660000000002</v>
      </c>
      <c r="F260" s="49">
        <f t="shared" si="300"/>
        <v>43.217587378911084</v>
      </c>
      <c r="H260" s="50">
        <f t="shared" si="316"/>
        <v>98.031062281541637</v>
      </c>
      <c r="K260" s="50">
        <f t="shared" si="317"/>
        <v>4218.0717990434741</v>
      </c>
      <c r="L260" s="50">
        <f t="shared" si="318"/>
        <v>97.600816122877092</v>
      </c>
      <c r="O260" s="46">
        <f>Weather_factors!JV29</f>
        <v>1.0044082229611981</v>
      </c>
      <c r="R260" s="46">
        <f t="shared" si="301"/>
        <v>1.5261637838488857</v>
      </c>
      <c r="S260" s="46"/>
      <c r="T260" s="46"/>
      <c r="V260" s="48">
        <f t="shared" si="302"/>
        <v>0.7429327365238283</v>
      </c>
      <c r="W260" s="48">
        <f t="shared" si="303"/>
        <v>1.5279704084548236</v>
      </c>
      <c r="X260" s="48">
        <f t="shared" si="304"/>
        <v>1.0011837684952669</v>
      </c>
      <c r="Y260" s="48">
        <f t="shared" si="319"/>
        <v>1.5261637838488857</v>
      </c>
      <c r="Z260" s="48">
        <f t="shared" si="320"/>
        <v>1.1351792368807736</v>
      </c>
      <c r="AA260" s="48">
        <f t="shared" si="321"/>
        <v>1.1351792368807738</v>
      </c>
      <c r="AB260" s="48"/>
      <c r="AC260" s="48" t="e">
        <f>#REF!*#REF!*X260</f>
        <v>#REF!</v>
      </c>
      <c r="AH260" s="5"/>
      <c r="AJ260" s="46" t="e">
        <f>D260/#REF!</f>
        <v>#REF!</v>
      </c>
      <c r="AK260" s="46" t="e">
        <f>#REF!/#REF!</f>
        <v>#REF!</v>
      </c>
      <c r="AL260" s="46" t="e">
        <f>#REF!/#REF!</f>
        <v>#REF!</v>
      </c>
      <c r="AM260" s="46" t="e">
        <f>#REF!/#REF!</f>
        <v>#REF!</v>
      </c>
      <c r="AO260" s="46" t="e">
        <f t="shared" si="322"/>
        <v>#REF!</v>
      </c>
      <c r="AP260" s="46" t="e">
        <f t="shared" si="323"/>
        <v>#REF!</v>
      </c>
      <c r="AQ260" s="46" t="e">
        <f t="shared" si="324"/>
        <v>#REF!</v>
      </c>
      <c r="AR260" s="46" t="e">
        <f t="shared" si="325"/>
        <v>#REF!</v>
      </c>
      <c r="AS260" s="46" t="e">
        <f t="shared" si="326"/>
        <v>#REF!</v>
      </c>
      <c r="AT260" s="46"/>
      <c r="AU260" s="46" t="e">
        <f t="shared" si="327"/>
        <v>#REF!</v>
      </c>
      <c r="AV260" s="46" t="e">
        <f t="shared" si="328"/>
        <v>#REF!</v>
      </c>
      <c r="AW260" s="46" t="e">
        <f t="shared" si="329"/>
        <v>#REF!</v>
      </c>
      <c r="AX260" s="46" t="e">
        <f t="shared" si="330"/>
        <v>#REF!</v>
      </c>
      <c r="BA260" s="46" t="e">
        <f>LN(#REF!/#REF!)</f>
        <v>#REF!</v>
      </c>
      <c r="BB260" s="46" t="e">
        <f>LN(#REF!/#REF!)</f>
        <v>#REF!</v>
      </c>
      <c r="BC260" s="46" t="e">
        <f>LN(#REF!/#REF!)</f>
        <v>#REF!</v>
      </c>
      <c r="BD260" s="46" t="e">
        <f>LN(#REF!/#REF!)</f>
        <v>#REF!</v>
      </c>
      <c r="BF260" s="46" t="e">
        <f>F260/#REF!</f>
        <v>#REF!</v>
      </c>
      <c r="BG260" s="46" t="e">
        <f>#REF!/#REF!</f>
        <v>#REF!</v>
      </c>
      <c r="BH260" s="46" t="e">
        <f>#REF!/#REF!</f>
        <v>#REF!</v>
      </c>
      <c r="BI260" s="46" t="e">
        <f>#REF!/#REF!</f>
        <v>#REF!</v>
      </c>
      <c r="BJ260" s="46"/>
      <c r="BL260" s="46" t="e">
        <f t="shared" si="331"/>
        <v>#REF!</v>
      </c>
      <c r="BM260" s="46" t="e">
        <f t="shared" si="332"/>
        <v>#REF!</v>
      </c>
      <c r="BN260" s="46" t="e">
        <f t="shared" si="333"/>
        <v>#REF!</v>
      </c>
      <c r="BO260" s="46" t="e">
        <f t="shared" si="334"/>
        <v>#REF!</v>
      </c>
      <c r="BQ260" s="46" t="e">
        <f>LN(#REF!/#REF!)</f>
        <v>#REF!</v>
      </c>
      <c r="BR260" s="46" t="e">
        <f>LN(#REF!/#REF!)</f>
        <v>#REF!</v>
      </c>
      <c r="BS260" s="46" t="e">
        <f>LN(#REF!/#REF!)</f>
        <v>#REF!</v>
      </c>
      <c r="BT260" s="46" t="e">
        <f>LN(#REF!/#REF!)</f>
        <v>#REF!</v>
      </c>
      <c r="BV260" s="46" t="e">
        <f>LN(#REF!/#REF!)</f>
        <v>#REF!</v>
      </c>
      <c r="BW260" s="46" t="e">
        <f>LN(#REF!/#REF!)</f>
        <v>#REF!</v>
      </c>
      <c r="BX260" s="46" t="e">
        <f>LN(#REF!/#REF!)</f>
        <v>#REF!</v>
      </c>
      <c r="BY260" s="46" t="e">
        <f>LN(#REF!/#REF!)</f>
        <v>#REF!</v>
      </c>
      <c r="CA260" s="46" t="e">
        <f>LN(#REF!/#REF!)</f>
        <v>#REF!</v>
      </c>
      <c r="CB260" s="46" t="e">
        <f>LN(#REF!/#REF!)</f>
        <v>#REF!</v>
      </c>
      <c r="CC260" s="46" t="e">
        <f>LN(#REF!/#REF!)</f>
        <v>#REF!</v>
      </c>
      <c r="CD260" s="46" t="e">
        <f>LN(#REF!/#REF!)</f>
        <v>#REF!</v>
      </c>
      <c r="CG260" s="46" t="e">
        <f t="shared" si="335"/>
        <v>#REF!</v>
      </c>
      <c r="CH260" s="46">
        <f t="shared" si="336"/>
        <v>1</v>
      </c>
      <c r="CI260" s="46">
        <f t="shared" si="305"/>
        <v>1</v>
      </c>
      <c r="CJ260" s="46"/>
      <c r="CK260" s="46" t="e">
        <f t="shared" si="337"/>
        <v>#REF!</v>
      </c>
      <c r="CL260" s="46">
        <f t="shared" si="338"/>
        <v>1</v>
      </c>
      <c r="CM260" s="46">
        <f t="shared" si="306"/>
        <v>1</v>
      </c>
      <c r="CN260" s="46"/>
      <c r="CO260" s="46" t="e">
        <f t="shared" si="339"/>
        <v>#REF!</v>
      </c>
      <c r="CP260" s="46">
        <f t="shared" si="340"/>
        <v>1</v>
      </c>
      <c r="CQ260" s="46">
        <f t="shared" si="307"/>
        <v>1</v>
      </c>
      <c r="CR260" s="46"/>
      <c r="CS260" s="46" t="e">
        <f t="shared" si="341"/>
        <v>#REF!</v>
      </c>
      <c r="CT260" s="46">
        <f t="shared" si="342"/>
        <v>1</v>
      </c>
      <c r="CU260" s="46">
        <f t="shared" si="308"/>
        <v>1</v>
      </c>
      <c r="CW260" s="46" t="e">
        <f t="shared" si="343"/>
        <v>#REF!</v>
      </c>
      <c r="CX260" s="46">
        <f t="shared" si="344"/>
        <v>1</v>
      </c>
      <c r="CY260" s="46">
        <f t="shared" si="309"/>
        <v>1</v>
      </c>
      <c r="DD260" s="2">
        <f t="shared" si="347"/>
        <v>1991</v>
      </c>
      <c r="DE260" s="46">
        <f t="shared" si="311"/>
        <v>1.05711631560953</v>
      </c>
      <c r="DF260" s="46">
        <f t="shared" si="312"/>
        <v>1.1166411184885634</v>
      </c>
      <c r="DG260" s="46">
        <f t="shared" si="313"/>
        <v>0.97444566862390736</v>
      </c>
      <c r="DH260" s="46">
        <f t="shared" si="314"/>
        <v>0.97151951848128282</v>
      </c>
      <c r="DI260" s="52">
        <f t="shared" si="346"/>
        <v>0</v>
      </c>
    </row>
    <row r="261" spans="1:113" x14ac:dyDescent="0.2">
      <c r="A261" s="33" t="s">
        <v>68</v>
      </c>
      <c r="B261" s="1">
        <f t="shared" si="315"/>
        <v>1971</v>
      </c>
      <c r="D261" s="43">
        <f>National_Calibration!O8</f>
        <v>4323.7529999999997</v>
      </c>
      <c r="F261" s="49">
        <f t="shared" si="300"/>
        <v>44.196531411053328</v>
      </c>
      <c r="H261" s="50">
        <f t="shared" si="316"/>
        <v>97.830143270443415</v>
      </c>
      <c r="K261" s="50">
        <f t="shared" si="317"/>
        <v>4333.7128489291445</v>
      </c>
      <c r="L261" s="50">
        <f t="shared" si="318"/>
        <v>98.055496903662103</v>
      </c>
      <c r="O261" s="46">
        <f>Weather_factors!JV30</f>
        <v>0.99770177460382359</v>
      </c>
      <c r="R261" s="46">
        <f t="shared" si="301"/>
        <v>1.5332735332179135</v>
      </c>
      <c r="S261" s="46"/>
      <c r="T261" s="46"/>
      <c r="V261" s="48">
        <f t="shared" si="302"/>
        <v>0.75976129204513909</v>
      </c>
      <c r="W261" s="48">
        <f t="shared" si="303"/>
        <v>1.5248387653173412</v>
      </c>
      <c r="X261" s="48">
        <f t="shared" si="304"/>
        <v>0.99449884986740089</v>
      </c>
      <c r="Y261" s="48">
        <f t="shared" si="319"/>
        <v>1.5332735332179135</v>
      </c>
      <c r="Z261" s="48">
        <f t="shared" si="320"/>
        <v>1.1585134704980178</v>
      </c>
      <c r="AA261" s="48">
        <f t="shared" si="321"/>
        <v>1.1585134704980178</v>
      </c>
      <c r="AB261" s="48"/>
      <c r="AC261" s="48" t="e">
        <f>#REF!*#REF!*X261</f>
        <v>#REF!</v>
      </c>
      <c r="AH261" s="5"/>
      <c r="AJ261" s="46" t="e">
        <f>D261/#REF!</f>
        <v>#REF!</v>
      </c>
      <c r="AK261" s="46" t="e">
        <f>#REF!/#REF!</f>
        <v>#REF!</v>
      </c>
      <c r="AL261" s="46" t="e">
        <f>#REF!/#REF!</f>
        <v>#REF!</v>
      </c>
      <c r="AM261" s="46" t="e">
        <f>#REF!/#REF!</f>
        <v>#REF!</v>
      </c>
      <c r="AO261" s="46" t="e">
        <f t="shared" si="322"/>
        <v>#REF!</v>
      </c>
      <c r="AP261" s="46" t="e">
        <f t="shared" si="323"/>
        <v>#REF!</v>
      </c>
      <c r="AQ261" s="46" t="e">
        <f t="shared" si="324"/>
        <v>#REF!</v>
      </c>
      <c r="AR261" s="46" t="e">
        <f t="shared" si="325"/>
        <v>#REF!</v>
      </c>
      <c r="AS261" s="46" t="e">
        <f t="shared" si="326"/>
        <v>#REF!</v>
      </c>
      <c r="AT261" s="46"/>
      <c r="AU261" s="46" t="e">
        <f t="shared" si="327"/>
        <v>#REF!</v>
      </c>
      <c r="AV261" s="46" t="e">
        <f t="shared" si="328"/>
        <v>#REF!</v>
      </c>
      <c r="AW261" s="46" t="e">
        <f t="shared" si="329"/>
        <v>#REF!</v>
      </c>
      <c r="AX261" s="46" t="e">
        <f t="shared" si="330"/>
        <v>#REF!</v>
      </c>
      <c r="BA261" s="46" t="e">
        <f>LN(#REF!/#REF!)</f>
        <v>#REF!</v>
      </c>
      <c r="BB261" s="46" t="e">
        <f>LN(#REF!/#REF!)</f>
        <v>#REF!</v>
      </c>
      <c r="BC261" s="46" t="e">
        <f>LN(#REF!/#REF!)</f>
        <v>#REF!</v>
      </c>
      <c r="BD261" s="46" t="e">
        <f>LN(#REF!/#REF!)</f>
        <v>#REF!</v>
      </c>
      <c r="BF261" s="46" t="e">
        <f>F261/#REF!</f>
        <v>#REF!</v>
      </c>
      <c r="BG261" s="46" t="e">
        <f>#REF!/#REF!</f>
        <v>#REF!</v>
      </c>
      <c r="BH261" s="46" t="e">
        <f>#REF!/#REF!</f>
        <v>#REF!</v>
      </c>
      <c r="BI261" s="46" t="e">
        <f>#REF!/#REF!</f>
        <v>#REF!</v>
      </c>
      <c r="BJ261" s="46"/>
      <c r="BL261" s="46" t="e">
        <f t="shared" si="331"/>
        <v>#REF!</v>
      </c>
      <c r="BM261" s="46" t="e">
        <f t="shared" si="332"/>
        <v>#REF!</v>
      </c>
      <c r="BN261" s="46" t="e">
        <f t="shared" si="333"/>
        <v>#REF!</v>
      </c>
      <c r="BO261" s="46" t="e">
        <f t="shared" si="334"/>
        <v>#REF!</v>
      </c>
      <c r="BQ261" s="46" t="e">
        <f>LN(#REF!/#REF!)</f>
        <v>#REF!</v>
      </c>
      <c r="BR261" s="46" t="e">
        <f>LN(#REF!/#REF!)</f>
        <v>#REF!</v>
      </c>
      <c r="BS261" s="46" t="e">
        <f>LN(#REF!/#REF!)</f>
        <v>#REF!</v>
      </c>
      <c r="BT261" s="46" t="e">
        <f>LN(#REF!/#REF!)</f>
        <v>#REF!</v>
      </c>
      <c r="BV261" s="46" t="e">
        <f>LN(#REF!/#REF!)</f>
        <v>#REF!</v>
      </c>
      <c r="BW261" s="46" t="e">
        <f>LN(#REF!/#REF!)</f>
        <v>#REF!</v>
      </c>
      <c r="BX261" s="46" t="e">
        <f>LN(#REF!/#REF!)</f>
        <v>#REF!</v>
      </c>
      <c r="BY261" s="46" t="e">
        <f>LN(#REF!/#REF!)</f>
        <v>#REF!</v>
      </c>
      <c r="CA261" s="46" t="e">
        <f>LN(#REF!/#REF!)</f>
        <v>#REF!</v>
      </c>
      <c r="CB261" s="46" t="e">
        <f>LN(#REF!/#REF!)</f>
        <v>#REF!</v>
      </c>
      <c r="CC261" s="46" t="e">
        <f>LN(#REF!/#REF!)</f>
        <v>#REF!</v>
      </c>
      <c r="CD261" s="46" t="e">
        <f>LN(#REF!/#REF!)</f>
        <v>#REF!</v>
      </c>
      <c r="CG261" s="46" t="e">
        <f t="shared" si="335"/>
        <v>#REF!</v>
      </c>
      <c r="CH261" s="46">
        <f t="shared" si="336"/>
        <v>1</v>
      </c>
      <c r="CI261" s="46">
        <f t="shared" si="305"/>
        <v>1</v>
      </c>
      <c r="CJ261" s="46"/>
      <c r="CK261" s="46" t="e">
        <f t="shared" si="337"/>
        <v>#REF!</v>
      </c>
      <c r="CL261" s="46">
        <f t="shared" si="338"/>
        <v>1</v>
      </c>
      <c r="CM261" s="46">
        <f t="shared" si="306"/>
        <v>1</v>
      </c>
      <c r="CN261" s="46"/>
      <c r="CO261" s="46" t="e">
        <f t="shared" si="339"/>
        <v>#REF!</v>
      </c>
      <c r="CP261" s="46">
        <f t="shared" si="340"/>
        <v>1</v>
      </c>
      <c r="CQ261" s="46">
        <f t="shared" si="307"/>
        <v>1</v>
      </c>
      <c r="CR261" s="46"/>
      <c r="CS261" s="46" t="e">
        <f t="shared" si="341"/>
        <v>#REF!</v>
      </c>
      <c r="CT261" s="46">
        <f t="shared" si="342"/>
        <v>1</v>
      </c>
      <c r="CU261" s="46">
        <f t="shared" si="308"/>
        <v>1</v>
      </c>
      <c r="CW261" s="46" t="e">
        <f t="shared" si="343"/>
        <v>#REF!</v>
      </c>
      <c r="CX261" s="46">
        <f t="shared" si="344"/>
        <v>1</v>
      </c>
      <c r="CY261" s="46">
        <f t="shared" si="309"/>
        <v>1</v>
      </c>
      <c r="DD261" s="2">
        <f t="shared" si="347"/>
        <v>1992</v>
      </c>
      <c r="DE261" s="46">
        <f t="shared" si="311"/>
        <v>1.069247641309742</v>
      </c>
      <c r="DF261" s="46">
        <f t="shared" si="312"/>
        <v>1.1271570613201707</v>
      </c>
      <c r="DG261" s="46">
        <f t="shared" si="313"/>
        <v>0.96109518633380275</v>
      </c>
      <c r="DH261" s="46">
        <f t="shared" si="314"/>
        <v>0.98702343141024829</v>
      </c>
      <c r="DI261" s="52">
        <f t="shared" si="346"/>
        <v>0</v>
      </c>
    </row>
    <row r="262" spans="1:113" x14ac:dyDescent="0.2">
      <c r="A262" s="33" t="s">
        <v>68</v>
      </c>
      <c r="B262" s="1">
        <f t="shared" si="315"/>
        <v>1972</v>
      </c>
      <c r="D262" s="43">
        <f>National_Calibration!O9</f>
        <v>4411.9610000000002</v>
      </c>
      <c r="F262" s="49">
        <f t="shared" si="300"/>
        <v>45.23715809396959</v>
      </c>
      <c r="H262" s="50">
        <f t="shared" si="316"/>
        <v>97.52957935233654</v>
      </c>
      <c r="K262" s="50">
        <f t="shared" si="317"/>
        <v>4382.629569654413</v>
      </c>
      <c r="L262" s="50">
        <f t="shared" si="318"/>
        <v>96.881186933770863</v>
      </c>
      <c r="O262" s="46">
        <f>Weather_factors!JV31</f>
        <v>1.0066926556030835</v>
      </c>
      <c r="R262" s="46">
        <f t="shared" si="301"/>
        <v>1.5149110909940251</v>
      </c>
      <c r="S262" s="46"/>
      <c r="T262" s="46"/>
      <c r="V262" s="48">
        <f t="shared" si="302"/>
        <v>0.7776502043173672</v>
      </c>
      <c r="W262" s="48">
        <f t="shared" si="303"/>
        <v>1.5201539974281839</v>
      </c>
      <c r="X262" s="48">
        <f t="shared" si="304"/>
        <v>1.0034608674167926</v>
      </c>
      <c r="Y262" s="48">
        <f t="shared" si="319"/>
        <v>1.5149110909940251</v>
      </c>
      <c r="Z262" s="48">
        <f t="shared" si="320"/>
        <v>1.1821480666938899</v>
      </c>
      <c r="AA262" s="48">
        <f t="shared" si="321"/>
        <v>1.1821480666938897</v>
      </c>
      <c r="AB262" s="48"/>
      <c r="AC262" s="48" t="e">
        <f>#REF!*#REF!*X262</f>
        <v>#REF!</v>
      </c>
      <c r="AH262" s="5"/>
      <c r="AJ262" s="46" t="e">
        <f>D262/#REF!</f>
        <v>#REF!</v>
      </c>
      <c r="AK262" s="46" t="e">
        <f>#REF!/#REF!</f>
        <v>#REF!</v>
      </c>
      <c r="AL262" s="46" t="e">
        <f>#REF!/#REF!</f>
        <v>#REF!</v>
      </c>
      <c r="AM262" s="46" t="e">
        <f>#REF!/#REF!</f>
        <v>#REF!</v>
      </c>
      <c r="AO262" s="46" t="e">
        <f t="shared" si="322"/>
        <v>#REF!</v>
      </c>
      <c r="AP262" s="46" t="e">
        <f t="shared" si="323"/>
        <v>#REF!</v>
      </c>
      <c r="AQ262" s="46" t="e">
        <f t="shared" si="324"/>
        <v>#REF!</v>
      </c>
      <c r="AR262" s="46" t="e">
        <f t="shared" si="325"/>
        <v>#REF!</v>
      </c>
      <c r="AS262" s="46" t="e">
        <f t="shared" si="326"/>
        <v>#REF!</v>
      </c>
      <c r="AT262" s="46"/>
      <c r="AU262" s="46" t="e">
        <f t="shared" si="327"/>
        <v>#REF!</v>
      </c>
      <c r="AV262" s="46" t="e">
        <f t="shared" si="328"/>
        <v>#REF!</v>
      </c>
      <c r="AW262" s="46" t="e">
        <f t="shared" si="329"/>
        <v>#REF!</v>
      </c>
      <c r="AX262" s="46" t="e">
        <f t="shared" si="330"/>
        <v>#REF!</v>
      </c>
      <c r="BA262" s="46" t="e">
        <f>LN(#REF!/#REF!)</f>
        <v>#REF!</v>
      </c>
      <c r="BB262" s="46" t="e">
        <f>LN(#REF!/#REF!)</f>
        <v>#REF!</v>
      </c>
      <c r="BC262" s="46" t="e">
        <f>LN(#REF!/#REF!)</f>
        <v>#REF!</v>
      </c>
      <c r="BD262" s="46" t="e">
        <f>LN(#REF!/#REF!)</f>
        <v>#REF!</v>
      </c>
      <c r="BF262" s="46" t="e">
        <f>F262/#REF!</f>
        <v>#REF!</v>
      </c>
      <c r="BG262" s="46" t="e">
        <f>#REF!/#REF!</f>
        <v>#REF!</v>
      </c>
      <c r="BH262" s="46" t="e">
        <f>#REF!/#REF!</f>
        <v>#REF!</v>
      </c>
      <c r="BI262" s="46" t="e">
        <f>#REF!/#REF!</f>
        <v>#REF!</v>
      </c>
      <c r="BJ262" s="46"/>
      <c r="BL262" s="46" t="e">
        <f t="shared" si="331"/>
        <v>#REF!</v>
      </c>
      <c r="BM262" s="46" t="e">
        <f t="shared" si="332"/>
        <v>#REF!</v>
      </c>
      <c r="BN262" s="46" t="e">
        <f t="shared" si="333"/>
        <v>#REF!</v>
      </c>
      <c r="BO262" s="46" t="e">
        <f t="shared" si="334"/>
        <v>#REF!</v>
      </c>
      <c r="BQ262" s="46" t="e">
        <f>LN(#REF!/#REF!)</f>
        <v>#REF!</v>
      </c>
      <c r="BR262" s="46" t="e">
        <f>LN(#REF!/#REF!)</f>
        <v>#REF!</v>
      </c>
      <c r="BS262" s="46" t="e">
        <f>LN(#REF!/#REF!)</f>
        <v>#REF!</v>
      </c>
      <c r="BT262" s="46" t="e">
        <f>LN(#REF!/#REF!)</f>
        <v>#REF!</v>
      </c>
      <c r="BV262" s="46" t="e">
        <f>LN(#REF!/#REF!)</f>
        <v>#REF!</v>
      </c>
      <c r="BW262" s="46" t="e">
        <f>LN(#REF!/#REF!)</f>
        <v>#REF!</v>
      </c>
      <c r="BX262" s="46" t="e">
        <f>LN(#REF!/#REF!)</f>
        <v>#REF!</v>
      </c>
      <c r="BY262" s="46" t="e">
        <f>LN(#REF!/#REF!)</f>
        <v>#REF!</v>
      </c>
      <c r="CA262" s="46" t="e">
        <f>LN(#REF!/#REF!)</f>
        <v>#REF!</v>
      </c>
      <c r="CB262" s="46" t="e">
        <f>LN(#REF!/#REF!)</f>
        <v>#REF!</v>
      </c>
      <c r="CC262" s="46" t="e">
        <f>LN(#REF!/#REF!)</f>
        <v>#REF!</v>
      </c>
      <c r="CD262" s="46" t="e">
        <f>LN(#REF!/#REF!)</f>
        <v>#REF!</v>
      </c>
      <c r="CG262" s="46" t="e">
        <f t="shared" si="335"/>
        <v>#REF!</v>
      </c>
      <c r="CH262" s="46">
        <f t="shared" si="336"/>
        <v>1</v>
      </c>
      <c r="CI262" s="46">
        <f t="shared" si="305"/>
        <v>1</v>
      </c>
      <c r="CJ262" s="46"/>
      <c r="CK262" s="46" t="e">
        <f t="shared" si="337"/>
        <v>#REF!</v>
      </c>
      <c r="CL262" s="46">
        <f t="shared" si="338"/>
        <v>1</v>
      </c>
      <c r="CM262" s="46">
        <f t="shared" si="306"/>
        <v>1</v>
      </c>
      <c r="CN262" s="46"/>
      <c r="CO262" s="46" t="e">
        <f t="shared" si="339"/>
        <v>#REF!</v>
      </c>
      <c r="CP262" s="46">
        <f t="shared" si="340"/>
        <v>1</v>
      </c>
      <c r="CQ262" s="46">
        <f t="shared" si="307"/>
        <v>1</v>
      </c>
      <c r="CR262" s="46"/>
      <c r="CS262" s="46" t="e">
        <f t="shared" si="341"/>
        <v>#REF!</v>
      </c>
      <c r="CT262" s="46">
        <f t="shared" si="342"/>
        <v>1</v>
      </c>
      <c r="CU262" s="46">
        <f t="shared" si="308"/>
        <v>1</v>
      </c>
      <c r="CW262" s="46" t="e">
        <f t="shared" si="343"/>
        <v>#REF!</v>
      </c>
      <c r="CX262" s="46">
        <f t="shared" si="344"/>
        <v>1</v>
      </c>
      <c r="CY262" s="46">
        <f t="shared" si="309"/>
        <v>1</v>
      </c>
      <c r="DD262" s="2">
        <f t="shared" si="347"/>
        <v>1993</v>
      </c>
      <c r="DE262" s="46">
        <f t="shared" si="311"/>
        <v>1.064468902157359</v>
      </c>
      <c r="DF262" s="46">
        <f t="shared" si="312"/>
        <v>1.137198393024756</v>
      </c>
      <c r="DG262" s="46">
        <f t="shared" si="313"/>
        <v>0.92573774328700231</v>
      </c>
      <c r="DH262" s="46">
        <f t="shared" si="314"/>
        <v>1.0111341308511184</v>
      </c>
      <c r="DI262" s="52">
        <f t="shared" si="346"/>
        <v>0</v>
      </c>
    </row>
    <row r="263" spans="1:113" x14ac:dyDescent="0.2">
      <c r="A263" s="33" t="s">
        <v>68</v>
      </c>
      <c r="B263" s="1">
        <f t="shared" si="315"/>
        <v>1973</v>
      </c>
      <c r="D263" s="43">
        <f>National_Calibration!O10</f>
        <v>4422.7929999999997</v>
      </c>
      <c r="F263" s="49">
        <f t="shared" si="300"/>
        <v>46.382587898653007</v>
      </c>
      <c r="H263" s="50">
        <f t="shared" si="316"/>
        <v>95.354597498179729</v>
      </c>
      <c r="K263" s="50">
        <f t="shared" si="317"/>
        <v>4505.6766177091549</v>
      </c>
      <c r="L263" s="50">
        <f t="shared" si="318"/>
        <v>97.14155293693743</v>
      </c>
      <c r="O263" s="46">
        <f>Weather_factors!JV32</f>
        <v>0.98160462351350553</v>
      </c>
      <c r="R263" s="46">
        <f t="shared" si="301"/>
        <v>1.5189823803578153</v>
      </c>
      <c r="S263" s="46"/>
      <c r="T263" s="46"/>
      <c r="V263" s="48">
        <f t="shared" si="302"/>
        <v>0.79734073659600746</v>
      </c>
      <c r="W263" s="48">
        <f t="shared" si="303"/>
        <v>1.4862534373941267</v>
      </c>
      <c r="X263" s="48">
        <f t="shared" si="304"/>
        <v>0.97845337550526501</v>
      </c>
      <c r="Y263" s="48">
        <f t="shared" si="319"/>
        <v>1.5189823803578153</v>
      </c>
      <c r="Z263" s="48">
        <f t="shared" si="320"/>
        <v>1.1850504105401811</v>
      </c>
      <c r="AA263" s="48">
        <f t="shared" si="321"/>
        <v>1.1850504105401811</v>
      </c>
      <c r="AB263" s="48"/>
      <c r="AC263" s="48" t="e">
        <f>#REF!*#REF!*X263</f>
        <v>#REF!</v>
      </c>
      <c r="AH263" s="5"/>
      <c r="AJ263" s="46" t="e">
        <f>D263/#REF!</f>
        <v>#REF!</v>
      </c>
      <c r="AK263" s="46" t="e">
        <f>#REF!/#REF!</f>
        <v>#REF!</v>
      </c>
      <c r="AL263" s="46" t="e">
        <f>#REF!/#REF!</f>
        <v>#REF!</v>
      </c>
      <c r="AM263" s="46" t="e">
        <f>#REF!/#REF!</f>
        <v>#REF!</v>
      </c>
      <c r="AO263" s="46" t="e">
        <f t="shared" si="322"/>
        <v>#REF!</v>
      </c>
      <c r="AP263" s="46" t="e">
        <f t="shared" si="323"/>
        <v>#REF!</v>
      </c>
      <c r="AQ263" s="46" t="e">
        <f t="shared" si="324"/>
        <v>#REF!</v>
      </c>
      <c r="AR263" s="46" t="e">
        <f t="shared" si="325"/>
        <v>#REF!</v>
      </c>
      <c r="AS263" s="46" t="e">
        <f t="shared" si="326"/>
        <v>#REF!</v>
      </c>
      <c r="AT263" s="46"/>
      <c r="AU263" s="46" t="e">
        <f t="shared" si="327"/>
        <v>#REF!</v>
      </c>
      <c r="AV263" s="46" t="e">
        <f t="shared" si="328"/>
        <v>#REF!</v>
      </c>
      <c r="AW263" s="46" t="e">
        <f t="shared" si="329"/>
        <v>#REF!</v>
      </c>
      <c r="AX263" s="46" t="e">
        <f t="shared" si="330"/>
        <v>#REF!</v>
      </c>
      <c r="BA263" s="46" t="e">
        <f>LN(#REF!/#REF!)</f>
        <v>#REF!</v>
      </c>
      <c r="BB263" s="46" t="e">
        <f>LN(#REF!/#REF!)</f>
        <v>#REF!</v>
      </c>
      <c r="BC263" s="46" t="e">
        <f>LN(#REF!/#REF!)</f>
        <v>#REF!</v>
      </c>
      <c r="BD263" s="46" t="e">
        <f>LN(#REF!/#REF!)</f>
        <v>#REF!</v>
      </c>
      <c r="BF263" s="46" t="e">
        <f>F263/#REF!</f>
        <v>#REF!</v>
      </c>
      <c r="BG263" s="46" t="e">
        <f>#REF!/#REF!</f>
        <v>#REF!</v>
      </c>
      <c r="BH263" s="46" t="e">
        <f>#REF!/#REF!</f>
        <v>#REF!</v>
      </c>
      <c r="BI263" s="46" t="e">
        <f>#REF!/#REF!</f>
        <v>#REF!</v>
      </c>
      <c r="BJ263" s="46"/>
      <c r="BL263" s="46" t="e">
        <f t="shared" si="331"/>
        <v>#REF!</v>
      </c>
      <c r="BM263" s="46" t="e">
        <f t="shared" si="332"/>
        <v>#REF!</v>
      </c>
      <c r="BN263" s="46" t="e">
        <f t="shared" si="333"/>
        <v>#REF!</v>
      </c>
      <c r="BO263" s="46" t="e">
        <f t="shared" si="334"/>
        <v>#REF!</v>
      </c>
      <c r="BQ263" s="46" t="e">
        <f>LN(#REF!/#REF!)</f>
        <v>#REF!</v>
      </c>
      <c r="BR263" s="46" t="e">
        <f>LN(#REF!/#REF!)</f>
        <v>#REF!</v>
      </c>
      <c r="BS263" s="46" t="e">
        <f>LN(#REF!/#REF!)</f>
        <v>#REF!</v>
      </c>
      <c r="BT263" s="46" t="e">
        <f>LN(#REF!/#REF!)</f>
        <v>#REF!</v>
      </c>
      <c r="BV263" s="46" t="e">
        <f>LN(#REF!/#REF!)</f>
        <v>#REF!</v>
      </c>
      <c r="BW263" s="46" t="e">
        <f>LN(#REF!/#REF!)</f>
        <v>#REF!</v>
      </c>
      <c r="BX263" s="46" t="e">
        <f>LN(#REF!/#REF!)</f>
        <v>#REF!</v>
      </c>
      <c r="BY263" s="46" t="e">
        <f>LN(#REF!/#REF!)</f>
        <v>#REF!</v>
      </c>
      <c r="CA263" s="46" t="e">
        <f>LN(#REF!/#REF!)</f>
        <v>#REF!</v>
      </c>
      <c r="CB263" s="46" t="e">
        <f>LN(#REF!/#REF!)</f>
        <v>#REF!</v>
      </c>
      <c r="CC263" s="46" t="e">
        <f>LN(#REF!/#REF!)</f>
        <v>#REF!</v>
      </c>
      <c r="CD263" s="46" t="e">
        <f>LN(#REF!/#REF!)</f>
        <v>#REF!</v>
      </c>
      <c r="CG263" s="46" t="e">
        <f t="shared" si="335"/>
        <v>#REF!</v>
      </c>
      <c r="CH263" s="46">
        <f t="shared" si="336"/>
        <v>1</v>
      </c>
      <c r="CI263" s="46">
        <f t="shared" si="305"/>
        <v>1</v>
      </c>
      <c r="CJ263" s="46"/>
      <c r="CK263" s="46" t="e">
        <f t="shared" si="337"/>
        <v>#REF!</v>
      </c>
      <c r="CL263" s="46">
        <f t="shared" si="338"/>
        <v>1</v>
      </c>
      <c r="CM263" s="46">
        <f t="shared" si="306"/>
        <v>1</v>
      </c>
      <c r="CN263" s="46"/>
      <c r="CO263" s="46" t="e">
        <f t="shared" si="339"/>
        <v>#REF!</v>
      </c>
      <c r="CP263" s="46">
        <f t="shared" si="340"/>
        <v>1</v>
      </c>
      <c r="CQ263" s="46">
        <f t="shared" si="307"/>
        <v>1</v>
      </c>
      <c r="CR263" s="46"/>
      <c r="CS263" s="46" t="e">
        <f t="shared" si="341"/>
        <v>#REF!</v>
      </c>
      <c r="CT263" s="46">
        <f t="shared" si="342"/>
        <v>1</v>
      </c>
      <c r="CU263" s="46">
        <f t="shared" si="308"/>
        <v>1</v>
      </c>
      <c r="CW263" s="46" t="e">
        <f t="shared" si="343"/>
        <v>#REF!</v>
      </c>
      <c r="CX263" s="46">
        <f t="shared" si="344"/>
        <v>1</v>
      </c>
      <c r="CY263" s="46">
        <f t="shared" si="309"/>
        <v>1</v>
      </c>
      <c r="DD263" s="2">
        <f t="shared" si="347"/>
        <v>1994</v>
      </c>
      <c r="DE263" s="46">
        <f t="shared" si="311"/>
        <v>1.0761755403579056</v>
      </c>
      <c r="DF263" s="46">
        <f t="shared" si="312"/>
        <v>1.1485207898365286</v>
      </c>
      <c r="DG263" s="46">
        <f t="shared" si="313"/>
        <v>0.94649141410464777</v>
      </c>
      <c r="DH263" s="46">
        <f t="shared" si="314"/>
        <v>0.98998263629415628</v>
      </c>
      <c r="DI263" s="52">
        <f t="shared" si="346"/>
        <v>0</v>
      </c>
    </row>
    <row r="264" spans="1:113" x14ac:dyDescent="0.2">
      <c r="A264" s="33" t="s">
        <v>68</v>
      </c>
      <c r="B264" s="1">
        <f t="shared" si="315"/>
        <v>1974</v>
      </c>
      <c r="D264" s="43">
        <f>National_Calibration!O11</f>
        <v>4259.0839999999998</v>
      </c>
      <c r="F264" s="49">
        <f t="shared" si="300"/>
        <v>47.542368755172326</v>
      </c>
      <c r="H264" s="50">
        <f t="shared" si="316"/>
        <v>89.585018826741504</v>
      </c>
      <c r="K264" s="50">
        <f t="shared" si="317"/>
        <v>4337.5107670791722</v>
      </c>
      <c r="L264" s="50">
        <f t="shared" si="318"/>
        <v>91.234637243590782</v>
      </c>
      <c r="O264" s="46">
        <f>Weather_factors!JV33</f>
        <v>0.98191894584460393</v>
      </c>
      <c r="R264" s="46">
        <f t="shared" si="301"/>
        <v>1.4266171608489464</v>
      </c>
      <c r="S264" s="46"/>
      <c r="T264" s="46"/>
      <c r="V264" s="48">
        <f t="shared" si="302"/>
        <v>0.81727797089711285</v>
      </c>
      <c r="W264" s="48">
        <f t="shared" si="303"/>
        <v>1.396325354661623</v>
      </c>
      <c r="X264" s="48">
        <f t="shared" si="304"/>
        <v>0.97876668876652406</v>
      </c>
      <c r="Y264" s="48">
        <f t="shared" si="319"/>
        <v>1.4266171608489464</v>
      </c>
      <c r="Z264" s="48">
        <f t="shared" si="320"/>
        <v>1.1411859525700425</v>
      </c>
      <c r="AA264" s="48">
        <f t="shared" si="321"/>
        <v>1.1411859525700427</v>
      </c>
      <c r="AB264" s="48"/>
      <c r="AC264" s="48" t="e">
        <f>#REF!*#REF!*X264</f>
        <v>#REF!</v>
      </c>
      <c r="AH264" s="5"/>
      <c r="AJ264" s="46" t="e">
        <f>D264/#REF!</f>
        <v>#REF!</v>
      </c>
      <c r="AK264" s="46" t="e">
        <f>#REF!/#REF!</f>
        <v>#REF!</v>
      </c>
      <c r="AL264" s="46" t="e">
        <f>#REF!/#REF!</f>
        <v>#REF!</v>
      </c>
      <c r="AM264" s="46" t="e">
        <f>#REF!/#REF!</f>
        <v>#REF!</v>
      </c>
      <c r="AO264" s="46" t="e">
        <f t="shared" si="322"/>
        <v>#REF!</v>
      </c>
      <c r="AP264" s="46" t="e">
        <f t="shared" si="323"/>
        <v>#REF!</v>
      </c>
      <c r="AQ264" s="46" t="e">
        <f t="shared" si="324"/>
        <v>#REF!</v>
      </c>
      <c r="AR264" s="46" t="e">
        <f t="shared" si="325"/>
        <v>#REF!</v>
      </c>
      <c r="AS264" s="46" t="e">
        <f t="shared" si="326"/>
        <v>#REF!</v>
      </c>
      <c r="AT264" s="46"/>
      <c r="AU264" s="46" t="e">
        <f t="shared" si="327"/>
        <v>#REF!</v>
      </c>
      <c r="AV264" s="46" t="e">
        <f t="shared" si="328"/>
        <v>#REF!</v>
      </c>
      <c r="AW264" s="46" t="e">
        <f t="shared" si="329"/>
        <v>#REF!</v>
      </c>
      <c r="AX264" s="46" t="e">
        <f t="shared" si="330"/>
        <v>#REF!</v>
      </c>
      <c r="BA264" s="46" t="e">
        <f>LN(#REF!/#REF!)</f>
        <v>#REF!</v>
      </c>
      <c r="BB264" s="46" t="e">
        <f>LN(#REF!/#REF!)</f>
        <v>#REF!</v>
      </c>
      <c r="BC264" s="46" t="e">
        <f>LN(#REF!/#REF!)</f>
        <v>#REF!</v>
      </c>
      <c r="BD264" s="46" t="e">
        <f>LN(#REF!/#REF!)</f>
        <v>#REF!</v>
      </c>
      <c r="BF264" s="46" t="e">
        <f>F264/#REF!</f>
        <v>#REF!</v>
      </c>
      <c r="BG264" s="46" t="e">
        <f>#REF!/#REF!</f>
        <v>#REF!</v>
      </c>
      <c r="BH264" s="46" t="e">
        <f>#REF!/#REF!</f>
        <v>#REF!</v>
      </c>
      <c r="BI264" s="46" t="e">
        <f>#REF!/#REF!</f>
        <v>#REF!</v>
      </c>
      <c r="BJ264" s="46"/>
      <c r="BL264" s="46" t="e">
        <f t="shared" si="331"/>
        <v>#REF!</v>
      </c>
      <c r="BM264" s="46" t="e">
        <f t="shared" si="332"/>
        <v>#REF!</v>
      </c>
      <c r="BN264" s="46" t="e">
        <f t="shared" si="333"/>
        <v>#REF!</v>
      </c>
      <c r="BO264" s="46" t="e">
        <f t="shared" si="334"/>
        <v>#REF!</v>
      </c>
      <c r="BQ264" s="46" t="e">
        <f>LN(#REF!/#REF!)</f>
        <v>#REF!</v>
      </c>
      <c r="BR264" s="46" t="e">
        <f>LN(#REF!/#REF!)</f>
        <v>#REF!</v>
      </c>
      <c r="BS264" s="46" t="e">
        <f>LN(#REF!/#REF!)</f>
        <v>#REF!</v>
      </c>
      <c r="BT264" s="46" t="e">
        <f>LN(#REF!/#REF!)</f>
        <v>#REF!</v>
      </c>
      <c r="BV264" s="46" t="e">
        <f>LN(#REF!/#REF!)</f>
        <v>#REF!</v>
      </c>
      <c r="BW264" s="46" t="e">
        <f>LN(#REF!/#REF!)</f>
        <v>#REF!</v>
      </c>
      <c r="BX264" s="46" t="e">
        <f>LN(#REF!/#REF!)</f>
        <v>#REF!</v>
      </c>
      <c r="BY264" s="46" t="e">
        <f>LN(#REF!/#REF!)</f>
        <v>#REF!</v>
      </c>
      <c r="CA264" s="46" t="e">
        <f>LN(#REF!/#REF!)</f>
        <v>#REF!</v>
      </c>
      <c r="CB264" s="46" t="e">
        <f>LN(#REF!/#REF!)</f>
        <v>#REF!</v>
      </c>
      <c r="CC264" s="46" t="e">
        <f>LN(#REF!/#REF!)</f>
        <v>#REF!</v>
      </c>
      <c r="CD264" s="46" t="e">
        <f>LN(#REF!/#REF!)</f>
        <v>#REF!</v>
      </c>
      <c r="CG264" s="46" t="e">
        <f t="shared" si="335"/>
        <v>#REF!</v>
      </c>
      <c r="CH264" s="46">
        <f t="shared" si="336"/>
        <v>1</v>
      </c>
      <c r="CI264" s="46">
        <f t="shared" si="305"/>
        <v>1</v>
      </c>
      <c r="CJ264" s="46"/>
      <c r="CK264" s="46" t="e">
        <f t="shared" si="337"/>
        <v>#REF!</v>
      </c>
      <c r="CL264" s="46">
        <f t="shared" si="338"/>
        <v>1</v>
      </c>
      <c r="CM264" s="46">
        <f t="shared" si="306"/>
        <v>1</v>
      </c>
      <c r="CN264" s="46"/>
      <c r="CO264" s="46" t="e">
        <f t="shared" si="339"/>
        <v>#REF!</v>
      </c>
      <c r="CP264" s="46">
        <f t="shared" si="340"/>
        <v>1</v>
      </c>
      <c r="CQ264" s="46">
        <f t="shared" si="307"/>
        <v>1</v>
      </c>
      <c r="CR264" s="46"/>
      <c r="CS264" s="46" t="e">
        <f t="shared" si="341"/>
        <v>#REF!</v>
      </c>
      <c r="CT264" s="46">
        <f t="shared" si="342"/>
        <v>1</v>
      </c>
      <c r="CU264" s="46">
        <f t="shared" si="308"/>
        <v>1</v>
      </c>
      <c r="CW264" s="46" t="e">
        <f t="shared" si="343"/>
        <v>#REF!</v>
      </c>
      <c r="CX264" s="46">
        <f t="shared" si="344"/>
        <v>1</v>
      </c>
      <c r="CY264" s="46">
        <f t="shared" si="309"/>
        <v>1</v>
      </c>
      <c r="DD264" s="2">
        <f t="shared" si="347"/>
        <v>1995</v>
      </c>
      <c r="DE264" s="46">
        <f t="shared" si="311"/>
        <v>1.0986973749221629</v>
      </c>
      <c r="DF264" s="46">
        <f t="shared" si="312"/>
        <v>1.1624022877522788</v>
      </c>
      <c r="DG264" s="46">
        <f t="shared" si="313"/>
        <v>0.94983206577378565</v>
      </c>
      <c r="DH264" s="46">
        <f t="shared" si="314"/>
        <v>0.99511850834347526</v>
      </c>
      <c r="DI264" s="52">
        <f t="shared" si="346"/>
        <v>0</v>
      </c>
    </row>
    <row r="265" spans="1:113" x14ac:dyDescent="0.2">
      <c r="A265" s="33" t="s">
        <v>68</v>
      </c>
      <c r="B265" s="1">
        <f t="shared" si="315"/>
        <v>1975</v>
      </c>
      <c r="D265" s="43">
        <f>National_Calibration!O12</f>
        <v>4059.1880000000001</v>
      </c>
      <c r="F265" s="49">
        <f t="shared" si="300"/>
        <v>48.478406456760915</v>
      </c>
      <c r="H265" s="50">
        <f t="shared" si="316"/>
        <v>83.731877689100401</v>
      </c>
      <c r="K265" s="50">
        <f t="shared" si="317"/>
        <v>4121.6090688211034</v>
      </c>
      <c r="L265" s="50">
        <f t="shared" si="318"/>
        <v>85.019483313612383</v>
      </c>
      <c r="O265" s="46">
        <f>Weather_factors!JV34</f>
        <v>0.98485516996424949</v>
      </c>
      <c r="R265" s="46">
        <f t="shared" si="301"/>
        <v>1.3294320837586351</v>
      </c>
      <c r="S265" s="46"/>
      <c r="T265" s="46"/>
      <c r="V265" s="48">
        <f t="shared" si="302"/>
        <v>0.83336894434812103</v>
      </c>
      <c r="W265" s="48">
        <f t="shared" si="303"/>
        <v>1.3050948176595856</v>
      </c>
      <c r="X265" s="48">
        <f t="shared" si="304"/>
        <v>0.98169348671784562</v>
      </c>
      <c r="Y265" s="48">
        <f t="shared" si="319"/>
        <v>1.3294320837586351</v>
      </c>
      <c r="Z265" s="48">
        <f t="shared" si="320"/>
        <v>1.0876254904671723</v>
      </c>
      <c r="AA265" s="48">
        <f t="shared" si="321"/>
        <v>1.0876254904671723</v>
      </c>
      <c r="AB265" s="48"/>
      <c r="AC265" s="48" t="e">
        <f>#REF!*#REF!*X265</f>
        <v>#REF!</v>
      </c>
      <c r="AH265" s="5"/>
      <c r="AJ265" s="46" t="e">
        <f>D265/#REF!</f>
        <v>#REF!</v>
      </c>
      <c r="AK265" s="46" t="e">
        <f>#REF!/#REF!</f>
        <v>#REF!</v>
      </c>
      <c r="AL265" s="46" t="e">
        <f>#REF!/#REF!</f>
        <v>#REF!</v>
      </c>
      <c r="AM265" s="46" t="e">
        <f>#REF!/#REF!</f>
        <v>#REF!</v>
      </c>
      <c r="AO265" s="46" t="e">
        <f t="shared" si="322"/>
        <v>#REF!</v>
      </c>
      <c r="AP265" s="46" t="e">
        <f t="shared" si="323"/>
        <v>#REF!</v>
      </c>
      <c r="AQ265" s="46" t="e">
        <f t="shared" si="324"/>
        <v>#REF!</v>
      </c>
      <c r="AR265" s="46" t="e">
        <f t="shared" si="325"/>
        <v>#REF!</v>
      </c>
      <c r="AS265" s="46" t="e">
        <f t="shared" si="326"/>
        <v>#REF!</v>
      </c>
      <c r="AT265" s="46"/>
      <c r="AU265" s="46" t="e">
        <f t="shared" si="327"/>
        <v>#REF!</v>
      </c>
      <c r="AV265" s="46" t="e">
        <f t="shared" si="328"/>
        <v>#REF!</v>
      </c>
      <c r="AW265" s="46" t="e">
        <f t="shared" si="329"/>
        <v>#REF!</v>
      </c>
      <c r="AX265" s="46" t="e">
        <f t="shared" si="330"/>
        <v>#REF!</v>
      </c>
      <c r="BA265" s="46" t="e">
        <f>LN(#REF!/#REF!)</f>
        <v>#REF!</v>
      </c>
      <c r="BB265" s="46" t="e">
        <f>LN(#REF!/#REF!)</f>
        <v>#REF!</v>
      </c>
      <c r="BC265" s="46" t="e">
        <f>LN(#REF!/#REF!)</f>
        <v>#REF!</v>
      </c>
      <c r="BD265" s="46" t="e">
        <f>LN(#REF!/#REF!)</f>
        <v>#REF!</v>
      </c>
      <c r="BF265" s="46" t="e">
        <f>F265/#REF!</f>
        <v>#REF!</v>
      </c>
      <c r="BG265" s="46" t="e">
        <f>#REF!/#REF!</f>
        <v>#REF!</v>
      </c>
      <c r="BH265" s="46" t="e">
        <f>#REF!/#REF!</f>
        <v>#REF!</v>
      </c>
      <c r="BI265" s="46" t="e">
        <f>#REF!/#REF!</f>
        <v>#REF!</v>
      </c>
      <c r="BJ265" s="46"/>
      <c r="BL265" s="46" t="e">
        <f t="shared" si="331"/>
        <v>#REF!</v>
      </c>
      <c r="BM265" s="46" t="e">
        <f t="shared" si="332"/>
        <v>#REF!</v>
      </c>
      <c r="BN265" s="46" t="e">
        <f t="shared" si="333"/>
        <v>#REF!</v>
      </c>
      <c r="BO265" s="46" t="e">
        <f t="shared" si="334"/>
        <v>#REF!</v>
      </c>
      <c r="BQ265" s="46" t="e">
        <f>LN(#REF!/#REF!)</f>
        <v>#REF!</v>
      </c>
      <c r="BR265" s="46" t="e">
        <f>LN(#REF!/#REF!)</f>
        <v>#REF!</v>
      </c>
      <c r="BS265" s="46" t="e">
        <f>LN(#REF!/#REF!)</f>
        <v>#REF!</v>
      </c>
      <c r="BT265" s="46" t="e">
        <f>LN(#REF!/#REF!)</f>
        <v>#REF!</v>
      </c>
      <c r="BV265" s="46" t="e">
        <f>LN(#REF!/#REF!)</f>
        <v>#REF!</v>
      </c>
      <c r="BW265" s="46" t="e">
        <f>LN(#REF!/#REF!)</f>
        <v>#REF!</v>
      </c>
      <c r="BX265" s="46" t="e">
        <f>LN(#REF!/#REF!)</f>
        <v>#REF!</v>
      </c>
      <c r="BY265" s="46" t="e">
        <f>LN(#REF!/#REF!)</f>
        <v>#REF!</v>
      </c>
      <c r="CA265" s="46" t="e">
        <f>LN(#REF!/#REF!)</f>
        <v>#REF!</v>
      </c>
      <c r="CB265" s="46" t="e">
        <f>LN(#REF!/#REF!)</f>
        <v>#REF!</v>
      </c>
      <c r="CC265" s="46" t="e">
        <f>LN(#REF!/#REF!)</f>
        <v>#REF!</v>
      </c>
      <c r="CD265" s="46" t="e">
        <f>LN(#REF!/#REF!)</f>
        <v>#REF!</v>
      </c>
      <c r="CG265" s="46" t="e">
        <f t="shared" si="335"/>
        <v>#REF!</v>
      </c>
      <c r="CH265" s="46">
        <f t="shared" si="336"/>
        <v>1</v>
      </c>
      <c r="CI265" s="46">
        <f t="shared" si="305"/>
        <v>1</v>
      </c>
      <c r="CJ265" s="46"/>
      <c r="CK265" s="46" t="e">
        <f t="shared" si="337"/>
        <v>#REF!</v>
      </c>
      <c r="CL265" s="46">
        <f t="shared" si="338"/>
        <v>1</v>
      </c>
      <c r="CM265" s="46">
        <f t="shared" si="306"/>
        <v>1</v>
      </c>
      <c r="CN265" s="46"/>
      <c r="CO265" s="46" t="e">
        <f t="shared" si="339"/>
        <v>#REF!</v>
      </c>
      <c r="CP265" s="46">
        <f t="shared" si="340"/>
        <v>1</v>
      </c>
      <c r="CQ265" s="46">
        <f t="shared" si="307"/>
        <v>1</v>
      </c>
      <c r="CR265" s="46"/>
      <c r="CS265" s="46" t="e">
        <f t="shared" si="341"/>
        <v>#REF!</v>
      </c>
      <c r="CT265" s="46">
        <f t="shared" si="342"/>
        <v>1</v>
      </c>
      <c r="CU265" s="46">
        <f t="shared" si="308"/>
        <v>1</v>
      </c>
      <c r="CW265" s="46" t="e">
        <f t="shared" si="343"/>
        <v>#REF!</v>
      </c>
      <c r="CX265" s="46">
        <f t="shared" si="344"/>
        <v>1</v>
      </c>
      <c r="CY265" s="46">
        <f t="shared" si="309"/>
        <v>1</v>
      </c>
      <c r="DD265" s="2">
        <f t="shared" si="347"/>
        <v>1996</v>
      </c>
      <c r="DE265" s="46">
        <f t="shared" si="311"/>
        <v>1.1450236806821579</v>
      </c>
      <c r="DF265" s="46">
        <f t="shared" si="312"/>
        <v>1.1777938855467078</v>
      </c>
      <c r="DG265" s="46">
        <f t="shared" si="313"/>
        <v>0.9598237875193838</v>
      </c>
      <c r="DH265" s="46">
        <f t="shared" si="314"/>
        <v>1.0128698979102659</v>
      </c>
      <c r="DI265" s="52">
        <f t="shared" si="346"/>
        <v>0</v>
      </c>
    </row>
    <row r="266" spans="1:113" x14ac:dyDescent="0.2">
      <c r="A266" s="33" t="s">
        <v>68</v>
      </c>
      <c r="B266" s="1">
        <f t="shared" si="315"/>
        <v>1976</v>
      </c>
      <c r="D266" s="43">
        <f>National_Calibration!O13</f>
        <v>4371.4690000000001</v>
      </c>
      <c r="F266" s="49">
        <f t="shared" si="300"/>
        <v>49.218818000569165</v>
      </c>
      <c r="H266" s="50">
        <f t="shared" si="316"/>
        <v>88.817025227006638</v>
      </c>
      <c r="K266" s="50">
        <f t="shared" si="317"/>
        <v>4296.555682129555</v>
      </c>
      <c r="L266" s="50">
        <f t="shared" si="318"/>
        <v>87.294978966781954</v>
      </c>
      <c r="O266" s="46">
        <f>Weather_factors!JV35</f>
        <v>1.0174356678727634</v>
      </c>
      <c r="R266" s="46">
        <f t="shared" si="301"/>
        <v>1.3650135388542648</v>
      </c>
      <c r="S266" s="46"/>
      <c r="T266" s="46"/>
      <c r="V266" s="48">
        <f t="shared" si="302"/>
        <v>0.84609700270946586</v>
      </c>
      <c r="W266" s="48">
        <f t="shared" si="303"/>
        <v>1.3843549499045327</v>
      </c>
      <c r="X266" s="48">
        <f t="shared" si="304"/>
        <v>1.0141693913647933</v>
      </c>
      <c r="Y266" s="48">
        <f t="shared" si="319"/>
        <v>1.3650135388542648</v>
      </c>
      <c r="Z266" s="48">
        <f t="shared" si="320"/>
        <v>1.1712985738002375</v>
      </c>
      <c r="AA266" s="48">
        <f t="shared" si="321"/>
        <v>1.1712985738002379</v>
      </c>
      <c r="AB266" s="48"/>
      <c r="AC266" s="48" t="e">
        <f>#REF!*#REF!*X266</f>
        <v>#REF!</v>
      </c>
      <c r="AH266" s="5"/>
      <c r="AJ266" s="46" t="e">
        <f>D266/#REF!</f>
        <v>#REF!</v>
      </c>
      <c r="AK266" s="46" t="e">
        <f>#REF!/#REF!</f>
        <v>#REF!</v>
      </c>
      <c r="AL266" s="46" t="e">
        <f>#REF!/#REF!</f>
        <v>#REF!</v>
      </c>
      <c r="AM266" s="46" t="e">
        <f>#REF!/#REF!</f>
        <v>#REF!</v>
      </c>
      <c r="AO266" s="46" t="e">
        <f t="shared" si="322"/>
        <v>#REF!</v>
      </c>
      <c r="AP266" s="46" t="e">
        <f t="shared" si="323"/>
        <v>#REF!</v>
      </c>
      <c r="AQ266" s="46" t="e">
        <f t="shared" si="324"/>
        <v>#REF!</v>
      </c>
      <c r="AR266" s="46" t="e">
        <f t="shared" si="325"/>
        <v>#REF!</v>
      </c>
      <c r="AS266" s="46" t="e">
        <f t="shared" si="326"/>
        <v>#REF!</v>
      </c>
      <c r="AT266" s="46"/>
      <c r="AU266" s="46" t="e">
        <f t="shared" si="327"/>
        <v>#REF!</v>
      </c>
      <c r="AV266" s="46" t="e">
        <f t="shared" si="328"/>
        <v>#REF!</v>
      </c>
      <c r="AW266" s="46" t="e">
        <f t="shared" si="329"/>
        <v>#REF!</v>
      </c>
      <c r="AX266" s="46" t="e">
        <f t="shared" si="330"/>
        <v>#REF!</v>
      </c>
      <c r="BA266" s="46" t="e">
        <f>LN(#REF!/#REF!)</f>
        <v>#REF!</v>
      </c>
      <c r="BB266" s="46" t="e">
        <f>LN(#REF!/#REF!)</f>
        <v>#REF!</v>
      </c>
      <c r="BC266" s="46" t="e">
        <f>LN(#REF!/#REF!)</f>
        <v>#REF!</v>
      </c>
      <c r="BD266" s="46" t="e">
        <f>LN(#REF!/#REF!)</f>
        <v>#REF!</v>
      </c>
      <c r="BF266" s="46" t="e">
        <f>F266/#REF!</f>
        <v>#REF!</v>
      </c>
      <c r="BG266" s="46" t="e">
        <f>#REF!/#REF!</f>
        <v>#REF!</v>
      </c>
      <c r="BH266" s="46" t="e">
        <f>#REF!/#REF!</f>
        <v>#REF!</v>
      </c>
      <c r="BI266" s="46" t="e">
        <f>#REF!/#REF!</f>
        <v>#REF!</v>
      </c>
      <c r="BJ266" s="46"/>
      <c r="BL266" s="46" t="e">
        <f t="shared" si="331"/>
        <v>#REF!</v>
      </c>
      <c r="BM266" s="46" t="e">
        <f t="shared" si="332"/>
        <v>#REF!</v>
      </c>
      <c r="BN266" s="46" t="e">
        <f t="shared" si="333"/>
        <v>#REF!</v>
      </c>
      <c r="BO266" s="46" t="e">
        <f t="shared" si="334"/>
        <v>#REF!</v>
      </c>
      <c r="BQ266" s="46" t="e">
        <f>LN(#REF!/#REF!)</f>
        <v>#REF!</v>
      </c>
      <c r="BR266" s="46" t="e">
        <f>LN(#REF!/#REF!)</f>
        <v>#REF!</v>
      </c>
      <c r="BS266" s="46" t="e">
        <f>LN(#REF!/#REF!)</f>
        <v>#REF!</v>
      </c>
      <c r="BT266" s="46" t="e">
        <f>LN(#REF!/#REF!)</f>
        <v>#REF!</v>
      </c>
      <c r="BV266" s="46" t="e">
        <f>LN(#REF!/#REF!)</f>
        <v>#REF!</v>
      </c>
      <c r="BW266" s="46" t="e">
        <f>LN(#REF!/#REF!)</f>
        <v>#REF!</v>
      </c>
      <c r="BX266" s="46" t="e">
        <f>LN(#REF!/#REF!)</f>
        <v>#REF!</v>
      </c>
      <c r="BY266" s="46" t="e">
        <f>LN(#REF!/#REF!)</f>
        <v>#REF!</v>
      </c>
      <c r="CA266" s="46" t="e">
        <f>LN(#REF!/#REF!)</f>
        <v>#REF!</v>
      </c>
      <c r="CB266" s="46" t="e">
        <f>LN(#REF!/#REF!)</f>
        <v>#REF!</v>
      </c>
      <c r="CC266" s="46" t="e">
        <f>LN(#REF!/#REF!)</f>
        <v>#REF!</v>
      </c>
      <c r="CD266" s="46" t="e">
        <f>LN(#REF!/#REF!)</f>
        <v>#REF!</v>
      </c>
      <c r="CG266" s="46" t="e">
        <f t="shared" si="335"/>
        <v>#REF!</v>
      </c>
      <c r="CH266" s="46">
        <f t="shared" si="336"/>
        <v>1</v>
      </c>
      <c r="CI266" s="46">
        <f t="shared" si="305"/>
        <v>1</v>
      </c>
      <c r="CJ266" s="46"/>
      <c r="CK266" s="46" t="e">
        <f t="shared" si="337"/>
        <v>#REF!</v>
      </c>
      <c r="CL266" s="46">
        <f t="shared" si="338"/>
        <v>1</v>
      </c>
      <c r="CM266" s="46">
        <f t="shared" si="306"/>
        <v>1</v>
      </c>
      <c r="CN266" s="46"/>
      <c r="CO266" s="46" t="e">
        <f t="shared" si="339"/>
        <v>#REF!</v>
      </c>
      <c r="CP266" s="46">
        <f t="shared" si="340"/>
        <v>1</v>
      </c>
      <c r="CQ266" s="46">
        <f t="shared" si="307"/>
        <v>1</v>
      </c>
      <c r="CR266" s="46"/>
      <c r="CS266" s="46" t="e">
        <f t="shared" si="341"/>
        <v>#REF!</v>
      </c>
      <c r="CT266" s="46">
        <f t="shared" si="342"/>
        <v>1</v>
      </c>
      <c r="CU266" s="46">
        <f t="shared" si="308"/>
        <v>1</v>
      </c>
      <c r="CW266" s="46" t="e">
        <f t="shared" si="343"/>
        <v>#REF!</v>
      </c>
      <c r="CX266" s="46">
        <f t="shared" si="344"/>
        <v>1</v>
      </c>
      <c r="CY266" s="46">
        <f t="shared" si="309"/>
        <v>1</v>
      </c>
      <c r="DD266" s="2">
        <f t="shared" si="347"/>
        <v>1997</v>
      </c>
      <c r="DE266" s="46">
        <f t="shared" si="311"/>
        <v>1.1509245594235613</v>
      </c>
      <c r="DF266" s="46">
        <f t="shared" si="312"/>
        <v>1.1950535636486832</v>
      </c>
      <c r="DG266" s="46">
        <f t="shared" si="313"/>
        <v>0.9662985924158658</v>
      </c>
      <c r="DH266" s="46">
        <f t="shared" si="314"/>
        <v>0.99666254893324269</v>
      </c>
      <c r="DI266" s="52">
        <f t="shared" si="346"/>
        <v>0</v>
      </c>
    </row>
    <row r="267" spans="1:113" x14ac:dyDescent="0.2">
      <c r="A267" s="33" t="s">
        <v>68</v>
      </c>
      <c r="B267" s="1">
        <f t="shared" si="315"/>
        <v>1977</v>
      </c>
      <c r="D267" s="43">
        <f>National_Calibration!O14</f>
        <v>4258.152</v>
      </c>
      <c r="F267" s="49">
        <f t="shared" si="300"/>
        <v>50.022048157018361</v>
      </c>
      <c r="H267" s="50">
        <f t="shared" si="316"/>
        <v>85.125502790963964</v>
      </c>
      <c r="K267" s="50">
        <f t="shared" si="317"/>
        <v>4233.7979387812547</v>
      </c>
      <c r="L267" s="50">
        <f t="shared" si="318"/>
        <v>84.63863625678492</v>
      </c>
      <c r="O267" s="46">
        <f>Weather_factors!JV36</f>
        <v>1.0057522965363235</v>
      </c>
      <c r="R267" s="46">
        <f t="shared" si="301"/>
        <v>1.3234768570668445</v>
      </c>
      <c r="S267" s="46"/>
      <c r="T267" s="46"/>
      <c r="V267" s="48">
        <f t="shared" si="302"/>
        <v>0.85990494559524699</v>
      </c>
      <c r="W267" s="48">
        <f t="shared" si="303"/>
        <v>1.3268166868974376</v>
      </c>
      <c r="X267" s="48">
        <f t="shared" si="304"/>
        <v>1.002523527187317</v>
      </c>
      <c r="Y267" s="48">
        <f t="shared" si="319"/>
        <v>1.3234768570668445</v>
      </c>
      <c r="Z267" s="48">
        <f t="shared" si="320"/>
        <v>1.1409362309614068</v>
      </c>
      <c r="AA267" s="48">
        <f t="shared" si="321"/>
        <v>1.1409362309614068</v>
      </c>
      <c r="AB267" s="48"/>
      <c r="AC267" s="48" t="e">
        <f>#REF!*#REF!*X267</f>
        <v>#REF!</v>
      </c>
      <c r="AH267" s="5"/>
      <c r="AJ267" s="46" t="e">
        <f>D267/#REF!</f>
        <v>#REF!</v>
      </c>
      <c r="AK267" s="46" t="e">
        <f>#REF!/#REF!</f>
        <v>#REF!</v>
      </c>
      <c r="AL267" s="46" t="e">
        <f>#REF!/#REF!</f>
        <v>#REF!</v>
      </c>
      <c r="AM267" s="46" t="e">
        <f>#REF!/#REF!</f>
        <v>#REF!</v>
      </c>
      <c r="AO267" s="46" t="e">
        <f t="shared" si="322"/>
        <v>#REF!</v>
      </c>
      <c r="AP267" s="46" t="e">
        <f t="shared" si="323"/>
        <v>#REF!</v>
      </c>
      <c r="AQ267" s="46" t="e">
        <f t="shared" si="324"/>
        <v>#REF!</v>
      </c>
      <c r="AR267" s="46" t="e">
        <f t="shared" si="325"/>
        <v>#REF!</v>
      </c>
      <c r="AS267" s="46" t="e">
        <f t="shared" si="326"/>
        <v>#REF!</v>
      </c>
      <c r="AT267" s="46"/>
      <c r="AU267" s="46" t="e">
        <f t="shared" si="327"/>
        <v>#REF!</v>
      </c>
      <c r="AV267" s="46" t="e">
        <f t="shared" si="328"/>
        <v>#REF!</v>
      </c>
      <c r="AW267" s="46" t="e">
        <f t="shared" si="329"/>
        <v>#REF!</v>
      </c>
      <c r="AX267" s="46" t="e">
        <f t="shared" si="330"/>
        <v>#REF!</v>
      </c>
      <c r="BA267" s="46" t="e">
        <f>LN(#REF!/#REF!)</f>
        <v>#REF!</v>
      </c>
      <c r="BB267" s="46" t="e">
        <f>LN(#REF!/#REF!)</f>
        <v>#REF!</v>
      </c>
      <c r="BC267" s="46" t="e">
        <f>LN(#REF!/#REF!)</f>
        <v>#REF!</v>
      </c>
      <c r="BD267" s="46" t="e">
        <f>LN(#REF!/#REF!)</f>
        <v>#REF!</v>
      </c>
      <c r="BF267" s="46" t="e">
        <f>F267/#REF!</f>
        <v>#REF!</v>
      </c>
      <c r="BG267" s="46" t="e">
        <f>#REF!/#REF!</f>
        <v>#REF!</v>
      </c>
      <c r="BH267" s="46" t="e">
        <f>#REF!/#REF!</f>
        <v>#REF!</v>
      </c>
      <c r="BI267" s="46" t="e">
        <f>#REF!/#REF!</f>
        <v>#REF!</v>
      </c>
      <c r="BJ267" s="46"/>
      <c r="BL267" s="46" t="e">
        <f t="shared" si="331"/>
        <v>#REF!</v>
      </c>
      <c r="BM267" s="46" t="e">
        <f t="shared" si="332"/>
        <v>#REF!</v>
      </c>
      <c r="BN267" s="46" t="e">
        <f t="shared" si="333"/>
        <v>#REF!</v>
      </c>
      <c r="BO267" s="46" t="e">
        <f t="shared" si="334"/>
        <v>#REF!</v>
      </c>
      <c r="BQ267" s="46" t="e">
        <f>LN(#REF!/#REF!)</f>
        <v>#REF!</v>
      </c>
      <c r="BR267" s="46" t="e">
        <f>LN(#REF!/#REF!)</f>
        <v>#REF!</v>
      </c>
      <c r="BS267" s="46" t="e">
        <f>LN(#REF!/#REF!)</f>
        <v>#REF!</v>
      </c>
      <c r="BT267" s="46" t="e">
        <f>LN(#REF!/#REF!)</f>
        <v>#REF!</v>
      </c>
      <c r="BV267" s="46" t="e">
        <f>LN(#REF!/#REF!)</f>
        <v>#REF!</v>
      </c>
      <c r="BW267" s="46" t="e">
        <f>LN(#REF!/#REF!)</f>
        <v>#REF!</v>
      </c>
      <c r="BX267" s="46" t="e">
        <f>LN(#REF!/#REF!)</f>
        <v>#REF!</v>
      </c>
      <c r="BY267" s="46" t="e">
        <f>LN(#REF!/#REF!)</f>
        <v>#REF!</v>
      </c>
      <c r="CA267" s="46" t="e">
        <f>LN(#REF!/#REF!)</f>
        <v>#REF!</v>
      </c>
      <c r="CB267" s="46" t="e">
        <f>LN(#REF!/#REF!)</f>
        <v>#REF!</v>
      </c>
      <c r="CC267" s="46" t="e">
        <f>LN(#REF!/#REF!)</f>
        <v>#REF!</v>
      </c>
      <c r="CD267" s="46" t="e">
        <f>LN(#REF!/#REF!)</f>
        <v>#REF!</v>
      </c>
      <c r="CG267" s="46" t="e">
        <f t="shared" si="335"/>
        <v>#REF!</v>
      </c>
      <c r="CH267" s="46">
        <f t="shared" si="336"/>
        <v>1</v>
      </c>
      <c r="CI267" s="46">
        <f t="shared" si="305"/>
        <v>1</v>
      </c>
      <c r="CJ267" s="46"/>
      <c r="CK267" s="46" t="e">
        <f t="shared" si="337"/>
        <v>#REF!</v>
      </c>
      <c r="CL267" s="46">
        <f t="shared" si="338"/>
        <v>1</v>
      </c>
      <c r="CM267" s="46">
        <f t="shared" si="306"/>
        <v>1</v>
      </c>
      <c r="CN267" s="46"/>
      <c r="CO267" s="46" t="e">
        <f t="shared" si="339"/>
        <v>#REF!</v>
      </c>
      <c r="CP267" s="46">
        <f t="shared" si="340"/>
        <v>1</v>
      </c>
      <c r="CQ267" s="46">
        <f t="shared" si="307"/>
        <v>1</v>
      </c>
      <c r="CR267" s="46"/>
      <c r="CS267" s="46" t="e">
        <f t="shared" si="341"/>
        <v>#REF!</v>
      </c>
      <c r="CT267" s="46">
        <f t="shared" si="342"/>
        <v>1</v>
      </c>
      <c r="CU267" s="46">
        <f t="shared" si="308"/>
        <v>1</v>
      </c>
      <c r="CW267" s="46" t="e">
        <f t="shared" si="343"/>
        <v>#REF!</v>
      </c>
      <c r="CX267" s="46">
        <f t="shared" si="344"/>
        <v>1</v>
      </c>
      <c r="CY267" s="46">
        <f t="shared" si="309"/>
        <v>1</v>
      </c>
      <c r="DD267" s="2">
        <f t="shared" si="347"/>
        <v>1998</v>
      </c>
      <c r="DE267" s="46">
        <f t="shared" si="311"/>
        <v>1.0730454461174721</v>
      </c>
      <c r="DF267" s="46">
        <f t="shared" si="312"/>
        <v>1.2170318063299685</v>
      </c>
      <c r="DG267" s="46">
        <f t="shared" si="313"/>
        <v>0.94078423706236025</v>
      </c>
      <c r="DH267" s="46">
        <f t="shared" si="314"/>
        <v>0.93718678319793003</v>
      </c>
      <c r="DI267" s="52">
        <f t="shared" si="346"/>
        <v>0</v>
      </c>
    </row>
    <row r="268" spans="1:113" x14ac:dyDescent="0.2">
      <c r="A268" s="33" t="s">
        <v>68</v>
      </c>
      <c r="B268" s="1">
        <f t="shared" si="315"/>
        <v>1978</v>
      </c>
      <c r="D268" s="43">
        <f>National_Calibration!O15</f>
        <v>4308.9409999999998</v>
      </c>
      <c r="F268" s="49">
        <f t="shared" si="300"/>
        <v>51.004508012970277</v>
      </c>
      <c r="H268" s="50">
        <f t="shared" si="316"/>
        <v>84.481571685864523</v>
      </c>
      <c r="K268" s="50">
        <f t="shared" si="317"/>
        <v>4115.0660193202411</v>
      </c>
      <c r="L268" s="50">
        <f t="shared" si="318"/>
        <v>80.680437467876231</v>
      </c>
      <c r="O268" s="46">
        <f>Weather_factors!JV37</f>
        <v>1.047113455718454</v>
      </c>
      <c r="R268" s="46">
        <f t="shared" si="301"/>
        <v>1.2615833209174985</v>
      </c>
      <c r="S268" s="46"/>
      <c r="T268" s="46"/>
      <c r="V268" s="48">
        <f t="shared" si="302"/>
        <v>0.87679393995089527</v>
      </c>
      <c r="W268" s="48">
        <f t="shared" si="303"/>
        <v>1.3167799939271032</v>
      </c>
      <c r="X268" s="48">
        <f t="shared" si="304"/>
        <v>1.0437519045269736</v>
      </c>
      <c r="Y268" s="48">
        <f t="shared" si="319"/>
        <v>1.2615833209174985</v>
      </c>
      <c r="Z268" s="48">
        <f t="shared" si="320"/>
        <v>1.1545447189238607</v>
      </c>
      <c r="AA268" s="48">
        <f t="shared" si="321"/>
        <v>1.1545447189238607</v>
      </c>
      <c r="AB268" s="48"/>
      <c r="AC268" s="48" t="e">
        <f>#REF!*#REF!*X268</f>
        <v>#REF!</v>
      </c>
      <c r="AH268" s="5"/>
      <c r="AJ268" s="46" t="e">
        <f>D268/#REF!</f>
        <v>#REF!</v>
      </c>
      <c r="AK268" s="46" t="e">
        <f>#REF!/#REF!</f>
        <v>#REF!</v>
      </c>
      <c r="AL268" s="46" t="e">
        <f>#REF!/#REF!</f>
        <v>#REF!</v>
      </c>
      <c r="AM268" s="46" t="e">
        <f>#REF!/#REF!</f>
        <v>#REF!</v>
      </c>
      <c r="AO268" s="46" t="e">
        <f t="shared" si="322"/>
        <v>#REF!</v>
      </c>
      <c r="AP268" s="46" t="e">
        <f t="shared" si="323"/>
        <v>#REF!</v>
      </c>
      <c r="AQ268" s="46" t="e">
        <f t="shared" si="324"/>
        <v>#REF!</v>
      </c>
      <c r="AR268" s="46" t="e">
        <f t="shared" si="325"/>
        <v>#REF!</v>
      </c>
      <c r="AS268" s="46" t="e">
        <f t="shared" si="326"/>
        <v>#REF!</v>
      </c>
      <c r="AT268" s="46"/>
      <c r="AU268" s="46" t="e">
        <f t="shared" si="327"/>
        <v>#REF!</v>
      </c>
      <c r="AV268" s="46" t="e">
        <f t="shared" si="328"/>
        <v>#REF!</v>
      </c>
      <c r="AW268" s="46" t="e">
        <f t="shared" si="329"/>
        <v>#REF!</v>
      </c>
      <c r="AX268" s="46" t="e">
        <f t="shared" si="330"/>
        <v>#REF!</v>
      </c>
      <c r="BA268" s="46" t="e">
        <f>LN(#REF!/#REF!)</f>
        <v>#REF!</v>
      </c>
      <c r="BB268" s="46" t="e">
        <f>LN(#REF!/#REF!)</f>
        <v>#REF!</v>
      </c>
      <c r="BC268" s="46" t="e">
        <f>LN(#REF!/#REF!)</f>
        <v>#REF!</v>
      </c>
      <c r="BD268" s="46" t="e">
        <f>LN(#REF!/#REF!)</f>
        <v>#REF!</v>
      </c>
      <c r="BF268" s="46" t="e">
        <f>F268/#REF!</f>
        <v>#REF!</v>
      </c>
      <c r="BG268" s="46" t="e">
        <f>#REF!/#REF!</f>
        <v>#REF!</v>
      </c>
      <c r="BH268" s="46" t="e">
        <f>#REF!/#REF!</f>
        <v>#REF!</v>
      </c>
      <c r="BI268" s="46" t="e">
        <f>#REF!/#REF!</f>
        <v>#REF!</v>
      </c>
      <c r="BJ268" s="46"/>
      <c r="BL268" s="46" t="e">
        <f t="shared" si="331"/>
        <v>#REF!</v>
      </c>
      <c r="BM268" s="46" t="e">
        <f t="shared" si="332"/>
        <v>#REF!</v>
      </c>
      <c r="BN268" s="46" t="e">
        <f t="shared" si="333"/>
        <v>#REF!</v>
      </c>
      <c r="BO268" s="46" t="e">
        <f t="shared" si="334"/>
        <v>#REF!</v>
      </c>
      <c r="BQ268" s="46" t="e">
        <f>LN(#REF!/#REF!)</f>
        <v>#REF!</v>
      </c>
      <c r="BR268" s="46" t="e">
        <f>LN(#REF!/#REF!)</f>
        <v>#REF!</v>
      </c>
      <c r="BS268" s="46" t="e">
        <f>LN(#REF!/#REF!)</f>
        <v>#REF!</v>
      </c>
      <c r="BT268" s="46" t="e">
        <f>LN(#REF!/#REF!)</f>
        <v>#REF!</v>
      </c>
      <c r="BV268" s="46" t="e">
        <f>LN(#REF!/#REF!)</f>
        <v>#REF!</v>
      </c>
      <c r="BW268" s="46" t="e">
        <f>LN(#REF!/#REF!)</f>
        <v>#REF!</v>
      </c>
      <c r="BX268" s="46" t="e">
        <f>LN(#REF!/#REF!)</f>
        <v>#REF!</v>
      </c>
      <c r="BY268" s="46" t="e">
        <f>LN(#REF!/#REF!)</f>
        <v>#REF!</v>
      </c>
      <c r="CA268" s="46" t="e">
        <f>LN(#REF!/#REF!)</f>
        <v>#REF!</v>
      </c>
      <c r="CB268" s="46" t="e">
        <f>LN(#REF!/#REF!)</f>
        <v>#REF!</v>
      </c>
      <c r="CC268" s="46" t="e">
        <f>LN(#REF!/#REF!)</f>
        <v>#REF!</v>
      </c>
      <c r="CD268" s="46" t="e">
        <f>LN(#REF!/#REF!)</f>
        <v>#REF!</v>
      </c>
      <c r="CG268" s="46" t="e">
        <f t="shared" si="335"/>
        <v>#REF!</v>
      </c>
      <c r="CH268" s="46">
        <f t="shared" si="336"/>
        <v>1</v>
      </c>
      <c r="CI268" s="46">
        <f t="shared" si="305"/>
        <v>1</v>
      </c>
      <c r="CJ268" s="46"/>
      <c r="CK268" s="46" t="e">
        <f t="shared" si="337"/>
        <v>#REF!</v>
      </c>
      <c r="CL268" s="46">
        <f t="shared" si="338"/>
        <v>1</v>
      </c>
      <c r="CM268" s="46">
        <f t="shared" si="306"/>
        <v>1</v>
      </c>
      <c r="CN268" s="46"/>
      <c r="CO268" s="46" t="e">
        <f t="shared" si="339"/>
        <v>#REF!</v>
      </c>
      <c r="CP268" s="46">
        <f t="shared" si="340"/>
        <v>1</v>
      </c>
      <c r="CQ268" s="46">
        <f t="shared" si="307"/>
        <v>1</v>
      </c>
      <c r="CR268" s="46"/>
      <c r="CS268" s="46" t="e">
        <f t="shared" si="341"/>
        <v>#REF!</v>
      </c>
      <c r="CT268" s="46">
        <f t="shared" si="342"/>
        <v>1</v>
      </c>
      <c r="CU268" s="46">
        <f t="shared" si="308"/>
        <v>1</v>
      </c>
      <c r="CW268" s="46" t="e">
        <f t="shared" si="343"/>
        <v>#REF!</v>
      </c>
      <c r="CX268" s="46">
        <f t="shared" si="344"/>
        <v>1</v>
      </c>
      <c r="CY268" s="46">
        <f t="shared" si="309"/>
        <v>1</v>
      </c>
      <c r="DD268" s="2">
        <f t="shared" si="347"/>
        <v>1999</v>
      </c>
      <c r="DE268" s="46">
        <f t="shared" si="311"/>
        <v>1.086059371580395</v>
      </c>
      <c r="DF268" s="46">
        <f t="shared" si="312"/>
        <v>1.242869781413823</v>
      </c>
      <c r="DG268" s="46">
        <f t="shared" si="313"/>
        <v>0.91449890951322255</v>
      </c>
      <c r="DH268" s="46">
        <f t="shared" si="314"/>
        <v>0.95553092369844872</v>
      </c>
      <c r="DI268" s="52">
        <f t="shared" si="346"/>
        <v>0</v>
      </c>
    </row>
    <row r="269" spans="1:113" x14ac:dyDescent="0.2">
      <c r="A269" s="33" t="s">
        <v>68</v>
      </c>
      <c r="B269" s="1">
        <f t="shared" si="315"/>
        <v>1979</v>
      </c>
      <c r="D269" s="43">
        <f>National_Calibration!O16</f>
        <v>4365.8440000000001</v>
      </c>
      <c r="F269" s="49">
        <f t="shared" si="300"/>
        <v>52.144920365325937</v>
      </c>
      <c r="H269" s="50">
        <f t="shared" si="316"/>
        <v>83.725202175264855</v>
      </c>
      <c r="K269" s="50">
        <f t="shared" si="317"/>
        <v>4294.7734592701127</v>
      </c>
      <c r="L269" s="50">
        <f t="shared" si="318"/>
        <v>82.36225943353719</v>
      </c>
      <c r="O269" s="46">
        <f>Weather_factors!JV38</f>
        <v>1.0165481465795325</v>
      </c>
      <c r="R269" s="46">
        <f t="shared" si="301"/>
        <v>1.2878816232968746</v>
      </c>
      <c r="S269" s="46"/>
      <c r="T269" s="46"/>
      <c r="V269" s="48">
        <f t="shared" si="302"/>
        <v>0.89639821962233757</v>
      </c>
      <c r="W269" s="48">
        <f t="shared" si="303"/>
        <v>1.3049907691328784</v>
      </c>
      <c r="X269" s="48">
        <f t="shared" si="304"/>
        <v>1.0132847192835981</v>
      </c>
      <c r="Y269" s="48">
        <f t="shared" si="319"/>
        <v>1.2878816232968746</v>
      </c>
      <c r="Z269" s="48">
        <f t="shared" si="320"/>
        <v>1.169791402074297</v>
      </c>
      <c r="AA269" s="48">
        <f t="shared" si="321"/>
        <v>1.1697914020742972</v>
      </c>
      <c r="AB269" s="48"/>
      <c r="AC269" s="48" t="e">
        <f>#REF!*#REF!*X269</f>
        <v>#REF!</v>
      </c>
      <c r="AH269" s="5"/>
      <c r="AJ269" s="46" t="e">
        <f>D269/#REF!</f>
        <v>#REF!</v>
      </c>
      <c r="AK269" s="46" t="e">
        <f>#REF!/#REF!</f>
        <v>#REF!</v>
      </c>
      <c r="AL269" s="46" t="e">
        <f>#REF!/#REF!</f>
        <v>#REF!</v>
      </c>
      <c r="AM269" s="46" t="e">
        <f>#REF!/#REF!</f>
        <v>#REF!</v>
      </c>
      <c r="AO269" s="46" t="e">
        <f t="shared" si="322"/>
        <v>#REF!</v>
      </c>
      <c r="AP269" s="46" t="e">
        <f t="shared" si="323"/>
        <v>#REF!</v>
      </c>
      <c r="AQ269" s="46" t="e">
        <f t="shared" si="324"/>
        <v>#REF!</v>
      </c>
      <c r="AR269" s="46" t="e">
        <f t="shared" si="325"/>
        <v>#REF!</v>
      </c>
      <c r="AS269" s="46" t="e">
        <f t="shared" si="326"/>
        <v>#REF!</v>
      </c>
      <c r="AT269" s="46"/>
      <c r="AU269" s="46" t="e">
        <f t="shared" si="327"/>
        <v>#REF!</v>
      </c>
      <c r="AV269" s="46" t="e">
        <f t="shared" si="328"/>
        <v>#REF!</v>
      </c>
      <c r="AW269" s="46" t="e">
        <f t="shared" si="329"/>
        <v>#REF!</v>
      </c>
      <c r="AX269" s="46" t="e">
        <f t="shared" si="330"/>
        <v>#REF!</v>
      </c>
      <c r="BA269" s="46" t="e">
        <f>LN(#REF!/#REF!)</f>
        <v>#REF!</v>
      </c>
      <c r="BB269" s="46" t="e">
        <f>LN(#REF!/#REF!)</f>
        <v>#REF!</v>
      </c>
      <c r="BC269" s="46" t="e">
        <f>LN(#REF!/#REF!)</f>
        <v>#REF!</v>
      </c>
      <c r="BD269" s="46" t="e">
        <f>LN(#REF!/#REF!)</f>
        <v>#REF!</v>
      </c>
      <c r="BF269" s="46" t="e">
        <f>F269/#REF!</f>
        <v>#REF!</v>
      </c>
      <c r="BG269" s="46" t="e">
        <f>#REF!/#REF!</f>
        <v>#REF!</v>
      </c>
      <c r="BH269" s="46" t="e">
        <f>#REF!/#REF!</f>
        <v>#REF!</v>
      </c>
      <c r="BI269" s="46" t="e">
        <f>#REF!/#REF!</f>
        <v>#REF!</v>
      </c>
      <c r="BJ269" s="46"/>
      <c r="BL269" s="46" t="e">
        <f t="shared" si="331"/>
        <v>#REF!</v>
      </c>
      <c r="BM269" s="46" t="e">
        <f t="shared" si="332"/>
        <v>#REF!</v>
      </c>
      <c r="BN269" s="46" t="e">
        <f t="shared" si="333"/>
        <v>#REF!</v>
      </c>
      <c r="BO269" s="46" t="e">
        <f t="shared" si="334"/>
        <v>#REF!</v>
      </c>
      <c r="BQ269" s="46" t="e">
        <f>LN(#REF!/#REF!)</f>
        <v>#REF!</v>
      </c>
      <c r="BR269" s="46" t="e">
        <f>LN(#REF!/#REF!)</f>
        <v>#REF!</v>
      </c>
      <c r="BS269" s="46" t="e">
        <f>LN(#REF!/#REF!)</f>
        <v>#REF!</v>
      </c>
      <c r="BT269" s="46" t="e">
        <f>LN(#REF!/#REF!)</f>
        <v>#REF!</v>
      </c>
      <c r="BV269" s="46" t="e">
        <f>LN(#REF!/#REF!)</f>
        <v>#REF!</v>
      </c>
      <c r="BW269" s="46" t="e">
        <f>LN(#REF!/#REF!)</f>
        <v>#REF!</v>
      </c>
      <c r="BX269" s="46" t="e">
        <f>LN(#REF!/#REF!)</f>
        <v>#REF!</v>
      </c>
      <c r="BY269" s="46" t="e">
        <f>LN(#REF!/#REF!)</f>
        <v>#REF!</v>
      </c>
      <c r="CA269" s="46" t="e">
        <f>LN(#REF!/#REF!)</f>
        <v>#REF!</v>
      </c>
      <c r="CB269" s="46" t="e">
        <f>LN(#REF!/#REF!)</f>
        <v>#REF!</v>
      </c>
      <c r="CC269" s="46" t="e">
        <f>LN(#REF!/#REF!)</f>
        <v>#REF!</v>
      </c>
      <c r="CD269" s="46" t="e">
        <f>LN(#REF!/#REF!)</f>
        <v>#REF!</v>
      </c>
      <c r="CG269" s="46" t="e">
        <f t="shared" si="335"/>
        <v>#REF!</v>
      </c>
      <c r="CH269" s="46">
        <f t="shared" si="336"/>
        <v>1</v>
      </c>
      <c r="CI269" s="46">
        <f t="shared" si="305"/>
        <v>1</v>
      </c>
      <c r="CJ269" s="46"/>
      <c r="CK269" s="46" t="e">
        <f t="shared" si="337"/>
        <v>#REF!</v>
      </c>
      <c r="CL269" s="46">
        <f t="shared" si="338"/>
        <v>1</v>
      </c>
      <c r="CM269" s="46">
        <f t="shared" si="306"/>
        <v>1</v>
      </c>
      <c r="CN269" s="46"/>
      <c r="CO269" s="46" t="e">
        <f t="shared" si="339"/>
        <v>#REF!</v>
      </c>
      <c r="CP269" s="46">
        <f t="shared" si="340"/>
        <v>1</v>
      </c>
      <c r="CQ269" s="46">
        <f t="shared" si="307"/>
        <v>1</v>
      </c>
      <c r="CR269" s="46"/>
      <c r="CS269" s="46" t="e">
        <f t="shared" si="341"/>
        <v>#REF!</v>
      </c>
      <c r="CT269" s="46">
        <f t="shared" si="342"/>
        <v>1</v>
      </c>
      <c r="CU269" s="46">
        <f t="shared" si="308"/>
        <v>1</v>
      </c>
      <c r="CW269" s="46" t="e">
        <f t="shared" si="343"/>
        <v>#REF!</v>
      </c>
      <c r="CX269" s="46">
        <f t="shared" si="344"/>
        <v>1</v>
      </c>
      <c r="CY269" s="46">
        <f t="shared" si="309"/>
        <v>1</v>
      </c>
      <c r="DD269" s="2">
        <f t="shared" si="347"/>
        <v>2000</v>
      </c>
      <c r="DE269" s="46">
        <f t="shared" si="311"/>
        <v>1.1462669298925339</v>
      </c>
      <c r="DF269" s="46">
        <f t="shared" si="312"/>
        <v>1.2698678823650202</v>
      </c>
      <c r="DG269" s="46">
        <f t="shared" si="313"/>
        <v>0.91691157020071878</v>
      </c>
      <c r="DH269" s="46">
        <f t="shared" si="314"/>
        <v>0.98446384484837568</v>
      </c>
      <c r="DI269" s="52">
        <f t="shared" si="346"/>
        <v>0</v>
      </c>
    </row>
    <row r="270" spans="1:113" x14ac:dyDescent="0.2">
      <c r="A270" s="33" t="s">
        <v>68</v>
      </c>
      <c r="B270" s="1">
        <f t="shared" si="315"/>
        <v>1980</v>
      </c>
      <c r="D270" s="43">
        <f>National_Calibration!O17</f>
        <v>4104.9840000000004</v>
      </c>
      <c r="F270" s="49">
        <f t="shared" ref="F270:F302" si="348">F46</f>
        <v>53.249557142872121</v>
      </c>
      <c r="H270" s="50">
        <f t="shared" si="316"/>
        <v>77.089542528702239</v>
      </c>
      <c r="K270" s="50">
        <f t="shared" si="317"/>
        <v>3985.9002921812626</v>
      </c>
      <c r="L270" s="50">
        <f t="shared" si="318"/>
        <v>74.853210168242825</v>
      </c>
      <c r="O270" s="46">
        <f>Weather_factors!JV39</f>
        <v>1.0298762385131239</v>
      </c>
      <c r="R270" s="46">
        <f t="shared" si="301"/>
        <v>1.1704641723464497</v>
      </c>
      <c r="S270" s="46"/>
      <c r="T270" s="46"/>
      <c r="V270" s="48">
        <f t="shared" si="302"/>
        <v>0.91538749861220803</v>
      </c>
      <c r="W270" s="48">
        <f t="shared" si="303"/>
        <v>1.2015634335052547</v>
      </c>
      <c r="X270" s="48">
        <f t="shared" si="304"/>
        <v>1.0265700240071935</v>
      </c>
      <c r="Y270" s="48">
        <f t="shared" si="319"/>
        <v>1.1704641723464497</v>
      </c>
      <c r="Z270" s="48">
        <f t="shared" si="320"/>
        <v>1.0998961458202714</v>
      </c>
      <c r="AA270" s="48">
        <f t="shared" si="321"/>
        <v>1.0998961458202714</v>
      </c>
      <c r="AB270" s="48"/>
      <c r="AC270" s="48" t="e">
        <f>#REF!*#REF!*X270</f>
        <v>#REF!</v>
      </c>
      <c r="AH270" s="5"/>
      <c r="AJ270" s="46" t="e">
        <f>D270/#REF!</f>
        <v>#REF!</v>
      </c>
      <c r="AK270" s="46" t="e">
        <f>#REF!/#REF!</f>
        <v>#REF!</v>
      </c>
      <c r="AL270" s="46" t="e">
        <f>#REF!/#REF!</f>
        <v>#REF!</v>
      </c>
      <c r="AM270" s="46" t="e">
        <f>#REF!/#REF!</f>
        <v>#REF!</v>
      </c>
      <c r="AO270" s="46" t="e">
        <f t="shared" si="322"/>
        <v>#REF!</v>
      </c>
      <c r="AP270" s="46" t="e">
        <f t="shared" si="323"/>
        <v>#REF!</v>
      </c>
      <c r="AQ270" s="46" t="e">
        <f t="shared" si="324"/>
        <v>#REF!</v>
      </c>
      <c r="AR270" s="46" t="e">
        <f t="shared" si="325"/>
        <v>#REF!</v>
      </c>
      <c r="AS270" s="46" t="e">
        <f t="shared" si="326"/>
        <v>#REF!</v>
      </c>
      <c r="AT270" s="46"/>
      <c r="AU270" s="46" t="e">
        <f t="shared" si="327"/>
        <v>#REF!</v>
      </c>
      <c r="AV270" s="46" t="e">
        <f t="shared" si="328"/>
        <v>#REF!</v>
      </c>
      <c r="AW270" s="46" t="e">
        <f t="shared" si="329"/>
        <v>#REF!</v>
      </c>
      <c r="AX270" s="46" t="e">
        <f t="shared" si="330"/>
        <v>#REF!</v>
      </c>
      <c r="BA270" s="46" t="e">
        <f>LN(#REF!/#REF!)</f>
        <v>#REF!</v>
      </c>
      <c r="BB270" s="46" t="e">
        <f>LN(#REF!/#REF!)</f>
        <v>#REF!</v>
      </c>
      <c r="BC270" s="46" t="e">
        <f>LN(#REF!/#REF!)</f>
        <v>#REF!</v>
      </c>
      <c r="BD270" s="46" t="e">
        <f>LN(#REF!/#REF!)</f>
        <v>#REF!</v>
      </c>
      <c r="BF270" s="46" t="e">
        <f>F270/#REF!</f>
        <v>#REF!</v>
      </c>
      <c r="BG270" s="46" t="e">
        <f>#REF!/#REF!</f>
        <v>#REF!</v>
      </c>
      <c r="BH270" s="46" t="e">
        <f>#REF!/#REF!</f>
        <v>#REF!</v>
      </c>
      <c r="BI270" s="46" t="e">
        <f>#REF!/#REF!</f>
        <v>#REF!</v>
      </c>
      <c r="BJ270" s="46"/>
      <c r="BL270" s="46" t="e">
        <f t="shared" si="331"/>
        <v>#REF!</v>
      </c>
      <c r="BM270" s="46" t="e">
        <f t="shared" si="332"/>
        <v>#REF!</v>
      </c>
      <c r="BN270" s="46" t="e">
        <f t="shared" si="333"/>
        <v>#REF!</v>
      </c>
      <c r="BO270" s="46" t="e">
        <f t="shared" si="334"/>
        <v>#REF!</v>
      </c>
      <c r="BQ270" s="46" t="e">
        <f>LN(#REF!/#REF!)</f>
        <v>#REF!</v>
      </c>
      <c r="BR270" s="46" t="e">
        <f>LN(#REF!/#REF!)</f>
        <v>#REF!</v>
      </c>
      <c r="BS270" s="46" t="e">
        <f>LN(#REF!/#REF!)</f>
        <v>#REF!</v>
      </c>
      <c r="BT270" s="46" t="e">
        <f>LN(#REF!/#REF!)</f>
        <v>#REF!</v>
      </c>
      <c r="BV270" s="46" t="e">
        <f>LN(#REF!/#REF!)</f>
        <v>#REF!</v>
      </c>
      <c r="BW270" s="46" t="e">
        <f>LN(#REF!/#REF!)</f>
        <v>#REF!</v>
      </c>
      <c r="BX270" s="46" t="e">
        <f>LN(#REF!/#REF!)</f>
        <v>#REF!</v>
      </c>
      <c r="BY270" s="46" t="e">
        <f>LN(#REF!/#REF!)</f>
        <v>#REF!</v>
      </c>
      <c r="CA270" s="46" t="e">
        <f>LN(#REF!/#REF!)</f>
        <v>#REF!</v>
      </c>
      <c r="CB270" s="46" t="e">
        <f>LN(#REF!/#REF!)</f>
        <v>#REF!</v>
      </c>
      <c r="CC270" s="46" t="e">
        <f>LN(#REF!/#REF!)</f>
        <v>#REF!</v>
      </c>
      <c r="CD270" s="46" t="e">
        <f>LN(#REF!/#REF!)</f>
        <v>#REF!</v>
      </c>
      <c r="CG270" s="46" t="e">
        <f t="shared" si="335"/>
        <v>#REF!</v>
      </c>
      <c r="CH270" s="46">
        <f t="shared" si="336"/>
        <v>1</v>
      </c>
      <c r="CI270" s="46">
        <f t="shared" si="305"/>
        <v>1</v>
      </c>
      <c r="CJ270" s="46"/>
      <c r="CK270" s="46" t="e">
        <f t="shared" si="337"/>
        <v>#REF!</v>
      </c>
      <c r="CL270" s="46">
        <f t="shared" si="338"/>
        <v>1</v>
      </c>
      <c r="CM270" s="46">
        <f t="shared" si="306"/>
        <v>1</v>
      </c>
      <c r="CN270" s="46"/>
      <c r="CO270" s="46" t="e">
        <f t="shared" si="339"/>
        <v>#REF!</v>
      </c>
      <c r="CP270" s="46">
        <f t="shared" si="340"/>
        <v>1</v>
      </c>
      <c r="CQ270" s="46">
        <f t="shared" si="307"/>
        <v>1</v>
      </c>
      <c r="CR270" s="46"/>
      <c r="CS270" s="46" t="e">
        <f t="shared" si="341"/>
        <v>#REF!</v>
      </c>
      <c r="CT270" s="46">
        <f t="shared" si="342"/>
        <v>1</v>
      </c>
      <c r="CU270" s="46">
        <f t="shared" si="308"/>
        <v>1</v>
      </c>
      <c r="CW270" s="46" t="e">
        <f t="shared" si="343"/>
        <v>#REF!</v>
      </c>
      <c r="CX270" s="46">
        <f t="shared" si="344"/>
        <v>1</v>
      </c>
      <c r="CY270" s="46">
        <f t="shared" si="309"/>
        <v>1</v>
      </c>
      <c r="DD270" s="2">
        <f t="shared" si="347"/>
        <v>2001</v>
      </c>
      <c r="DE270" s="46">
        <f t="shared" si="311"/>
        <v>1.0943612753593366</v>
      </c>
      <c r="DF270" s="46">
        <f t="shared" si="312"/>
        <v>1.2959542332713276</v>
      </c>
      <c r="DG270" s="46">
        <f t="shared" si="313"/>
        <v>0.8819826109027038</v>
      </c>
      <c r="DH270" s="46">
        <f t="shared" si="314"/>
        <v>0.95743881392955976</v>
      </c>
      <c r="DI270" s="52">
        <f t="shared" si="346"/>
        <v>0</v>
      </c>
    </row>
    <row r="271" spans="1:113" x14ac:dyDescent="0.2">
      <c r="A271" s="33" t="s">
        <v>68</v>
      </c>
      <c r="B271" s="1">
        <f t="shared" si="315"/>
        <v>1981</v>
      </c>
      <c r="D271" s="43">
        <f>National_Calibration!O18</f>
        <v>3837.0250000000001</v>
      </c>
      <c r="F271" s="49">
        <f t="shared" si="348"/>
        <v>54.225356492580367</v>
      </c>
      <c r="H271" s="50">
        <f t="shared" si="316"/>
        <v>70.760715063717811</v>
      </c>
      <c r="K271" s="50">
        <f t="shared" si="317"/>
        <v>3776.9535947577938</v>
      </c>
      <c r="L271" s="50">
        <f t="shared" si="318"/>
        <v>69.652904822757463</v>
      </c>
      <c r="O271" s="46">
        <f>Weather_factors!JV40</f>
        <v>1.0159047242003667</v>
      </c>
      <c r="R271" s="46">
        <f t="shared" ref="R271:R302" si="349">L271/L$305</f>
        <v>1.0891480727633926</v>
      </c>
      <c r="S271" s="46"/>
      <c r="T271" s="46"/>
      <c r="V271" s="48">
        <f t="shared" ref="V271:V301" si="350">F271/F$305</f>
        <v>0.93216199541187617</v>
      </c>
      <c r="W271" s="48">
        <f t="shared" ref="W271:W301" si="351">H271/H$305</f>
        <v>1.1029185666472408</v>
      </c>
      <c r="X271" s="48">
        <f t="shared" ref="X271:X301" si="352">O271/O$305</f>
        <v>1.0126433624850564</v>
      </c>
      <c r="Y271" s="48">
        <f t="shared" si="319"/>
        <v>1.0891480727633926</v>
      </c>
      <c r="Z271" s="48">
        <f t="shared" si="320"/>
        <v>1.0280987718626984</v>
      </c>
      <c r="AA271" s="48">
        <f t="shared" si="321"/>
        <v>1.0280987718626984</v>
      </c>
      <c r="AB271" s="48"/>
      <c r="AC271" s="48" t="e">
        <f>#REF!*#REF!*X271</f>
        <v>#REF!</v>
      </c>
      <c r="AH271" s="5"/>
      <c r="AJ271" s="46" t="e">
        <f>D271/#REF!</f>
        <v>#REF!</v>
      </c>
      <c r="AK271" s="46" t="e">
        <f>#REF!/#REF!</f>
        <v>#REF!</v>
      </c>
      <c r="AL271" s="46" t="e">
        <f>#REF!/#REF!</f>
        <v>#REF!</v>
      </c>
      <c r="AM271" s="46" t="e">
        <f>#REF!/#REF!</f>
        <v>#REF!</v>
      </c>
      <c r="AO271" s="46" t="e">
        <f t="shared" si="322"/>
        <v>#REF!</v>
      </c>
      <c r="AP271" s="46" t="e">
        <f t="shared" si="323"/>
        <v>#REF!</v>
      </c>
      <c r="AQ271" s="46" t="e">
        <f t="shared" si="324"/>
        <v>#REF!</v>
      </c>
      <c r="AR271" s="46" t="e">
        <f t="shared" si="325"/>
        <v>#REF!</v>
      </c>
      <c r="AS271" s="46" t="e">
        <f t="shared" si="326"/>
        <v>#REF!</v>
      </c>
      <c r="AT271" s="46"/>
      <c r="AU271" s="46" t="e">
        <f t="shared" si="327"/>
        <v>#REF!</v>
      </c>
      <c r="AV271" s="46" t="e">
        <f t="shared" si="328"/>
        <v>#REF!</v>
      </c>
      <c r="AW271" s="46" t="e">
        <f t="shared" si="329"/>
        <v>#REF!</v>
      </c>
      <c r="AX271" s="46" t="e">
        <f t="shared" si="330"/>
        <v>#REF!</v>
      </c>
      <c r="BA271" s="46" t="e">
        <f>LN(#REF!/#REF!)</f>
        <v>#REF!</v>
      </c>
      <c r="BB271" s="46" t="e">
        <f>LN(#REF!/#REF!)</f>
        <v>#REF!</v>
      </c>
      <c r="BC271" s="46" t="e">
        <f>LN(#REF!/#REF!)</f>
        <v>#REF!</v>
      </c>
      <c r="BD271" s="46" t="e">
        <f>LN(#REF!/#REF!)</f>
        <v>#REF!</v>
      </c>
      <c r="BF271" s="46" t="e">
        <f>F271/#REF!</f>
        <v>#REF!</v>
      </c>
      <c r="BG271" s="46" t="e">
        <f>#REF!/#REF!</f>
        <v>#REF!</v>
      </c>
      <c r="BH271" s="46" t="e">
        <f>#REF!/#REF!</f>
        <v>#REF!</v>
      </c>
      <c r="BI271" s="46" t="e">
        <f>#REF!/#REF!</f>
        <v>#REF!</v>
      </c>
      <c r="BJ271" s="46"/>
      <c r="BL271" s="46" t="e">
        <f t="shared" si="331"/>
        <v>#REF!</v>
      </c>
      <c r="BM271" s="46" t="e">
        <f t="shared" si="332"/>
        <v>#REF!</v>
      </c>
      <c r="BN271" s="46" t="e">
        <f t="shared" si="333"/>
        <v>#REF!</v>
      </c>
      <c r="BO271" s="46" t="e">
        <f t="shared" si="334"/>
        <v>#REF!</v>
      </c>
      <c r="BQ271" s="46" t="e">
        <f>LN(#REF!/#REF!)</f>
        <v>#REF!</v>
      </c>
      <c r="BR271" s="46" t="e">
        <f>LN(#REF!/#REF!)</f>
        <v>#REF!</v>
      </c>
      <c r="BS271" s="46" t="e">
        <f>LN(#REF!/#REF!)</f>
        <v>#REF!</v>
      </c>
      <c r="BT271" s="46" t="e">
        <f>LN(#REF!/#REF!)</f>
        <v>#REF!</v>
      </c>
      <c r="BV271" s="46" t="e">
        <f>LN(#REF!/#REF!)</f>
        <v>#REF!</v>
      </c>
      <c r="BW271" s="46" t="e">
        <f>LN(#REF!/#REF!)</f>
        <v>#REF!</v>
      </c>
      <c r="BX271" s="46" t="e">
        <f>LN(#REF!/#REF!)</f>
        <v>#REF!</v>
      </c>
      <c r="BY271" s="46" t="e">
        <f>LN(#REF!/#REF!)</f>
        <v>#REF!</v>
      </c>
      <c r="CA271" s="46" t="e">
        <f>LN(#REF!/#REF!)</f>
        <v>#REF!</v>
      </c>
      <c r="CB271" s="46" t="e">
        <f>LN(#REF!/#REF!)</f>
        <v>#REF!</v>
      </c>
      <c r="CC271" s="46" t="e">
        <f>LN(#REF!/#REF!)</f>
        <v>#REF!</v>
      </c>
      <c r="CD271" s="46" t="e">
        <f>LN(#REF!/#REF!)</f>
        <v>#REF!</v>
      </c>
      <c r="CG271" s="46" t="e">
        <f t="shared" si="335"/>
        <v>#REF!</v>
      </c>
      <c r="CH271" s="46">
        <f t="shared" si="336"/>
        <v>1</v>
      </c>
      <c r="CI271" s="46">
        <f t="shared" ref="CI271:CI291" si="353">CH271/CH$305</f>
        <v>1</v>
      </c>
      <c r="CJ271" s="46"/>
      <c r="CK271" s="46" t="e">
        <f t="shared" si="337"/>
        <v>#REF!</v>
      </c>
      <c r="CL271" s="46">
        <f t="shared" si="338"/>
        <v>1</v>
      </c>
      <c r="CM271" s="46">
        <f t="shared" ref="CM271:CM291" si="354">CL271/CL$305</f>
        <v>1</v>
      </c>
      <c r="CN271" s="46"/>
      <c r="CO271" s="46" t="e">
        <f t="shared" si="339"/>
        <v>#REF!</v>
      </c>
      <c r="CP271" s="46">
        <f t="shared" si="340"/>
        <v>1</v>
      </c>
      <c r="CQ271" s="46">
        <f t="shared" ref="CQ271:CQ291" si="355">CP271/CP$305</f>
        <v>1</v>
      </c>
      <c r="CR271" s="46"/>
      <c r="CS271" s="46" t="e">
        <f t="shared" si="341"/>
        <v>#REF!</v>
      </c>
      <c r="CT271" s="46">
        <f t="shared" si="342"/>
        <v>1</v>
      </c>
      <c r="CU271" s="46">
        <f t="shared" ref="CU271:CU291" si="356">CT271/CT$305</f>
        <v>1</v>
      </c>
      <c r="CW271" s="46" t="e">
        <f t="shared" si="343"/>
        <v>#REF!</v>
      </c>
      <c r="CX271" s="46">
        <f t="shared" si="344"/>
        <v>1</v>
      </c>
      <c r="CY271" s="46">
        <f t="shared" ref="CY271:CY291" si="357">CX271/CX$305</f>
        <v>1</v>
      </c>
      <c r="DD271" s="2">
        <f t="shared" si="347"/>
        <v>2002</v>
      </c>
      <c r="DE271" s="46">
        <f t="shared" si="311"/>
        <v>1.1070459005464939</v>
      </c>
      <c r="DF271" s="46">
        <f t="shared" si="312"/>
        <v>1.3179306558420987</v>
      </c>
      <c r="DG271" s="46">
        <f t="shared" si="313"/>
        <v>0.86530931157497448</v>
      </c>
      <c r="DH271" s="46">
        <f t="shared" si="314"/>
        <v>0.9707372404994562</v>
      </c>
      <c r="DI271" s="52">
        <f t="shared" si="346"/>
        <v>0</v>
      </c>
    </row>
    <row r="272" spans="1:113" x14ac:dyDescent="0.2">
      <c r="A272" s="33" t="s">
        <v>68</v>
      </c>
      <c r="B272" s="1">
        <f t="shared" ref="B272:B302" si="358">B271+1</f>
        <v>1982</v>
      </c>
      <c r="D272" s="43">
        <f>National_Calibration!O19</f>
        <v>3864.0130000000004</v>
      </c>
      <c r="F272" s="49">
        <f t="shared" si="348"/>
        <v>55.124436870888367</v>
      </c>
      <c r="H272" s="50">
        <f t="shared" si="316"/>
        <v>70.096189990116983</v>
      </c>
      <c r="K272" s="50">
        <f t="shared" si="317"/>
        <v>3916.9629589089154</v>
      </c>
      <c r="L272" s="50">
        <f t="shared" si="318"/>
        <v>71.056743274913956</v>
      </c>
      <c r="O272" s="46">
        <f>Weather_factors!JV41</f>
        <v>0.98648188418823735</v>
      </c>
      <c r="R272" s="46">
        <f t="shared" si="349"/>
        <v>1.1110996044120458</v>
      </c>
      <c r="S272" s="46"/>
      <c r="T272" s="46"/>
      <c r="V272" s="48">
        <f t="shared" si="350"/>
        <v>0.94761765331232584</v>
      </c>
      <c r="W272" s="48">
        <f t="shared" si="351"/>
        <v>1.0925608838423537</v>
      </c>
      <c r="X272" s="48">
        <f t="shared" si="352"/>
        <v>0.98331497869671003</v>
      </c>
      <c r="Y272" s="48">
        <f t="shared" si="319"/>
        <v>1.1110996044120458</v>
      </c>
      <c r="Z272" s="48">
        <f t="shared" si="320"/>
        <v>1.035329980847532</v>
      </c>
      <c r="AA272" s="48">
        <f t="shared" si="321"/>
        <v>1.0353299808475318</v>
      </c>
      <c r="AB272" s="48"/>
      <c r="AC272" s="48" t="e">
        <f>#REF!*#REF!*X272</f>
        <v>#REF!</v>
      </c>
      <c r="AH272" s="5"/>
      <c r="AJ272" s="46" t="e">
        <f>D272/#REF!</f>
        <v>#REF!</v>
      </c>
      <c r="AK272" s="46" t="e">
        <f>#REF!/#REF!</f>
        <v>#REF!</v>
      </c>
      <c r="AL272" s="46" t="e">
        <f>#REF!/#REF!</f>
        <v>#REF!</v>
      </c>
      <c r="AM272" s="46" t="e">
        <f>#REF!/#REF!</f>
        <v>#REF!</v>
      </c>
      <c r="AO272" s="46" t="e">
        <f t="shared" ref="AO272:AO291" si="359">(AJ272-AJ271)/LN(AJ272/AJ271)</f>
        <v>#REF!</v>
      </c>
      <c r="AP272" s="46" t="e">
        <f t="shared" ref="AP272:AP291" si="360">(AK272-AK271)/LN(AK272/AK271)</f>
        <v>#REF!</v>
      </c>
      <c r="AQ272" s="46" t="e">
        <f t="shared" ref="AQ272:AQ291" si="361">(AL272-AL271)/LN(AL272/AL271)</f>
        <v>#REF!</v>
      </c>
      <c r="AR272" s="46" t="e">
        <f t="shared" ref="AR272:AR291" si="362">(AM272-AM271)/LN(AM272/AM271)</f>
        <v>#REF!</v>
      </c>
      <c r="AS272" s="46" t="e">
        <f t="shared" ref="AS272:AS291" si="363">SUM(AO272:AR272)</f>
        <v>#REF!</v>
      </c>
      <c r="AT272" s="46"/>
      <c r="AU272" s="46" t="e">
        <f t="shared" ref="AU272:AU291" si="364">AO272/$AS272</f>
        <v>#REF!</v>
      </c>
      <c r="AV272" s="46" t="e">
        <f t="shared" ref="AV272:AV291" si="365">AP272/$AS272</f>
        <v>#REF!</v>
      </c>
      <c r="AW272" s="46" t="e">
        <f t="shared" ref="AW272:AW291" si="366">AQ272/$AS272</f>
        <v>#REF!</v>
      </c>
      <c r="AX272" s="46" t="e">
        <f t="shared" ref="AX272:AX291" si="367">AR272/$AS272</f>
        <v>#REF!</v>
      </c>
      <c r="BA272" s="46" t="e">
        <f>LN(#REF!/#REF!)</f>
        <v>#REF!</v>
      </c>
      <c r="BB272" s="46" t="e">
        <f>LN(#REF!/#REF!)</f>
        <v>#REF!</v>
      </c>
      <c r="BC272" s="46" t="e">
        <f>LN(#REF!/#REF!)</f>
        <v>#REF!</v>
      </c>
      <c r="BD272" s="46" t="e">
        <f>LN(#REF!/#REF!)</f>
        <v>#REF!</v>
      </c>
      <c r="BF272" s="46" t="e">
        <f>F272/#REF!</f>
        <v>#REF!</v>
      </c>
      <c r="BG272" s="46" t="e">
        <f>#REF!/#REF!</f>
        <v>#REF!</v>
      </c>
      <c r="BH272" s="46" t="e">
        <f>#REF!/#REF!</f>
        <v>#REF!</v>
      </c>
      <c r="BI272" s="46" t="e">
        <f>#REF!/#REF!</f>
        <v>#REF!</v>
      </c>
      <c r="BJ272" s="46"/>
      <c r="BL272" s="46" t="e">
        <f t="shared" ref="BL272:BL291" si="368">LN(BF272/BF271)</f>
        <v>#REF!</v>
      </c>
      <c r="BM272" s="46" t="e">
        <f t="shared" ref="BM272:BM291" si="369">LN(BG272/BG271)</f>
        <v>#REF!</v>
      </c>
      <c r="BN272" s="46" t="e">
        <f t="shared" ref="BN272:BN291" si="370">LN(BH272/BH271)</f>
        <v>#REF!</v>
      </c>
      <c r="BO272" s="46" t="e">
        <f t="shared" ref="BO272:BO291" si="371">LN(BI272/BI271)</f>
        <v>#REF!</v>
      </c>
      <c r="BQ272" s="46" t="e">
        <f>LN(#REF!/#REF!)</f>
        <v>#REF!</v>
      </c>
      <c r="BR272" s="46" t="e">
        <f>LN(#REF!/#REF!)</f>
        <v>#REF!</v>
      </c>
      <c r="BS272" s="46" t="e">
        <f>LN(#REF!/#REF!)</f>
        <v>#REF!</v>
      </c>
      <c r="BT272" s="46" t="e">
        <f>LN(#REF!/#REF!)</f>
        <v>#REF!</v>
      </c>
      <c r="BV272" s="46" t="e">
        <f>LN(#REF!/#REF!)</f>
        <v>#REF!</v>
      </c>
      <c r="BW272" s="46" t="e">
        <f>LN(#REF!/#REF!)</f>
        <v>#REF!</v>
      </c>
      <c r="BX272" s="46" t="e">
        <f>LN(#REF!/#REF!)</f>
        <v>#REF!</v>
      </c>
      <c r="BY272" s="46" t="e">
        <f>LN(#REF!/#REF!)</f>
        <v>#REF!</v>
      </c>
      <c r="CA272" s="46" t="e">
        <f>LN(#REF!/#REF!)</f>
        <v>#REF!</v>
      </c>
      <c r="CB272" s="46" t="e">
        <f>LN(#REF!/#REF!)</f>
        <v>#REF!</v>
      </c>
      <c r="CC272" s="46" t="e">
        <f>LN(#REF!/#REF!)</f>
        <v>#REF!</v>
      </c>
      <c r="CD272" s="46" t="e">
        <f>LN(#REF!/#REF!)</f>
        <v>#REF!</v>
      </c>
      <c r="CG272" s="46" t="e">
        <f t="shared" ref="CG272:CG291" si="372">EXP(SUMPRODUCT($AU272:$AX272,BA272:BD272))</f>
        <v>#REF!</v>
      </c>
      <c r="CH272" s="46">
        <f t="shared" ref="CH272:CH291" si="373">IF(ISERR(CG272),CH271,CG272*CH271)</f>
        <v>1</v>
      </c>
      <c r="CI272" s="46">
        <f t="shared" si="353"/>
        <v>1</v>
      </c>
      <c r="CJ272" s="46"/>
      <c r="CK272" s="46" t="e">
        <f t="shared" ref="CK272:CK291" si="374">EXP(SUMPRODUCT($AU272:$AX272,BL272:BO272))</f>
        <v>#REF!</v>
      </c>
      <c r="CL272" s="46">
        <f t="shared" ref="CL272:CL291" si="375">IF(ISERR(CK272),CL271,CK272*CL271)</f>
        <v>1</v>
      </c>
      <c r="CM272" s="46">
        <f t="shared" si="354"/>
        <v>1</v>
      </c>
      <c r="CN272" s="46"/>
      <c r="CO272" s="46" t="e">
        <f t="shared" ref="CO272:CO291" si="376">EXP(SUMPRODUCT($AU272:$AX272,BQ272:BT272))</f>
        <v>#REF!</v>
      </c>
      <c r="CP272" s="46">
        <f t="shared" ref="CP272:CP291" si="377">IF(ISERR(CO272),CP271,CO272*CP271)</f>
        <v>1</v>
      </c>
      <c r="CQ272" s="46">
        <f t="shared" si="355"/>
        <v>1</v>
      </c>
      <c r="CR272" s="46"/>
      <c r="CS272" s="46" t="e">
        <f t="shared" ref="CS272:CS291" si="378">EXP(SUMPRODUCT($AU272:$AX272,BV272:BY272))</f>
        <v>#REF!</v>
      </c>
      <c r="CT272" s="46">
        <f t="shared" ref="CT272:CT291" si="379">IF(ISERR(CS272),CT271,CS272*CT271)</f>
        <v>1</v>
      </c>
      <c r="CU272" s="46">
        <f t="shared" si="356"/>
        <v>1</v>
      </c>
      <c r="CW272" s="46" t="e">
        <f t="shared" ref="CW272:CW291" si="380">EXP(SUMPRODUCT($AU272:$AX272,CA272:CD272))</f>
        <v>#REF!</v>
      </c>
      <c r="CX272" s="46">
        <f t="shared" ref="CX272:CX291" si="381">IF(ISERR(CW272),CX271,CW272*CX271)</f>
        <v>1</v>
      </c>
      <c r="CY272" s="46">
        <f t="shared" si="357"/>
        <v>1</v>
      </c>
      <c r="DD272" s="2">
        <f t="shared" si="347"/>
        <v>2003</v>
      </c>
      <c r="DE272" s="46">
        <f t="shared" si="311"/>
        <v>1.1515917341075776</v>
      </c>
      <c r="DF272" s="46">
        <f t="shared" si="312"/>
        <v>1.3368289042191999</v>
      </c>
      <c r="DG272" s="46">
        <f t="shared" si="313"/>
        <v>0.87070065526179152</v>
      </c>
      <c r="DH272" s="46">
        <f t="shared" si="314"/>
        <v>0.9893588445257524</v>
      </c>
      <c r="DI272" s="52">
        <f t="shared" si="346"/>
        <v>0</v>
      </c>
    </row>
    <row r="273" spans="1:113" x14ac:dyDescent="0.2">
      <c r="A273" s="33" t="s">
        <v>68</v>
      </c>
      <c r="B273" s="1">
        <f t="shared" si="358"/>
        <v>1983</v>
      </c>
      <c r="D273" s="43">
        <f>National_Calibration!O20</f>
        <v>3840.2929999999997</v>
      </c>
      <c r="F273" s="49">
        <f t="shared" si="348"/>
        <v>55.948968379792689</v>
      </c>
      <c r="H273" s="50">
        <f t="shared" si="316"/>
        <v>68.639210180451045</v>
      </c>
      <c r="K273" s="50">
        <f t="shared" si="317"/>
        <v>3813.1569849813204</v>
      </c>
      <c r="L273" s="50">
        <f t="shared" si="318"/>
        <v>68.154196500940913</v>
      </c>
      <c r="O273" s="46">
        <f>Weather_factors!JV42</f>
        <v>1.0071164169546543</v>
      </c>
      <c r="R273" s="46">
        <f t="shared" si="349"/>
        <v>1.0657130805761375</v>
      </c>
      <c r="S273" s="46"/>
      <c r="T273" s="46"/>
      <c r="V273" s="48">
        <f t="shared" si="350"/>
        <v>0.96179177749213429</v>
      </c>
      <c r="W273" s="48">
        <f t="shared" si="351"/>
        <v>1.069851530469317</v>
      </c>
      <c r="X273" s="48">
        <f t="shared" si="352"/>
        <v>1.0038832683661369</v>
      </c>
      <c r="Y273" s="48">
        <f t="shared" si="319"/>
        <v>1.0657130805761375</v>
      </c>
      <c r="Z273" s="48">
        <f t="shared" si="320"/>
        <v>1.0289744051427647</v>
      </c>
      <c r="AA273" s="48">
        <f t="shared" si="321"/>
        <v>1.0289744051427647</v>
      </c>
      <c r="AB273" s="48"/>
      <c r="AC273" s="48" t="e">
        <f>#REF!*#REF!*X273</f>
        <v>#REF!</v>
      </c>
      <c r="AH273" s="5"/>
      <c r="AJ273" s="46" t="e">
        <f>D273/#REF!</f>
        <v>#REF!</v>
      </c>
      <c r="AK273" s="46" t="e">
        <f>#REF!/#REF!</f>
        <v>#REF!</v>
      </c>
      <c r="AL273" s="46" t="e">
        <f>#REF!/#REF!</f>
        <v>#REF!</v>
      </c>
      <c r="AM273" s="46" t="e">
        <f>#REF!/#REF!</f>
        <v>#REF!</v>
      </c>
      <c r="AO273" s="46" t="e">
        <f t="shared" si="359"/>
        <v>#REF!</v>
      </c>
      <c r="AP273" s="46" t="e">
        <f t="shared" si="360"/>
        <v>#REF!</v>
      </c>
      <c r="AQ273" s="46" t="e">
        <f t="shared" si="361"/>
        <v>#REF!</v>
      </c>
      <c r="AR273" s="46" t="e">
        <f t="shared" si="362"/>
        <v>#REF!</v>
      </c>
      <c r="AS273" s="46" t="e">
        <f t="shared" si="363"/>
        <v>#REF!</v>
      </c>
      <c r="AT273" s="46"/>
      <c r="AU273" s="46" t="e">
        <f t="shared" si="364"/>
        <v>#REF!</v>
      </c>
      <c r="AV273" s="46" t="e">
        <f t="shared" si="365"/>
        <v>#REF!</v>
      </c>
      <c r="AW273" s="46" t="e">
        <f t="shared" si="366"/>
        <v>#REF!</v>
      </c>
      <c r="AX273" s="46" t="e">
        <f t="shared" si="367"/>
        <v>#REF!</v>
      </c>
      <c r="BA273" s="46" t="e">
        <f>LN(#REF!/#REF!)</f>
        <v>#REF!</v>
      </c>
      <c r="BB273" s="46" t="e">
        <f>LN(#REF!/#REF!)</f>
        <v>#REF!</v>
      </c>
      <c r="BC273" s="46" t="e">
        <f>LN(#REF!/#REF!)</f>
        <v>#REF!</v>
      </c>
      <c r="BD273" s="46" t="e">
        <f>LN(#REF!/#REF!)</f>
        <v>#REF!</v>
      </c>
      <c r="BF273" s="46" t="e">
        <f>F273/#REF!</f>
        <v>#REF!</v>
      </c>
      <c r="BG273" s="46" t="e">
        <f>#REF!/#REF!</f>
        <v>#REF!</v>
      </c>
      <c r="BH273" s="46" t="e">
        <f>#REF!/#REF!</f>
        <v>#REF!</v>
      </c>
      <c r="BI273" s="46" t="e">
        <f>#REF!/#REF!</f>
        <v>#REF!</v>
      </c>
      <c r="BJ273" s="46"/>
      <c r="BL273" s="46" t="e">
        <f t="shared" si="368"/>
        <v>#REF!</v>
      </c>
      <c r="BM273" s="46" t="e">
        <f t="shared" si="369"/>
        <v>#REF!</v>
      </c>
      <c r="BN273" s="46" t="e">
        <f t="shared" si="370"/>
        <v>#REF!</v>
      </c>
      <c r="BO273" s="46" t="e">
        <f t="shared" si="371"/>
        <v>#REF!</v>
      </c>
      <c r="BQ273" s="46" t="e">
        <f>LN(#REF!/#REF!)</f>
        <v>#REF!</v>
      </c>
      <c r="BR273" s="46" t="e">
        <f>LN(#REF!/#REF!)</f>
        <v>#REF!</v>
      </c>
      <c r="BS273" s="46" t="e">
        <f>LN(#REF!/#REF!)</f>
        <v>#REF!</v>
      </c>
      <c r="BT273" s="46" t="e">
        <f>LN(#REF!/#REF!)</f>
        <v>#REF!</v>
      </c>
      <c r="BV273" s="46" t="e">
        <f>LN(#REF!/#REF!)</f>
        <v>#REF!</v>
      </c>
      <c r="BW273" s="46" t="e">
        <f>LN(#REF!/#REF!)</f>
        <v>#REF!</v>
      </c>
      <c r="BX273" s="46" t="e">
        <f>LN(#REF!/#REF!)</f>
        <v>#REF!</v>
      </c>
      <c r="BY273" s="46" t="e">
        <f>LN(#REF!/#REF!)</f>
        <v>#REF!</v>
      </c>
      <c r="CA273" s="46" t="e">
        <f>LN(#REF!/#REF!)</f>
        <v>#REF!</v>
      </c>
      <c r="CB273" s="46" t="e">
        <f>LN(#REF!/#REF!)</f>
        <v>#REF!</v>
      </c>
      <c r="CC273" s="46" t="e">
        <f>LN(#REF!/#REF!)</f>
        <v>#REF!</v>
      </c>
      <c r="CD273" s="46" t="e">
        <f>LN(#REF!/#REF!)</f>
        <v>#REF!</v>
      </c>
      <c r="CG273" s="46" t="e">
        <f t="shared" si="372"/>
        <v>#REF!</v>
      </c>
      <c r="CH273" s="46">
        <f t="shared" si="373"/>
        <v>1</v>
      </c>
      <c r="CI273" s="46">
        <f t="shared" si="353"/>
        <v>1</v>
      </c>
      <c r="CJ273" s="46"/>
      <c r="CK273" s="46" t="e">
        <f t="shared" si="374"/>
        <v>#REF!</v>
      </c>
      <c r="CL273" s="46">
        <f t="shared" si="375"/>
        <v>1</v>
      </c>
      <c r="CM273" s="46">
        <f t="shared" si="354"/>
        <v>1</v>
      </c>
      <c r="CN273" s="46"/>
      <c r="CO273" s="46" t="e">
        <f t="shared" si="376"/>
        <v>#REF!</v>
      </c>
      <c r="CP273" s="46">
        <f t="shared" si="377"/>
        <v>1</v>
      </c>
      <c r="CQ273" s="46">
        <f t="shared" si="355"/>
        <v>1</v>
      </c>
      <c r="CR273" s="46"/>
      <c r="CS273" s="46" t="e">
        <f t="shared" si="378"/>
        <v>#REF!</v>
      </c>
      <c r="CT273" s="46">
        <f t="shared" si="379"/>
        <v>1</v>
      </c>
      <c r="CU273" s="46">
        <f t="shared" si="356"/>
        <v>1</v>
      </c>
      <c r="CW273" s="46" t="e">
        <f t="shared" si="380"/>
        <v>#REF!</v>
      </c>
      <c r="CX273" s="46">
        <f t="shared" si="381"/>
        <v>1</v>
      </c>
      <c r="CY273" s="46">
        <f t="shared" si="357"/>
        <v>1</v>
      </c>
      <c r="DD273" s="2">
        <f t="shared" si="347"/>
        <v>2004</v>
      </c>
      <c r="DE273" s="46">
        <f t="shared" si="311"/>
        <v>1.1338564090032681</v>
      </c>
      <c r="DF273" s="46">
        <f t="shared" si="312"/>
        <v>1.3553934946810937</v>
      </c>
      <c r="DG273" s="46">
        <f t="shared" si="313"/>
        <v>0.86298529901157051</v>
      </c>
      <c r="DH273" s="46">
        <f t="shared" si="314"/>
        <v>0.96936930738778604</v>
      </c>
      <c r="DI273" s="52">
        <f t="shared" si="346"/>
        <v>0</v>
      </c>
    </row>
    <row r="274" spans="1:113" x14ac:dyDescent="0.2">
      <c r="A274" s="33" t="s">
        <v>68</v>
      </c>
      <c r="B274" s="1">
        <f t="shared" si="358"/>
        <v>1984</v>
      </c>
      <c r="D274" s="43">
        <f>National_Calibration!O21</f>
        <v>4000.7790000000005</v>
      </c>
      <c r="F274" s="49">
        <f t="shared" si="348"/>
        <v>56.945768657713671</v>
      </c>
      <c r="H274" s="50">
        <f t="shared" si="316"/>
        <v>70.255948673687257</v>
      </c>
      <c r="K274" s="50">
        <f t="shared" si="317"/>
        <v>4090.9203261981479</v>
      </c>
      <c r="L274" s="50">
        <f t="shared" si="318"/>
        <v>71.838881494209247</v>
      </c>
      <c r="O274" s="46">
        <f>Weather_factors!JV43</f>
        <v>0.97796551411160837</v>
      </c>
      <c r="R274" s="46">
        <f t="shared" si="349"/>
        <v>1.123329738048938</v>
      </c>
      <c r="S274" s="46"/>
      <c r="T274" s="46"/>
      <c r="V274" s="48">
        <f t="shared" si="350"/>
        <v>0.97892729113732491</v>
      </c>
      <c r="W274" s="48">
        <f t="shared" si="351"/>
        <v>1.0950509776484172</v>
      </c>
      <c r="X274" s="48">
        <f t="shared" si="352"/>
        <v>0.97482594874623629</v>
      </c>
      <c r="Y274" s="48">
        <f t="shared" si="319"/>
        <v>1.123329738048938</v>
      </c>
      <c r="Z274" s="48">
        <f t="shared" si="320"/>
        <v>1.0719752872066441</v>
      </c>
      <c r="AA274" s="48">
        <f t="shared" si="321"/>
        <v>1.0719752872066444</v>
      </c>
      <c r="AB274" s="48"/>
      <c r="AC274" s="48" t="e">
        <f>#REF!*#REF!*X274</f>
        <v>#REF!</v>
      </c>
      <c r="AH274" s="5"/>
      <c r="AJ274" s="46" t="e">
        <f>D274/#REF!</f>
        <v>#REF!</v>
      </c>
      <c r="AK274" s="46" t="e">
        <f>#REF!/#REF!</f>
        <v>#REF!</v>
      </c>
      <c r="AL274" s="46" t="e">
        <f>#REF!/#REF!</f>
        <v>#REF!</v>
      </c>
      <c r="AM274" s="46" t="e">
        <f>#REF!/#REF!</f>
        <v>#REF!</v>
      </c>
      <c r="AO274" s="46" t="e">
        <f t="shared" si="359"/>
        <v>#REF!</v>
      </c>
      <c r="AP274" s="46" t="e">
        <f t="shared" si="360"/>
        <v>#REF!</v>
      </c>
      <c r="AQ274" s="46" t="e">
        <f t="shared" si="361"/>
        <v>#REF!</v>
      </c>
      <c r="AR274" s="46" t="e">
        <f t="shared" si="362"/>
        <v>#REF!</v>
      </c>
      <c r="AS274" s="46" t="e">
        <f t="shared" si="363"/>
        <v>#REF!</v>
      </c>
      <c r="AT274" s="46"/>
      <c r="AU274" s="46" t="e">
        <f t="shared" si="364"/>
        <v>#REF!</v>
      </c>
      <c r="AV274" s="46" t="e">
        <f t="shared" si="365"/>
        <v>#REF!</v>
      </c>
      <c r="AW274" s="46" t="e">
        <f t="shared" si="366"/>
        <v>#REF!</v>
      </c>
      <c r="AX274" s="46" t="e">
        <f t="shared" si="367"/>
        <v>#REF!</v>
      </c>
      <c r="BA274" s="46" t="e">
        <f>LN(#REF!/#REF!)</f>
        <v>#REF!</v>
      </c>
      <c r="BB274" s="46" t="e">
        <f>LN(#REF!/#REF!)</f>
        <v>#REF!</v>
      </c>
      <c r="BC274" s="46" t="e">
        <f>LN(#REF!/#REF!)</f>
        <v>#REF!</v>
      </c>
      <c r="BD274" s="46" t="e">
        <f>LN(#REF!/#REF!)</f>
        <v>#REF!</v>
      </c>
      <c r="BF274" s="46" t="e">
        <f>F274/#REF!</f>
        <v>#REF!</v>
      </c>
      <c r="BG274" s="46" t="e">
        <f>#REF!/#REF!</f>
        <v>#REF!</v>
      </c>
      <c r="BH274" s="46" t="e">
        <f>#REF!/#REF!</f>
        <v>#REF!</v>
      </c>
      <c r="BI274" s="46" t="e">
        <f>#REF!/#REF!</f>
        <v>#REF!</v>
      </c>
      <c r="BJ274" s="46"/>
      <c r="BL274" s="46" t="e">
        <f t="shared" si="368"/>
        <v>#REF!</v>
      </c>
      <c r="BM274" s="46" t="e">
        <f t="shared" si="369"/>
        <v>#REF!</v>
      </c>
      <c r="BN274" s="46" t="e">
        <f t="shared" si="370"/>
        <v>#REF!</v>
      </c>
      <c r="BO274" s="46" t="e">
        <f t="shared" si="371"/>
        <v>#REF!</v>
      </c>
      <c r="BQ274" s="46" t="e">
        <f>LN(#REF!/#REF!)</f>
        <v>#REF!</v>
      </c>
      <c r="BR274" s="46" t="e">
        <f>LN(#REF!/#REF!)</f>
        <v>#REF!</v>
      </c>
      <c r="BS274" s="46" t="e">
        <f>LN(#REF!/#REF!)</f>
        <v>#REF!</v>
      </c>
      <c r="BT274" s="46" t="e">
        <f>LN(#REF!/#REF!)</f>
        <v>#REF!</v>
      </c>
      <c r="BV274" s="46" t="e">
        <f>LN(#REF!/#REF!)</f>
        <v>#REF!</v>
      </c>
      <c r="BW274" s="46" t="e">
        <f>LN(#REF!/#REF!)</f>
        <v>#REF!</v>
      </c>
      <c r="BX274" s="46" t="e">
        <f>LN(#REF!/#REF!)</f>
        <v>#REF!</v>
      </c>
      <c r="BY274" s="46" t="e">
        <f>LN(#REF!/#REF!)</f>
        <v>#REF!</v>
      </c>
      <c r="CA274" s="46" t="e">
        <f>LN(#REF!/#REF!)</f>
        <v>#REF!</v>
      </c>
      <c r="CB274" s="46" t="e">
        <f>LN(#REF!/#REF!)</f>
        <v>#REF!</v>
      </c>
      <c r="CC274" s="46" t="e">
        <f>LN(#REF!/#REF!)</f>
        <v>#REF!</v>
      </c>
      <c r="CD274" s="46" t="e">
        <f>LN(#REF!/#REF!)</f>
        <v>#REF!</v>
      </c>
      <c r="CG274" s="46" t="e">
        <f t="shared" si="372"/>
        <v>#REF!</v>
      </c>
      <c r="CH274" s="46">
        <f t="shared" si="373"/>
        <v>1</v>
      </c>
      <c r="CI274" s="46">
        <f t="shared" si="353"/>
        <v>1</v>
      </c>
      <c r="CJ274" s="46"/>
      <c r="CK274" s="46" t="e">
        <f t="shared" si="374"/>
        <v>#REF!</v>
      </c>
      <c r="CL274" s="46">
        <f t="shared" si="375"/>
        <v>1</v>
      </c>
      <c r="CM274" s="46">
        <f t="shared" si="354"/>
        <v>1</v>
      </c>
      <c r="CN274" s="46"/>
      <c r="CO274" s="46" t="e">
        <f t="shared" si="376"/>
        <v>#REF!</v>
      </c>
      <c r="CP274" s="46">
        <f t="shared" si="377"/>
        <v>1</v>
      </c>
      <c r="CQ274" s="46">
        <f t="shared" si="355"/>
        <v>1</v>
      </c>
      <c r="CR274" s="46"/>
      <c r="CS274" s="46" t="e">
        <f t="shared" si="378"/>
        <v>#REF!</v>
      </c>
      <c r="CT274" s="46">
        <f t="shared" si="379"/>
        <v>1</v>
      </c>
      <c r="CU274" s="46">
        <f t="shared" si="356"/>
        <v>1</v>
      </c>
      <c r="CW274" s="46" t="e">
        <f t="shared" si="380"/>
        <v>#REF!</v>
      </c>
      <c r="CX274" s="46">
        <f t="shared" si="381"/>
        <v>1</v>
      </c>
      <c r="CY274" s="46">
        <f t="shared" si="357"/>
        <v>1</v>
      </c>
      <c r="DD274" s="2">
        <f t="shared" si="347"/>
        <v>2005</v>
      </c>
      <c r="DE274" s="46">
        <f t="shared" si="311"/>
        <v>1.0854921391281609</v>
      </c>
      <c r="DF274" s="46">
        <f t="shared" si="312"/>
        <v>1.3749235017534167</v>
      </c>
      <c r="DG274" s="46">
        <f t="shared" si="313"/>
        <v>0.81452384174348957</v>
      </c>
      <c r="DH274" s="46">
        <f t="shared" si="314"/>
        <v>0.96926905204640679</v>
      </c>
      <c r="DI274" s="52">
        <f t="shared" si="346"/>
        <v>0</v>
      </c>
    </row>
    <row r="275" spans="1:113" x14ac:dyDescent="0.2">
      <c r="A275" s="33" t="s">
        <v>68</v>
      </c>
      <c r="B275" s="1">
        <f t="shared" si="358"/>
        <v>1985</v>
      </c>
      <c r="D275" s="43">
        <f>National_Calibration!O22</f>
        <v>3732.1559999999999</v>
      </c>
      <c r="F275" s="49">
        <f t="shared" si="348"/>
        <v>58.171601888383009</v>
      </c>
      <c r="H275" s="50">
        <f t="shared" si="316"/>
        <v>64.157696863171978</v>
      </c>
      <c r="K275" s="50">
        <f t="shared" si="317"/>
        <v>3720.1746493831433</v>
      </c>
      <c r="L275" s="50">
        <f t="shared" si="318"/>
        <v>63.95173123341597</v>
      </c>
      <c r="O275" s="46">
        <f>Weather_factors!JV44</f>
        <v>1.0032206419714309</v>
      </c>
      <c r="R275" s="46">
        <f t="shared" si="349"/>
        <v>1</v>
      </c>
      <c r="S275" s="46"/>
      <c r="T275" s="46"/>
      <c r="V275" s="48">
        <f t="shared" si="350"/>
        <v>1</v>
      </c>
      <c r="W275" s="48">
        <f t="shared" si="351"/>
        <v>1</v>
      </c>
      <c r="X275" s="48">
        <f t="shared" si="352"/>
        <v>1</v>
      </c>
      <c r="Y275" s="48">
        <f t="shared" si="319"/>
        <v>1</v>
      </c>
      <c r="Z275" s="48">
        <f t="shared" si="320"/>
        <v>1</v>
      </c>
      <c r="AA275" s="48">
        <f t="shared" si="321"/>
        <v>1</v>
      </c>
      <c r="AB275" s="48"/>
      <c r="AC275" s="48" t="e">
        <f>#REF!*#REF!*X275</f>
        <v>#REF!</v>
      </c>
      <c r="AH275" s="5"/>
      <c r="AJ275" s="46" t="e">
        <f>D275/#REF!</f>
        <v>#REF!</v>
      </c>
      <c r="AK275" s="46" t="e">
        <f>#REF!/#REF!</f>
        <v>#REF!</v>
      </c>
      <c r="AL275" s="46" t="e">
        <f>#REF!/#REF!</f>
        <v>#REF!</v>
      </c>
      <c r="AM275" s="46" t="e">
        <f>#REF!/#REF!</f>
        <v>#REF!</v>
      </c>
      <c r="AO275" s="46" t="e">
        <f t="shared" si="359"/>
        <v>#REF!</v>
      </c>
      <c r="AP275" s="46" t="e">
        <f t="shared" si="360"/>
        <v>#REF!</v>
      </c>
      <c r="AQ275" s="46" t="e">
        <f t="shared" si="361"/>
        <v>#REF!</v>
      </c>
      <c r="AR275" s="46" t="e">
        <f t="shared" si="362"/>
        <v>#REF!</v>
      </c>
      <c r="AS275" s="46" t="e">
        <f t="shared" si="363"/>
        <v>#REF!</v>
      </c>
      <c r="AT275" s="46"/>
      <c r="AU275" s="46" t="e">
        <f t="shared" si="364"/>
        <v>#REF!</v>
      </c>
      <c r="AV275" s="46" t="e">
        <f t="shared" si="365"/>
        <v>#REF!</v>
      </c>
      <c r="AW275" s="46" t="e">
        <f t="shared" si="366"/>
        <v>#REF!</v>
      </c>
      <c r="AX275" s="46" t="e">
        <f t="shared" si="367"/>
        <v>#REF!</v>
      </c>
      <c r="BA275" s="46" t="e">
        <f>LN(#REF!/#REF!)</f>
        <v>#REF!</v>
      </c>
      <c r="BB275" s="46" t="e">
        <f>LN(#REF!/#REF!)</f>
        <v>#REF!</v>
      </c>
      <c r="BC275" s="46" t="e">
        <f>LN(#REF!/#REF!)</f>
        <v>#REF!</v>
      </c>
      <c r="BD275" s="46" t="e">
        <f>LN(#REF!/#REF!)</f>
        <v>#REF!</v>
      </c>
      <c r="BF275" s="46" t="e">
        <f>F275/#REF!</f>
        <v>#REF!</v>
      </c>
      <c r="BG275" s="46" t="e">
        <f>#REF!/#REF!</f>
        <v>#REF!</v>
      </c>
      <c r="BH275" s="46" t="e">
        <f>#REF!/#REF!</f>
        <v>#REF!</v>
      </c>
      <c r="BI275" s="46" t="e">
        <f>#REF!/#REF!</f>
        <v>#REF!</v>
      </c>
      <c r="BJ275" s="46"/>
      <c r="BL275" s="46" t="e">
        <f t="shared" si="368"/>
        <v>#REF!</v>
      </c>
      <c r="BM275" s="46" t="e">
        <f t="shared" si="369"/>
        <v>#REF!</v>
      </c>
      <c r="BN275" s="46" t="e">
        <f t="shared" si="370"/>
        <v>#REF!</v>
      </c>
      <c r="BO275" s="46" t="e">
        <f t="shared" si="371"/>
        <v>#REF!</v>
      </c>
      <c r="BQ275" s="46" t="e">
        <f>LN(#REF!/#REF!)</f>
        <v>#REF!</v>
      </c>
      <c r="BR275" s="46" t="e">
        <f>LN(#REF!/#REF!)</f>
        <v>#REF!</v>
      </c>
      <c r="BS275" s="46" t="e">
        <f>LN(#REF!/#REF!)</f>
        <v>#REF!</v>
      </c>
      <c r="BT275" s="46" t="e">
        <f>LN(#REF!/#REF!)</f>
        <v>#REF!</v>
      </c>
      <c r="BV275" s="46" t="e">
        <f>LN(#REF!/#REF!)</f>
        <v>#REF!</v>
      </c>
      <c r="BW275" s="46" t="e">
        <f>LN(#REF!/#REF!)</f>
        <v>#REF!</v>
      </c>
      <c r="BX275" s="46" t="e">
        <f>LN(#REF!/#REF!)</f>
        <v>#REF!</v>
      </c>
      <c r="BY275" s="46" t="e">
        <f>LN(#REF!/#REF!)</f>
        <v>#REF!</v>
      </c>
      <c r="CA275" s="46" t="e">
        <f>LN(#REF!/#REF!)</f>
        <v>#REF!</v>
      </c>
      <c r="CB275" s="46" t="e">
        <f>LN(#REF!/#REF!)</f>
        <v>#REF!</v>
      </c>
      <c r="CC275" s="46" t="e">
        <f>LN(#REF!/#REF!)</f>
        <v>#REF!</v>
      </c>
      <c r="CD275" s="46" t="e">
        <f>LN(#REF!/#REF!)</f>
        <v>#REF!</v>
      </c>
      <c r="CG275" s="46" t="e">
        <f t="shared" si="372"/>
        <v>#REF!</v>
      </c>
      <c r="CH275" s="46">
        <f t="shared" si="373"/>
        <v>1</v>
      </c>
      <c r="CI275" s="46">
        <f t="shared" si="353"/>
        <v>1</v>
      </c>
      <c r="CJ275" s="46"/>
      <c r="CK275" s="46" t="e">
        <f t="shared" si="374"/>
        <v>#REF!</v>
      </c>
      <c r="CL275" s="46">
        <f t="shared" si="375"/>
        <v>1</v>
      </c>
      <c r="CM275" s="46">
        <f t="shared" si="354"/>
        <v>1</v>
      </c>
      <c r="CN275" s="46"/>
      <c r="CO275" s="46" t="e">
        <f t="shared" si="376"/>
        <v>#REF!</v>
      </c>
      <c r="CP275" s="46">
        <f t="shared" si="377"/>
        <v>1</v>
      </c>
      <c r="CQ275" s="46">
        <f t="shared" si="355"/>
        <v>1</v>
      </c>
      <c r="CR275" s="46"/>
      <c r="CS275" s="46" t="e">
        <f t="shared" si="378"/>
        <v>#REF!</v>
      </c>
      <c r="CT275" s="46">
        <f t="shared" si="379"/>
        <v>1</v>
      </c>
      <c r="CU275" s="46">
        <f t="shared" si="356"/>
        <v>1</v>
      </c>
      <c r="CW275" s="46" t="e">
        <f t="shared" si="380"/>
        <v>#REF!</v>
      </c>
      <c r="CX275" s="46">
        <f t="shared" si="381"/>
        <v>1</v>
      </c>
      <c r="CY275" s="46">
        <f t="shared" si="357"/>
        <v>1</v>
      </c>
      <c r="DD275" s="2">
        <f t="shared" si="347"/>
        <v>2006</v>
      </c>
      <c r="DE275" s="46">
        <f t="shared" si="311"/>
        <v>1.0038733643502578</v>
      </c>
      <c r="DF275" s="46">
        <f t="shared" si="312"/>
        <v>1.3960662383122981</v>
      </c>
      <c r="DG275" s="46">
        <f t="shared" si="313"/>
        <v>0.77903738756672936</v>
      </c>
      <c r="DH275" s="46">
        <f t="shared" si="314"/>
        <v>0.92302742713109298</v>
      </c>
      <c r="DI275" s="52">
        <f t="shared" si="346"/>
        <v>0</v>
      </c>
    </row>
    <row r="276" spans="1:113" x14ac:dyDescent="0.2">
      <c r="A276" s="33" t="s">
        <v>68</v>
      </c>
      <c r="B276" s="1">
        <f t="shared" si="358"/>
        <v>1986</v>
      </c>
      <c r="D276" s="43">
        <f>National_Calibration!O23</f>
        <v>3692.7360000000003</v>
      </c>
      <c r="F276" s="49">
        <f t="shared" si="348"/>
        <v>59.492416736089979</v>
      </c>
      <c r="H276" s="50">
        <f t="shared" si="316"/>
        <v>62.070700815216171</v>
      </c>
      <c r="K276" s="50">
        <f t="shared" si="317"/>
        <v>3750.1497984705197</v>
      </c>
      <c r="L276" s="50">
        <f t="shared" si="318"/>
        <v>63.035761601453991</v>
      </c>
      <c r="O276" s="46">
        <f>Weather_factors!JV45</f>
        <v>0.98469026530781911</v>
      </c>
      <c r="R276" s="46">
        <f t="shared" si="349"/>
        <v>0.9856771722313693</v>
      </c>
      <c r="S276" s="46"/>
      <c r="T276" s="46"/>
      <c r="V276" s="48">
        <f t="shared" si="350"/>
        <v>1.0227054921100727</v>
      </c>
      <c r="W276" s="48">
        <f t="shared" si="351"/>
        <v>0.96747083904201381</v>
      </c>
      <c r="X276" s="48">
        <f t="shared" si="352"/>
        <v>0.98152911145528499</v>
      </c>
      <c r="Y276" s="48">
        <f t="shared" si="319"/>
        <v>0.9856771722313693</v>
      </c>
      <c r="Z276" s="48">
        <f t="shared" si="320"/>
        <v>0.98943774054460776</v>
      </c>
      <c r="AA276" s="48">
        <f t="shared" si="321"/>
        <v>0.98943774054460765</v>
      </c>
      <c r="AB276" s="48"/>
      <c r="AC276" s="48" t="e">
        <f>#REF!*#REF!*X276</f>
        <v>#REF!</v>
      </c>
      <c r="AH276" s="5"/>
      <c r="AJ276" s="46" t="e">
        <f>D276/#REF!</f>
        <v>#REF!</v>
      </c>
      <c r="AK276" s="46" t="e">
        <f>#REF!/#REF!</f>
        <v>#REF!</v>
      </c>
      <c r="AL276" s="46" t="e">
        <f>#REF!/#REF!</f>
        <v>#REF!</v>
      </c>
      <c r="AM276" s="46" t="e">
        <f>#REF!/#REF!</f>
        <v>#REF!</v>
      </c>
      <c r="AO276" s="46" t="e">
        <f t="shared" si="359"/>
        <v>#REF!</v>
      </c>
      <c r="AP276" s="46" t="e">
        <f t="shared" si="360"/>
        <v>#REF!</v>
      </c>
      <c r="AQ276" s="46" t="e">
        <f t="shared" si="361"/>
        <v>#REF!</v>
      </c>
      <c r="AR276" s="46" t="e">
        <f t="shared" si="362"/>
        <v>#REF!</v>
      </c>
      <c r="AS276" s="46" t="e">
        <f t="shared" si="363"/>
        <v>#REF!</v>
      </c>
      <c r="AT276" s="46"/>
      <c r="AU276" s="46" t="e">
        <f t="shared" si="364"/>
        <v>#REF!</v>
      </c>
      <c r="AV276" s="46" t="e">
        <f t="shared" si="365"/>
        <v>#REF!</v>
      </c>
      <c r="AW276" s="46" t="e">
        <f t="shared" si="366"/>
        <v>#REF!</v>
      </c>
      <c r="AX276" s="46" t="e">
        <f t="shared" si="367"/>
        <v>#REF!</v>
      </c>
      <c r="BA276" s="46" t="e">
        <f>LN(#REF!/#REF!)</f>
        <v>#REF!</v>
      </c>
      <c r="BB276" s="46" t="e">
        <f>LN(#REF!/#REF!)</f>
        <v>#REF!</v>
      </c>
      <c r="BC276" s="46" t="e">
        <f>LN(#REF!/#REF!)</f>
        <v>#REF!</v>
      </c>
      <c r="BD276" s="46" t="e">
        <f>LN(#REF!/#REF!)</f>
        <v>#REF!</v>
      </c>
      <c r="BF276" s="46" t="e">
        <f>F276/#REF!</f>
        <v>#REF!</v>
      </c>
      <c r="BG276" s="46" t="e">
        <f>#REF!/#REF!</f>
        <v>#REF!</v>
      </c>
      <c r="BH276" s="46" t="e">
        <f>#REF!/#REF!</f>
        <v>#REF!</v>
      </c>
      <c r="BI276" s="46" t="e">
        <f>#REF!/#REF!</f>
        <v>#REF!</v>
      </c>
      <c r="BJ276" s="46"/>
      <c r="BL276" s="46" t="e">
        <f t="shared" si="368"/>
        <v>#REF!</v>
      </c>
      <c r="BM276" s="46" t="e">
        <f t="shared" si="369"/>
        <v>#REF!</v>
      </c>
      <c r="BN276" s="46" t="e">
        <f t="shared" si="370"/>
        <v>#REF!</v>
      </c>
      <c r="BO276" s="46" t="e">
        <f t="shared" si="371"/>
        <v>#REF!</v>
      </c>
      <c r="BQ276" s="46" t="e">
        <f>LN(#REF!/#REF!)</f>
        <v>#REF!</v>
      </c>
      <c r="BR276" s="46" t="e">
        <f>LN(#REF!/#REF!)</f>
        <v>#REF!</v>
      </c>
      <c r="BS276" s="46" t="e">
        <f>LN(#REF!/#REF!)</f>
        <v>#REF!</v>
      </c>
      <c r="BT276" s="46" t="e">
        <f>LN(#REF!/#REF!)</f>
        <v>#REF!</v>
      </c>
      <c r="BV276" s="46" t="e">
        <f>LN(#REF!/#REF!)</f>
        <v>#REF!</v>
      </c>
      <c r="BW276" s="46" t="e">
        <f>LN(#REF!/#REF!)</f>
        <v>#REF!</v>
      </c>
      <c r="BX276" s="46" t="e">
        <f>LN(#REF!/#REF!)</f>
        <v>#REF!</v>
      </c>
      <c r="BY276" s="46" t="e">
        <f>LN(#REF!/#REF!)</f>
        <v>#REF!</v>
      </c>
      <c r="CA276" s="46" t="e">
        <f>LN(#REF!/#REF!)</f>
        <v>#REF!</v>
      </c>
      <c r="CB276" s="46" t="e">
        <f>LN(#REF!/#REF!)</f>
        <v>#REF!</v>
      </c>
      <c r="CC276" s="46" t="e">
        <f>LN(#REF!/#REF!)</f>
        <v>#REF!</v>
      </c>
      <c r="CD276" s="46" t="e">
        <f>LN(#REF!/#REF!)</f>
        <v>#REF!</v>
      </c>
      <c r="CG276" s="46" t="e">
        <f t="shared" si="372"/>
        <v>#REF!</v>
      </c>
      <c r="CH276" s="46">
        <f t="shared" si="373"/>
        <v>1</v>
      </c>
      <c r="CI276" s="46">
        <f t="shared" si="353"/>
        <v>1</v>
      </c>
      <c r="CJ276" s="46"/>
      <c r="CK276" s="46" t="e">
        <f t="shared" si="374"/>
        <v>#REF!</v>
      </c>
      <c r="CL276" s="46">
        <f t="shared" si="375"/>
        <v>1</v>
      </c>
      <c r="CM276" s="46">
        <f t="shared" si="354"/>
        <v>1</v>
      </c>
      <c r="CN276" s="46"/>
      <c r="CO276" s="46" t="e">
        <f t="shared" si="376"/>
        <v>#REF!</v>
      </c>
      <c r="CP276" s="46">
        <f t="shared" si="377"/>
        <v>1</v>
      </c>
      <c r="CQ276" s="46">
        <f t="shared" si="355"/>
        <v>1</v>
      </c>
      <c r="CR276" s="46"/>
      <c r="CS276" s="46" t="e">
        <f t="shared" si="378"/>
        <v>#REF!</v>
      </c>
      <c r="CT276" s="46">
        <f t="shared" si="379"/>
        <v>1</v>
      </c>
      <c r="CU276" s="46">
        <f t="shared" si="356"/>
        <v>1</v>
      </c>
      <c r="CW276" s="46" t="e">
        <f t="shared" si="380"/>
        <v>#REF!</v>
      </c>
      <c r="CX276" s="46">
        <f t="shared" si="381"/>
        <v>1</v>
      </c>
      <c r="CY276" s="46">
        <f t="shared" si="357"/>
        <v>1</v>
      </c>
      <c r="DD276" s="2">
        <f t="shared" si="347"/>
        <v>2007</v>
      </c>
      <c r="DE276" s="46">
        <f t="shared" si="311"/>
        <v>1.0509716099755746</v>
      </c>
      <c r="DF276" s="46">
        <f t="shared" si="312"/>
        <v>1.4185241770420669</v>
      </c>
      <c r="DG276" s="46">
        <f t="shared" si="313"/>
        <v>0.76949087960901341</v>
      </c>
      <c r="DH276" s="46">
        <f t="shared" si="314"/>
        <v>0.96283255390859135</v>
      </c>
      <c r="DI276" s="52">
        <f t="shared" si="346"/>
        <v>0</v>
      </c>
    </row>
    <row r="277" spans="1:113" x14ac:dyDescent="0.2">
      <c r="A277" s="33" t="s">
        <v>68</v>
      </c>
      <c r="B277" s="1">
        <f t="shared" si="358"/>
        <v>1987</v>
      </c>
      <c r="D277" s="43">
        <f>National_Calibration!O24</f>
        <v>3774.1129999999998</v>
      </c>
      <c r="F277" s="49">
        <f t="shared" si="348"/>
        <v>60.763476770077759</v>
      </c>
      <c r="H277" s="50">
        <f t="shared" si="316"/>
        <v>62.1115380589696</v>
      </c>
      <c r="K277" s="50">
        <f t="shared" si="317"/>
        <v>3834.400735671838</v>
      </c>
      <c r="L277" s="50">
        <f t="shared" si="318"/>
        <v>63.103708666651585</v>
      </c>
      <c r="O277" s="46">
        <f>Weather_factors!JV46</f>
        <v>0.98427714268073885</v>
      </c>
      <c r="R277" s="46">
        <f t="shared" si="349"/>
        <v>0.98673964644257706</v>
      </c>
      <c r="S277" s="46"/>
      <c r="T277" s="46"/>
      <c r="V277" s="48">
        <f t="shared" si="350"/>
        <v>1.0445556731731047</v>
      </c>
      <c r="W277" s="48">
        <f t="shared" si="351"/>
        <v>0.96810735259767533</v>
      </c>
      <c r="X277" s="48">
        <f t="shared" si="352"/>
        <v>0.98111731507690458</v>
      </c>
      <c r="Y277" s="48">
        <f t="shared" si="319"/>
        <v>0.98673964644257706</v>
      </c>
      <c r="Z277" s="48">
        <f t="shared" si="320"/>
        <v>1.011242027396497</v>
      </c>
      <c r="AA277" s="48">
        <f t="shared" si="321"/>
        <v>1.011242027396497</v>
      </c>
      <c r="AB277" s="48"/>
      <c r="AC277" s="48" t="e">
        <f>#REF!*#REF!*X277</f>
        <v>#REF!</v>
      </c>
      <c r="AH277" s="5"/>
      <c r="AJ277" s="46" t="e">
        <f>D277/#REF!</f>
        <v>#REF!</v>
      </c>
      <c r="AK277" s="46" t="e">
        <f>#REF!/#REF!</f>
        <v>#REF!</v>
      </c>
      <c r="AL277" s="46" t="e">
        <f>#REF!/#REF!</f>
        <v>#REF!</v>
      </c>
      <c r="AM277" s="46" t="e">
        <f>#REF!/#REF!</f>
        <v>#REF!</v>
      </c>
      <c r="AO277" s="46" t="e">
        <f t="shared" si="359"/>
        <v>#REF!</v>
      </c>
      <c r="AP277" s="46" t="e">
        <f t="shared" si="360"/>
        <v>#REF!</v>
      </c>
      <c r="AQ277" s="46" t="e">
        <f t="shared" si="361"/>
        <v>#REF!</v>
      </c>
      <c r="AR277" s="46" t="e">
        <f t="shared" si="362"/>
        <v>#REF!</v>
      </c>
      <c r="AS277" s="46" t="e">
        <f t="shared" si="363"/>
        <v>#REF!</v>
      </c>
      <c r="AT277" s="46"/>
      <c r="AU277" s="46" t="e">
        <f t="shared" si="364"/>
        <v>#REF!</v>
      </c>
      <c r="AV277" s="46" t="e">
        <f t="shared" si="365"/>
        <v>#REF!</v>
      </c>
      <c r="AW277" s="46" t="e">
        <f t="shared" si="366"/>
        <v>#REF!</v>
      </c>
      <c r="AX277" s="46" t="e">
        <f t="shared" si="367"/>
        <v>#REF!</v>
      </c>
      <c r="BA277" s="46" t="e">
        <f>LN(#REF!/#REF!)</f>
        <v>#REF!</v>
      </c>
      <c r="BB277" s="46" t="e">
        <f>LN(#REF!/#REF!)</f>
        <v>#REF!</v>
      </c>
      <c r="BC277" s="46" t="e">
        <f>LN(#REF!/#REF!)</f>
        <v>#REF!</v>
      </c>
      <c r="BD277" s="46" t="e">
        <f>LN(#REF!/#REF!)</f>
        <v>#REF!</v>
      </c>
      <c r="BF277" s="46" t="e">
        <f>F277/#REF!</f>
        <v>#REF!</v>
      </c>
      <c r="BG277" s="46" t="e">
        <f>#REF!/#REF!</f>
        <v>#REF!</v>
      </c>
      <c r="BH277" s="46" t="e">
        <f>#REF!/#REF!</f>
        <v>#REF!</v>
      </c>
      <c r="BI277" s="46" t="e">
        <f>#REF!/#REF!</f>
        <v>#REF!</v>
      </c>
      <c r="BJ277" s="46"/>
      <c r="BL277" s="46" t="e">
        <f t="shared" si="368"/>
        <v>#REF!</v>
      </c>
      <c r="BM277" s="46" t="e">
        <f t="shared" si="369"/>
        <v>#REF!</v>
      </c>
      <c r="BN277" s="46" t="e">
        <f t="shared" si="370"/>
        <v>#REF!</v>
      </c>
      <c r="BO277" s="46" t="e">
        <f t="shared" si="371"/>
        <v>#REF!</v>
      </c>
      <c r="BQ277" s="46" t="e">
        <f>LN(#REF!/#REF!)</f>
        <v>#REF!</v>
      </c>
      <c r="BR277" s="46" t="e">
        <f>LN(#REF!/#REF!)</f>
        <v>#REF!</v>
      </c>
      <c r="BS277" s="46" t="e">
        <f>LN(#REF!/#REF!)</f>
        <v>#REF!</v>
      </c>
      <c r="BT277" s="46" t="e">
        <f>LN(#REF!/#REF!)</f>
        <v>#REF!</v>
      </c>
      <c r="BV277" s="46" t="e">
        <f>LN(#REF!/#REF!)</f>
        <v>#REF!</v>
      </c>
      <c r="BW277" s="46" t="e">
        <f>LN(#REF!/#REF!)</f>
        <v>#REF!</v>
      </c>
      <c r="BX277" s="46" t="e">
        <f>LN(#REF!/#REF!)</f>
        <v>#REF!</v>
      </c>
      <c r="BY277" s="46" t="e">
        <f>LN(#REF!/#REF!)</f>
        <v>#REF!</v>
      </c>
      <c r="CA277" s="46" t="e">
        <f>LN(#REF!/#REF!)</f>
        <v>#REF!</v>
      </c>
      <c r="CB277" s="46" t="e">
        <f>LN(#REF!/#REF!)</f>
        <v>#REF!</v>
      </c>
      <c r="CC277" s="46" t="e">
        <f>LN(#REF!/#REF!)</f>
        <v>#REF!</v>
      </c>
      <c r="CD277" s="46" t="e">
        <f>LN(#REF!/#REF!)</f>
        <v>#REF!</v>
      </c>
      <c r="CG277" s="46" t="e">
        <f t="shared" si="372"/>
        <v>#REF!</v>
      </c>
      <c r="CH277" s="46">
        <f t="shared" si="373"/>
        <v>1</v>
      </c>
      <c r="CI277" s="46">
        <f t="shared" si="353"/>
        <v>1</v>
      </c>
      <c r="CJ277" s="46"/>
      <c r="CK277" s="46" t="e">
        <f t="shared" si="374"/>
        <v>#REF!</v>
      </c>
      <c r="CL277" s="46">
        <f t="shared" si="375"/>
        <v>1</v>
      </c>
      <c r="CM277" s="46">
        <f t="shared" si="354"/>
        <v>1</v>
      </c>
      <c r="CN277" s="46"/>
      <c r="CO277" s="46" t="e">
        <f t="shared" si="376"/>
        <v>#REF!</v>
      </c>
      <c r="CP277" s="46">
        <f t="shared" si="377"/>
        <v>1</v>
      </c>
      <c r="CQ277" s="46">
        <f t="shared" si="355"/>
        <v>1</v>
      </c>
      <c r="CR277" s="46"/>
      <c r="CS277" s="46" t="e">
        <f t="shared" si="378"/>
        <v>#REF!</v>
      </c>
      <c r="CT277" s="46">
        <f t="shared" si="379"/>
        <v>1</v>
      </c>
      <c r="CU277" s="46">
        <f t="shared" si="356"/>
        <v>1</v>
      </c>
      <c r="CW277" s="46" t="e">
        <f t="shared" si="380"/>
        <v>#REF!</v>
      </c>
      <c r="CX277" s="46">
        <f t="shared" si="381"/>
        <v>1</v>
      </c>
      <c r="CY277" s="46">
        <f t="shared" si="357"/>
        <v>1</v>
      </c>
      <c r="DD277" s="2">
        <f>DD276+1</f>
        <v>2008</v>
      </c>
      <c r="DE277" s="46">
        <f t="shared" si="311"/>
        <v>1.0980226978722221</v>
      </c>
      <c r="DF277" s="46">
        <f t="shared" si="312"/>
        <v>1.438785468361742</v>
      </c>
      <c r="DG277" s="46">
        <f t="shared" si="313"/>
        <v>0.76038882501222183</v>
      </c>
      <c r="DH277" s="46">
        <f t="shared" si="314"/>
        <v>1.0036436686842436</v>
      </c>
      <c r="DI277" s="52">
        <f t="shared" si="346"/>
        <v>0</v>
      </c>
    </row>
    <row r="278" spans="1:113" x14ac:dyDescent="0.2">
      <c r="A278" s="33" t="s">
        <v>68</v>
      </c>
      <c r="B278" s="1">
        <f t="shared" si="358"/>
        <v>1988</v>
      </c>
      <c r="D278" s="43">
        <f>National_Calibration!O25</f>
        <v>3993.8980000000006</v>
      </c>
      <c r="F278" s="49">
        <f t="shared" si="348"/>
        <v>62.000598696130474</v>
      </c>
      <c r="H278" s="50">
        <f t="shared" si="316"/>
        <v>64.417087640949902</v>
      </c>
      <c r="K278" s="50">
        <f t="shared" si="317"/>
        <v>3966.5449357244133</v>
      </c>
      <c r="L278" s="50">
        <f t="shared" si="318"/>
        <v>63.97591344504179</v>
      </c>
      <c r="O278" s="46">
        <f>Weather_factors!JV47</f>
        <v>1.0068959421155761</v>
      </c>
      <c r="R278" s="46">
        <f t="shared" si="349"/>
        <v>1.0003781322437943</v>
      </c>
      <c r="S278" s="46"/>
      <c r="T278" s="46"/>
      <c r="V278" s="48">
        <f t="shared" si="350"/>
        <v>1.065822440562912</v>
      </c>
      <c r="W278" s="48">
        <f t="shared" si="351"/>
        <v>1.0040430188498057</v>
      </c>
      <c r="X278" s="48">
        <f t="shared" si="352"/>
        <v>1.0036635013180379</v>
      </c>
      <c r="Y278" s="48">
        <f t="shared" si="319"/>
        <v>1.0003781322437943</v>
      </c>
      <c r="Z278" s="48">
        <f t="shared" si="320"/>
        <v>1.070131580780654</v>
      </c>
      <c r="AA278" s="48">
        <f t="shared" si="321"/>
        <v>1.0701315807806537</v>
      </c>
      <c r="AB278" s="48"/>
      <c r="AC278" s="48" t="e">
        <f>#REF!*#REF!*X278</f>
        <v>#REF!</v>
      </c>
      <c r="AH278" s="5"/>
      <c r="AJ278" s="46" t="e">
        <f>D278/#REF!</f>
        <v>#REF!</v>
      </c>
      <c r="AK278" s="46" t="e">
        <f>#REF!/#REF!</f>
        <v>#REF!</v>
      </c>
      <c r="AL278" s="46" t="e">
        <f>#REF!/#REF!</f>
        <v>#REF!</v>
      </c>
      <c r="AM278" s="46" t="e">
        <f>#REF!/#REF!</f>
        <v>#REF!</v>
      </c>
      <c r="AO278" s="46" t="e">
        <f t="shared" si="359"/>
        <v>#REF!</v>
      </c>
      <c r="AP278" s="46" t="e">
        <f t="shared" si="360"/>
        <v>#REF!</v>
      </c>
      <c r="AQ278" s="46" t="e">
        <f t="shared" si="361"/>
        <v>#REF!</v>
      </c>
      <c r="AR278" s="46" t="e">
        <f t="shared" si="362"/>
        <v>#REF!</v>
      </c>
      <c r="AS278" s="46" t="e">
        <f t="shared" si="363"/>
        <v>#REF!</v>
      </c>
      <c r="AT278" s="46"/>
      <c r="AU278" s="46" t="e">
        <f t="shared" si="364"/>
        <v>#REF!</v>
      </c>
      <c r="AV278" s="46" t="e">
        <f t="shared" si="365"/>
        <v>#REF!</v>
      </c>
      <c r="AW278" s="46" t="e">
        <f t="shared" si="366"/>
        <v>#REF!</v>
      </c>
      <c r="AX278" s="46" t="e">
        <f t="shared" si="367"/>
        <v>#REF!</v>
      </c>
      <c r="BA278" s="46" t="e">
        <f>LN(#REF!/#REF!)</f>
        <v>#REF!</v>
      </c>
      <c r="BB278" s="46" t="e">
        <f>LN(#REF!/#REF!)</f>
        <v>#REF!</v>
      </c>
      <c r="BC278" s="46" t="e">
        <f>LN(#REF!/#REF!)</f>
        <v>#REF!</v>
      </c>
      <c r="BD278" s="46" t="e">
        <f>LN(#REF!/#REF!)</f>
        <v>#REF!</v>
      </c>
      <c r="BF278" s="46" t="e">
        <f>F278/#REF!</f>
        <v>#REF!</v>
      </c>
      <c r="BG278" s="46" t="e">
        <f>#REF!/#REF!</f>
        <v>#REF!</v>
      </c>
      <c r="BH278" s="46" t="e">
        <f>#REF!/#REF!</f>
        <v>#REF!</v>
      </c>
      <c r="BI278" s="46" t="e">
        <f>#REF!/#REF!</f>
        <v>#REF!</v>
      </c>
      <c r="BJ278" s="46"/>
      <c r="BL278" s="46" t="e">
        <f t="shared" si="368"/>
        <v>#REF!</v>
      </c>
      <c r="BM278" s="46" t="e">
        <f t="shared" si="369"/>
        <v>#REF!</v>
      </c>
      <c r="BN278" s="46" t="e">
        <f t="shared" si="370"/>
        <v>#REF!</v>
      </c>
      <c r="BO278" s="46" t="e">
        <f t="shared" si="371"/>
        <v>#REF!</v>
      </c>
      <c r="BQ278" s="46" t="e">
        <f>LN(#REF!/#REF!)</f>
        <v>#REF!</v>
      </c>
      <c r="BR278" s="46" t="e">
        <f>LN(#REF!/#REF!)</f>
        <v>#REF!</v>
      </c>
      <c r="BS278" s="46" t="e">
        <f>LN(#REF!/#REF!)</f>
        <v>#REF!</v>
      </c>
      <c r="BT278" s="46" t="e">
        <f>LN(#REF!/#REF!)</f>
        <v>#REF!</v>
      </c>
      <c r="BV278" s="46" t="e">
        <f>LN(#REF!/#REF!)</f>
        <v>#REF!</v>
      </c>
      <c r="BW278" s="46" t="e">
        <f>LN(#REF!/#REF!)</f>
        <v>#REF!</v>
      </c>
      <c r="BX278" s="46" t="e">
        <f>LN(#REF!/#REF!)</f>
        <v>#REF!</v>
      </c>
      <c r="BY278" s="46" t="e">
        <f>LN(#REF!/#REF!)</f>
        <v>#REF!</v>
      </c>
      <c r="CA278" s="46" t="e">
        <f>LN(#REF!/#REF!)</f>
        <v>#REF!</v>
      </c>
      <c r="CB278" s="46" t="e">
        <f>LN(#REF!/#REF!)</f>
        <v>#REF!</v>
      </c>
      <c r="CC278" s="46" t="e">
        <f>LN(#REF!/#REF!)</f>
        <v>#REF!</v>
      </c>
      <c r="CD278" s="46" t="e">
        <f>LN(#REF!/#REF!)</f>
        <v>#REF!</v>
      </c>
      <c r="CG278" s="46" t="e">
        <f t="shared" si="372"/>
        <v>#REF!</v>
      </c>
      <c r="CH278" s="46">
        <f t="shared" si="373"/>
        <v>1</v>
      </c>
      <c r="CI278" s="46">
        <f t="shared" si="353"/>
        <v>1</v>
      </c>
      <c r="CJ278" s="46"/>
      <c r="CK278" s="46" t="e">
        <f t="shared" si="374"/>
        <v>#REF!</v>
      </c>
      <c r="CL278" s="46">
        <f t="shared" si="375"/>
        <v>1</v>
      </c>
      <c r="CM278" s="46">
        <f t="shared" si="354"/>
        <v>1</v>
      </c>
      <c r="CN278" s="46"/>
      <c r="CO278" s="46" t="e">
        <f t="shared" si="376"/>
        <v>#REF!</v>
      </c>
      <c r="CP278" s="46">
        <f t="shared" si="377"/>
        <v>1</v>
      </c>
      <c r="CQ278" s="46">
        <f t="shared" si="355"/>
        <v>1</v>
      </c>
      <c r="CR278" s="46"/>
      <c r="CS278" s="46" t="e">
        <f t="shared" si="378"/>
        <v>#REF!</v>
      </c>
      <c r="CT278" s="46">
        <f t="shared" si="379"/>
        <v>1</v>
      </c>
      <c r="CU278" s="46">
        <f t="shared" si="356"/>
        <v>1</v>
      </c>
      <c r="CW278" s="46" t="e">
        <f t="shared" si="380"/>
        <v>#REF!</v>
      </c>
      <c r="CX278" s="46">
        <f t="shared" si="381"/>
        <v>1</v>
      </c>
      <c r="CY278" s="46">
        <f t="shared" si="357"/>
        <v>1</v>
      </c>
      <c r="DD278" s="2">
        <f>DD277+1</f>
        <v>2009</v>
      </c>
      <c r="DE278" s="46">
        <f t="shared" si="311"/>
        <v>1.0857461478030397</v>
      </c>
      <c r="DF278" s="46">
        <f t="shared" si="312"/>
        <v>1.450788910209897</v>
      </c>
      <c r="DG278" s="46">
        <f t="shared" si="313"/>
        <v>0.74832375662529449</v>
      </c>
      <c r="DH278" s="46">
        <f t="shared" si="314"/>
        <v>1.0000795280840897</v>
      </c>
      <c r="DI278" s="52">
        <f>AG302</f>
        <v>0</v>
      </c>
    </row>
    <row r="279" spans="1:113" x14ac:dyDescent="0.2">
      <c r="A279" s="33" t="s">
        <v>68</v>
      </c>
      <c r="B279" s="1">
        <f t="shared" si="358"/>
        <v>1989</v>
      </c>
      <c r="D279" s="43">
        <f>National_Calibration!O26</f>
        <v>4042.9720000000002</v>
      </c>
      <c r="F279" s="49">
        <f t="shared" si="348"/>
        <v>63.183000000000014</v>
      </c>
      <c r="H279" s="50">
        <f t="shared" si="316"/>
        <v>63.988287988857749</v>
      </c>
      <c r="K279" s="50">
        <f t="shared" si="317"/>
        <v>3994.455073789311</v>
      </c>
      <c r="L279" s="50">
        <f t="shared" si="318"/>
        <v>63.220408555929758</v>
      </c>
      <c r="O279" s="46">
        <f>Weather_factors!JV48</f>
        <v>1.0121460688165067</v>
      </c>
      <c r="R279" s="46">
        <f t="shared" si="349"/>
        <v>0.98856445848483798</v>
      </c>
      <c r="S279" s="46"/>
      <c r="T279" s="46"/>
      <c r="V279" s="48">
        <f t="shared" si="350"/>
        <v>1.0861485320832773</v>
      </c>
      <c r="W279" s="48">
        <f t="shared" si="351"/>
        <v>0.99735949258472412</v>
      </c>
      <c r="X279" s="48">
        <f t="shared" si="352"/>
        <v>1.0088967735228578</v>
      </c>
      <c r="Y279" s="48">
        <f t="shared" si="319"/>
        <v>0.98856445848483798</v>
      </c>
      <c r="Z279" s="48">
        <f t="shared" si="320"/>
        <v>1.0832805488302204</v>
      </c>
      <c r="AA279" s="48">
        <f t="shared" si="321"/>
        <v>1.0832805488302204</v>
      </c>
      <c r="AB279" s="48"/>
      <c r="AC279" s="48" t="e">
        <f>#REF!*#REF!*X279</f>
        <v>#REF!</v>
      </c>
      <c r="AH279" s="5"/>
      <c r="AJ279" s="46" t="e">
        <f>D279/#REF!</f>
        <v>#REF!</v>
      </c>
      <c r="AK279" s="46" t="e">
        <f>#REF!/#REF!</f>
        <v>#REF!</v>
      </c>
      <c r="AL279" s="46" t="e">
        <f>#REF!/#REF!</f>
        <v>#REF!</v>
      </c>
      <c r="AM279" s="46" t="e">
        <f>#REF!/#REF!</f>
        <v>#REF!</v>
      </c>
      <c r="AO279" s="46" t="e">
        <f t="shared" si="359"/>
        <v>#REF!</v>
      </c>
      <c r="AP279" s="46" t="e">
        <f t="shared" si="360"/>
        <v>#REF!</v>
      </c>
      <c r="AQ279" s="46" t="e">
        <f t="shared" si="361"/>
        <v>#REF!</v>
      </c>
      <c r="AR279" s="46" t="e">
        <f t="shared" si="362"/>
        <v>#REF!</v>
      </c>
      <c r="AS279" s="46" t="e">
        <f t="shared" si="363"/>
        <v>#REF!</v>
      </c>
      <c r="AT279" s="46"/>
      <c r="AU279" s="46" t="e">
        <f t="shared" si="364"/>
        <v>#REF!</v>
      </c>
      <c r="AV279" s="46" t="e">
        <f t="shared" si="365"/>
        <v>#REF!</v>
      </c>
      <c r="AW279" s="46" t="e">
        <f t="shared" si="366"/>
        <v>#REF!</v>
      </c>
      <c r="AX279" s="46" t="e">
        <f t="shared" si="367"/>
        <v>#REF!</v>
      </c>
      <c r="BA279" s="46" t="e">
        <f>LN(#REF!/#REF!)</f>
        <v>#REF!</v>
      </c>
      <c r="BB279" s="46" t="e">
        <f>LN(#REF!/#REF!)</f>
        <v>#REF!</v>
      </c>
      <c r="BC279" s="46" t="e">
        <f>LN(#REF!/#REF!)</f>
        <v>#REF!</v>
      </c>
      <c r="BD279" s="46" t="e">
        <f>LN(#REF!/#REF!)</f>
        <v>#REF!</v>
      </c>
      <c r="BF279" s="46" t="e">
        <f>F279/#REF!</f>
        <v>#REF!</v>
      </c>
      <c r="BG279" s="46" t="e">
        <f>#REF!/#REF!</f>
        <v>#REF!</v>
      </c>
      <c r="BH279" s="46" t="e">
        <f>#REF!/#REF!</f>
        <v>#REF!</v>
      </c>
      <c r="BI279" s="46" t="e">
        <f>#REF!/#REF!</f>
        <v>#REF!</v>
      </c>
      <c r="BJ279" s="46"/>
      <c r="BL279" s="46" t="e">
        <f t="shared" si="368"/>
        <v>#REF!</v>
      </c>
      <c r="BM279" s="46" t="e">
        <f t="shared" si="369"/>
        <v>#REF!</v>
      </c>
      <c r="BN279" s="46" t="e">
        <f t="shared" si="370"/>
        <v>#REF!</v>
      </c>
      <c r="BO279" s="46" t="e">
        <f t="shared" si="371"/>
        <v>#REF!</v>
      </c>
      <c r="BQ279" s="46" t="e">
        <f>LN(#REF!/#REF!)</f>
        <v>#REF!</v>
      </c>
      <c r="BR279" s="46" t="e">
        <f>LN(#REF!/#REF!)</f>
        <v>#REF!</v>
      </c>
      <c r="BS279" s="46" t="e">
        <f>LN(#REF!/#REF!)</f>
        <v>#REF!</v>
      </c>
      <c r="BT279" s="46" t="e">
        <f>LN(#REF!/#REF!)</f>
        <v>#REF!</v>
      </c>
      <c r="BV279" s="46" t="e">
        <f>LN(#REF!/#REF!)</f>
        <v>#REF!</v>
      </c>
      <c r="BW279" s="46" t="e">
        <f>LN(#REF!/#REF!)</f>
        <v>#REF!</v>
      </c>
      <c r="BX279" s="46" t="e">
        <f>LN(#REF!/#REF!)</f>
        <v>#REF!</v>
      </c>
      <c r="BY279" s="46" t="e">
        <f>LN(#REF!/#REF!)</f>
        <v>#REF!</v>
      </c>
      <c r="CA279" s="46" t="e">
        <f>LN(#REF!/#REF!)</f>
        <v>#REF!</v>
      </c>
      <c r="CB279" s="46" t="e">
        <f>LN(#REF!/#REF!)</f>
        <v>#REF!</v>
      </c>
      <c r="CC279" s="46" t="e">
        <f>LN(#REF!/#REF!)</f>
        <v>#REF!</v>
      </c>
      <c r="CD279" s="46" t="e">
        <f>LN(#REF!/#REF!)</f>
        <v>#REF!</v>
      </c>
      <c r="CG279" s="46" t="e">
        <f t="shared" si="372"/>
        <v>#REF!</v>
      </c>
      <c r="CH279" s="46">
        <f t="shared" si="373"/>
        <v>1</v>
      </c>
      <c r="CI279" s="46">
        <f t="shared" si="353"/>
        <v>1</v>
      </c>
      <c r="CJ279" s="46"/>
      <c r="CK279" s="46" t="e">
        <f t="shared" si="374"/>
        <v>#REF!</v>
      </c>
      <c r="CL279" s="46">
        <f t="shared" si="375"/>
        <v>1</v>
      </c>
      <c r="CM279" s="46">
        <f t="shared" si="354"/>
        <v>1</v>
      </c>
      <c r="CN279" s="46"/>
      <c r="CO279" s="46" t="e">
        <f t="shared" si="376"/>
        <v>#REF!</v>
      </c>
      <c r="CP279" s="46">
        <f t="shared" si="377"/>
        <v>1</v>
      </c>
      <c r="CQ279" s="46">
        <f t="shared" si="355"/>
        <v>1</v>
      </c>
      <c r="CR279" s="46"/>
      <c r="CS279" s="46" t="e">
        <f t="shared" si="378"/>
        <v>#REF!</v>
      </c>
      <c r="CT279" s="46">
        <f t="shared" si="379"/>
        <v>1</v>
      </c>
      <c r="CU279" s="46">
        <f t="shared" si="356"/>
        <v>1</v>
      </c>
      <c r="CW279" s="46" t="e">
        <f t="shared" si="380"/>
        <v>#REF!</v>
      </c>
      <c r="CX279" s="46">
        <f t="shared" si="381"/>
        <v>1</v>
      </c>
      <c r="CY279" s="46">
        <f t="shared" si="357"/>
        <v>1</v>
      </c>
      <c r="DD279" s="2">
        <f>DD278+1</f>
        <v>2010</v>
      </c>
      <c r="DE279" s="46">
        <f t="shared" si="311"/>
        <v>1.0760710431182405</v>
      </c>
      <c r="DF279" s="46">
        <f t="shared" si="312"/>
        <v>1.4547657413003872</v>
      </c>
      <c r="DG279" s="46">
        <f t="shared" si="313"/>
        <v>0.75371584553230575</v>
      </c>
      <c r="DH279" s="46">
        <f t="shared" si="314"/>
        <v>0.98138684899908901</v>
      </c>
      <c r="DI279" s="52">
        <f>AG305</f>
        <v>0</v>
      </c>
    </row>
    <row r="280" spans="1:113" x14ac:dyDescent="0.2">
      <c r="A280" s="33" t="s">
        <v>68</v>
      </c>
      <c r="B280" s="1">
        <f t="shared" si="358"/>
        <v>1990</v>
      </c>
      <c r="D280" s="43">
        <f>National_Calibration!O27</f>
        <v>3895.8530000000001</v>
      </c>
      <c r="F280" s="49">
        <f t="shared" si="348"/>
        <v>64.179533191506238</v>
      </c>
      <c r="H280" s="50">
        <f t="shared" si="316"/>
        <v>60.702420324172628</v>
      </c>
      <c r="K280" s="50">
        <f t="shared" si="317"/>
        <v>4053.9450084318205</v>
      </c>
      <c r="L280" s="50">
        <f t="shared" si="318"/>
        <v>63.16569795444282</v>
      </c>
      <c r="O280" s="46">
        <f>Weather_factors!JV49</f>
        <v>0.9610029223132025</v>
      </c>
      <c r="R280" s="46">
        <f t="shared" si="349"/>
        <v>0.98770896012018461</v>
      </c>
      <c r="S280" s="46"/>
      <c r="T280" s="46"/>
      <c r="V280" s="48">
        <f t="shared" si="350"/>
        <v>1.1032794543745068</v>
      </c>
      <c r="W280" s="48">
        <f t="shared" si="351"/>
        <v>0.9461440059737749</v>
      </c>
      <c r="X280" s="48">
        <f t="shared" si="352"/>
        <v>0.95791781200268544</v>
      </c>
      <c r="Y280" s="48">
        <f t="shared" si="319"/>
        <v>0.98770896012018461</v>
      </c>
      <c r="Z280" s="48">
        <f t="shared" si="320"/>
        <v>1.0438612426704565</v>
      </c>
      <c r="AA280" s="48">
        <f t="shared" si="321"/>
        <v>1.0438612426704565</v>
      </c>
      <c r="AB280" s="48"/>
      <c r="AC280" s="48" t="e">
        <f>#REF!*#REF!*X280</f>
        <v>#REF!</v>
      </c>
      <c r="AH280" s="5"/>
      <c r="AJ280" s="46" t="e">
        <f>D280/#REF!</f>
        <v>#REF!</v>
      </c>
      <c r="AK280" s="46" t="e">
        <f>#REF!/#REF!</f>
        <v>#REF!</v>
      </c>
      <c r="AL280" s="46" t="e">
        <f>#REF!/#REF!</f>
        <v>#REF!</v>
      </c>
      <c r="AM280" s="46" t="e">
        <f>#REF!/#REF!</f>
        <v>#REF!</v>
      </c>
      <c r="AO280" s="46" t="e">
        <f t="shared" si="359"/>
        <v>#REF!</v>
      </c>
      <c r="AP280" s="46" t="e">
        <f t="shared" si="360"/>
        <v>#REF!</v>
      </c>
      <c r="AQ280" s="46" t="e">
        <f t="shared" si="361"/>
        <v>#REF!</v>
      </c>
      <c r="AR280" s="46" t="e">
        <f t="shared" si="362"/>
        <v>#REF!</v>
      </c>
      <c r="AS280" s="46" t="e">
        <f t="shared" si="363"/>
        <v>#REF!</v>
      </c>
      <c r="AT280" s="46"/>
      <c r="AU280" s="46" t="e">
        <f t="shared" si="364"/>
        <v>#REF!</v>
      </c>
      <c r="AV280" s="46" t="e">
        <f t="shared" si="365"/>
        <v>#REF!</v>
      </c>
      <c r="AW280" s="46" t="e">
        <f t="shared" si="366"/>
        <v>#REF!</v>
      </c>
      <c r="AX280" s="46" t="e">
        <f t="shared" si="367"/>
        <v>#REF!</v>
      </c>
      <c r="BA280" s="46" t="e">
        <f>LN(#REF!/#REF!)</f>
        <v>#REF!</v>
      </c>
      <c r="BB280" s="46" t="e">
        <f>LN(#REF!/#REF!)</f>
        <v>#REF!</v>
      </c>
      <c r="BC280" s="46" t="e">
        <f>LN(#REF!/#REF!)</f>
        <v>#REF!</v>
      </c>
      <c r="BD280" s="46" t="e">
        <f>LN(#REF!/#REF!)</f>
        <v>#REF!</v>
      </c>
      <c r="BF280" s="46" t="e">
        <f>F280/#REF!</f>
        <v>#REF!</v>
      </c>
      <c r="BG280" s="46" t="e">
        <f>#REF!/#REF!</f>
        <v>#REF!</v>
      </c>
      <c r="BH280" s="46" t="e">
        <f>#REF!/#REF!</f>
        <v>#REF!</v>
      </c>
      <c r="BI280" s="46" t="e">
        <f>#REF!/#REF!</f>
        <v>#REF!</v>
      </c>
      <c r="BJ280" s="46"/>
      <c r="BL280" s="46" t="e">
        <f t="shared" si="368"/>
        <v>#REF!</v>
      </c>
      <c r="BM280" s="46" t="e">
        <f t="shared" si="369"/>
        <v>#REF!</v>
      </c>
      <c r="BN280" s="46" t="e">
        <f t="shared" si="370"/>
        <v>#REF!</v>
      </c>
      <c r="BO280" s="46" t="e">
        <f t="shared" si="371"/>
        <v>#REF!</v>
      </c>
      <c r="BQ280" s="46" t="e">
        <f>LN(#REF!/#REF!)</f>
        <v>#REF!</v>
      </c>
      <c r="BR280" s="46" t="e">
        <f>LN(#REF!/#REF!)</f>
        <v>#REF!</v>
      </c>
      <c r="BS280" s="46" t="e">
        <f>LN(#REF!/#REF!)</f>
        <v>#REF!</v>
      </c>
      <c r="BT280" s="46" t="e">
        <f>LN(#REF!/#REF!)</f>
        <v>#REF!</v>
      </c>
      <c r="BV280" s="46" t="e">
        <f>LN(#REF!/#REF!)</f>
        <v>#REF!</v>
      </c>
      <c r="BW280" s="46" t="e">
        <f>LN(#REF!/#REF!)</f>
        <v>#REF!</v>
      </c>
      <c r="BX280" s="46" t="e">
        <f>LN(#REF!/#REF!)</f>
        <v>#REF!</v>
      </c>
      <c r="BY280" s="46" t="e">
        <f>LN(#REF!/#REF!)</f>
        <v>#REF!</v>
      </c>
      <c r="CA280" s="46" t="e">
        <f>LN(#REF!/#REF!)</f>
        <v>#REF!</v>
      </c>
      <c r="CB280" s="46" t="e">
        <f>LN(#REF!/#REF!)</f>
        <v>#REF!</v>
      </c>
      <c r="CC280" s="46" t="e">
        <f>LN(#REF!/#REF!)</f>
        <v>#REF!</v>
      </c>
      <c r="CD280" s="46" t="e">
        <f>LN(#REF!/#REF!)</f>
        <v>#REF!</v>
      </c>
      <c r="CG280" s="46" t="e">
        <f t="shared" si="372"/>
        <v>#REF!</v>
      </c>
      <c r="CH280" s="46">
        <f t="shared" si="373"/>
        <v>1</v>
      </c>
      <c r="CI280" s="46">
        <f t="shared" si="353"/>
        <v>1</v>
      </c>
      <c r="CJ280" s="46"/>
      <c r="CK280" s="46" t="e">
        <f t="shared" si="374"/>
        <v>#REF!</v>
      </c>
      <c r="CL280" s="46">
        <f t="shared" si="375"/>
        <v>1</v>
      </c>
      <c r="CM280" s="46">
        <f t="shared" si="354"/>
        <v>1</v>
      </c>
      <c r="CN280" s="46"/>
      <c r="CO280" s="46" t="e">
        <f t="shared" si="376"/>
        <v>#REF!</v>
      </c>
      <c r="CP280" s="46">
        <f t="shared" si="377"/>
        <v>1</v>
      </c>
      <c r="CQ280" s="46">
        <f t="shared" si="355"/>
        <v>1</v>
      </c>
      <c r="CR280" s="46"/>
      <c r="CS280" s="46" t="e">
        <f t="shared" si="378"/>
        <v>#REF!</v>
      </c>
      <c r="CT280" s="46">
        <f t="shared" si="379"/>
        <v>1</v>
      </c>
      <c r="CU280" s="46">
        <f t="shared" si="356"/>
        <v>1</v>
      </c>
      <c r="CW280" s="46" t="e">
        <f t="shared" si="380"/>
        <v>#REF!</v>
      </c>
      <c r="CX280" s="46">
        <f t="shared" si="381"/>
        <v>1</v>
      </c>
      <c r="CY280" s="46">
        <f t="shared" si="357"/>
        <v>1</v>
      </c>
      <c r="DD280" s="2">
        <f>DD279+1</f>
        <v>2011</v>
      </c>
      <c r="DE280" s="46">
        <f t="shared" ref="DE280" si="382">AA301</f>
        <v>1.0863800977236751</v>
      </c>
      <c r="DF280" s="46">
        <f t="shared" ref="DF280" si="383">V301</f>
        <v>1.4580352898685822</v>
      </c>
      <c r="DG280" s="46">
        <f t="shared" ref="DG280" si="384">Y301</f>
        <v>0.76225061043451192</v>
      </c>
      <c r="DH280" s="46">
        <f t="shared" ref="DH280" si="385">X301</f>
        <v>0.97749824049376888</v>
      </c>
      <c r="DI280" s="52">
        <f>AG306</f>
        <v>0</v>
      </c>
    </row>
    <row r="281" spans="1:113" x14ac:dyDescent="0.2">
      <c r="A281" s="33" t="s">
        <v>68</v>
      </c>
      <c r="B281" s="1">
        <f t="shared" si="358"/>
        <v>1991</v>
      </c>
      <c r="D281" s="43">
        <f>National_Calibration!O28</f>
        <v>3945.3230000000003</v>
      </c>
      <c r="F281" s="49">
        <f t="shared" si="348"/>
        <v>64.956802596915423</v>
      </c>
      <c r="H281" s="50">
        <f t="shared" si="316"/>
        <v>60.737641667531065</v>
      </c>
      <c r="K281" s="50">
        <f t="shared" si="317"/>
        <v>4047.944733964343</v>
      </c>
      <c r="L281" s="50">
        <f t="shared" si="318"/>
        <v>62.317487501402447</v>
      </c>
      <c r="O281" s="46">
        <f>Weather_factors!JV50</f>
        <v>0.97464843501856802</v>
      </c>
      <c r="R281" s="46">
        <f t="shared" si="349"/>
        <v>0.97444566862390736</v>
      </c>
      <c r="S281" s="46"/>
      <c r="T281" s="46"/>
      <c r="V281" s="48">
        <f t="shared" si="350"/>
        <v>1.1166411184885634</v>
      </c>
      <c r="W281" s="48">
        <f t="shared" si="351"/>
        <v>0.94669298676767022</v>
      </c>
      <c r="X281" s="48">
        <f t="shared" si="352"/>
        <v>0.97151951848128282</v>
      </c>
      <c r="Y281" s="48">
        <f t="shared" si="319"/>
        <v>0.97444566862390736</v>
      </c>
      <c r="Z281" s="48">
        <f t="shared" si="320"/>
        <v>1.0571163156095298</v>
      </c>
      <c r="AA281" s="48">
        <f t="shared" si="321"/>
        <v>1.05711631560953</v>
      </c>
      <c r="AB281" s="48"/>
      <c r="AC281" s="48" t="e">
        <f>#REF!*#REF!*X281</f>
        <v>#REF!</v>
      </c>
      <c r="AH281" s="5"/>
      <c r="AJ281" s="46" t="e">
        <f>D281/#REF!</f>
        <v>#REF!</v>
      </c>
      <c r="AK281" s="46" t="e">
        <f>#REF!/#REF!</f>
        <v>#REF!</v>
      </c>
      <c r="AL281" s="46" t="e">
        <f>#REF!/#REF!</f>
        <v>#REF!</v>
      </c>
      <c r="AM281" s="46" t="e">
        <f>#REF!/#REF!</f>
        <v>#REF!</v>
      </c>
      <c r="AO281" s="46" t="e">
        <f t="shared" si="359"/>
        <v>#REF!</v>
      </c>
      <c r="AP281" s="46" t="e">
        <f t="shared" si="360"/>
        <v>#REF!</v>
      </c>
      <c r="AQ281" s="46" t="e">
        <f t="shared" si="361"/>
        <v>#REF!</v>
      </c>
      <c r="AR281" s="46" t="e">
        <f t="shared" si="362"/>
        <v>#REF!</v>
      </c>
      <c r="AS281" s="46" t="e">
        <f t="shared" si="363"/>
        <v>#REF!</v>
      </c>
      <c r="AT281" s="46"/>
      <c r="AU281" s="46" t="e">
        <f t="shared" si="364"/>
        <v>#REF!</v>
      </c>
      <c r="AV281" s="46" t="e">
        <f t="shared" si="365"/>
        <v>#REF!</v>
      </c>
      <c r="AW281" s="46" t="e">
        <f t="shared" si="366"/>
        <v>#REF!</v>
      </c>
      <c r="AX281" s="46" t="e">
        <f t="shared" si="367"/>
        <v>#REF!</v>
      </c>
      <c r="BA281" s="46" t="e">
        <f>LN(#REF!/#REF!)</f>
        <v>#REF!</v>
      </c>
      <c r="BB281" s="46" t="e">
        <f>LN(#REF!/#REF!)</f>
        <v>#REF!</v>
      </c>
      <c r="BC281" s="46" t="e">
        <f>LN(#REF!/#REF!)</f>
        <v>#REF!</v>
      </c>
      <c r="BD281" s="46" t="e">
        <f>LN(#REF!/#REF!)</f>
        <v>#REF!</v>
      </c>
      <c r="BF281" s="46" t="e">
        <f>F281/#REF!</f>
        <v>#REF!</v>
      </c>
      <c r="BG281" s="46" t="e">
        <f>#REF!/#REF!</f>
        <v>#REF!</v>
      </c>
      <c r="BH281" s="46" t="e">
        <f>#REF!/#REF!</f>
        <v>#REF!</v>
      </c>
      <c r="BI281" s="46" t="e">
        <f>#REF!/#REF!</f>
        <v>#REF!</v>
      </c>
      <c r="BJ281" s="46"/>
      <c r="BL281" s="46" t="e">
        <f t="shared" si="368"/>
        <v>#REF!</v>
      </c>
      <c r="BM281" s="46" t="e">
        <f t="shared" si="369"/>
        <v>#REF!</v>
      </c>
      <c r="BN281" s="46" t="e">
        <f t="shared" si="370"/>
        <v>#REF!</v>
      </c>
      <c r="BO281" s="46" t="e">
        <f t="shared" si="371"/>
        <v>#REF!</v>
      </c>
      <c r="BQ281" s="46" t="e">
        <f>LN(#REF!/#REF!)</f>
        <v>#REF!</v>
      </c>
      <c r="BR281" s="46" t="e">
        <f>LN(#REF!/#REF!)</f>
        <v>#REF!</v>
      </c>
      <c r="BS281" s="46" t="e">
        <f>LN(#REF!/#REF!)</f>
        <v>#REF!</v>
      </c>
      <c r="BT281" s="46" t="e">
        <f>LN(#REF!/#REF!)</f>
        <v>#REF!</v>
      </c>
      <c r="BV281" s="46" t="e">
        <f>LN(#REF!/#REF!)</f>
        <v>#REF!</v>
      </c>
      <c r="BW281" s="46" t="e">
        <f>LN(#REF!/#REF!)</f>
        <v>#REF!</v>
      </c>
      <c r="BX281" s="46" t="e">
        <f>LN(#REF!/#REF!)</f>
        <v>#REF!</v>
      </c>
      <c r="BY281" s="46" t="e">
        <f>LN(#REF!/#REF!)</f>
        <v>#REF!</v>
      </c>
      <c r="CA281" s="46" t="e">
        <f>LN(#REF!/#REF!)</f>
        <v>#REF!</v>
      </c>
      <c r="CB281" s="46" t="e">
        <f>LN(#REF!/#REF!)</f>
        <v>#REF!</v>
      </c>
      <c r="CC281" s="46" t="e">
        <f>LN(#REF!/#REF!)</f>
        <v>#REF!</v>
      </c>
      <c r="CD281" s="46" t="e">
        <f>LN(#REF!/#REF!)</f>
        <v>#REF!</v>
      </c>
      <c r="CG281" s="46" t="e">
        <f t="shared" si="372"/>
        <v>#REF!</v>
      </c>
      <c r="CH281" s="46">
        <f t="shared" si="373"/>
        <v>1</v>
      </c>
      <c r="CI281" s="46">
        <f t="shared" si="353"/>
        <v>1</v>
      </c>
      <c r="CJ281" s="46"/>
      <c r="CK281" s="46" t="e">
        <f t="shared" si="374"/>
        <v>#REF!</v>
      </c>
      <c r="CL281" s="46">
        <f t="shared" si="375"/>
        <v>1</v>
      </c>
      <c r="CM281" s="46">
        <f t="shared" si="354"/>
        <v>1</v>
      </c>
      <c r="CN281" s="46"/>
      <c r="CO281" s="46" t="e">
        <f t="shared" si="376"/>
        <v>#REF!</v>
      </c>
      <c r="CP281" s="46">
        <f t="shared" si="377"/>
        <v>1</v>
      </c>
      <c r="CQ281" s="46">
        <f t="shared" si="355"/>
        <v>1</v>
      </c>
      <c r="CR281" s="46"/>
      <c r="CS281" s="46" t="e">
        <f t="shared" si="378"/>
        <v>#REF!</v>
      </c>
      <c r="CT281" s="46">
        <f t="shared" si="379"/>
        <v>1</v>
      </c>
      <c r="CU281" s="46">
        <f t="shared" si="356"/>
        <v>1</v>
      </c>
      <c r="CW281" s="46" t="e">
        <f t="shared" si="380"/>
        <v>#REF!</v>
      </c>
      <c r="CX281" s="46">
        <f t="shared" si="381"/>
        <v>1</v>
      </c>
      <c r="CY281" s="46">
        <f t="shared" si="357"/>
        <v>1</v>
      </c>
    </row>
    <row r="282" spans="1:113" x14ac:dyDescent="0.2">
      <c r="A282" s="33" t="s">
        <v>68</v>
      </c>
      <c r="B282" s="1">
        <f t="shared" si="358"/>
        <v>1992</v>
      </c>
      <c r="D282" s="43">
        <f>National_Calibration!O29</f>
        <v>3990.5990000000006</v>
      </c>
      <c r="F282" s="49">
        <f t="shared" si="348"/>
        <v>65.56853183679668</v>
      </c>
      <c r="H282" s="50">
        <f t="shared" si="316"/>
        <v>60.861496943881541</v>
      </c>
      <c r="K282" s="50">
        <f t="shared" si="317"/>
        <v>4030.0846388517866</v>
      </c>
      <c r="L282" s="50">
        <f t="shared" si="318"/>
        <v>61.463701046149197</v>
      </c>
      <c r="O282" s="46">
        <f>Weather_factors!JV51</f>
        <v>0.99020228050023384</v>
      </c>
      <c r="R282" s="46">
        <f t="shared" si="349"/>
        <v>0.96109518633380275</v>
      </c>
      <c r="S282" s="46"/>
      <c r="T282" s="46"/>
      <c r="V282" s="48">
        <f t="shared" si="350"/>
        <v>1.1271570613201707</v>
      </c>
      <c r="W282" s="48">
        <f t="shared" si="351"/>
        <v>0.94862346872706194</v>
      </c>
      <c r="X282" s="48">
        <f t="shared" si="352"/>
        <v>0.98702343141024829</v>
      </c>
      <c r="Y282" s="48">
        <f t="shared" si="319"/>
        <v>0.96109518633380275</v>
      </c>
      <c r="Z282" s="48">
        <f t="shared" si="320"/>
        <v>1.069247641309742</v>
      </c>
      <c r="AA282" s="48">
        <f t="shared" si="321"/>
        <v>1.069247641309742</v>
      </c>
      <c r="AB282" s="48"/>
      <c r="AC282" s="48" t="e">
        <f>#REF!*#REF!*X282</f>
        <v>#REF!</v>
      </c>
      <c r="AH282" s="5"/>
      <c r="AJ282" s="46" t="e">
        <f>D282/#REF!</f>
        <v>#REF!</v>
      </c>
      <c r="AK282" s="46" t="e">
        <f>#REF!/#REF!</f>
        <v>#REF!</v>
      </c>
      <c r="AL282" s="46" t="e">
        <f>#REF!/#REF!</f>
        <v>#REF!</v>
      </c>
      <c r="AM282" s="46" t="e">
        <f>#REF!/#REF!</f>
        <v>#REF!</v>
      </c>
      <c r="AO282" s="46" t="e">
        <f t="shared" si="359"/>
        <v>#REF!</v>
      </c>
      <c r="AP282" s="46" t="e">
        <f t="shared" si="360"/>
        <v>#REF!</v>
      </c>
      <c r="AQ282" s="46" t="e">
        <f t="shared" si="361"/>
        <v>#REF!</v>
      </c>
      <c r="AR282" s="46" t="e">
        <f t="shared" si="362"/>
        <v>#REF!</v>
      </c>
      <c r="AS282" s="46" t="e">
        <f t="shared" si="363"/>
        <v>#REF!</v>
      </c>
      <c r="AT282" s="46"/>
      <c r="AU282" s="46" t="e">
        <f t="shared" si="364"/>
        <v>#REF!</v>
      </c>
      <c r="AV282" s="46" t="e">
        <f t="shared" si="365"/>
        <v>#REF!</v>
      </c>
      <c r="AW282" s="46" t="e">
        <f t="shared" si="366"/>
        <v>#REF!</v>
      </c>
      <c r="AX282" s="46" t="e">
        <f t="shared" si="367"/>
        <v>#REF!</v>
      </c>
      <c r="BA282" s="46" t="e">
        <f>LN(#REF!/#REF!)</f>
        <v>#REF!</v>
      </c>
      <c r="BB282" s="46" t="e">
        <f>LN(#REF!/#REF!)</f>
        <v>#REF!</v>
      </c>
      <c r="BC282" s="46" t="e">
        <f>LN(#REF!/#REF!)</f>
        <v>#REF!</v>
      </c>
      <c r="BD282" s="46" t="e">
        <f>LN(#REF!/#REF!)</f>
        <v>#REF!</v>
      </c>
      <c r="BF282" s="46" t="e">
        <f>F282/#REF!</f>
        <v>#REF!</v>
      </c>
      <c r="BG282" s="46" t="e">
        <f>#REF!/#REF!</f>
        <v>#REF!</v>
      </c>
      <c r="BH282" s="46" t="e">
        <f>#REF!/#REF!</f>
        <v>#REF!</v>
      </c>
      <c r="BI282" s="46" t="e">
        <f>#REF!/#REF!</f>
        <v>#REF!</v>
      </c>
      <c r="BJ282" s="46"/>
      <c r="BL282" s="46" t="e">
        <f t="shared" si="368"/>
        <v>#REF!</v>
      </c>
      <c r="BM282" s="46" t="e">
        <f t="shared" si="369"/>
        <v>#REF!</v>
      </c>
      <c r="BN282" s="46" t="e">
        <f t="shared" si="370"/>
        <v>#REF!</v>
      </c>
      <c r="BO282" s="46" t="e">
        <f t="shared" si="371"/>
        <v>#REF!</v>
      </c>
      <c r="BQ282" s="46" t="e">
        <f>LN(#REF!/#REF!)</f>
        <v>#REF!</v>
      </c>
      <c r="BR282" s="46" t="e">
        <f>LN(#REF!/#REF!)</f>
        <v>#REF!</v>
      </c>
      <c r="BS282" s="46" t="e">
        <f>LN(#REF!/#REF!)</f>
        <v>#REF!</v>
      </c>
      <c r="BT282" s="46" t="e">
        <f>LN(#REF!/#REF!)</f>
        <v>#REF!</v>
      </c>
      <c r="BV282" s="46" t="e">
        <f>LN(#REF!/#REF!)</f>
        <v>#REF!</v>
      </c>
      <c r="BW282" s="46" t="e">
        <f>LN(#REF!/#REF!)</f>
        <v>#REF!</v>
      </c>
      <c r="BX282" s="46" t="e">
        <f>LN(#REF!/#REF!)</f>
        <v>#REF!</v>
      </c>
      <c r="BY282" s="46" t="e">
        <f>LN(#REF!/#REF!)</f>
        <v>#REF!</v>
      </c>
      <c r="CA282" s="46" t="e">
        <f>LN(#REF!/#REF!)</f>
        <v>#REF!</v>
      </c>
      <c r="CB282" s="46" t="e">
        <f>LN(#REF!/#REF!)</f>
        <v>#REF!</v>
      </c>
      <c r="CC282" s="46" t="e">
        <f>LN(#REF!/#REF!)</f>
        <v>#REF!</v>
      </c>
      <c r="CD282" s="46" t="e">
        <f>LN(#REF!/#REF!)</f>
        <v>#REF!</v>
      </c>
      <c r="CG282" s="46" t="e">
        <f t="shared" si="372"/>
        <v>#REF!</v>
      </c>
      <c r="CH282" s="46">
        <f t="shared" si="373"/>
        <v>1</v>
      </c>
      <c r="CI282" s="46">
        <f t="shared" si="353"/>
        <v>1</v>
      </c>
      <c r="CJ282" s="46"/>
      <c r="CK282" s="46" t="e">
        <f t="shared" si="374"/>
        <v>#REF!</v>
      </c>
      <c r="CL282" s="46">
        <f t="shared" si="375"/>
        <v>1</v>
      </c>
      <c r="CM282" s="46">
        <f t="shared" si="354"/>
        <v>1</v>
      </c>
      <c r="CN282" s="46"/>
      <c r="CO282" s="46" t="e">
        <f t="shared" si="376"/>
        <v>#REF!</v>
      </c>
      <c r="CP282" s="46">
        <f t="shared" si="377"/>
        <v>1</v>
      </c>
      <c r="CQ282" s="46">
        <f t="shared" si="355"/>
        <v>1</v>
      </c>
      <c r="CR282" s="46"/>
      <c r="CS282" s="46" t="e">
        <f t="shared" si="378"/>
        <v>#REF!</v>
      </c>
      <c r="CT282" s="46">
        <f t="shared" si="379"/>
        <v>1</v>
      </c>
      <c r="CU282" s="46">
        <f t="shared" si="356"/>
        <v>1</v>
      </c>
      <c r="CW282" s="46" t="e">
        <f t="shared" si="380"/>
        <v>#REF!</v>
      </c>
      <c r="CX282" s="46">
        <f t="shared" si="381"/>
        <v>1</v>
      </c>
      <c r="CY282" s="46">
        <f t="shared" si="357"/>
        <v>1</v>
      </c>
    </row>
    <row r="283" spans="1:113" x14ac:dyDescent="0.2">
      <c r="A283" s="33" t="s">
        <v>68</v>
      </c>
      <c r="B283" s="1">
        <f t="shared" si="358"/>
        <v>1993</v>
      </c>
      <c r="D283" s="43">
        <f>National_Calibration!O30</f>
        <v>3972.7640000000001</v>
      </c>
      <c r="F283" s="49">
        <f t="shared" si="348"/>
        <v>66.152652187145023</v>
      </c>
      <c r="H283" s="50">
        <f t="shared" si="316"/>
        <v>60.054493185868054</v>
      </c>
      <c r="K283" s="50">
        <f t="shared" si="317"/>
        <v>3916.4044650823812</v>
      </c>
      <c r="L283" s="50">
        <f t="shared" si="318"/>
        <v>59.202531351319401</v>
      </c>
      <c r="O283" s="46">
        <f>Weather_factors!JV52</f>
        <v>1.0143906318716838</v>
      </c>
      <c r="R283" s="46">
        <f t="shared" si="349"/>
        <v>0.92573774328700231</v>
      </c>
      <c r="S283" s="46"/>
      <c r="T283" s="46"/>
      <c r="V283" s="48">
        <f t="shared" si="350"/>
        <v>1.137198393024756</v>
      </c>
      <c r="W283" s="48">
        <f t="shared" si="351"/>
        <v>0.93604502845457882</v>
      </c>
      <c r="X283" s="48">
        <f t="shared" si="352"/>
        <v>1.0111341308511184</v>
      </c>
      <c r="Y283" s="48">
        <f t="shared" si="319"/>
        <v>0.92573774328700231</v>
      </c>
      <c r="Z283" s="48">
        <f t="shared" si="320"/>
        <v>1.064468902157359</v>
      </c>
      <c r="AA283" s="48">
        <f t="shared" si="321"/>
        <v>1.064468902157359</v>
      </c>
      <c r="AB283" s="48"/>
      <c r="AC283" s="48" t="e">
        <f>#REF!*#REF!*X283</f>
        <v>#REF!</v>
      </c>
      <c r="AH283" s="5"/>
      <c r="AJ283" s="46" t="e">
        <f>D283/#REF!</f>
        <v>#REF!</v>
      </c>
      <c r="AK283" s="46" t="e">
        <f>#REF!/#REF!</f>
        <v>#REF!</v>
      </c>
      <c r="AL283" s="46" t="e">
        <f>#REF!/#REF!</f>
        <v>#REF!</v>
      </c>
      <c r="AM283" s="46" t="e">
        <f>#REF!/#REF!</f>
        <v>#REF!</v>
      </c>
      <c r="AO283" s="46" t="e">
        <f t="shared" si="359"/>
        <v>#REF!</v>
      </c>
      <c r="AP283" s="46" t="e">
        <f t="shared" si="360"/>
        <v>#REF!</v>
      </c>
      <c r="AQ283" s="46" t="e">
        <f t="shared" si="361"/>
        <v>#REF!</v>
      </c>
      <c r="AR283" s="46" t="e">
        <f t="shared" si="362"/>
        <v>#REF!</v>
      </c>
      <c r="AS283" s="46" t="e">
        <f t="shared" si="363"/>
        <v>#REF!</v>
      </c>
      <c r="AT283" s="46"/>
      <c r="AU283" s="46" t="e">
        <f t="shared" si="364"/>
        <v>#REF!</v>
      </c>
      <c r="AV283" s="46" t="e">
        <f t="shared" si="365"/>
        <v>#REF!</v>
      </c>
      <c r="AW283" s="46" t="e">
        <f t="shared" si="366"/>
        <v>#REF!</v>
      </c>
      <c r="AX283" s="46" t="e">
        <f t="shared" si="367"/>
        <v>#REF!</v>
      </c>
      <c r="BA283" s="46" t="e">
        <f>LN(#REF!/#REF!)</f>
        <v>#REF!</v>
      </c>
      <c r="BB283" s="46" t="e">
        <f>LN(#REF!/#REF!)</f>
        <v>#REF!</v>
      </c>
      <c r="BC283" s="46" t="e">
        <f>LN(#REF!/#REF!)</f>
        <v>#REF!</v>
      </c>
      <c r="BD283" s="46" t="e">
        <f>LN(#REF!/#REF!)</f>
        <v>#REF!</v>
      </c>
      <c r="BF283" s="46" t="e">
        <f>F283/#REF!</f>
        <v>#REF!</v>
      </c>
      <c r="BG283" s="46" t="e">
        <f>#REF!/#REF!</f>
        <v>#REF!</v>
      </c>
      <c r="BH283" s="46" t="e">
        <f>#REF!/#REF!</f>
        <v>#REF!</v>
      </c>
      <c r="BI283" s="46" t="e">
        <f>#REF!/#REF!</f>
        <v>#REF!</v>
      </c>
      <c r="BJ283" s="46"/>
      <c r="BL283" s="46" t="e">
        <f t="shared" si="368"/>
        <v>#REF!</v>
      </c>
      <c r="BM283" s="46" t="e">
        <f t="shared" si="369"/>
        <v>#REF!</v>
      </c>
      <c r="BN283" s="46" t="e">
        <f t="shared" si="370"/>
        <v>#REF!</v>
      </c>
      <c r="BO283" s="46" t="e">
        <f t="shared" si="371"/>
        <v>#REF!</v>
      </c>
      <c r="BQ283" s="46" t="e">
        <f>LN(#REF!/#REF!)</f>
        <v>#REF!</v>
      </c>
      <c r="BR283" s="46" t="e">
        <f>LN(#REF!/#REF!)</f>
        <v>#REF!</v>
      </c>
      <c r="BS283" s="46" t="e">
        <f>LN(#REF!/#REF!)</f>
        <v>#REF!</v>
      </c>
      <c r="BT283" s="46" t="e">
        <f>LN(#REF!/#REF!)</f>
        <v>#REF!</v>
      </c>
      <c r="BV283" s="46" t="e">
        <f>LN(#REF!/#REF!)</f>
        <v>#REF!</v>
      </c>
      <c r="BW283" s="46" t="e">
        <f>LN(#REF!/#REF!)</f>
        <v>#REF!</v>
      </c>
      <c r="BX283" s="46" t="e">
        <f>LN(#REF!/#REF!)</f>
        <v>#REF!</v>
      </c>
      <c r="BY283" s="46" t="e">
        <f>LN(#REF!/#REF!)</f>
        <v>#REF!</v>
      </c>
      <c r="CA283" s="46" t="e">
        <f>LN(#REF!/#REF!)</f>
        <v>#REF!</v>
      </c>
      <c r="CB283" s="46" t="e">
        <f>LN(#REF!/#REF!)</f>
        <v>#REF!</v>
      </c>
      <c r="CC283" s="46" t="e">
        <f>LN(#REF!/#REF!)</f>
        <v>#REF!</v>
      </c>
      <c r="CD283" s="46" t="e">
        <f>LN(#REF!/#REF!)</f>
        <v>#REF!</v>
      </c>
      <c r="CG283" s="46" t="e">
        <f t="shared" si="372"/>
        <v>#REF!</v>
      </c>
      <c r="CH283" s="46">
        <f t="shared" si="373"/>
        <v>1</v>
      </c>
      <c r="CI283" s="46">
        <f t="shared" si="353"/>
        <v>1</v>
      </c>
      <c r="CJ283" s="46"/>
      <c r="CK283" s="46" t="e">
        <f t="shared" si="374"/>
        <v>#REF!</v>
      </c>
      <c r="CL283" s="46">
        <f t="shared" si="375"/>
        <v>1</v>
      </c>
      <c r="CM283" s="46">
        <f t="shared" si="354"/>
        <v>1</v>
      </c>
      <c r="CN283" s="46"/>
      <c r="CO283" s="46" t="e">
        <f t="shared" si="376"/>
        <v>#REF!</v>
      </c>
      <c r="CP283" s="46">
        <f t="shared" si="377"/>
        <v>1</v>
      </c>
      <c r="CQ283" s="46">
        <f t="shared" si="355"/>
        <v>1</v>
      </c>
      <c r="CR283" s="46"/>
      <c r="CS283" s="46" t="e">
        <f t="shared" si="378"/>
        <v>#REF!</v>
      </c>
      <c r="CT283" s="46">
        <f t="shared" si="379"/>
        <v>1</v>
      </c>
      <c r="CU283" s="46">
        <f t="shared" si="356"/>
        <v>1</v>
      </c>
      <c r="CW283" s="46" t="e">
        <f t="shared" si="380"/>
        <v>#REF!</v>
      </c>
      <c r="CX283" s="46">
        <f t="shared" si="381"/>
        <v>1</v>
      </c>
      <c r="CY283" s="46">
        <f t="shared" si="357"/>
        <v>1</v>
      </c>
    </row>
    <row r="284" spans="1:113" x14ac:dyDescent="0.2">
      <c r="A284" s="33" t="s">
        <v>68</v>
      </c>
      <c r="B284" s="1">
        <f t="shared" si="358"/>
        <v>1994</v>
      </c>
      <c r="D284" s="43">
        <f>National_Calibration!O31</f>
        <v>4016.4549999999995</v>
      </c>
      <c r="F284" s="49">
        <f t="shared" si="348"/>
        <v>66.811294146901758</v>
      </c>
      <c r="H284" s="50">
        <f t="shared" si="316"/>
        <v>60.116407731435253</v>
      </c>
      <c r="K284" s="50">
        <f t="shared" si="317"/>
        <v>4044.0719026268835</v>
      </c>
      <c r="L284" s="50">
        <f t="shared" si="318"/>
        <v>60.529764529556253</v>
      </c>
      <c r="O284" s="46">
        <f>Weather_factors!JV53</f>
        <v>0.99317101592359303</v>
      </c>
      <c r="R284" s="46">
        <f t="shared" si="349"/>
        <v>0.94649141410464777</v>
      </c>
      <c r="S284" s="46"/>
      <c r="T284" s="46"/>
      <c r="V284" s="48">
        <f t="shared" si="350"/>
        <v>1.1485207898365286</v>
      </c>
      <c r="W284" s="48">
        <f t="shared" si="351"/>
        <v>0.93701006536510323</v>
      </c>
      <c r="X284" s="48">
        <f t="shared" si="352"/>
        <v>0.98998263629415628</v>
      </c>
      <c r="Y284" s="48">
        <f t="shared" si="319"/>
        <v>0.94649141410464777</v>
      </c>
      <c r="Z284" s="48">
        <f t="shared" si="320"/>
        <v>1.0761755403579054</v>
      </c>
      <c r="AA284" s="48">
        <f t="shared" si="321"/>
        <v>1.0761755403579056</v>
      </c>
      <c r="AB284" s="48"/>
      <c r="AC284" s="48" t="e">
        <f>#REF!*#REF!*X284</f>
        <v>#REF!</v>
      </c>
      <c r="AH284" s="5"/>
      <c r="AJ284" s="46" t="e">
        <f>D284/#REF!</f>
        <v>#REF!</v>
      </c>
      <c r="AK284" s="46" t="e">
        <f>#REF!/#REF!</f>
        <v>#REF!</v>
      </c>
      <c r="AL284" s="46" t="e">
        <f>#REF!/#REF!</f>
        <v>#REF!</v>
      </c>
      <c r="AM284" s="46" t="e">
        <f>#REF!/#REF!</f>
        <v>#REF!</v>
      </c>
      <c r="AO284" s="46" t="e">
        <f t="shared" si="359"/>
        <v>#REF!</v>
      </c>
      <c r="AP284" s="46" t="e">
        <f t="shared" si="360"/>
        <v>#REF!</v>
      </c>
      <c r="AQ284" s="46" t="e">
        <f t="shared" si="361"/>
        <v>#REF!</v>
      </c>
      <c r="AR284" s="46" t="e">
        <f t="shared" si="362"/>
        <v>#REF!</v>
      </c>
      <c r="AS284" s="46" t="e">
        <f t="shared" si="363"/>
        <v>#REF!</v>
      </c>
      <c r="AT284" s="46"/>
      <c r="AU284" s="46" t="e">
        <f t="shared" si="364"/>
        <v>#REF!</v>
      </c>
      <c r="AV284" s="46" t="e">
        <f t="shared" si="365"/>
        <v>#REF!</v>
      </c>
      <c r="AW284" s="46" t="e">
        <f t="shared" si="366"/>
        <v>#REF!</v>
      </c>
      <c r="AX284" s="46" t="e">
        <f t="shared" si="367"/>
        <v>#REF!</v>
      </c>
      <c r="BA284" s="46" t="e">
        <f>LN(#REF!/#REF!)</f>
        <v>#REF!</v>
      </c>
      <c r="BB284" s="46" t="e">
        <f>LN(#REF!/#REF!)</f>
        <v>#REF!</v>
      </c>
      <c r="BC284" s="46" t="e">
        <f>LN(#REF!/#REF!)</f>
        <v>#REF!</v>
      </c>
      <c r="BD284" s="46" t="e">
        <f>LN(#REF!/#REF!)</f>
        <v>#REF!</v>
      </c>
      <c r="BF284" s="46" t="e">
        <f>F284/#REF!</f>
        <v>#REF!</v>
      </c>
      <c r="BG284" s="46" t="e">
        <f>#REF!/#REF!</f>
        <v>#REF!</v>
      </c>
      <c r="BH284" s="46" t="e">
        <f>#REF!/#REF!</f>
        <v>#REF!</v>
      </c>
      <c r="BI284" s="46" t="e">
        <f>#REF!/#REF!</f>
        <v>#REF!</v>
      </c>
      <c r="BJ284" s="46"/>
      <c r="BL284" s="46" t="e">
        <f t="shared" si="368"/>
        <v>#REF!</v>
      </c>
      <c r="BM284" s="46" t="e">
        <f t="shared" si="369"/>
        <v>#REF!</v>
      </c>
      <c r="BN284" s="46" t="e">
        <f t="shared" si="370"/>
        <v>#REF!</v>
      </c>
      <c r="BO284" s="46" t="e">
        <f t="shared" si="371"/>
        <v>#REF!</v>
      </c>
      <c r="BQ284" s="46" t="e">
        <f>LN(#REF!/#REF!)</f>
        <v>#REF!</v>
      </c>
      <c r="BR284" s="46" t="e">
        <f>LN(#REF!/#REF!)</f>
        <v>#REF!</v>
      </c>
      <c r="BS284" s="46" t="e">
        <f>LN(#REF!/#REF!)</f>
        <v>#REF!</v>
      </c>
      <c r="BT284" s="46" t="e">
        <f>LN(#REF!/#REF!)</f>
        <v>#REF!</v>
      </c>
      <c r="BV284" s="46" t="e">
        <f>LN(#REF!/#REF!)</f>
        <v>#REF!</v>
      </c>
      <c r="BW284" s="46" t="e">
        <f>LN(#REF!/#REF!)</f>
        <v>#REF!</v>
      </c>
      <c r="BX284" s="46" t="e">
        <f>LN(#REF!/#REF!)</f>
        <v>#REF!</v>
      </c>
      <c r="BY284" s="46" t="e">
        <f>LN(#REF!/#REF!)</f>
        <v>#REF!</v>
      </c>
      <c r="CA284" s="46" t="e">
        <f>LN(#REF!/#REF!)</f>
        <v>#REF!</v>
      </c>
      <c r="CB284" s="46" t="e">
        <f>LN(#REF!/#REF!)</f>
        <v>#REF!</v>
      </c>
      <c r="CC284" s="46" t="e">
        <f>LN(#REF!/#REF!)</f>
        <v>#REF!</v>
      </c>
      <c r="CD284" s="46" t="e">
        <f>LN(#REF!/#REF!)</f>
        <v>#REF!</v>
      </c>
      <c r="CG284" s="46" t="e">
        <f t="shared" si="372"/>
        <v>#REF!</v>
      </c>
      <c r="CH284" s="46">
        <f t="shared" si="373"/>
        <v>1</v>
      </c>
      <c r="CI284" s="46">
        <f t="shared" si="353"/>
        <v>1</v>
      </c>
      <c r="CJ284" s="46"/>
      <c r="CK284" s="46" t="e">
        <f t="shared" si="374"/>
        <v>#REF!</v>
      </c>
      <c r="CL284" s="46">
        <f t="shared" si="375"/>
        <v>1</v>
      </c>
      <c r="CM284" s="46">
        <f t="shared" si="354"/>
        <v>1</v>
      </c>
      <c r="CN284" s="46"/>
      <c r="CO284" s="46" t="e">
        <f t="shared" si="376"/>
        <v>#REF!</v>
      </c>
      <c r="CP284" s="46">
        <f t="shared" si="377"/>
        <v>1</v>
      </c>
      <c r="CQ284" s="46">
        <f t="shared" si="355"/>
        <v>1</v>
      </c>
      <c r="CR284" s="46"/>
      <c r="CS284" s="46" t="e">
        <f t="shared" si="378"/>
        <v>#REF!</v>
      </c>
      <c r="CT284" s="46">
        <f t="shared" si="379"/>
        <v>1</v>
      </c>
      <c r="CU284" s="46">
        <f t="shared" si="356"/>
        <v>1</v>
      </c>
      <c r="CW284" s="46" t="e">
        <f t="shared" si="380"/>
        <v>#REF!</v>
      </c>
      <c r="CX284" s="46">
        <f t="shared" si="381"/>
        <v>1</v>
      </c>
      <c r="CY284" s="46">
        <f t="shared" si="357"/>
        <v>1</v>
      </c>
    </row>
    <row r="285" spans="1:113" x14ac:dyDescent="0.2">
      <c r="A285" s="33" t="s">
        <v>68</v>
      </c>
      <c r="B285" s="1">
        <f t="shared" si="358"/>
        <v>1995</v>
      </c>
      <c r="D285" s="43">
        <f>National_Calibration!O32</f>
        <v>4100.51</v>
      </c>
      <c r="F285" s="49">
        <f t="shared" si="348"/>
        <v>67.618803117271199</v>
      </c>
      <c r="H285" s="50">
        <f t="shared" si="316"/>
        <v>60.641564342517142</v>
      </c>
      <c r="K285" s="50">
        <f t="shared" si="317"/>
        <v>4107.396342505217</v>
      </c>
      <c r="L285" s="50">
        <f t="shared" si="318"/>
        <v>60.74340498724542</v>
      </c>
      <c r="O285" s="46">
        <f>Weather_factors!JV54</f>
        <v>0.99832342877799396</v>
      </c>
      <c r="R285" s="46">
        <f t="shared" si="349"/>
        <v>0.94983206577378565</v>
      </c>
      <c r="S285" s="46"/>
      <c r="T285" s="46"/>
      <c r="V285" s="48">
        <f t="shared" si="350"/>
        <v>1.1624022877522788</v>
      </c>
      <c r="W285" s="48">
        <f t="shared" si="351"/>
        <v>0.94519546846961122</v>
      </c>
      <c r="X285" s="48">
        <f t="shared" si="352"/>
        <v>0.99511850834347526</v>
      </c>
      <c r="Y285" s="48">
        <f t="shared" si="319"/>
        <v>0.94983206577378565</v>
      </c>
      <c r="Z285" s="48">
        <f t="shared" si="320"/>
        <v>1.0986973749221629</v>
      </c>
      <c r="AA285" s="48">
        <f t="shared" si="321"/>
        <v>1.0986973749221629</v>
      </c>
      <c r="AB285" s="48"/>
      <c r="AC285" s="48" t="e">
        <f>#REF!*#REF!*X285</f>
        <v>#REF!</v>
      </c>
      <c r="AH285" s="5"/>
      <c r="AJ285" s="46" t="e">
        <f>D285/#REF!</f>
        <v>#REF!</v>
      </c>
      <c r="AK285" s="46" t="e">
        <f>#REF!/#REF!</f>
        <v>#REF!</v>
      </c>
      <c r="AL285" s="46" t="e">
        <f>#REF!/#REF!</f>
        <v>#REF!</v>
      </c>
      <c r="AM285" s="46" t="e">
        <f>#REF!/#REF!</f>
        <v>#REF!</v>
      </c>
      <c r="AO285" s="46" t="e">
        <f t="shared" si="359"/>
        <v>#REF!</v>
      </c>
      <c r="AP285" s="46" t="e">
        <f t="shared" si="360"/>
        <v>#REF!</v>
      </c>
      <c r="AQ285" s="46" t="e">
        <f t="shared" si="361"/>
        <v>#REF!</v>
      </c>
      <c r="AR285" s="46" t="e">
        <f t="shared" si="362"/>
        <v>#REF!</v>
      </c>
      <c r="AS285" s="46" t="e">
        <f t="shared" si="363"/>
        <v>#REF!</v>
      </c>
      <c r="AT285" s="46"/>
      <c r="AU285" s="46" t="e">
        <f t="shared" si="364"/>
        <v>#REF!</v>
      </c>
      <c r="AV285" s="46" t="e">
        <f t="shared" si="365"/>
        <v>#REF!</v>
      </c>
      <c r="AW285" s="46" t="e">
        <f t="shared" si="366"/>
        <v>#REF!</v>
      </c>
      <c r="AX285" s="46" t="e">
        <f t="shared" si="367"/>
        <v>#REF!</v>
      </c>
      <c r="BA285" s="46" t="e">
        <f>LN(#REF!/#REF!)</f>
        <v>#REF!</v>
      </c>
      <c r="BB285" s="46" t="e">
        <f>LN(#REF!/#REF!)</f>
        <v>#REF!</v>
      </c>
      <c r="BC285" s="46" t="e">
        <f>LN(#REF!/#REF!)</f>
        <v>#REF!</v>
      </c>
      <c r="BD285" s="46" t="e">
        <f>LN(#REF!/#REF!)</f>
        <v>#REF!</v>
      </c>
      <c r="BF285" s="46" t="e">
        <f>F285/#REF!</f>
        <v>#REF!</v>
      </c>
      <c r="BG285" s="46" t="e">
        <f>#REF!/#REF!</f>
        <v>#REF!</v>
      </c>
      <c r="BH285" s="46" t="e">
        <f>#REF!/#REF!</f>
        <v>#REF!</v>
      </c>
      <c r="BI285" s="46" t="e">
        <f>#REF!/#REF!</f>
        <v>#REF!</v>
      </c>
      <c r="BJ285" s="46"/>
      <c r="BL285" s="46" t="e">
        <f t="shared" si="368"/>
        <v>#REF!</v>
      </c>
      <c r="BM285" s="46" t="e">
        <f t="shared" si="369"/>
        <v>#REF!</v>
      </c>
      <c r="BN285" s="46" t="e">
        <f t="shared" si="370"/>
        <v>#REF!</v>
      </c>
      <c r="BO285" s="46" t="e">
        <f t="shared" si="371"/>
        <v>#REF!</v>
      </c>
      <c r="BQ285" s="46" t="e">
        <f>LN(#REF!/#REF!)</f>
        <v>#REF!</v>
      </c>
      <c r="BR285" s="46" t="e">
        <f>LN(#REF!/#REF!)</f>
        <v>#REF!</v>
      </c>
      <c r="BS285" s="46" t="e">
        <f>LN(#REF!/#REF!)</f>
        <v>#REF!</v>
      </c>
      <c r="BT285" s="46" t="e">
        <f>LN(#REF!/#REF!)</f>
        <v>#REF!</v>
      </c>
      <c r="BV285" s="46" t="e">
        <f>LN(#REF!/#REF!)</f>
        <v>#REF!</v>
      </c>
      <c r="BW285" s="46" t="e">
        <f>LN(#REF!/#REF!)</f>
        <v>#REF!</v>
      </c>
      <c r="BX285" s="46" t="e">
        <f>LN(#REF!/#REF!)</f>
        <v>#REF!</v>
      </c>
      <c r="BY285" s="46" t="e">
        <f>LN(#REF!/#REF!)</f>
        <v>#REF!</v>
      </c>
      <c r="CA285" s="46" t="e">
        <f>LN(#REF!/#REF!)</f>
        <v>#REF!</v>
      </c>
      <c r="CB285" s="46" t="e">
        <f>LN(#REF!/#REF!)</f>
        <v>#REF!</v>
      </c>
      <c r="CC285" s="46" t="e">
        <f>LN(#REF!/#REF!)</f>
        <v>#REF!</v>
      </c>
      <c r="CD285" s="46" t="e">
        <f>LN(#REF!/#REF!)</f>
        <v>#REF!</v>
      </c>
      <c r="CG285" s="46" t="e">
        <f t="shared" si="372"/>
        <v>#REF!</v>
      </c>
      <c r="CH285" s="46">
        <f t="shared" si="373"/>
        <v>1</v>
      </c>
      <c r="CI285" s="46">
        <f t="shared" si="353"/>
        <v>1</v>
      </c>
      <c r="CJ285" s="46"/>
      <c r="CK285" s="46" t="e">
        <f t="shared" si="374"/>
        <v>#REF!</v>
      </c>
      <c r="CL285" s="46">
        <f t="shared" si="375"/>
        <v>1</v>
      </c>
      <c r="CM285" s="46">
        <f t="shared" si="354"/>
        <v>1</v>
      </c>
      <c r="CN285" s="46"/>
      <c r="CO285" s="46" t="e">
        <f t="shared" si="376"/>
        <v>#REF!</v>
      </c>
      <c r="CP285" s="46">
        <f t="shared" si="377"/>
        <v>1</v>
      </c>
      <c r="CQ285" s="46">
        <f t="shared" si="355"/>
        <v>1</v>
      </c>
      <c r="CR285" s="46"/>
      <c r="CS285" s="46" t="e">
        <f t="shared" si="378"/>
        <v>#REF!</v>
      </c>
      <c r="CT285" s="46">
        <f t="shared" si="379"/>
        <v>1</v>
      </c>
      <c r="CU285" s="46">
        <f t="shared" si="356"/>
        <v>1</v>
      </c>
      <c r="CW285" s="46" t="e">
        <f t="shared" si="380"/>
        <v>#REF!</v>
      </c>
      <c r="CX285" s="46">
        <f t="shared" si="381"/>
        <v>1</v>
      </c>
      <c r="CY285" s="46">
        <f t="shared" si="357"/>
        <v>1</v>
      </c>
    </row>
    <row r="286" spans="1:113" x14ac:dyDescent="0.2">
      <c r="A286" s="33" t="s">
        <v>68</v>
      </c>
      <c r="B286" s="1">
        <f t="shared" si="358"/>
        <v>1996</v>
      </c>
      <c r="D286" s="43">
        <f>National_Calibration!O33</f>
        <v>4273.4070000000002</v>
      </c>
      <c r="F286" s="49">
        <f t="shared" si="348"/>
        <v>68.514157016594837</v>
      </c>
      <c r="H286" s="50">
        <f t="shared" si="316"/>
        <v>62.37261299099012</v>
      </c>
      <c r="K286" s="50">
        <f t="shared" si="317"/>
        <v>4205.5629045799978</v>
      </c>
      <c r="L286" s="50">
        <f t="shared" si="318"/>
        <v>61.38239289087899</v>
      </c>
      <c r="O286" s="46">
        <f>Weather_factors!JV55</f>
        <v>1.0161319892150746</v>
      </c>
      <c r="R286" s="46">
        <f t="shared" si="349"/>
        <v>0.9598237875193838</v>
      </c>
      <c r="S286" s="46"/>
      <c r="T286" s="46"/>
      <c r="V286" s="48">
        <f t="shared" si="350"/>
        <v>1.1777938855467078</v>
      </c>
      <c r="W286" s="48">
        <f t="shared" si="351"/>
        <v>0.9721766216766029</v>
      </c>
      <c r="X286" s="48">
        <f t="shared" si="352"/>
        <v>1.0128698979102659</v>
      </c>
      <c r="Y286" s="48">
        <f t="shared" si="319"/>
        <v>0.9598237875193838</v>
      </c>
      <c r="Z286" s="48">
        <f t="shared" si="320"/>
        <v>1.1450236806821581</v>
      </c>
      <c r="AA286" s="48">
        <f t="shared" si="321"/>
        <v>1.1450236806821579</v>
      </c>
      <c r="AB286" s="48"/>
      <c r="AC286" s="48" t="e">
        <f>#REF!*#REF!*X286</f>
        <v>#REF!</v>
      </c>
      <c r="AH286" s="5"/>
      <c r="AJ286" s="46" t="e">
        <f>D286/#REF!</f>
        <v>#REF!</v>
      </c>
      <c r="AK286" s="46" t="e">
        <f>#REF!/#REF!</f>
        <v>#REF!</v>
      </c>
      <c r="AL286" s="46" t="e">
        <f>#REF!/#REF!</f>
        <v>#REF!</v>
      </c>
      <c r="AM286" s="46" t="e">
        <f>#REF!/#REF!</f>
        <v>#REF!</v>
      </c>
      <c r="AO286" s="46" t="e">
        <f t="shared" si="359"/>
        <v>#REF!</v>
      </c>
      <c r="AP286" s="46" t="e">
        <f t="shared" si="360"/>
        <v>#REF!</v>
      </c>
      <c r="AQ286" s="46" t="e">
        <f t="shared" si="361"/>
        <v>#REF!</v>
      </c>
      <c r="AR286" s="46" t="e">
        <f t="shared" si="362"/>
        <v>#REF!</v>
      </c>
      <c r="AS286" s="46" t="e">
        <f t="shared" si="363"/>
        <v>#REF!</v>
      </c>
      <c r="AT286" s="46"/>
      <c r="AU286" s="46" t="e">
        <f t="shared" si="364"/>
        <v>#REF!</v>
      </c>
      <c r="AV286" s="46" t="e">
        <f t="shared" si="365"/>
        <v>#REF!</v>
      </c>
      <c r="AW286" s="46" t="e">
        <f t="shared" si="366"/>
        <v>#REF!</v>
      </c>
      <c r="AX286" s="46" t="e">
        <f t="shared" si="367"/>
        <v>#REF!</v>
      </c>
      <c r="BA286" s="46" t="e">
        <f>LN(#REF!/#REF!)</f>
        <v>#REF!</v>
      </c>
      <c r="BB286" s="46" t="e">
        <f>LN(#REF!/#REF!)</f>
        <v>#REF!</v>
      </c>
      <c r="BC286" s="46" t="e">
        <f>LN(#REF!/#REF!)</f>
        <v>#REF!</v>
      </c>
      <c r="BD286" s="46" t="e">
        <f>LN(#REF!/#REF!)</f>
        <v>#REF!</v>
      </c>
      <c r="BF286" s="46" t="e">
        <f>F286/#REF!</f>
        <v>#REF!</v>
      </c>
      <c r="BG286" s="46" t="e">
        <f>#REF!/#REF!</f>
        <v>#REF!</v>
      </c>
      <c r="BH286" s="46" t="e">
        <f>#REF!/#REF!</f>
        <v>#REF!</v>
      </c>
      <c r="BI286" s="46" t="e">
        <f>#REF!/#REF!</f>
        <v>#REF!</v>
      </c>
      <c r="BJ286" s="46"/>
      <c r="BL286" s="46" t="e">
        <f t="shared" si="368"/>
        <v>#REF!</v>
      </c>
      <c r="BM286" s="46" t="e">
        <f t="shared" si="369"/>
        <v>#REF!</v>
      </c>
      <c r="BN286" s="46" t="e">
        <f t="shared" si="370"/>
        <v>#REF!</v>
      </c>
      <c r="BO286" s="46" t="e">
        <f t="shared" si="371"/>
        <v>#REF!</v>
      </c>
      <c r="BQ286" s="46" t="e">
        <f>LN(#REF!/#REF!)</f>
        <v>#REF!</v>
      </c>
      <c r="BR286" s="46" t="e">
        <f>LN(#REF!/#REF!)</f>
        <v>#REF!</v>
      </c>
      <c r="BS286" s="46" t="e">
        <f>LN(#REF!/#REF!)</f>
        <v>#REF!</v>
      </c>
      <c r="BT286" s="46" t="e">
        <f>LN(#REF!/#REF!)</f>
        <v>#REF!</v>
      </c>
      <c r="BV286" s="46" t="e">
        <f>LN(#REF!/#REF!)</f>
        <v>#REF!</v>
      </c>
      <c r="BW286" s="46" t="e">
        <f>LN(#REF!/#REF!)</f>
        <v>#REF!</v>
      </c>
      <c r="BX286" s="46" t="e">
        <f>LN(#REF!/#REF!)</f>
        <v>#REF!</v>
      </c>
      <c r="BY286" s="46" t="e">
        <f>LN(#REF!/#REF!)</f>
        <v>#REF!</v>
      </c>
      <c r="CA286" s="46" t="e">
        <f>LN(#REF!/#REF!)</f>
        <v>#REF!</v>
      </c>
      <c r="CB286" s="46" t="e">
        <f>LN(#REF!/#REF!)</f>
        <v>#REF!</v>
      </c>
      <c r="CC286" s="46" t="e">
        <f>LN(#REF!/#REF!)</f>
        <v>#REF!</v>
      </c>
      <c r="CD286" s="46" t="e">
        <f>LN(#REF!/#REF!)</f>
        <v>#REF!</v>
      </c>
      <c r="CG286" s="46" t="e">
        <f t="shared" si="372"/>
        <v>#REF!</v>
      </c>
      <c r="CH286" s="46">
        <f t="shared" si="373"/>
        <v>1</v>
      </c>
      <c r="CI286" s="46">
        <f t="shared" si="353"/>
        <v>1</v>
      </c>
      <c r="CJ286" s="46"/>
      <c r="CK286" s="46" t="e">
        <f t="shared" si="374"/>
        <v>#REF!</v>
      </c>
      <c r="CL286" s="46">
        <f t="shared" si="375"/>
        <v>1</v>
      </c>
      <c r="CM286" s="46">
        <f t="shared" si="354"/>
        <v>1</v>
      </c>
      <c r="CN286" s="46"/>
      <c r="CO286" s="46" t="e">
        <f t="shared" si="376"/>
        <v>#REF!</v>
      </c>
      <c r="CP286" s="46">
        <f t="shared" si="377"/>
        <v>1</v>
      </c>
      <c r="CQ286" s="46">
        <f t="shared" si="355"/>
        <v>1</v>
      </c>
      <c r="CR286" s="46"/>
      <c r="CS286" s="46" t="e">
        <f t="shared" si="378"/>
        <v>#REF!</v>
      </c>
      <c r="CT286" s="46">
        <f t="shared" si="379"/>
        <v>1</v>
      </c>
      <c r="CU286" s="46">
        <f t="shared" si="356"/>
        <v>1</v>
      </c>
      <c r="CW286" s="46" t="e">
        <f t="shared" si="380"/>
        <v>#REF!</v>
      </c>
      <c r="CX286" s="46">
        <f t="shared" si="381"/>
        <v>1</v>
      </c>
      <c r="CY286" s="46">
        <f t="shared" si="357"/>
        <v>1</v>
      </c>
    </row>
    <row r="287" spans="1:113" x14ac:dyDescent="0.2">
      <c r="A287" s="33" t="s">
        <v>68</v>
      </c>
      <c r="B287" s="1">
        <f t="shared" si="358"/>
        <v>1997</v>
      </c>
      <c r="D287" s="43">
        <f>National_Calibration!O34</f>
        <v>4295.43</v>
      </c>
      <c r="F287" s="49">
        <f t="shared" si="348"/>
        <v>69.518180139864583</v>
      </c>
      <c r="H287" s="50">
        <f t="shared" si="316"/>
        <v>61.788585250044889</v>
      </c>
      <c r="K287" s="50">
        <f t="shared" si="317"/>
        <v>4295.9779856309051</v>
      </c>
      <c r="L287" s="50">
        <f t="shared" si="318"/>
        <v>61.796467873407614</v>
      </c>
      <c r="O287" s="46">
        <f>Weather_factors!JV56</f>
        <v>0.9998724421696904</v>
      </c>
      <c r="R287" s="46">
        <f t="shared" si="349"/>
        <v>0.9662985924158658</v>
      </c>
      <c r="S287" s="46"/>
      <c r="T287" s="46"/>
      <c r="V287" s="48">
        <f t="shared" si="350"/>
        <v>1.1950535636486832</v>
      </c>
      <c r="W287" s="48">
        <f t="shared" si="351"/>
        <v>0.96307361814780146</v>
      </c>
      <c r="X287" s="48">
        <f t="shared" si="352"/>
        <v>0.99666254893324269</v>
      </c>
      <c r="Y287" s="48">
        <f t="shared" si="319"/>
        <v>0.9662985924158658</v>
      </c>
      <c r="Z287" s="48">
        <f t="shared" si="320"/>
        <v>1.1509245594235611</v>
      </c>
      <c r="AA287" s="48">
        <f t="shared" si="321"/>
        <v>1.1509245594235613</v>
      </c>
      <c r="AB287" s="48"/>
      <c r="AC287" s="48" t="e">
        <f>#REF!*#REF!*X287</f>
        <v>#REF!</v>
      </c>
      <c r="AH287" s="5"/>
      <c r="AJ287" s="46" t="e">
        <f>D287/#REF!</f>
        <v>#REF!</v>
      </c>
      <c r="AK287" s="46" t="e">
        <f>#REF!/#REF!</f>
        <v>#REF!</v>
      </c>
      <c r="AL287" s="46" t="e">
        <f>#REF!/#REF!</f>
        <v>#REF!</v>
      </c>
      <c r="AM287" s="46" t="e">
        <f>#REF!/#REF!</f>
        <v>#REF!</v>
      </c>
      <c r="AO287" s="46" t="e">
        <f t="shared" si="359"/>
        <v>#REF!</v>
      </c>
      <c r="AP287" s="46" t="e">
        <f t="shared" si="360"/>
        <v>#REF!</v>
      </c>
      <c r="AQ287" s="46" t="e">
        <f t="shared" si="361"/>
        <v>#REF!</v>
      </c>
      <c r="AR287" s="46" t="e">
        <f t="shared" si="362"/>
        <v>#REF!</v>
      </c>
      <c r="AS287" s="46" t="e">
        <f t="shared" si="363"/>
        <v>#REF!</v>
      </c>
      <c r="AT287" s="46"/>
      <c r="AU287" s="46" t="e">
        <f t="shared" si="364"/>
        <v>#REF!</v>
      </c>
      <c r="AV287" s="46" t="e">
        <f t="shared" si="365"/>
        <v>#REF!</v>
      </c>
      <c r="AW287" s="46" t="e">
        <f t="shared" si="366"/>
        <v>#REF!</v>
      </c>
      <c r="AX287" s="46" t="e">
        <f t="shared" si="367"/>
        <v>#REF!</v>
      </c>
      <c r="BA287" s="46" t="e">
        <f>LN(#REF!/#REF!)</f>
        <v>#REF!</v>
      </c>
      <c r="BB287" s="46" t="e">
        <f>LN(#REF!/#REF!)</f>
        <v>#REF!</v>
      </c>
      <c r="BC287" s="46" t="e">
        <f>LN(#REF!/#REF!)</f>
        <v>#REF!</v>
      </c>
      <c r="BD287" s="46" t="e">
        <f>LN(#REF!/#REF!)</f>
        <v>#REF!</v>
      </c>
      <c r="BF287" s="46" t="e">
        <f>F287/#REF!</f>
        <v>#REF!</v>
      </c>
      <c r="BG287" s="46" t="e">
        <f>#REF!/#REF!</f>
        <v>#REF!</v>
      </c>
      <c r="BH287" s="46" t="e">
        <f>#REF!/#REF!</f>
        <v>#REF!</v>
      </c>
      <c r="BI287" s="46" t="e">
        <f>#REF!/#REF!</f>
        <v>#REF!</v>
      </c>
      <c r="BJ287" s="46"/>
      <c r="BL287" s="46" t="e">
        <f t="shared" si="368"/>
        <v>#REF!</v>
      </c>
      <c r="BM287" s="46" t="e">
        <f t="shared" si="369"/>
        <v>#REF!</v>
      </c>
      <c r="BN287" s="46" t="e">
        <f t="shared" si="370"/>
        <v>#REF!</v>
      </c>
      <c r="BO287" s="46" t="e">
        <f t="shared" si="371"/>
        <v>#REF!</v>
      </c>
      <c r="BQ287" s="46" t="e">
        <f>LN(#REF!/#REF!)</f>
        <v>#REF!</v>
      </c>
      <c r="BR287" s="46" t="e">
        <f>LN(#REF!/#REF!)</f>
        <v>#REF!</v>
      </c>
      <c r="BS287" s="46" t="e">
        <f>LN(#REF!/#REF!)</f>
        <v>#REF!</v>
      </c>
      <c r="BT287" s="46" t="e">
        <f>LN(#REF!/#REF!)</f>
        <v>#REF!</v>
      </c>
      <c r="BV287" s="46" t="e">
        <f>LN(#REF!/#REF!)</f>
        <v>#REF!</v>
      </c>
      <c r="BW287" s="46" t="e">
        <f>LN(#REF!/#REF!)</f>
        <v>#REF!</v>
      </c>
      <c r="BX287" s="46" t="e">
        <f>LN(#REF!/#REF!)</f>
        <v>#REF!</v>
      </c>
      <c r="BY287" s="46" t="e">
        <f>LN(#REF!/#REF!)</f>
        <v>#REF!</v>
      </c>
      <c r="CA287" s="46" t="e">
        <f>LN(#REF!/#REF!)</f>
        <v>#REF!</v>
      </c>
      <c r="CB287" s="46" t="e">
        <f>LN(#REF!/#REF!)</f>
        <v>#REF!</v>
      </c>
      <c r="CC287" s="46" t="e">
        <f>LN(#REF!/#REF!)</f>
        <v>#REF!</v>
      </c>
      <c r="CD287" s="46" t="e">
        <f>LN(#REF!/#REF!)</f>
        <v>#REF!</v>
      </c>
      <c r="CG287" s="46" t="e">
        <f t="shared" si="372"/>
        <v>#REF!</v>
      </c>
      <c r="CH287" s="46">
        <f t="shared" si="373"/>
        <v>1</v>
      </c>
      <c r="CI287" s="46">
        <f t="shared" si="353"/>
        <v>1</v>
      </c>
      <c r="CJ287" s="46"/>
      <c r="CK287" s="46" t="e">
        <f t="shared" si="374"/>
        <v>#REF!</v>
      </c>
      <c r="CL287" s="46">
        <f t="shared" si="375"/>
        <v>1</v>
      </c>
      <c r="CM287" s="46">
        <f t="shared" si="354"/>
        <v>1</v>
      </c>
      <c r="CN287" s="46"/>
      <c r="CO287" s="46" t="e">
        <f t="shared" si="376"/>
        <v>#REF!</v>
      </c>
      <c r="CP287" s="46">
        <f t="shared" si="377"/>
        <v>1</v>
      </c>
      <c r="CQ287" s="46">
        <f t="shared" si="355"/>
        <v>1</v>
      </c>
      <c r="CR287" s="46"/>
      <c r="CS287" s="46" t="e">
        <f t="shared" si="378"/>
        <v>#REF!</v>
      </c>
      <c r="CT287" s="46">
        <f t="shared" si="379"/>
        <v>1</v>
      </c>
      <c r="CU287" s="46">
        <f t="shared" si="356"/>
        <v>1</v>
      </c>
      <c r="CW287" s="46" t="e">
        <f t="shared" si="380"/>
        <v>#REF!</v>
      </c>
      <c r="CX287" s="46">
        <f t="shared" si="381"/>
        <v>1</v>
      </c>
      <c r="CY287" s="46">
        <f t="shared" si="357"/>
        <v>1</v>
      </c>
    </row>
    <row r="288" spans="1:113" x14ac:dyDescent="0.2">
      <c r="A288" s="33" t="s">
        <v>68</v>
      </c>
      <c r="B288" s="1">
        <f t="shared" si="358"/>
        <v>1998</v>
      </c>
      <c r="D288" s="43">
        <f>National_Calibration!O35</f>
        <v>4004.7730000000001</v>
      </c>
      <c r="F288" s="49">
        <f t="shared" si="348"/>
        <v>70.79668972332658</v>
      </c>
      <c r="H288" s="50">
        <f t="shared" si="316"/>
        <v>56.567235214678121</v>
      </c>
      <c r="K288" s="50">
        <f t="shared" si="317"/>
        <v>4259.4673098790054</v>
      </c>
      <c r="L288" s="50">
        <f t="shared" si="318"/>
        <v>60.164780677246355</v>
      </c>
      <c r="O288" s="46">
        <f>Weather_factors!JV57</f>
        <v>0.94020512628696762</v>
      </c>
      <c r="R288" s="46">
        <f t="shared" si="349"/>
        <v>0.94078423706236025</v>
      </c>
      <c r="S288" s="46"/>
      <c r="T288" s="46"/>
      <c r="V288" s="48">
        <f t="shared" si="350"/>
        <v>1.2170318063299685</v>
      </c>
      <c r="W288" s="48">
        <f t="shared" si="351"/>
        <v>0.88169055281579223</v>
      </c>
      <c r="X288" s="48">
        <f t="shared" si="352"/>
        <v>0.93718678319793003</v>
      </c>
      <c r="Y288" s="48">
        <f t="shared" si="319"/>
        <v>0.94078423706236025</v>
      </c>
      <c r="Z288" s="48">
        <f t="shared" si="320"/>
        <v>1.0730454461174721</v>
      </c>
      <c r="AA288" s="48">
        <f t="shared" si="321"/>
        <v>1.0730454461174721</v>
      </c>
      <c r="AB288" s="48"/>
      <c r="AC288" s="48" t="e">
        <f>#REF!*#REF!*X288</f>
        <v>#REF!</v>
      </c>
      <c r="AH288" s="5"/>
      <c r="AJ288" s="46" t="e">
        <f>D288/#REF!</f>
        <v>#REF!</v>
      </c>
      <c r="AK288" s="46" t="e">
        <f>#REF!/#REF!</f>
        <v>#REF!</v>
      </c>
      <c r="AL288" s="46" t="e">
        <f>#REF!/#REF!</f>
        <v>#REF!</v>
      </c>
      <c r="AM288" s="46" t="e">
        <f>#REF!/#REF!</f>
        <v>#REF!</v>
      </c>
      <c r="AO288" s="46" t="e">
        <f t="shared" si="359"/>
        <v>#REF!</v>
      </c>
      <c r="AP288" s="46" t="e">
        <f t="shared" si="360"/>
        <v>#REF!</v>
      </c>
      <c r="AQ288" s="46" t="e">
        <f t="shared" si="361"/>
        <v>#REF!</v>
      </c>
      <c r="AR288" s="46" t="e">
        <f t="shared" si="362"/>
        <v>#REF!</v>
      </c>
      <c r="AS288" s="46" t="e">
        <f t="shared" si="363"/>
        <v>#REF!</v>
      </c>
      <c r="AT288" s="46"/>
      <c r="AU288" s="46" t="e">
        <f t="shared" si="364"/>
        <v>#REF!</v>
      </c>
      <c r="AV288" s="46" t="e">
        <f t="shared" si="365"/>
        <v>#REF!</v>
      </c>
      <c r="AW288" s="46" t="e">
        <f t="shared" si="366"/>
        <v>#REF!</v>
      </c>
      <c r="AX288" s="46" t="e">
        <f t="shared" si="367"/>
        <v>#REF!</v>
      </c>
      <c r="BA288" s="46" t="e">
        <f>LN(#REF!/#REF!)</f>
        <v>#REF!</v>
      </c>
      <c r="BB288" s="46" t="e">
        <f>LN(#REF!/#REF!)</f>
        <v>#REF!</v>
      </c>
      <c r="BC288" s="46" t="e">
        <f>LN(#REF!/#REF!)</f>
        <v>#REF!</v>
      </c>
      <c r="BD288" s="46" t="e">
        <f>LN(#REF!/#REF!)</f>
        <v>#REF!</v>
      </c>
      <c r="BF288" s="46" t="e">
        <f>F288/#REF!</f>
        <v>#REF!</v>
      </c>
      <c r="BG288" s="46" t="e">
        <f>#REF!/#REF!</f>
        <v>#REF!</v>
      </c>
      <c r="BH288" s="46" t="e">
        <f>#REF!/#REF!</f>
        <v>#REF!</v>
      </c>
      <c r="BI288" s="46" t="e">
        <f>#REF!/#REF!</f>
        <v>#REF!</v>
      </c>
      <c r="BJ288" s="46"/>
      <c r="BL288" s="46" t="e">
        <f t="shared" si="368"/>
        <v>#REF!</v>
      </c>
      <c r="BM288" s="46" t="e">
        <f t="shared" si="369"/>
        <v>#REF!</v>
      </c>
      <c r="BN288" s="46" t="e">
        <f t="shared" si="370"/>
        <v>#REF!</v>
      </c>
      <c r="BO288" s="46" t="e">
        <f t="shared" si="371"/>
        <v>#REF!</v>
      </c>
      <c r="BQ288" s="46" t="e">
        <f>LN(#REF!/#REF!)</f>
        <v>#REF!</v>
      </c>
      <c r="BR288" s="46" t="e">
        <f>LN(#REF!/#REF!)</f>
        <v>#REF!</v>
      </c>
      <c r="BS288" s="46" t="e">
        <f>LN(#REF!/#REF!)</f>
        <v>#REF!</v>
      </c>
      <c r="BT288" s="46" t="e">
        <f>LN(#REF!/#REF!)</f>
        <v>#REF!</v>
      </c>
      <c r="BV288" s="46" t="e">
        <f>LN(#REF!/#REF!)</f>
        <v>#REF!</v>
      </c>
      <c r="BW288" s="46" t="e">
        <f>LN(#REF!/#REF!)</f>
        <v>#REF!</v>
      </c>
      <c r="BX288" s="46" t="e">
        <f>LN(#REF!/#REF!)</f>
        <v>#REF!</v>
      </c>
      <c r="BY288" s="46" t="e">
        <f>LN(#REF!/#REF!)</f>
        <v>#REF!</v>
      </c>
      <c r="CA288" s="46" t="e">
        <f>LN(#REF!/#REF!)</f>
        <v>#REF!</v>
      </c>
      <c r="CB288" s="46" t="e">
        <f>LN(#REF!/#REF!)</f>
        <v>#REF!</v>
      </c>
      <c r="CC288" s="46" t="e">
        <f>LN(#REF!/#REF!)</f>
        <v>#REF!</v>
      </c>
      <c r="CD288" s="46" t="e">
        <f>LN(#REF!/#REF!)</f>
        <v>#REF!</v>
      </c>
      <c r="CG288" s="46" t="e">
        <f t="shared" si="372"/>
        <v>#REF!</v>
      </c>
      <c r="CH288" s="46">
        <f t="shared" si="373"/>
        <v>1</v>
      </c>
      <c r="CI288" s="46">
        <f t="shared" si="353"/>
        <v>1</v>
      </c>
      <c r="CJ288" s="46"/>
      <c r="CK288" s="46" t="e">
        <f t="shared" si="374"/>
        <v>#REF!</v>
      </c>
      <c r="CL288" s="46">
        <f t="shared" si="375"/>
        <v>1</v>
      </c>
      <c r="CM288" s="46">
        <f t="shared" si="354"/>
        <v>1</v>
      </c>
      <c r="CN288" s="46"/>
      <c r="CO288" s="46" t="e">
        <f t="shared" si="376"/>
        <v>#REF!</v>
      </c>
      <c r="CP288" s="46">
        <f t="shared" si="377"/>
        <v>1</v>
      </c>
      <c r="CQ288" s="46">
        <f t="shared" si="355"/>
        <v>1</v>
      </c>
      <c r="CR288" s="46"/>
      <c r="CS288" s="46" t="e">
        <f t="shared" si="378"/>
        <v>#REF!</v>
      </c>
      <c r="CT288" s="46">
        <f t="shared" si="379"/>
        <v>1</v>
      </c>
      <c r="CU288" s="46">
        <f t="shared" si="356"/>
        <v>1</v>
      </c>
      <c r="CW288" s="46" t="e">
        <f t="shared" si="380"/>
        <v>#REF!</v>
      </c>
      <c r="CX288" s="46">
        <f t="shared" si="381"/>
        <v>1</v>
      </c>
      <c r="CY288" s="46">
        <f t="shared" si="357"/>
        <v>1</v>
      </c>
    </row>
    <row r="289" spans="1:103" x14ac:dyDescent="0.2">
      <c r="A289" s="33" t="s">
        <v>68</v>
      </c>
      <c r="B289" s="1">
        <f t="shared" si="358"/>
        <v>1999</v>
      </c>
      <c r="D289" s="43">
        <f>National_Calibration!O36</f>
        <v>4053.3429999999998</v>
      </c>
      <c r="F289" s="49">
        <f t="shared" si="348"/>
        <v>72.299726123506517</v>
      </c>
      <c r="H289" s="50">
        <f t="shared" si="316"/>
        <v>56.063047778021293</v>
      </c>
      <c r="K289" s="50">
        <f t="shared" si="317"/>
        <v>4228.3618893672146</v>
      </c>
      <c r="L289" s="50">
        <f t="shared" si="318"/>
        <v>58.483788474441596</v>
      </c>
      <c r="O289" s="46">
        <f>Weather_factors!JV58</f>
        <v>0.95860834669631212</v>
      </c>
      <c r="R289" s="46">
        <f t="shared" si="349"/>
        <v>0.91449890951322255</v>
      </c>
      <c r="S289" s="46"/>
      <c r="T289" s="46"/>
      <c r="V289" s="48">
        <f t="shared" si="350"/>
        <v>1.242869781413823</v>
      </c>
      <c r="W289" s="48">
        <f t="shared" si="351"/>
        <v>0.87383198772839366</v>
      </c>
      <c r="X289" s="48">
        <f t="shared" si="352"/>
        <v>0.95553092369844872</v>
      </c>
      <c r="Y289" s="48">
        <f t="shared" si="319"/>
        <v>0.91449890951322255</v>
      </c>
      <c r="Z289" s="48">
        <f t="shared" si="320"/>
        <v>1.086059371580395</v>
      </c>
      <c r="AA289" s="48">
        <f t="shared" si="321"/>
        <v>1.086059371580395</v>
      </c>
      <c r="AB289" s="48"/>
      <c r="AC289" s="48" t="e">
        <f>#REF!*#REF!*X289</f>
        <v>#REF!</v>
      </c>
      <c r="AH289" s="5"/>
      <c r="AJ289" s="46" t="e">
        <f>D289/#REF!</f>
        <v>#REF!</v>
      </c>
      <c r="AK289" s="46" t="e">
        <f>#REF!/#REF!</f>
        <v>#REF!</v>
      </c>
      <c r="AL289" s="46" t="e">
        <f>#REF!/#REF!</f>
        <v>#REF!</v>
      </c>
      <c r="AM289" s="46" t="e">
        <f>#REF!/#REF!</f>
        <v>#REF!</v>
      </c>
      <c r="AO289" s="46" t="e">
        <f t="shared" si="359"/>
        <v>#REF!</v>
      </c>
      <c r="AP289" s="46" t="e">
        <f t="shared" si="360"/>
        <v>#REF!</v>
      </c>
      <c r="AQ289" s="46" t="e">
        <f t="shared" si="361"/>
        <v>#REF!</v>
      </c>
      <c r="AR289" s="46" t="e">
        <f t="shared" si="362"/>
        <v>#REF!</v>
      </c>
      <c r="AS289" s="46" t="e">
        <f t="shared" si="363"/>
        <v>#REF!</v>
      </c>
      <c r="AT289" s="46"/>
      <c r="AU289" s="46" t="e">
        <f t="shared" si="364"/>
        <v>#REF!</v>
      </c>
      <c r="AV289" s="46" t="e">
        <f t="shared" si="365"/>
        <v>#REF!</v>
      </c>
      <c r="AW289" s="46" t="e">
        <f t="shared" si="366"/>
        <v>#REF!</v>
      </c>
      <c r="AX289" s="46" t="e">
        <f t="shared" si="367"/>
        <v>#REF!</v>
      </c>
      <c r="BA289" s="46" t="e">
        <f>LN(#REF!/#REF!)</f>
        <v>#REF!</v>
      </c>
      <c r="BB289" s="46" t="e">
        <f>LN(#REF!/#REF!)</f>
        <v>#REF!</v>
      </c>
      <c r="BC289" s="46" t="e">
        <f>LN(#REF!/#REF!)</f>
        <v>#REF!</v>
      </c>
      <c r="BD289" s="46" t="e">
        <f>LN(#REF!/#REF!)</f>
        <v>#REF!</v>
      </c>
      <c r="BF289" s="46" t="e">
        <f>F289/#REF!</f>
        <v>#REF!</v>
      </c>
      <c r="BG289" s="46" t="e">
        <f>#REF!/#REF!</f>
        <v>#REF!</v>
      </c>
      <c r="BH289" s="46" t="e">
        <f>#REF!/#REF!</f>
        <v>#REF!</v>
      </c>
      <c r="BI289" s="46" t="e">
        <f>#REF!/#REF!</f>
        <v>#REF!</v>
      </c>
      <c r="BJ289" s="46"/>
      <c r="BL289" s="46" t="e">
        <f t="shared" si="368"/>
        <v>#REF!</v>
      </c>
      <c r="BM289" s="46" t="e">
        <f t="shared" si="369"/>
        <v>#REF!</v>
      </c>
      <c r="BN289" s="46" t="e">
        <f t="shared" si="370"/>
        <v>#REF!</v>
      </c>
      <c r="BO289" s="46" t="e">
        <f t="shared" si="371"/>
        <v>#REF!</v>
      </c>
      <c r="BQ289" s="46" t="e">
        <f>LN(#REF!/#REF!)</f>
        <v>#REF!</v>
      </c>
      <c r="BR289" s="46" t="e">
        <f>LN(#REF!/#REF!)</f>
        <v>#REF!</v>
      </c>
      <c r="BS289" s="46" t="e">
        <f>LN(#REF!/#REF!)</f>
        <v>#REF!</v>
      </c>
      <c r="BT289" s="46" t="e">
        <f>LN(#REF!/#REF!)</f>
        <v>#REF!</v>
      </c>
      <c r="BV289" s="46" t="e">
        <f>LN(#REF!/#REF!)</f>
        <v>#REF!</v>
      </c>
      <c r="BW289" s="46" t="e">
        <f>LN(#REF!/#REF!)</f>
        <v>#REF!</v>
      </c>
      <c r="BX289" s="46" t="e">
        <f>LN(#REF!/#REF!)</f>
        <v>#REF!</v>
      </c>
      <c r="BY289" s="46" t="e">
        <f>LN(#REF!/#REF!)</f>
        <v>#REF!</v>
      </c>
      <c r="CA289" s="46" t="e">
        <f>LN(#REF!/#REF!)</f>
        <v>#REF!</v>
      </c>
      <c r="CB289" s="46" t="e">
        <f>LN(#REF!/#REF!)</f>
        <v>#REF!</v>
      </c>
      <c r="CC289" s="46" t="e">
        <f>LN(#REF!/#REF!)</f>
        <v>#REF!</v>
      </c>
      <c r="CD289" s="46" t="e">
        <f>LN(#REF!/#REF!)</f>
        <v>#REF!</v>
      </c>
      <c r="CG289" s="46" t="e">
        <f t="shared" si="372"/>
        <v>#REF!</v>
      </c>
      <c r="CH289" s="46">
        <f t="shared" si="373"/>
        <v>1</v>
      </c>
      <c r="CI289" s="46">
        <f t="shared" si="353"/>
        <v>1</v>
      </c>
      <c r="CJ289" s="46"/>
      <c r="CK289" s="46" t="e">
        <f t="shared" si="374"/>
        <v>#REF!</v>
      </c>
      <c r="CL289" s="46">
        <f t="shared" si="375"/>
        <v>1</v>
      </c>
      <c r="CM289" s="46">
        <f t="shared" si="354"/>
        <v>1</v>
      </c>
      <c r="CN289" s="46"/>
      <c r="CO289" s="46" t="e">
        <f t="shared" si="376"/>
        <v>#REF!</v>
      </c>
      <c r="CP289" s="46">
        <f t="shared" si="377"/>
        <v>1</v>
      </c>
      <c r="CQ289" s="46">
        <f t="shared" si="355"/>
        <v>1</v>
      </c>
      <c r="CR289" s="46"/>
      <c r="CS289" s="46" t="e">
        <f t="shared" si="378"/>
        <v>#REF!</v>
      </c>
      <c r="CT289" s="46">
        <f t="shared" si="379"/>
        <v>1</v>
      </c>
      <c r="CU289" s="46">
        <f t="shared" si="356"/>
        <v>1</v>
      </c>
      <c r="CW289" s="46" t="e">
        <f t="shared" si="380"/>
        <v>#REF!</v>
      </c>
      <c r="CX289" s="46">
        <f t="shared" si="381"/>
        <v>1</v>
      </c>
      <c r="CY289" s="46">
        <f t="shared" si="357"/>
        <v>1</v>
      </c>
    </row>
    <row r="290" spans="1:103" x14ac:dyDescent="0.2">
      <c r="A290" s="33" t="s">
        <v>68</v>
      </c>
      <c r="B290" s="1">
        <f t="shared" si="358"/>
        <v>2000</v>
      </c>
      <c r="D290" s="43">
        <f>National_Calibration!O37</f>
        <v>4278.0469999999996</v>
      </c>
      <c r="F290" s="49">
        <f t="shared" si="348"/>
        <v>73.870248903781942</v>
      </c>
      <c r="H290" s="50">
        <f t="shared" si="316"/>
        <v>57.912990188679004</v>
      </c>
      <c r="K290" s="50">
        <f t="shared" si="317"/>
        <v>4331.609734910302</v>
      </c>
      <c r="L290" s="50">
        <f t="shared" si="318"/>
        <v>58.638082302285788</v>
      </c>
      <c r="O290" s="46">
        <f>Weather_factors!JV59</f>
        <v>0.98763445042645059</v>
      </c>
      <c r="R290" s="46">
        <f t="shared" si="349"/>
        <v>0.91691157020071878</v>
      </c>
      <c r="S290" s="46"/>
      <c r="T290" s="46"/>
      <c r="V290" s="48">
        <f t="shared" si="350"/>
        <v>1.2698678823650202</v>
      </c>
      <c r="W290" s="48">
        <f t="shared" si="351"/>
        <v>0.90266628978576091</v>
      </c>
      <c r="X290" s="48">
        <f t="shared" si="352"/>
        <v>0.98446384484837568</v>
      </c>
      <c r="Y290" s="48">
        <f t="shared" si="319"/>
        <v>0.91691157020071878</v>
      </c>
      <c r="Z290" s="48">
        <f t="shared" si="320"/>
        <v>1.1462669298925339</v>
      </c>
      <c r="AA290" s="48">
        <f t="shared" si="321"/>
        <v>1.1462669298925339</v>
      </c>
      <c r="AB290" s="48"/>
      <c r="AC290" s="48" t="e">
        <f>#REF!*#REF!*X290</f>
        <v>#REF!</v>
      </c>
      <c r="AH290" s="5"/>
      <c r="AJ290" s="46" t="e">
        <f>D290/#REF!</f>
        <v>#REF!</v>
      </c>
      <c r="AK290" s="46" t="e">
        <f>#REF!/#REF!</f>
        <v>#REF!</v>
      </c>
      <c r="AL290" s="46" t="e">
        <f>#REF!/#REF!</f>
        <v>#REF!</v>
      </c>
      <c r="AM290" s="46" t="e">
        <f>#REF!/#REF!</f>
        <v>#REF!</v>
      </c>
      <c r="AO290" s="46" t="e">
        <f t="shared" si="359"/>
        <v>#REF!</v>
      </c>
      <c r="AP290" s="46" t="e">
        <f t="shared" si="360"/>
        <v>#REF!</v>
      </c>
      <c r="AQ290" s="46" t="e">
        <f t="shared" si="361"/>
        <v>#REF!</v>
      </c>
      <c r="AR290" s="46" t="e">
        <f t="shared" si="362"/>
        <v>#REF!</v>
      </c>
      <c r="AS290" s="46" t="e">
        <f t="shared" si="363"/>
        <v>#REF!</v>
      </c>
      <c r="AT290" s="46"/>
      <c r="AU290" s="46" t="e">
        <f t="shared" si="364"/>
        <v>#REF!</v>
      </c>
      <c r="AV290" s="46" t="e">
        <f t="shared" si="365"/>
        <v>#REF!</v>
      </c>
      <c r="AW290" s="46" t="e">
        <f t="shared" si="366"/>
        <v>#REF!</v>
      </c>
      <c r="AX290" s="46" t="e">
        <f t="shared" si="367"/>
        <v>#REF!</v>
      </c>
      <c r="BA290" s="46" t="e">
        <f>LN(#REF!/#REF!)</f>
        <v>#REF!</v>
      </c>
      <c r="BB290" s="46" t="e">
        <f>LN(#REF!/#REF!)</f>
        <v>#REF!</v>
      </c>
      <c r="BC290" s="46" t="e">
        <f>LN(#REF!/#REF!)</f>
        <v>#REF!</v>
      </c>
      <c r="BD290" s="46" t="e">
        <f>LN(#REF!/#REF!)</f>
        <v>#REF!</v>
      </c>
      <c r="BF290" s="46" t="e">
        <f>F290/#REF!</f>
        <v>#REF!</v>
      </c>
      <c r="BG290" s="46" t="e">
        <f>#REF!/#REF!</f>
        <v>#REF!</v>
      </c>
      <c r="BH290" s="46" t="e">
        <f>#REF!/#REF!</f>
        <v>#REF!</v>
      </c>
      <c r="BI290" s="46" t="e">
        <f>#REF!/#REF!</f>
        <v>#REF!</v>
      </c>
      <c r="BJ290" s="46"/>
      <c r="BL290" s="46" t="e">
        <f t="shared" si="368"/>
        <v>#REF!</v>
      </c>
      <c r="BM290" s="46" t="e">
        <f t="shared" si="369"/>
        <v>#REF!</v>
      </c>
      <c r="BN290" s="46" t="e">
        <f t="shared" si="370"/>
        <v>#REF!</v>
      </c>
      <c r="BO290" s="46" t="e">
        <f t="shared" si="371"/>
        <v>#REF!</v>
      </c>
      <c r="BQ290" s="46" t="e">
        <f>LN(#REF!/#REF!)</f>
        <v>#REF!</v>
      </c>
      <c r="BR290" s="46" t="e">
        <f>LN(#REF!/#REF!)</f>
        <v>#REF!</v>
      </c>
      <c r="BS290" s="46" t="e">
        <f>LN(#REF!/#REF!)</f>
        <v>#REF!</v>
      </c>
      <c r="BT290" s="46" t="e">
        <f>LN(#REF!/#REF!)</f>
        <v>#REF!</v>
      </c>
      <c r="BV290" s="46" t="e">
        <f>LN(#REF!/#REF!)</f>
        <v>#REF!</v>
      </c>
      <c r="BW290" s="46" t="e">
        <f>LN(#REF!/#REF!)</f>
        <v>#REF!</v>
      </c>
      <c r="BX290" s="46" t="e">
        <f>LN(#REF!/#REF!)</f>
        <v>#REF!</v>
      </c>
      <c r="BY290" s="46" t="e">
        <f>LN(#REF!/#REF!)</f>
        <v>#REF!</v>
      </c>
      <c r="CA290" s="46" t="e">
        <f>LN(#REF!/#REF!)</f>
        <v>#REF!</v>
      </c>
      <c r="CB290" s="46" t="e">
        <f>LN(#REF!/#REF!)</f>
        <v>#REF!</v>
      </c>
      <c r="CC290" s="46" t="e">
        <f>LN(#REF!/#REF!)</f>
        <v>#REF!</v>
      </c>
      <c r="CD290" s="46" t="e">
        <f>LN(#REF!/#REF!)</f>
        <v>#REF!</v>
      </c>
      <c r="CG290" s="46" t="e">
        <f t="shared" si="372"/>
        <v>#REF!</v>
      </c>
      <c r="CH290" s="46">
        <f t="shared" si="373"/>
        <v>1</v>
      </c>
      <c r="CI290" s="46">
        <f t="shared" si="353"/>
        <v>1</v>
      </c>
      <c r="CJ290" s="46"/>
      <c r="CK290" s="46" t="e">
        <f t="shared" si="374"/>
        <v>#REF!</v>
      </c>
      <c r="CL290" s="46">
        <f t="shared" si="375"/>
        <v>1</v>
      </c>
      <c r="CM290" s="46">
        <f t="shared" si="354"/>
        <v>1</v>
      </c>
      <c r="CN290" s="46"/>
      <c r="CO290" s="46" t="e">
        <f t="shared" si="376"/>
        <v>#REF!</v>
      </c>
      <c r="CP290" s="46">
        <f t="shared" si="377"/>
        <v>1</v>
      </c>
      <c r="CQ290" s="46">
        <f t="shared" si="355"/>
        <v>1</v>
      </c>
      <c r="CR290" s="46"/>
      <c r="CS290" s="46" t="e">
        <f t="shared" si="378"/>
        <v>#REF!</v>
      </c>
      <c r="CT290" s="46">
        <f t="shared" si="379"/>
        <v>1</v>
      </c>
      <c r="CU290" s="46">
        <f t="shared" si="356"/>
        <v>1</v>
      </c>
      <c r="CW290" s="46" t="e">
        <f t="shared" si="380"/>
        <v>#REF!</v>
      </c>
      <c r="CX290" s="46">
        <f t="shared" si="381"/>
        <v>1</v>
      </c>
      <c r="CY290" s="46">
        <f t="shared" si="357"/>
        <v>1</v>
      </c>
    </row>
    <row r="291" spans="1:103" x14ac:dyDescent="0.2">
      <c r="A291" s="33" t="s">
        <v>68</v>
      </c>
      <c r="B291" s="1">
        <f t="shared" si="358"/>
        <v>2001</v>
      </c>
      <c r="D291" s="43">
        <f>National_Calibration!O38</f>
        <v>4084.3270000000002</v>
      </c>
      <c r="F291" s="49">
        <f t="shared" si="348"/>
        <v>75.387733723424319</v>
      </c>
      <c r="H291" s="50">
        <f t="shared" si="316"/>
        <v>54.177606863527807</v>
      </c>
      <c r="K291" s="50">
        <f t="shared" si="317"/>
        <v>4252.1934714022727</v>
      </c>
      <c r="L291" s="50">
        <f t="shared" si="318"/>
        <v>56.404314884996204</v>
      </c>
      <c r="O291" s="46">
        <f>Weather_factors!JV60</f>
        <v>0.96052238155877834</v>
      </c>
      <c r="R291" s="46">
        <f t="shared" si="349"/>
        <v>0.8819826109027038</v>
      </c>
      <c r="S291" s="46"/>
      <c r="T291" s="46"/>
      <c r="V291" s="48">
        <f t="shared" si="350"/>
        <v>1.2959542332713276</v>
      </c>
      <c r="W291" s="48">
        <f t="shared" si="351"/>
        <v>0.84444438488918117</v>
      </c>
      <c r="X291" s="48">
        <f t="shared" si="352"/>
        <v>0.95743881392955976</v>
      </c>
      <c r="Y291" s="48">
        <f t="shared" si="319"/>
        <v>0.8819826109027038</v>
      </c>
      <c r="Z291" s="48">
        <f t="shared" si="320"/>
        <v>1.0943612753593366</v>
      </c>
      <c r="AA291" s="48">
        <f t="shared" si="321"/>
        <v>1.0943612753593366</v>
      </c>
      <c r="AB291" s="48"/>
      <c r="AC291" s="48" t="e">
        <f>#REF!*#REF!*X291</f>
        <v>#REF!</v>
      </c>
      <c r="AH291" s="5"/>
      <c r="AJ291" s="46" t="e">
        <f>D291/#REF!</f>
        <v>#REF!</v>
      </c>
      <c r="AK291" s="46" t="e">
        <f>#REF!/#REF!</f>
        <v>#REF!</v>
      </c>
      <c r="AL291" s="46" t="e">
        <f>#REF!/#REF!</f>
        <v>#REF!</v>
      </c>
      <c r="AM291" s="46" t="e">
        <f>#REF!/#REF!</f>
        <v>#REF!</v>
      </c>
      <c r="AO291" s="46" t="e">
        <f t="shared" si="359"/>
        <v>#REF!</v>
      </c>
      <c r="AP291" s="46" t="e">
        <f t="shared" si="360"/>
        <v>#REF!</v>
      </c>
      <c r="AQ291" s="46" t="e">
        <f t="shared" si="361"/>
        <v>#REF!</v>
      </c>
      <c r="AR291" s="46" t="e">
        <f t="shared" si="362"/>
        <v>#REF!</v>
      </c>
      <c r="AS291" s="46" t="e">
        <f t="shared" si="363"/>
        <v>#REF!</v>
      </c>
      <c r="AU291" s="46" t="e">
        <f t="shared" si="364"/>
        <v>#REF!</v>
      </c>
      <c r="AV291" s="46" t="e">
        <f t="shared" si="365"/>
        <v>#REF!</v>
      </c>
      <c r="AW291" s="46" t="e">
        <f t="shared" si="366"/>
        <v>#REF!</v>
      </c>
      <c r="AX291" s="46" t="e">
        <f t="shared" si="367"/>
        <v>#REF!</v>
      </c>
      <c r="BA291" s="46" t="e">
        <f>LN(#REF!/#REF!)</f>
        <v>#REF!</v>
      </c>
      <c r="BB291" s="46" t="e">
        <f>LN(#REF!/#REF!)</f>
        <v>#REF!</v>
      </c>
      <c r="BC291" s="46" t="e">
        <f>LN(#REF!/#REF!)</f>
        <v>#REF!</v>
      </c>
      <c r="BD291" s="46" t="e">
        <f>LN(#REF!/#REF!)</f>
        <v>#REF!</v>
      </c>
      <c r="BF291" s="46" t="e">
        <f>F291/#REF!</f>
        <v>#REF!</v>
      </c>
      <c r="BG291" s="46" t="e">
        <f>#REF!/#REF!</f>
        <v>#REF!</v>
      </c>
      <c r="BH291" s="46" t="e">
        <f>#REF!/#REF!</f>
        <v>#REF!</v>
      </c>
      <c r="BI291" s="46" t="e">
        <f>#REF!/#REF!</f>
        <v>#REF!</v>
      </c>
      <c r="BJ291" s="46"/>
      <c r="BK291" s="46" t="e">
        <f>SUM(BF291:BI291)</f>
        <v>#REF!</v>
      </c>
      <c r="BL291" s="46" t="e">
        <f t="shared" si="368"/>
        <v>#REF!</v>
      </c>
      <c r="BM291" s="46" t="e">
        <f t="shared" si="369"/>
        <v>#REF!</v>
      </c>
      <c r="BN291" s="46" t="e">
        <f t="shared" si="370"/>
        <v>#REF!</v>
      </c>
      <c r="BO291" s="46" t="e">
        <f t="shared" si="371"/>
        <v>#REF!</v>
      </c>
      <c r="BQ291" s="46" t="e">
        <f>LN(#REF!/#REF!)</f>
        <v>#REF!</v>
      </c>
      <c r="BR291" s="46" t="e">
        <f>LN(#REF!/#REF!)</f>
        <v>#REF!</v>
      </c>
      <c r="BS291" s="46" t="e">
        <f>LN(#REF!/#REF!)</f>
        <v>#REF!</v>
      </c>
      <c r="BT291" s="46" t="e">
        <f>LN(#REF!/#REF!)</f>
        <v>#REF!</v>
      </c>
      <c r="BV291" s="46" t="e">
        <f>LN(#REF!/#REF!)</f>
        <v>#REF!</v>
      </c>
      <c r="BW291" s="46" t="e">
        <f>LN(#REF!/#REF!)</f>
        <v>#REF!</v>
      </c>
      <c r="BX291" s="46" t="e">
        <f>LN(#REF!/#REF!)</f>
        <v>#REF!</v>
      </c>
      <c r="BY291" s="46" t="e">
        <f>LN(#REF!/#REF!)</f>
        <v>#REF!</v>
      </c>
      <c r="CA291" s="46" t="e">
        <f>LN(#REF!/#REF!)</f>
        <v>#REF!</v>
      </c>
      <c r="CB291" s="46" t="e">
        <f>LN(#REF!/#REF!)</f>
        <v>#REF!</v>
      </c>
      <c r="CC291" s="46" t="e">
        <f>LN(#REF!/#REF!)</f>
        <v>#REF!</v>
      </c>
      <c r="CD291" s="46" t="e">
        <f>LN(#REF!/#REF!)</f>
        <v>#REF!</v>
      </c>
      <c r="CG291" s="46" t="e">
        <f t="shared" si="372"/>
        <v>#REF!</v>
      </c>
      <c r="CH291" s="46">
        <f t="shared" si="373"/>
        <v>1</v>
      </c>
      <c r="CI291" s="46">
        <f t="shared" si="353"/>
        <v>1</v>
      </c>
      <c r="CJ291" s="46"/>
      <c r="CK291" s="46" t="e">
        <f t="shared" si="374"/>
        <v>#REF!</v>
      </c>
      <c r="CL291" s="46">
        <f t="shared" si="375"/>
        <v>1</v>
      </c>
      <c r="CM291" s="46">
        <f t="shared" si="354"/>
        <v>1</v>
      </c>
      <c r="CO291" s="46" t="e">
        <f t="shared" si="376"/>
        <v>#REF!</v>
      </c>
      <c r="CP291" s="46">
        <f t="shared" si="377"/>
        <v>1</v>
      </c>
      <c r="CQ291" s="46">
        <f t="shared" si="355"/>
        <v>1</v>
      </c>
      <c r="CS291" s="46" t="e">
        <f t="shared" si="378"/>
        <v>#REF!</v>
      </c>
      <c r="CT291" s="46">
        <f t="shared" si="379"/>
        <v>1</v>
      </c>
      <c r="CU291" s="46">
        <f t="shared" si="356"/>
        <v>1</v>
      </c>
      <c r="CW291" s="46" t="e">
        <f t="shared" si="380"/>
        <v>#REF!</v>
      </c>
      <c r="CX291" s="46">
        <f t="shared" si="381"/>
        <v>1</v>
      </c>
      <c r="CY291" s="46">
        <f t="shared" si="357"/>
        <v>1</v>
      </c>
    </row>
    <row r="292" spans="1:103" x14ac:dyDescent="0.2">
      <c r="A292" s="33" t="s">
        <v>68</v>
      </c>
      <c r="B292" s="1">
        <f t="shared" si="358"/>
        <v>2002</v>
      </c>
      <c r="D292" s="43">
        <f>National_Calibration!O39</f>
        <v>4131.6679999999997</v>
      </c>
      <c r="F292" s="49">
        <f t="shared" si="348"/>
        <v>76.666137428142079</v>
      </c>
      <c r="H292" s="50">
        <f t="shared" si="316"/>
        <v>53.891693759484681</v>
      </c>
      <c r="K292" s="50">
        <f t="shared" si="317"/>
        <v>4242.5529001005762</v>
      </c>
      <c r="L292" s="50">
        <f t="shared" si="318"/>
        <v>55.338028527614966</v>
      </c>
      <c r="O292" s="46">
        <f>Weather_factors!JV61</f>
        <v>0.97386363759943972</v>
      </c>
      <c r="R292" s="46">
        <f t="shared" si="349"/>
        <v>0.86530931157497448</v>
      </c>
      <c r="V292" s="48">
        <f t="shared" si="350"/>
        <v>1.3179306558420987</v>
      </c>
      <c r="W292" s="48">
        <f t="shared" si="351"/>
        <v>0.83998797329677488</v>
      </c>
      <c r="X292" s="48">
        <f t="shared" si="352"/>
        <v>0.9707372404994562</v>
      </c>
      <c r="Y292" s="48">
        <f t="shared" ref="Y292:Y297" si="386">R292</f>
        <v>0.86530931157497448</v>
      </c>
      <c r="Z292" s="48">
        <f t="shared" ref="Z292:Z297" si="387">V292*X292*Y292</f>
        <v>1.1070459005464939</v>
      </c>
      <c r="AA292" s="48">
        <f t="shared" ref="AA292:AA297" si="388">V292*W292</f>
        <v>1.1070459005464939</v>
      </c>
      <c r="AH292" s="5"/>
    </row>
    <row r="293" spans="1:103" x14ac:dyDescent="0.2">
      <c r="A293" s="33" t="s">
        <v>68</v>
      </c>
      <c r="B293" s="1">
        <f t="shared" si="358"/>
        <v>2003</v>
      </c>
      <c r="D293" s="43">
        <f>National_Calibration!O40</f>
        <v>4297.92</v>
      </c>
      <c r="F293" s="49">
        <f t="shared" si="348"/>
        <v>77.765478809122598</v>
      </c>
      <c r="H293" s="50">
        <f t="shared" si="316"/>
        <v>55.267710889421217</v>
      </c>
      <c r="K293" s="50">
        <f t="shared" ref="K293:K298" si="389">D293/O293</f>
        <v>4330.2007147060685</v>
      </c>
      <c r="L293" s="50">
        <f t="shared" ref="L293:L298" si="390">H293/O293</f>
        <v>55.682814290061266</v>
      </c>
      <c r="O293" s="46">
        <f>Weather_factors!JV62</f>
        <v>0.99254521514523841</v>
      </c>
      <c r="R293" s="46">
        <f t="shared" si="349"/>
        <v>0.87070065526179152</v>
      </c>
      <c r="V293" s="48">
        <f t="shared" si="350"/>
        <v>1.3368289042191999</v>
      </c>
      <c r="W293" s="48">
        <f t="shared" si="351"/>
        <v>0.86143539421762161</v>
      </c>
      <c r="X293" s="48">
        <f t="shared" si="352"/>
        <v>0.9893588445257524</v>
      </c>
      <c r="Y293" s="48">
        <f t="shared" si="386"/>
        <v>0.87070065526179152</v>
      </c>
      <c r="Z293" s="48">
        <f t="shared" si="387"/>
        <v>1.1515917341075774</v>
      </c>
      <c r="AA293" s="48">
        <f t="shared" si="388"/>
        <v>1.1515917341075776</v>
      </c>
      <c r="AH293" s="5"/>
    </row>
    <row r="294" spans="1:103" x14ac:dyDescent="0.2">
      <c r="A294" s="33" t="s">
        <v>68</v>
      </c>
      <c r="B294" s="1">
        <f t="shared" si="358"/>
        <v>2004</v>
      </c>
      <c r="D294" s="43">
        <f>National_Calibration!O41</f>
        <v>4231.7290000000003</v>
      </c>
      <c r="F294" s="49">
        <f t="shared" si="348"/>
        <v>78.845410774692752</v>
      </c>
      <c r="H294" s="50">
        <f t="shared" si="316"/>
        <v>53.671215083050477</v>
      </c>
      <c r="K294" s="50">
        <f t="shared" si="389"/>
        <v>4351.4312209671989</v>
      </c>
      <c r="L294" s="50">
        <f t="shared" si="390"/>
        <v>55.189403900777073</v>
      </c>
      <c r="O294" s="46">
        <f>Weather_factors!JV63</f>
        <v>0.97249129886497609</v>
      </c>
      <c r="R294" s="46">
        <f t="shared" si="349"/>
        <v>0.86298529901157051</v>
      </c>
      <c r="V294" s="48">
        <f t="shared" si="350"/>
        <v>1.3553934946810937</v>
      </c>
      <c r="W294" s="48">
        <f t="shared" si="351"/>
        <v>0.83655146158868765</v>
      </c>
      <c r="X294" s="48">
        <f t="shared" si="352"/>
        <v>0.96936930738778604</v>
      </c>
      <c r="Y294" s="48">
        <f t="shared" si="386"/>
        <v>0.86298529901157051</v>
      </c>
      <c r="Z294" s="48">
        <f t="shared" si="387"/>
        <v>1.1338564090032679</v>
      </c>
      <c r="AA294" s="48">
        <f t="shared" si="388"/>
        <v>1.1338564090032681</v>
      </c>
      <c r="AH294" s="5"/>
    </row>
    <row r="295" spans="1:103" x14ac:dyDescent="0.2">
      <c r="A295" s="33" t="s">
        <v>68</v>
      </c>
      <c r="B295" s="1">
        <f t="shared" si="358"/>
        <v>2005</v>
      </c>
      <c r="D295" s="43">
        <f>National_Calibration!O42</f>
        <v>4051.2260000000001</v>
      </c>
      <c r="F295" s="49">
        <f t="shared" si="348"/>
        <v>79.981502570981235</v>
      </c>
      <c r="H295" s="50">
        <f t="shared" ref="H295:H302" si="391">D295/F295</f>
        <v>50.652036655658677</v>
      </c>
      <c r="K295" s="50">
        <f t="shared" si="389"/>
        <v>4166.2532498725868</v>
      </c>
      <c r="L295" s="50">
        <f t="shared" si="390"/>
        <v>52.090209810389091</v>
      </c>
      <c r="O295" s="46">
        <f>Weather_factors!JV64</f>
        <v>0.97239072063703647</v>
      </c>
      <c r="R295" s="46">
        <f t="shared" si="349"/>
        <v>0.81452384174348957</v>
      </c>
      <c r="V295" s="48">
        <f t="shared" si="350"/>
        <v>1.3749235017534167</v>
      </c>
      <c r="W295" s="48">
        <f t="shared" si="351"/>
        <v>0.78949275195590962</v>
      </c>
      <c r="X295" s="48">
        <f t="shared" si="352"/>
        <v>0.96926905204640679</v>
      </c>
      <c r="Y295" s="48">
        <f t="shared" si="386"/>
        <v>0.81452384174348957</v>
      </c>
      <c r="Z295" s="48">
        <f t="shared" si="387"/>
        <v>1.0854921391281609</v>
      </c>
      <c r="AA295" s="48">
        <f t="shared" si="388"/>
        <v>1.0854921391281609</v>
      </c>
      <c r="AH295" s="5"/>
    </row>
    <row r="296" spans="1:103" x14ac:dyDescent="0.2">
      <c r="A296" s="33" t="s">
        <v>68</v>
      </c>
      <c r="B296" s="1">
        <f t="shared" si="358"/>
        <v>2006</v>
      </c>
      <c r="D296" s="390">
        <f>National_Calibration!O43</f>
        <v>3746.6120000000001</v>
      </c>
      <c r="F296" s="49">
        <f t="shared" si="348"/>
        <v>81.211409424915445</v>
      </c>
      <c r="H296" s="50">
        <f t="shared" si="391"/>
        <v>46.134059567873344</v>
      </c>
      <c r="K296" s="50">
        <f t="shared" si="389"/>
        <v>4046.0165445510561</v>
      </c>
      <c r="L296" s="50">
        <f t="shared" si="390"/>
        <v>49.820789630449987</v>
      </c>
      <c r="O296" s="46">
        <f>Weather_factors!JV65</f>
        <v>0.92600016800369322</v>
      </c>
      <c r="R296" s="46">
        <f t="shared" si="349"/>
        <v>0.77903738756672936</v>
      </c>
      <c r="V296" s="48">
        <f t="shared" si="350"/>
        <v>1.3960662383122981</v>
      </c>
      <c r="W296" s="48">
        <f t="shared" si="351"/>
        <v>0.71907287548464627</v>
      </c>
      <c r="X296" s="48">
        <f t="shared" si="352"/>
        <v>0.92302742713109298</v>
      </c>
      <c r="Y296" s="48">
        <f t="shared" si="386"/>
        <v>0.77903738756672936</v>
      </c>
      <c r="Z296" s="48">
        <f t="shared" si="387"/>
        <v>1.0038733643502578</v>
      </c>
      <c r="AA296" s="48">
        <f t="shared" si="388"/>
        <v>1.0038733643502578</v>
      </c>
      <c r="AH296" s="5"/>
    </row>
    <row r="297" spans="1:103" x14ac:dyDescent="0.2">
      <c r="A297" s="33" t="s">
        <v>68</v>
      </c>
      <c r="B297" s="1">
        <f t="shared" si="358"/>
        <v>2007</v>
      </c>
      <c r="D297" s="390">
        <f>National_Calibration!O44</f>
        <v>3922.39</v>
      </c>
      <c r="F297" s="49">
        <f t="shared" si="348"/>
        <v>82.517823695937253</v>
      </c>
      <c r="H297" s="50">
        <f t="shared" si="391"/>
        <v>47.533851770658345</v>
      </c>
      <c r="K297" s="50">
        <f t="shared" si="389"/>
        <v>4060.7247073032659</v>
      </c>
      <c r="L297" s="50">
        <f t="shared" si="390"/>
        <v>49.210273919320471</v>
      </c>
      <c r="O297" s="46">
        <f>Weather_factors!JV66</f>
        <v>0.96593349284316932</v>
      </c>
      <c r="R297" s="46">
        <f t="shared" si="349"/>
        <v>0.76949087960901341</v>
      </c>
      <c r="V297" s="48">
        <f t="shared" si="350"/>
        <v>1.4185241770420669</v>
      </c>
      <c r="W297" s="48">
        <f t="shared" si="351"/>
        <v>0.74089086882331479</v>
      </c>
      <c r="X297" s="48">
        <f t="shared" si="352"/>
        <v>0.96283255390859135</v>
      </c>
      <c r="Y297" s="48">
        <f t="shared" si="386"/>
        <v>0.76949087960901341</v>
      </c>
      <c r="Z297" s="48">
        <f t="shared" si="387"/>
        <v>1.0509716099755746</v>
      </c>
      <c r="AA297" s="48">
        <f t="shared" si="388"/>
        <v>1.0509716099755746</v>
      </c>
      <c r="AH297" s="5"/>
    </row>
    <row r="298" spans="1:103" x14ac:dyDescent="0.2">
      <c r="A298" s="33" t="s">
        <v>68</v>
      </c>
      <c r="B298" s="1">
        <f t="shared" si="358"/>
        <v>2008</v>
      </c>
      <c r="D298" s="390">
        <f>National_Calibration!O45</f>
        <v>4097.9920000000002</v>
      </c>
      <c r="F298" s="49">
        <f t="shared" si="348"/>
        <v>83.696455468329944</v>
      </c>
      <c r="H298" s="50">
        <f t="shared" si="391"/>
        <v>48.962551365758216</v>
      </c>
      <c r="K298" s="50">
        <f t="shared" si="389"/>
        <v>4070.0064500249009</v>
      </c>
      <c r="L298" s="50">
        <f t="shared" si="390"/>
        <v>48.628181770074576</v>
      </c>
      <c r="O298" s="46">
        <f>Weather_factors!JV67</f>
        <v>1.0068760456079691</v>
      </c>
      <c r="R298" s="46">
        <f t="shared" si="349"/>
        <v>0.76038882501222183</v>
      </c>
      <c r="V298" s="48">
        <f t="shared" si="350"/>
        <v>1.438785468361742</v>
      </c>
      <c r="W298" s="48">
        <f t="shared" si="351"/>
        <v>0.76315942996176767</v>
      </c>
      <c r="X298" s="48">
        <f t="shared" si="352"/>
        <v>1.0036436686842436</v>
      </c>
      <c r="Y298" s="48">
        <f>R298</f>
        <v>0.76038882501222183</v>
      </c>
      <c r="Z298" s="48">
        <f>V298*X298*Y298</f>
        <v>1.0980226978722218</v>
      </c>
      <c r="AA298" s="48">
        <f>V298*W298</f>
        <v>1.0980226978722221</v>
      </c>
      <c r="AH298" s="5"/>
    </row>
    <row r="299" spans="1:103" x14ac:dyDescent="0.2">
      <c r="A299" s="33" t="s">
        <v>68</v>
      </c>
      <c r="B299" s="1">
        <f t="shared" si="358"/>
        <v>2009</v>
      </c>
      <c r="D299" s="390">
        <f>National_Calibration!O46</f>
        <v>4052.1740000000004</v>
      </c>
      <c r="F299" s="49">
        <f t="shared" si="348"/>
        <v>84.394714908811167</v>
      </c>
      <c r="H299" s="50">
        <f t="shared" si="391"/>
        <v>48.014546934347621</v>
      </c>
      <c r="K299" s="50">
        <f>D299/O299</f>
        <v>4038.8440931896021</v>
      </c>
      <c r="L299" s="50">
        <f>H299/O299</f>
        <v>47.856599759281018</v>
      </c>
      <c r="O299" s="46">
        <f>Weather_factors!JV68</f>
        <v>1.0033004261870062</v>
      </c>
      <c r="R299" s="46">
        <f t="shared" si="349"/>
        <v>0.74832375662529449</v>
      </c>
      <c r="V299" s="48">
        <f t="shared" si="350"/>
        <v>1.450788910209897</v>
      </c>
      <c r="W299" s="48">
        <f t="shared" si="351"/>
        <v>0.74838326937993771</v>
      </c>
      <c r="X299" s="48">
        <f t="shared" si="352"/>
        <v>1.0000795280840897</v>
      </c>
      <c r="Y299" s="48">
        <f>R299</f>
        <v>0.74832375662529449</v>
      </c>
      <c r="Z299" s="48">
        <f>V299*X299*Y299</f>
        <v>1.0857461478030397</v>
      </c>
      <c r="AA299" s="48">
        <f>V299*W299</f>
        <v>1.0857461478030397</v>
      </c>
      <c r="AH299" s="5"/>
    </row>
    <row r="300" spans="1:103" x14ac:dyDescent="0.2">
      <c r="A300" s="33" t="s">
        <v>68</v>
      </c>
      <c r="B300" s="1">
        <f t="shared" si="358"/>
        <v>2010</v>
      </c>
      <c r="D300" s="390">
        <f>National_Calibration!O47</f>
        <v>4016.0649999999996</v>
      </c>
      <c r="F300" s="49">
        <f t="shared" si="348"/>
        <v>84.626053543784508</v>
      </c>
      <c r="H300" s="50">
        <f t="shared" si="391"/>
        <v>47.456602687045255</v>
      </c>
      <c r="K300" s="50">
        <f>D300/O300</f>
        <v>4079.0970651650432</v>
      </c>
      <c r="L300" s="50">
        <f>H300/O300</f>
        <v>48.201433179848884</v>
      </c>
      <c r="O300" s="46">
        <f>Weather_factors!JV69</f>
        <v>0.98454754467518579</v>
      </c>
      <c r="R300" s="46">
        <f t="shared" si="349"/>
        <v>0.75371584553230575</v>
      </c>
      <c r="V300" s="48">
        <f t="shared" si="350"/>
        <v>1.4547657413003872</v>
      </c>
      <c r="W300" s="48">
        <f t="shared" si="351"/>
        <v>0.73968681868763364</v>
      </c>
      <c r="X300" s="48">
        <f t="shared" si="352"/>
        <v>0.98138684899908901</v>
      </c>
      <c r="Y300" s="48">
        <f>R300</f>
        <v>0.75371584553230575</v>
      </c>
      <c r="Z300" s="48">
        <f>V300*X300*Y300</f>
        <v>1.0760710431182405</v>
      </c>
      <c r="AA300" s="48">
        <f>V300*W300</f>
        <v>1.0760710431182405</v>
      </c>
      <c r="AH300" s="5"/>
    </row>
    <row r="301" spans="1:103" x14ac:dyDescent="0.2">
      <c r="A301" s="33" t="s">
        <v>68</v>
      </c>
      <c r="B301" s="1">
        <f t="shared" si="358"/>
        <v>2011</v>
      </c>
      <c r="D301" s="390">
        <f>National_Calibration!O48</f>
        <v>4054.54</v>
      </c>
      <c r="F301" s="49">
        <f t="shared" si="348"/>
        <v>84.816248421448279</v>
      </c>
      <c r="H301" s="50">
        <f t="shared" si="391"/>
        <v>47.803812069748304</v>
      </c>
      <c r="K301" s="50">
        <f>D301/O301</f>
        <v>4134.5585411023158</v>
      </c>
      <c r="L301" s="50">
        <f>H301/O301</f>
        <v>48.747246171015163</v>
      </c>
      <c r="O301" s="46">
        <f>Weather_factors!JV70</f>
        <v>0.98064641235410299</v>
      </c>
      <c r="R301" s="46">
        <f t="shared" si="349"/>
        <v>0.76225061043451192</v>
      </c>
      <c r="V301" s="48">
        <f t="shared" si="350"/>
        <v>1.4580352898685822</v>
      </c>
      <c r="W301" s="48">
        <f t="shared" si="351"/>
        <v>0.74509863051503666</v>
      </c>
      <c r="X301" s="48">
        <f t="shared" si="352"/>
        <v>0.97749824049376888</v>
      </c>
      <c r="Y301" s="48">
        <f>R301</f>
        <v>0.76225061043451192</v>
      </c>
      <c r="Z301" s="48">
        <f>V301*X301*Y301</f>
        <v>1.0863800977236751</v>
      </c>
      <c r="AA301" s="48">
        <f>V301*W301</f>
        <v>1.0863800977236751</v>
      </c>
      <c r="AH301" s="5"/>
    </row>
    <row r="302" spans="1:103" x14ac:dyDescent="0.2">
      <c r="A302" s="33" t="s">
        <v>68</v>
      </c>
      <c r="B302" s="1">
        <f t="shared" si="358"/>
        <v>2012</v>
      </c>
      <c r="D302" s="390">
        <f>National_Calibration!O49</f>
        <v>3704.855</v>
      </c>
      <c r="F302" s="49">
        <f t="shared" si="348"/>
        <v>85</v>
      </c>
      <c r="H302" s="50">
        <f t="shared" si="391"/>
        <v>43.586529411764708</v>
      </c>
      <c r="K302" s="50">
        <f>D302/O302</f>
        <v>4266.6256489509315</v>
      </c>
      <c r="L302" s="50">
        <f>H302/O302</f>
        <v>50.195595870010955</v>
      </c>
      <c r="O302" s="46">
        <f>Weather_factors!JV71</f>
        <v>0.86833373837494787</v>
      </c>
      <c r="R302" s="46">
        <f t="shared" si="349"/>
        <v>0.78489815524779449</v>
      </c>
      <c r="V302" s="48">
        <f t="shared" ref="V302" si="392">F302/F$305</f>
        <v>1.4611940747840173</v>
      </c>
      <c r="W302" s="48">
        <f t="shared" ref="W302" si="393">H302/H$305</f>
        <v>0.67936555616578553</v>
      </c>
      <c r="X302" s="48">
        <f t="shared" ref="X302" si="394">O302/O$305</f>
        <v>0.86554612419914279</v>
      </c>
      <c r="Y302" s="48">
        <f>R302</f>
        <v>0.78489815524779449</v>
      </c>
      <c r="Z302" s="48">
        <f>V302*X302*Y302</f>
        <v>0.99268492528179442</v>
      </c>
      <c r="AA302" s="48">
        <f>V302*W302</f>
        <v>0.99268492528179431</v>
      </c>
      <c r="AH302" s="5"/>
    </row>
    <row r="303" spans="1:103" x14ac:dyDescent="0.2">
      <c r="A303" s="33"/>
      <c r="B303" s="1"/>
      <c r="D303" s="393"/>
      <c r="L303" s="22"/>
      <c r="AH303" s="5"/>
    </row>
    <row r="304" spans="1:103" hidden="1" x14ac:dyDescent="0.2">
      <c r="D304" s="22"/>
      <c r="L304" s="22"/>
      <c r="AH304" s="5"/>
    </row>
    <row r="305" spans="1:113" hidden="1" x14ac:dyDescent="0.2">
      <c r="A305" s="53" t="s">
        <v>57</v>
      </c>
      <c r="B305" s="54">
        <f>Base_year</f>
        <v>1985</v>
      </c>
      <c r="D305" s="51">
        <f>mer_dataT02.03_Sep13!L547</f>
        <v>3769.846</v>
      </c>
      <c r="F305" s="51">
        <f>INDEX(F239:F300,base_row,1)</f>
        <v>58.171601888383009</v>
      </c>
      <c r="H305" s="51">
        <f>INDEX(H239:H300,base_row,1)</f>
        <v>64.157696863171978</v>
      </c>
      <c r="L305" s="50">
        <f>INDEX(L239:L300,base_row,1)</f>
        <v>63.95173123341597</v>
      </c>
      <c r="O305" s="51">
        <f>O275</f>
        <v>1.0032206419714309</v>
      </c>
      <c r="AH305" s="5"/>
      <c r="CH305" s="46">
        <f>INDEX(CH239:CH300,base_row,1)</f>
        <v>1</v>
      </c>
      <c r="CL305" s="46">
        <f>INDEX(CL239:CL300,base_row,1)</f>
        <v>1</v>
      </c>
      <c r="CP305" s="46">
        <f>INDEX(CP239:CP300,base_row,1)</f>
        <v>1</v>
      </c>
      <c r="CT305" s="46">
        <f>INDEX(CT239:CT300,base_row,1)</f>
        <v>1</v>
      </c>
      <c r="CX305" s="46">
        <f>INDEX(CX239:CX300,base_row,1)</f>
        <v>1</v>
      </c>
    </row>
    <row r="306" spans="1:113" hidden="1" x14ac:dyDescent="0.2">
      <c r="A306" s="53" t="s">
        <v>58</v>
      </c>
      <c r="B306" s="54">
        <f>Base_year2</f>
        <v>1996</v>
      </c>
      <c r="D306" s="50"/>
      <c r="F306" s="44"/>
      <c r="L306" s="22"/>
      <c r="AH306" s="5"/>
    </row>
    <row r="307" spans="1:113" x14ac:dyDescent="0.2">
      <c r="D307" s="22"/>
      <c r="L307" s="22"/>
      <c r="AH307" s="5"/>
    </row>
    <row r="308" spans="1:113" x14ac:dyDescent="0.2">
      <c r="D308" s="22"/>
      <c r="L308" s="22"/>
      <c r="V308" s="7" t="s">
        <v>1337</v>
      </c>
      <c r="W308" s="7"/>
      <c r="X308" s="7"/>
      <c r="Y308" s="7"/>
      <c r="Z308" s="7"/>
      <c r="AH308" s="5"/>
    </row>
    <row r="309" spans="1:113" ht="51.75" customHeight="1" x14ac:dyDescent="0.2">
      <c r="A309" s="1"/>
      <c r="B309" s="1"/>
      <c r="D309" s="68" t="s">
        <v>1</v>
      </c>
      <c r="E309" s="34"/>
      <c r="F309" s="70" t="s">
        <v>65</v>
      </c>
      <c r="G309" s="34"/>
      <c r="H309" s="70" t="s">
        <v>60</v>
      </c>
      <c r="I309" s="34"/>
      <c r="J309" s="34"/>
      <c r="K309" s="70" t="s">
        <v>1</v>
      </c>
      <c r="L309" s="70" t="s">
        <v>209</v>
      </c>
      <c r="M309" s="34"/>
      <c r="N309" s="34"/>
      <c r="O309" s="68" t="s">
        <v>3</v>
      </c>
      <c r="P309" s="34"/>
      <c r="Q309" s="34"/>
      <c r="R309" s="68" t="s">
        <v>4</v>
      </c>
      <c r="S309" s="68"/>
      <c r="T309" s="34"/>
      <c r="U309" s="34"/>
      <c r="V309" s="68" t="s">
        <v>5</v>
      </c>
      <c r="W309" s="68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5"/>
    </row>
    <row r="310" spans="1:113" ht="25.5" x14ac:dyDescent="0.2">
      <c r="A310" s="33"/>
      <c r="B310" s="1"/>
      <c r="K310" s="82" t="s">
        <v>208</v>
      </c>
      <c r="L310" s="82" t="s">
        <v>208</v>
      </c>
      <c r="S310" s="8"/>
      <c r="T310" s="8"/>
      <c r="V310" s="9" t="s">
        <v>19</v>
      </c>
      <c r="W310" s="9" t="s">
        <v>20</v>
      </c>
      <c r="X310" s="10" t="s">
        <v>21</v>
      </c>
      <c r="Y310" s="10" t="s">
        <v>22</v>
      </c>
      <c r="Z310" s="10" t="s">
        <v>23</v>
      </c>
      <c r="AA310" s="10" t="s">
        <v>24</v>
      </c>
      <c r="AC310" s="10" t="s">
        <v>25</v>
      </c>
      <c r="AH310" s="5"/>
    </row>
    <row r="311" spans="1:113" ht="51" x14ac:dyDescent="0.2">
      <c r="A311" s="1"/>
      <c r="B311" s="1"/>
      <c r="D311" s="12" t="s">
        <v>207</v>
      </c>
      <c r="E311" s="34"/>
      <c r="F311" s="14" t="str">
        <f>D311</f>
        <v>Total - U.S.</v>
      </c>
      <c r="G311" s="34"/>
      <c r="H311" s="14" t="str">
        <f>D311</f>
        <v>Total - U.S.</v>
      </c>
      <c r="I311" s="34"/>
      <c r="J311" s="34"/>
      <c r="K311" s="12" t="s">
        <v>207</v>
      </c>
      <c r="L311" s="14" t="str">
        <f>F311</f>
        <v>Total - U.S.</v>
      </c>
      <c r="M311" s="34"/>
      <c r="N311" s="34"/>
      <c r="O311" s="14" t="str">
        <f>D311</f>
        <v>Total - U.S.</v>
      </c>
      <c r="P311" s="34"/>
      <c r="Q311" s="34"/>
      <c r="R311" s="35" t="str">
        <f>D311</f>
        <v>Total - U.S.</v>
      </c>
      <c r="S311" s="36"/>
      <c r="T311" s="36"/>
      <c r="U311" s="34"/>
      <c r="V311" s="17">
        <f>V302</f>
        <v>1.4611940747840173</v>
      </c>
      <c r="W311" s="17">
        <f t="shared" ref="W311:AC311" si="395">W302</f>
        <v>0.67936555616578553</v>
      </c>
      <c r="X311" s="17">
        <f t="shared" si="395"/>
        <v>0.86554612419914279</v>
      </c>
      <c r="Y311" s="17">
        <f t="shared" si="395"/>
        <v>0.78489815524779449</v>
      </c>
      <c r="Z311" s="17">
        <f t="shared" si="395"/>
        <v>0.99268492528179442</v>
      </c>
      <c r="AA311" s="17">
        <f t="shared" si="395"/>
        <v>0.99268492528179431</v>
      </c>
      <c r="AB311" s="17">
        <f t="shared" si="395"/>
        <v>0</v>
      </c>
      <c r="AC311" s="17">
        <f t="shared" si="395"/>
        <v>0</v>
      </c>
      <c r="AE311" s="239" t="s">
        <v>505</v>
      </c>
      <c r="AF311" s="239" t="s">
        <v>506</v>
      </c>
      <c r="AG311" s="237" t="s">
        <v>507</v>
      </c>
      <c r="AH311" s="5"/>
    </row>
    <row r="312" spans="1:113" ht="25.5" x14ac:dyDescent="0.2">
      <c r="A312" s="24" t="s">
        <v>40</v>
      </c>
      <c r="B312" s="1"/>
      <c r="D312" s="38" t="s">
        <v>52</v>
      </c>
      <c r="E312" s="34"/>
      <c r="F312" s="38" t="s">
        <v>52</v>
      </c>
      <c r="G312" s="34"/>
      <c r="H312" s="38" t="s">
        <v>52</v>
      </c>
      <c r="I312" s="34"/>
      <c r="J312" s="34"/>
      <c r="K312" s="38" t="s">
        <v>52</v>
      </c>
      <c r="L312" s="38" t="s">
        <v>52</v>
      </c>
      <c r="M312" s="34"/>
      <c r="N312" s="34"/>
      <c r="O312" s="39"/>
      <c r="P312" s="34"/>
      <c r="Q312" s="34"/>
      <c r="R312" s="38" t="s">
        <v>52</v>
      </c>
      <c r="S312" s="13"/>
      <c r="T312" s="13"/>
      <c r="U312" s="34"/>
      <c r="V312" s="25"/>
      <c r="W312" s="15"/>
      <c r="X312" s="25"/>
      <c r="Y312" s="25"/>
      <c r="Z312" s="26" t="s">
        <v>508</v>
      </c>
      <c r="AA312" s="27" t="s">
        <v>41</v>
      </c>
      <c r="AB312" s="28"/>
      <c r="AC312" s="26" t="s">
        <v>42</v>
      </c>
      <c r="AH312" s="5"/>
      <c r="DE312" s="11" t="s">
        <v>315</v>
      </c>
    </row>
    <row r="313" spans="1:113" ht="51.75" thickBot="1" x14ac:dyDescent="0.25">
      <c r="A313" s="33"/>
      <c r="B313" s="1"/>
      <c r="D313" s="29" t="s">
        <v>53</v>
      </c>
      <c r="E313" s="34"/>
      <c r="F313" s="38" t="s">
        <v>54</v>
      </c>
      <c r="G313" s="34"/>
      <c r="H313" s="38" t="s">
        <v>119</v>
      </c>
      <c r="I313" s="34"/>
      <c r="J313" s="34"/>
      <c r="K313" s="29">
        <f>D320</f>
        <v>3709.9169498937176</v>
      </c>
      <c r="L313" s="40" t="s">
        <v>55</v>
      </c>
      <c r="M313" s="34"/>
      <c r="N313" s="34"/>
      <c r="O313" s="38" t="s">
        <v>56</v>
      </c>
      <c r="P313" s="34"/>
      <c r="Q313" s="34"/>
      <c r="R313" s="29" t="str">
        <f>index_label</f>
        <v>1985 = 1</v>
      </c>
      <c r="S313" s="36"/>
      <c r="T313" s="36"/>
      <c r="U313" s="34"/>
      <c r="V313" s="31"/>
      <c r="W313" s="117" t="s">
        <v>211</v>
      </c>
      <c r="X313" s="31"/>
      <c r="Y313" s="117" t="s">
        <v>212</v>
      </c>
      <c r="Z313" s="195" t="s">
        <v>311</v>
      </c>
      <c r="AA313" s="31"/>
      <c r="AB313" s="32"/>
      <c r="AC313" s="32"/>
      <c r="AH313" s="5"/>
      <c r="DE313" s="196" t="s">
        <v>314</v>
      </c>
      <c r="DF313" s="196" t="s">
        <v>347</v>
      </c>
      <c r="DG313" s="196" t="s">
        <v>313</v>
      </c>
      <c r="DH313" s="196" t="s">
        <v>141</v>
      </c>
      <c r="DI313" s="237" t="s">
        <v>507</v>
      </c>
    </row>
    <row r="314" spans="1:113" x14ac:dyDescent="0.2">
      <c r="A314" s="33" t="s">
        <v>515</v>
      </c>
      <c r="B314" s="1">
        <v>1949</v>
      </c>
      <c r="D314" s="43">
        <f>Conversion_Factors!$M11*D163+D239</f>
        <v>3325.7948744395612</v>
      </c>
      <c r="F314" s="49">
        <f t="shared" ref="F314:F345" si="396">F15</f>
        <v>27.235148729606166</v>
      </c>
      <c r="H314" s="50">
        <f>D314/F314</f>
        <v>122.11407058791758</v>
      </c>
      <c r="K314" s="43">
        <f>Conversion_Factors!$M11*K163+K239</f>
        <v>3461.2087531147176</v>
      </c>
      <c r="L314" s="115">
        <f t="shared" ref="L314:L372" si="397">H314/O314</f>
        <v>127.0860969946599</v>
      </c>
      <c r="O314" s="52">
        <f>D314/K314</f>
        <v>0.96087670859109597</v>
      </c>
      <c r="R314" s="116">
        <f>L314/L$80</f>
        <v>0.63637823443820185</v>
      </c>
      <c r="S314" s="47"/>
      <c r="T314" s="47"/>
      <c r="V314" s="48">
        <f>F314/F$80</f>
        <v>0.4681863288183763</v>
      </c>
      <c r="W314" s="48">
        <f>H314/H$80</f>
        <v>0.61869826784930915</v>
      </c>
      <c r="X314" s="48">
        <f>O314/O$80</f>
        <v>0.97221783267854733</v>
      </c>
      <c r="Y314" s="48">
        <f>R314</f>
        <v>0.63637823443820185</v>
      </c>
      <c r="Z314" s="48">
        <f>V314*X314*Y314</f>
        <v>0.28966607067065647</v>
      </c>
      <c r="AA314" s="48">
        <f>V314*W314</f>
        <v>0.28966607067065653</v>
      </c>
      <c r="AB314" s="48"/>
      <c r="AC314" s="48"/>
      <c r="AE314" s="43">
        <f t="shared" ref="AE314:AE345" si="398">D15</f>
        <v>3668.8160000000003</v>
      </c>
      <c r="AF314" s="43">
        <f t="shared" ref="AF314:AF345" si="399">D314</f>
        <v>3325.7948744395612</v>
      </c>
      <c r="AG314" s="238">
        <f t="shared" ref="AG314:AG345" si="400">Y15/Y314</f>
        <v>1.0981882532930867</v>
      </c>
      <c r="AH314" s="5"/>
      <c r="DD314" s="2">
        <f t="shared" ref="DD314:DD355" si="401">DD87</f>
        <v>1970</v>
      </c>
      <c r="DE314" s="46">
        <f t="shared" ref="DE314:DE354" si="402">AA335</f>
        <v>0.71245096758380411</v>
      </c>
      <c r="DF314" s="46">
        <f t="shared" ref="DF314:DF354" si="403">V335</f>
        <v>0.7429327365238283</v>
      </c>
      <c r="DG314" s="46">
        <f t="shared" ref="DG314:DG354" si="404">Y335</f>
        <v>0.94296332599976196</v>
      </c>
      <c r="DH314" s="46">
        <f t="shared" ref="DH314:DH354" si="405">X335</f>
        <v>1.0169759503897395</v>
      </c>
      <c r="DI314" s="52">
        <f>AG335</f>
        <v>1.0203152962822459</v>
      </c>
    </row>
    <row r="315" spans="1:113" x14ac:dyDescent="0.2">
      <c r="A315" s="33" t="s">
        <v>515</v>
      </c>
      <c r="B315" s="1">
        <f t="shared" ref="B315:B377" si="406">B314+1</f>
        <v>1950</v>
      </c>
      <c r="D315" s="43">
        <f>Conversion_Factors!$M12*D164+D240</f>
        <v>3573.0601015326956</v>
      </c>
      <c r="F315" s="49">
        <f t="shared" si="396"/>
        <v>27.788637079656915</v>
      </c>
      <c r="H315" s="50">
        <f t="shared" ref="H315:H373" si="407">D315/F315</f>
        <v>128.57989729004765</v>
      </c>
      <c r="K315" s="43">
        <f>Conversion_Factors!$M12*K164+K240</f>
        <v>3603.3752887890196</v>
      </c>
      <c r="L315" s="115">
        <f t="shared" si="397"/>
        <v>129.67081755250689</v>
      </c>
      <c r="O315" s="52">
        <f t="shared" ref="O315:O372" si="408">D315/K315</f>
        <v>0.9915870025110507</v>
      </c>
      <c r="R315" s="116">
        <f t="shared" ref="R315:R372" si="409">L315/L$80</f>
        <v>0.64932111288058492</v>
      </c>
      <c r="S315" s="46"/>
      <c r="T315" s="46"/>
      <c r="V315" s="48">
        <f t="shared" ref="V315:V372" si="410">F315/F$80</f>
        <v>0.47770108055433086</v>
      </c>
      <c r="W315" s="48">
        <f t="shared" ref="W315:W372" si="411">H315/H$80</f>
        <v>0.65145776691081614</v>
      </c>
      <c r="X315" s="48">
        <f t="shared" ref="X315:X372" si="412">O315/O$80</f>
        <v>1.0032905968831851</v>
      </c>
      <c r="Y315" s="48">
        <f t="shared" ref="Y315:Y373" si="413">R315</f>
        <v>0.64932111288058492</v>
      </c>
      <c r="Z315" s="48">
        <f t="shared" ref="Z315:Z373" si="414">V315*X315*Y315</f>
        <v>0.31120207918880821</v>
      </c>
      <c r="AA315" s="48">
        <f t="shared" ref="AA315:AA372" si="415">V315*W315</f>
        <v>0.31120207918880827</v>
      </c>
      <c r="AB315" s="48"/>
      <c r="AC315" s="48"/>
      <c r="AE315" s="43">
        <f t="shared" si="398"/>
        <v>3893.2979999999998</v>
      </c>
      <c r="AF315" s="43">
        <f t="shared" si="399"/>
        <v>3573.0601015326956</v>
      </c>
      <c r="AG315" s="238">
        <f t="shared" si="400"/>
        <v>1.0900932158048402</v>
      </c>
      <c r="AH315" s="5"/>
      <c r="DD315" s="2">
        <f t="shared" si="401"/>
        <v>1971</v>
      </c>
      <c r="DE315" s="46">
        <f t="shared" si="402"/>
        <v>0.74486801678471548</v>
      </c>
      <c r="DF315" s="46">
        <f t="shared" si="403"/>
        <v>0.75976129204513909</v>
      </c>
      <c r="DG315" s="46">
        <f t="shared" si="404"/>
        <v>0.96774591398105703</v>
      </c>
      <c r="DH315" s="46">
        <f t="shared" si="405"/>
        <v>1.0130731776383979</v>
      </c>
      <c r="DI315" s="52">
        <f t="shared" ref="DI315:DI328" si="416">AG336</f>
        <v>1.0196618627385077</v>
      </c>
    </row>
    <row r="316" spans="1:113" x14ac:dyDescent="0.2">
      <c r="A316" s="33" t="s">
        <v>515</v>
      </c>
      <c r="B316" s="1">
        <f t="shared" si="406"/>
        <v>1951</v>
      </c>
      <c r="D316" s="43">
        <f>Conversion_Factors!$M13*D165+D241</f>
        <v>3566.1622596728084</v>
      </c>
      <c r="F316" s="49">
        <f t="shared" si="396"/>
        <v>28.246642791733045</v>
      </c>
      <c r="H316" s="50">
        <f t="shared" si="407"/>
        <v>126.25083575300206</v>
      </c>
      <c r="K316" s="43">
        <f>Conversion_Factors!$M13*K165+K241</f>
        <v>3579.9262486607622</v>
      </c>
      <c r="L316" s="115">
        <f t="shared" si="397"/>
        <v>126.73811450996578</v>
      </c>
      <c r="O316" s="52">
        <f t="shared" si="408"/>
        <v>0.99615523113273552</v>
      </c>
      <c r="R316" s="116">
        <f t="shared" si="409"/>
        <v>0.63463572692194403</v>
      </c>
      <c r="S316" s="46"/>
      <c r="T316" s="46"/>
      <c r="V316" s="48">
        <f t="shared" si="410"/>
        <v>0.48557443623318819</v>
      </c>
      <c r="W316" s="48">
        <f t="shared" si="411"/>
        <v>0.63965743684445331</v>
      </c>
      <c r="X316" s="48">
        <f t="shared" si="412"/>
        <v>1.0079127438142588</v>
      </c>
      <c r="Y316" s="48">
        <f t="shared" si="413"/>
        <v>0.63463572692194403</v>
      </c>
      <c r="Z316" s="48">
        <f t="shared" si="414"/>
        <v>0.31060129927811159</v>
      </c>
      <c r="AA316" s="48">
        <f t="shared" si="415"/>
        <v>0.31060129927811159</v>
      </c>
      <c r="AB316" s="48"/>
      <c r="AC316" s="48"/>
      <c r="AE316" s="43">
        <f t="shared" si="398"/>
        <v>3873.2250000000004</v>
      </c>
      <c r="AF316" s="43">
        <f t="shared" si="399"/>
        <v>3566.1622596728084</v>
      </c>
      <c r="AG316" s="238">
        <f t="shared" si="400"/>
        <v>1.0860216059043237</v>
      </c>
      <c r="AH316" s="5"/>
      <c r="DD316" s="2">
        <f t="shared" si="401"/>
        <v>1972</v>
      </c>
      <c r="DE316" s="46">
        <f t="shared" si="402"/>
        <v>0.78673582323402891</v>
      </c>
      <c r="DF316" s="46">
        <f t="shared" si="403"/>
        <v>0.7776502043173672</v>
      </c>
      <c r="DG316" s="46">
        <f t="shared" si="404"/>
        <v>0.99604521658385992</v>
      </c>
      <c r="DH316" s="46">
        <f t="shared" si="405"/>
        <v>1.0157003010931256</v>
      </c>
      <c r="DI316" s="52">
        <f t="shared" si="416"/>
        <v>1.0167090257585183</v>
      </c>
    </row>
    <row r="317" spans="1:113" x14ac:dyDescent="0.2">
      <c r="A317" s="33" t="s">
        <v>515</v>
      </c>
      <c r="B317" s="1">
        <f t="shared" si="406"/>
        <v>1952</v>
      </c>
      <c r="D317" s="43">
        <f>Conversion_Factors!$M14*D166+D242</f>
        <v>3570.0909736535218</v>
      </c>
      <c r="F317" s="49">
        <f t="shared" si="396"/>
        <v>28.701498970601175</v>
      </c>
      <c r="H317" s="50">
        <f t="shared" si="407"/>
        <v>124.38691711921913</v>
      </c>
      <c r="K317" s="43">
        <f>Conversion_Factors!$M14*K166+K242</f>
        <v>3645.2701618955125</v>
      </c>
      <c r="L317" s="115">
        <f t="shared" si="397"/>
        <v>127.00626422436498</v>
      </c>
      <c r="O317" s="52">
        <f t="shared" si="408"/>
        <v>0.97937623690341291</v>
      </c>
      <c r="R317" s="116">
        <f t="shared" si="409"/>
        <v>0.63597847523076689</v>
      </c>
      <c r="S317" s="46"/>
      <c r="T317" s="46"/>
      <c r="V317" s="48">
        <f t="shared" si="410"/>
        <v>0.49339364980308242</v>
      </c>
      <c r="W317" s="48">
        <f t="shared" si="411"/>
        <v>0.63021378121507776</v>
      </c>
      <c r="X317" s="48">
        <f t="shared" si="412"/>
        <v>0.99093570892694538</v>
      </c>
      <c r="Y317" s="48">
        <f t="shared" si="413"/>
        <v>0.63597847523076689</v>
      </c>
      <c r="Z317" s="48">
        <f t="shared" si="414"/>
        <v>0.31094347766990849</v>
      </c>
      <c r="AA317" s="48">
        <f t="shared" si="415"/>
        <v>0.31094347766990849</v>
      </c>
      <c r="AB317" s="48"/>
      <c r="AC317" s="48"/>
      <c r="AE317" s="43">
        <f t="shared" si="398"/>
        <v>3873.3860000000004</v>
      </c>
      <c r="AF317" s="43">
        <f t="shared" si="399"/>
        <v>3570.0909736535218</v>
      </c>
      <c r="AG317" s="238">
        <f t="shared" si="400"/>
        <v>1.0821754143571958</v>
      </c>
      <c r="AH317" s="5"/>
      <c r="DD317" s="2">
        <f t="shared" si="401"/>
        <v>1973</v>
      </c>
      <c r="DE317" s="46">
        <f t="shared" si="402"/>
        <v>0.81887072009102557</v>
      </c>
      <c r="DF317" s="46">
        <f t="shared" si="403"/>
        <v>0.79734073659600746</v>
      </c>
      <c r="DG317" s="46">
        <f t="shared" si="404"/>
        <v>1.0219005697291101</v>
      </c>
      <c r="DH317" s="46">
        <f t="shared" si="405"/>
        <v>1.0049923322938163</v>
      </c>
      <c r="DI317" s="52">
        <f t="shared" si="416"/>
        <v>1.0148503436783203</v>
      </c>
    </row>
    <row r="318" spans="1:113" x14ac:dyDescent="0.2">
      <c r="A318" s="33" t="s">
        <v>515</v>
      </c>
      <c r="B318" s="1">
        <f t="shared" si="406"/>
        <v>1953</v>
      </c>
      <c r="D318" s="43">
        <f>Conversion_Factors!$M15*D167+D243</f>
        <v>3487.1675386278635</v>
      </c>
      <c r="F318" s="49">
        <f t="shared" si="396"/>
        <v>29.253228242721686</v>
      </c>
      <c r="H318" s="50">
        <f t="shared" si="407"/>
        <v>119.20624656171012</v>
      </c>
      <c r="K318" s="43">
        <f>Conversion_Factors!$M15*K167+K243</f>
        <v>3674.5676660173717</v>
      </c>
      <c r="L318" s="115">
        <f t="shared" si="397"/>
        <v>125.61238149610438</v>
      </c>
      <c r="O318" s="52">
        <f t="shared" si="408"/>
        <v>0.94900076841077219</v>
      </c>
      <c r="R318" s="116">
        <f t="shared" si="409"/>
        <v>0.62899866665531223</v>
      </c>
      <c r="S318" s="46"/>
      <c r="T318" s="46"/>
      <c r="V318" s="48">
        <f t="shared" si="410"/>
        <v>0.50287816207728697</v>
      </c>
      <c r="W318" s="48">
        <f t="shared" si="411"/>
        <v>0.60396560289461909</v>
      </c>
      <c r="X318" s="48">
        <f t="shared" si="412"/>
        <v>0.96020172205800369</v>
      </c>
      <c r="Y318" s="48">
        <f t="shared" si="413"/>
        <v>0.62899866665531223</v>
      </c>
      <c r="Z318" s="48">
        <f t="shared" si="414"/>
        <v>0.30372111234154658</v>
      </c>
      <c r="AA318" s="48">
        <f t="shared" si="415"/>
        <v>0.30372111234154658</v>
      </c>
      <c r="AB318" s="48"/>
      <c r="AC318" s="48"/>
      <c r="AE318" s="43">
        <f t="shared" si="398"/>
        <v>3770.9830000000002</v>
      </c>
      <c r="AF318" s="43">
        <f t="shared" si="399"/>
        <v>3487.1675386278635</v>
      </c>
      <c r="AG318" s="238">
        <f t="shared" si="400"/>
        <v>1.0766912778607316</v>
      </c>
      <c r="AH318" s="5"/>
      <c r="DD318" s="2">
        <f t="shared" si="401"/>
        <v>1974</v>
      </c>
      <c r="DE318" s="46">
        <f t="shared" si="402"/>
        <v>0.80023199871114259</v>
      </c>
      <c r="DF318" s="46">
        <f t="shared" si="403"/>
        <v>0.81727797089711285</v>
      </c>
      <c r="DG318" s="46">
        <f t="shared" si="404"/>
        <v>0.97750444701456185</v>
      </c>
      <c r="DH318" s="46">
        <f t="shared" si="405"/>
        <v>1.0016762544695483</v>
      </c>
      <c r="DI318" s="52">
        <f t="shared" si="416"/>
        <v>1.0222050356290155</v>
      </c>
    </row>
    <row r="319" spans="1:113" x14ac:dyDescent="0.2">
      <c r="A319" s="33" t="s">
        <v>515</v>
      </c>
      <c r="B319" s="1">
        <f t="shared" si="406"/>
        <v>1954</v>
      </c>
      <c r="D319" s="43">
        <f>Conversion_Factors!$M16*D168+D244</f>
        <v>3505.9660896872429</v>
      </c>
      <c r="F319" s="49">
        <f t="shared" si="396"/>
        <v>29.913833099802616</v>
      </c>
      <c r="H319" s="50">
        <f t="shared" si="407"/>
        <v>117.20216790640504</v>
      </c>
      <c r="K319" s="43">
        <f>Conversion_Factors!$M16*K168+K244</f>
        <v>3631.2234314797352</v>
      </c>
      <c r="L319" s="115">
        <f t="shared" si="397"/>
        <v>121.38943943976527</v>
      </c>
      <c r="O319" s="52">
        <f t="shared" si="408"/>
        <v>0.96550547104686157</v>
      </c>
      <c r="R319" s="116">
        <f t="shared" si="409"/>
        <v>0.6078524636205237</v>
      </c>
      <c r="S319" s="46"/>
      <c r="T319" s="46"/>
      <c r="V319" s="48">
        <f t="shared" si="410"/>
        <v>0.51423430211187759</v>
      </c>
      <c r="W319" s="48">
        <f t="shared" si="411"/>
        <v>0.5938118181038784</v>
      </c>
      <c r="X319" s="48">
        <f t="shared" si="412"/>
        <v>0.97690122791801226</v>
      </c>
      <c r="Y319" s="48">
        <f t="shared" si="413"/>
        <v>0.6078524636205237</v>
      </c>
      <c r="Z319" s="48">
        <f t="shared" si="414"/>
        <v>0.30535840586843316</v>
      </c>
      <c r="AA319" s="48">
        <f t="shared" si="415"/>
        <v>0.3053584058684331</v>
      </c>
      <c r="AB319" s="48"/>
      <c r="AC319" s="48"/>
      <c r="AE319" s="43">
        <f t="shared" si="398"/>
        <v>3732.922</v>
      </c>
      <c r="AF319" s="43">
        <f t="shared" si="399"/>
        <v>3505.9660896872429</v>
      </c>
      <c r="AG319" s="238">
        <f t="shared" si="400"/>
        <v>1.0621055111535769</v>
      </c>
      <c r="AH319" s="5"/>
      <c r="DD319" s="2">
        <f t="shared" si="401"/>
        <v>1975</v>
      </c>
      <c r="DE319" s="46">
        <f t="shared" si="402"/>
        <v>0.81041184881228312</v>
      </c>
      <c r="DF319" s="46">
        <f t="shared" si="403"/>
        <v>0.83336894434812103</v>
      </c>
      <c r="DG319" s="46">
        <f t="shared" si="404"/>
        <v>0.96478922466856942</v>
      </c>
      <c r="DH319" s="46">
        <f t="shared" si="405"/>
        <v>1.0079431213355721</v>
      </c>
      <c r="DI319" s="52">
        <f t="shared" si="416"/>
        <v>1.0199998251581655</v>
      </c>
    </row>
    <row r="320" spans="1:113" x14ac:dyDescent="0.2">
      <c r="A320" s="33" t="s">
        <v>515</v>
      </c>
      <c r="B320" s="1">
        <f t="shared" si="406"/>
        <v>1955</v>
      </c>
      <c r="D320" s="43">
        <f>Conversion_Factors!$M17*D169+D245</f>
        <v>3709.9169498937176</v>
      </c>
      <c r="F320" s="49">
        <f t="shared" si="396"/>
        <v>30.679715723217608</v>
      </c>
      <c r="H320" s="50">
        <f t="shared" si="407"/>
        <v>120.92409797285538</v>
      </c>
      <c r="K320" s="43">
        <f>Conversion_Factors!$M17*K169+K245</f>
        <v>3729.6675467896894</v>
      </c>
      <c r="L320" s="115">
        <f t="shared" si="397"/>
        <v>121.56786524482605</v>
      </c>
      <c r="O320" s="52">
        <f t="shared" si="408"/>
        <v>0.9947044618191313</v>
      </c>
      <c r="R320" s="116">
        <f t="shared" si="409"/>
        <v>0.60874592326314347</v>
      </c>
      <c r="S320" s="46"/>
      <c r="T320" s="46"/>
      <c r="V320" s="48">
        <f t="shared" si="410"/>
        <v>0.52740022153910138</v>
      </c>
      <c r="W320" s="48">
        <f t="shared" si="411"/>
        <v>0.61266920017363091</v>
      </c>
      <c r="X320" s="48">
        <f t="shared" si="412"/>
        <v>1.0064448512270225</v>
      </c>
      <c r="Y320" s="48">
        <f t="shared" si="413"/>
        <v>0.60874592326314347</v>
      </c>
      <c r="Z320" s="48">
        <f t="shared" si="414"/>
        <v>0.32312187190175695</v>
      </c>
      <c r="AA320" s="48">
        <f t="shared" si="415"/>
        <v>0.32312187190175701</v>
      </c>
      <c r="AB320" s="48"/>
      <c r="AC320" s="48"/>
      <c r="AE320" s="43">
        <f t="shared" si="398"/>
        <v>3895.1400000000003</v>
      </c>
      <c r="AF320" s="43">
        <f t="shared" si="399"/>
        <v>3709.9169498937176</v>
      </c>
      <c r="AG320" s="238">
        <f t="shared" si="400"/>
        <v>1.0490639215647526</v>
      </c>
      <c r="AH320" s="5"/>
      <c r="DD320" s="2">
        <f t="shared" si="401"/>
        <v>1976</v>
      </c>
      <c r="DE320" s="46">
        <f t="shared" si="402"/>
        <v>0.86051853696789893</v>
      </c>
      <c r="DF320" s="46">
        <f t="shared" si="403"/>
        <v>0.84609700270946586</v>
      </c>
      <c r="DG320" s="46">
        <f t="shared" si="404"/>
        <v>0.99892350783277917</v>
      </c>
      <c r="DH320" s="46">
        <f t="shared" si="405"/>
        <v>1.018140797033958</v>
      </c>
      <c r="DI320" s="52">
        <f t="shared" si="416"/>
        <v>1.0187151218556032</v>
      </c>
    </row>
    <row r="321" spans="1:113" x14ac:dyDescent="0.2">
      <c r="A321" s="33" t="s">
        <v>515</v>
      </c>
      <c r="B321" s="1">
        <f t="shared" si="406"/>
        <v>1956</v>
      </c>
      <c r="D321" s="43">
        <f>Conversion_Factors!$M18*D170+D246</f>
        <v>3854.9455332367625</v>
      </c>
      <c r="F321" s="49">
        <f t="shared" si="396"/>
        <v>31.51261913231259</v>
      </c>
      <c r="H321" s="50">
        <f t="shared" si="407"/>
        <v>122.33021689028558</v>
      </c>
      <c r="K321" s="43">
        <f>Conversion_Factors!$M18*K170+K246</f>
        <v>3940.1982575134789</v>
      </c>
      <c r="L321" s="115">
        <f t="shared" si="397"/>
        <v>125.03556879768382</v>
      </c>
      <c r="O321" s="52">
        <f t="shared" si="408"/>
        <v>0.97836334146025528</v>
      </c>
      <c r="R321" s="116">
        <f t="shared" si="409"/>
        <v>0.62611030156028669</v>
      </c>
      <c r="S321" s="46"/>
      <c r="T321" s="46"/>
      <c r="V321" s="48">
        <f t="shared" si="410"/>
        <v>0.54171826302424253</v>
      </c>
      <c r="W321" s="48">
        <f t="shared" si="411"/>
        <v>0.6197933860632322</v>
      </c>
      <c r="X321" s="48">
        <f t="shared" si="412"/>
        <v>0.98991085838819048</v>
      </c>
      <c r="Y321" s="48">
        <f t="shared" si="413"/>
        <v>0.62611030156028669</v>
      </c>
      <c r="Z321" s="48">
        <f t="shared" si="414"/>
        <v>0.33575339653208797</v>
      </c>
      <c r="AA321" s="48">
        <f t="shared" si="415"/>
        <v>0.33575339653208791</v>
      </c>
      <c r="AB321" s="48"/>
      <c r="AC321" s="48"/>
      <c r="AE321" s="43">
        <f t="shared" si="398"/>
        <v>4022.8590000000004</v>
      </c>
      <c r="AF321" s="43">
        <f t="shared" si="399"/>
        <v>3854.9455332367625</v>
      </c>
      <c r="AG321" s="238">
        <f t="shared" si="400"/>
        <v>1.042785104679981</v>
      </c>
      <c r="AH321" s="5"/>
      <c r="DD321" s="2">
        <f t="shared" si="401"/>
        <v>1977</v>
      </c>
      <c r="DE321" s="46">
        <f t="shared" si="402"/>
        <v>0.87499221183028342</v>
      </c>
      <c r="DF321" s="46">
        <f t="shared" si="403"/>
        <v>0.85990494559524699</v>
      </c>
      <c r="DG321" s="46">
        <f t="shared" si="404"/>
        <v>1.0026846736731845</v>
      </c>
      <c r="DH321" s="46">
        <f t="shared" si="405"/>
        <v>1.0148208093719751</v>
      </c>
      <c r="DI321" s="52">
        <f t="shared" si="416"/>
        <v>1.0192149463879729</v>
      </c>
    </row>
    <row r="322" spans="1:113" x14ac:dyDescent="0.2">
      <c r="A322" s="33" t="s">
        <v>515</v>
      </c>
      <c r="B322" s="1">
        <f t="shared" si="406"/>
        <v>1957</v>
      </c>
      <c r="D322" s="43">
        <f>Conversion_Factors!$M19*D171+D247</f>
        <v>3797.5182277863737</v>
      </c>
      <c r="F322" s="49">
        <f t="shared" si="396"/>
        <v>32.345382764320952</v>
      </c>
      <c r="H322" s="50">
        <f t="shared" si="407"/>
        <v>117.40526477786133</v>
      </c>
      <c r="K322" s="43">
        <f>Conversion_Factors!$M19*K171+K247</f>
        <v>3878.8533963067021</v>
      </c>
      <c r="L322" s="115">
        <f t="shared" si="397"/>
        <v>119.91984836195316</v>
      </c>
      <c r="O322" s="52">
        <f t="shared" si="408"/>
        <v>0.97903113105595263</v>
      </c>
      <c r="R322" s="116">
        <f t="shared" si="409"/>
        <v>0.60049354869937765</v>
      </c>
      <c r="S322" s="46"/>
      <c r="T322" s="46"/>
      <c r="V322" s="48">
        <f t="shared" si="410"/>
        <v>0.55603390166878652</v>
      </c>
      <c r="W322" s="48">
        <f t="shared" si="411"/>
        <v>0.59484082059286802</v>
      </c>
      <c r="X322" s="48">
        <f t="shared" si="412"/>
        <v>0.99058652983241369</v>
      </c>
      <c r="Y322" s="48">
        <f t="shared" si="413"/>
        <v>0.60049354869937765</v>
      </c>
      <c r="Z322" s="48">
        <f t="shared" si="414"/>
        <v>0.33075166234611508</v>
      </c>
      <c r="AA322" s="48">
        <f t="shared" si="415"/>
        <v>0.33075166234611508</v>
      </c>
      <c r="AB322" s="48"/>
      <c r="AC322" s="48"/>
      <c r="AE322" s="43">
        <f t="shared" si="398"/>
        <v>3960.7870000000003</v>
      </c>
      <c r="AF322" s="43">
        <f t="shared" si="399"/>
        <v>3797.5182277863737</v>
      </c>
      <c r="AG322" s="238">
        <f t="shared" si="400"/>
        <v>1.0419983027797226</v>
      </c>
      <c r="AH322" s="5"/>
      <c r="DD322" s="2">
        <f t="shared" si="401"/>
        <v>1978</v>
      </c>
      <c r="DE322" s="46">
        <f t="shared" si="402"/>
        <v>0.89640127558700122</v>
      </c>
      <c r="DF322" s="46">
        <f t="shared" si="403"/>
        <v>0.87679393995089527</v>
      </c>
      <c r="DG322" s="46">
        <f t="shared" si="404"/>
        <v>0.98988967624367685</v>
      </c>
      <c r="DH322" s="46">
        <f t="shared" si="405"/>
        <v>1.0328045236426939</v>
      </c>
      <c r="DI322" s="52">
        <f t="shared" si="416"/>
        <v>1.0248680709640321</v>
      </c>
    </row>
    <row r="323" spans="1:113" x14ac:dyDescent="0.2">
      <c r="A323" s="33" t="s">
        <v>515</v>
      </c>
      <c r="B323" s="1">
        <f t="shared" si="406"/>
        <v>1958</v>
      </c>
      <c r="D323" s="43">
        <f>Conversion_Factors!$M20*D172+D248</f>
        <v>3986.1166079891736</v>
      </c>
      <c r="F323" s="49">
        <f t="shared" si="396"/>
        <v>33.206848339272774</v>
      </c>
      <c r="H323" s="50">
        <f t="shared" si="407"/>
        <v>120.0389921760479</v>
      </c>
      <c r="K323" s="43">
        <f>Conversion_Factors!$M20*K172+K248</f>
        <v>3951.6077382455433</v>
      </c>
      <c r="L323" s="115">
        <f t="shared" si="397"/>
        <v>118.99978275180338</v>
      </c>
      <c r="O323" s="52">
        <f t="shared" si="408"/>
        <v>1.0087328682474319</v>
      </c>
      <c r="R323" s="116">
        <f t="shared" si="409"/>
        <v>0.59588635922389144</v>
      </c>
      <c r="S323" s="46"/>
      <c r="T323" s="46"/>
      <c r="V323" s="48">
        <f t="shared" si="410"/>
        <v>0.57084294159525717</v>
      </c>
      <c r="W323" s="48">
        <f t="shared" si="411"/>
        <v>0.60818475853056975</v>
      </c>
      <c r="X323" s="48">
        <f t="shared" si="412"/>
        <v>1.0206388334223597</v>
      </c>
      <c r="Y323" s="48">
        <f t="shared" si="413"/>
        <v>0.59588635922389144</v>
      </c>
      <c r="Z323" s="48">
        <f t="shared" si="414"/>
        <v>0.34717797659299166</v>
      </c>
      <c r="AA323" s="48">
        <f t="shared" si="415"/>
        <v>0.3471779765929916</v>
      </c>
      <c r="AB323" s="48"/>
      <c r="AC323" s="48"/>
      <c r="AE323" s="43">
        <f t="shared" si="398"/>
        <v>4119.1559999999999</v>
      </c>
      <c r="AF323" s="43">
        <f t="shared" si="399"/>
        <v>3986.1166079891736</v>
      </c>
      <c r="AG323" s="238">
        <f t="shared" si="400"/>
        <v>1.0336968856170459</v>
      </c>
      <c r="AH323" s="5"/>
      <c r="DD323" s="2">
        <f t="shared" si="401"/>
        <v>1979</v>
      </c>
      <c r="DE323" s="46">
        <f t="shared" si="402"/>
        <v>0.91303795269420196</v>
      </c>
      <c r="DF323" s="46">
        <f t="shared" si="403"/>
        <v>0.89639821962233757</v>
      </c>
      <c r="DG323" s="46">
        <f t="shared" si="404"/>
        <v>1.0008542271428613</v>
      </c>
      <c r="DH323" s="46">
        <f t="shared" si="405"/>
        <v>1.0176935391010802</v>
      </c>
      <c r="DI323" s="52">
        <f t="shared" si="416"/>
        <v>1.0188583667251434</v>
      </c>
    </row>
    <row r="324" spans="1:113" x14ac:dyDescent="0.2">
      <c r="A324" s="33" t="s">
        <v>515</v>
      </c>
      <c r="B324" s="1">
        <f t="shared" si="406"/>
        <v>1959</v>
      </c>
      <c r="D324" s="43">
        <f>Conversion_Factors!$M21*D173+D249</f>
        <v>4250.9964501663344</v>
      </c>
      <c r="F324" s="49">
        <f t="shared" si="396"/>
        <v>34.088664024781636</v>
      </c>
      <c r="H324" s="50">
        <f t="shared" si="407"/>
        <v>124.70410829465075</v>
      </c>
      <c r="K324" s="43">
        <f>Conversion_Factors!$M21*K173+K249</f>
        <v>4285.4463906679939</v>
      </c>
      <c r="L324" s="115">
        <f t="shared" si="397"/>
        <v>125.714706435916</v>
      </c>
      <c r="O324" s="52">
        <f t="shared" si="408"/>
        <v>0.99196117805214457</v>
      </c>
      <c r="R324" s="116">
        <f t="shared" si="409"/>
        <v>0.62951105444655153</v>
      </c>
      <c r="S324" s="46"/>
      <c r="T324" s="46"/>
      <c r="V324" s="48">
        <f t="shared" si="410"/>
        <v>0.58600181047428257</v>
      </c>
      <c r="W324" s="48">
        <f t="shared" si="411"/>
        <v>0.63182084934303229</v>
      </c>
      <c r="X324" s="48">
        <f t="shared" si="412"/>
        <v>1.0036691887778071</v>
      </c>
      <c r="Y324" s="48">
        <f t="shared" si="413"/>
        <v>0.62951105444655153</v>
      </c>
      <c r="Z324" s="48">
        <f t="shared" si="414"/>
        <v>0.37024816161041585</v>
      </c>
      <c r="AA324" s="48">
        <f t="shared" si="415"/>
        <v>0.37024816161041585</v>
      </c>
      <c r="AB324" s="48"/>
      <c r="AC324" s="48"/>
      <c r="AE324" s="43">
        <f t="shared" si="398"/>
        <v>4372.1859999999997</v>
      </c>
      <c r="AF324" s="43">
        <f t="shared" si="399"/>
        <v>4250.9964501663344</v>
      </c>
      <c r="AG324" s="238">
        <f t="shared" si="400"/>
        <v>1.0278525614422123</v>
      </c>
      <c r="AH324" s="5"/>
      <c r="DD324" s="2">
        <f t="shared" si="401"/>
        <v>1980</v>
      </c>
      <c r="DE324" s="46">
        <f t="shared" si="402"/>
        <v>0.90517719736203195</v>
      </c>
      <c r="DF324" s="46">
        <f t="shared" si="403"/>
        <v>0.91538749861220803</v>
      </c>
      <c r="DG324" s="46">
        <f t="shared" si="404"/>
        <v>0.96371023959211022</v>
      </c>
      <c r="DH324" s="46">
        <f t="shared" si="405"/>
        <v>1.026082201784615</v>
      </c>
      <c r="DI324" s="52">
        <f t="shared" si="416"/>
        <v>1.0210666530323</v>
      </c>
    </row>
    <row r="325" spans="1:113" x14ac:dyDescent="0.2">
      <c r="A325" s="33" t="s">
        <v>515</v>
      </c>
      <c r="B325" s="1">
        <f t="shared" si="406"/>
        <v>1960</v>
      </c>
      <c r="D325" s="43">
        <f>Conversion_Factors!$M22*D174+D250</f>
        <v>4505.1885002539038</v>
      </c>
      <c r="F325" s="49">
        <f t="shared" si="396"/>
        <v>34.69239659623949</v>
      </c>
      <c r="H325" s="50">
        <f t="shared" si="407"/>
        <v>129.86097653288812</v>
      </c>
      <c r="K325" s="43">
        <f>Conversion_Factors!$M22*K174+K250</f>
        <v>4454.7450622397992</v>
      </c>
      <c r="L325" s="115">
        <f t="shared" si="397"/>
        <v>128.40695654686118</v>
      </c>
      <c r="O325" s="52">
        <f t="shared" si="408"/>
        <v>1.0113235296990806</v>
      </c>
      <c r="R325" s="116">
        <f t="shared" si="409"/>
        <v>0.64299238256021085</v>
      </c>
      <c r="S325" s="46"/>
      <c r="T325" s="46"/>
      <c r="V325" s="48">
        <f t="shared" si="410"/>
        <v>0.59638028642920415</v>
      </c>
      <c r="W325" s="48">
        <f t="shared" si="411"/>
        <v>0.65794843178429974</v>
      </c>
      <c r="X325" s="48">
        <f t="shared" si="412"/>
        <v>1.0232600721715213</v>
      </c>
      <c r="Y325" s="48">
        <f t="shared" si="413"/>
        <v>0.64299238256021085</v>
      </c>
      <c r="Z325" s="48">
        <f t="shared" si="414"/>
        <v>0.39238747420316639</v>
      </c>
      <c r="AA325" s="48">
        <f t="shared" si="415"/>
        <v>0.39238747420316639</v>
      </c>
      <c r="AB325" s="48"/>
      <c r="AC325" s="48"/>
      <c r="AE325" s="43">
        <f t="shared" si="398"/>
        <v>4609.4009999999998</v>
      </c>
      <c r="AF325" s="43">
        <f t="shared" si="399"/>
        <v>4505.1885002539038</v>
      </c>
      <c r="AG325" s="238">
        <f t="shared" si="400"/>
        <v>1.0233168542003612</v>
      </c>
      <c r="AH325" s="5"/>
      <c r="DD325" s="2">
        <f t="shared" si="401"/>
        <v>1981</v>
      </c>
      <c r="DE325" s="46">
        <f t="shared" si="402"/>
        <v>0.91819508172201036</v>
      </c>
      <c r="DF325" s="46">
        <f t="shared" si="403"/>
        <v>0.93216199541187617</v>
      </c>
      <c r="DG325" s="46">
        <f t="shared" si="404"/>
        <v>0.97064933688053234</v>
      </c>
      <c r="DH325" s="46">
        <f t="shared" si="405"/>
        <v>1.0148017497235473</v>
      </c>
      <c r="DI325" s="52">
        <f t="shared" si="416"/>
        <v>1.0099724617451165</v>
      </c>
    </row>
    <row r="326" spans="1:113" x14ac:dyDescent="0.2">
      <c r="A326" s="33" t="s">
        <v>515</v>
      </c>
      <c r="B326" s="1">
        <f t="shared" si="406"/>
        <v>1961</v>
      </c>
      <c r="D326" s="43">
        <f>Conversion_Factors!$M23*D175+D251</f>
        <v>4642.9554112369333</v>
      </c>
      <c r="F326" s="49">
        <f t="shared" si="396"/>
        <v>35.344195837661651</v>
      </c>
      <c r="H326" s="50">
        <f t="shared" si="407"/>
        <v>131.36401327568325</v>
      </c>
      <c r="K326" s="43">
        <f>Conversion_Factors!$M23*K175+K251</f>
        <v>4666.451049116813</v>
      </c>
      <c r="L326" s="115">
        <f t="shared" si="397"/>
        <v>132.02877979032675</v>
      </c>
      <c r="O326" s="52">
        <f t="shared" si="408"/>
        <v>0.99496498781781362</v>
      </c>
      <c r="R326" s="116">
        <f t="shared" si="409"/>
        <v>0.66112850866392392</v>
      </c>
      <c r="S326" s="46"/>
      <c r="T326" s="46"/>
      <c r="V326" s="48">
        <f t="shared" si="410"/>
        <v>0.60758505336467206</v>
      </c>
      <c r="W326" s="48">
        <f t="shared" si="411"/>
        <v>0.66556365765306402</v>
      </c>
      <c r="X326" s="48">
        <f t="shared" si="412"/>
        <v>1.0067084521859497</v>
      </c>
      <c r="Y326" s="48">
        <f t="shared" si="413"/>
        <v>0.66112850866392392</v>
      </c>
      <c r="Z326" s="48">
        <f t="shared" si="414"/>
        <v>0.40438653045272327</v>
      </c>
      <c r="AA326" s="48">
        <f t="shared" si="415"/>
        <v>0.40438653045272321</v>
      </c>
      <c r="AB326" s="48"/>
      <c r="AC326" s="48"/>
      <c r="AE326" s="43">
        <f t="shared" si="398"/>
        <v>4727.6630000000005</v>
      </c>
      <c r="AF326" s="43">
        <f t="shared" si="399"/>
        <v>4642.9554112369333</v>
      </c>
      <c r="AG326" s="238">
        <f t="shared" si="400"/>
        <v>1.0181841784933081</v>
      </c>
      <c r="AH326" s="5"/>
      <c r="DD326" s="2">
        <f t="shared" si="401"/>
        <v>1982</v>
      </c>
      <c r="DE326" s="46">
        <f t="shared" si="402"/>
        <v>0.93307204510443131</v>
      </c>
      <c r="DF326" s="46">
        <f t="shared" si="403"/>
        <v>0.94761765331232584</v>
      </c>
      <c r="DG326" s="46">
        <f t="shared" si="404"/>
        <v>0.97758603111714093</v>
      </c>
      <c r="DH326" s="46">
        <f t="shared" si="405"/>
        <v>1.0072262790900559</v>
      </c>
      <c r="DI326" s="52">
        <f t="shared" si="416"/>
        <v>1.0165598163127811</v>
      </c>
    </row>
    <row r="327" spans="1:113" x14ac:dyDescent="0.2">
      <c r="A327" s="33" t="s">
        <v>515</v>
      </c>
      <c r="B327" s="1">
        <f t="shared" si="406"/>
        <v>1962</v>
      </c>
      <c r="D327" s="43">
        <f>Conversion_Factors!$M24*D176+D252</f>
        <v>4962.1179585324098</v>
      </c>
      <c r="F327" s="49">
        <f t="shared" si="396"/>
        <v>36.019174273443198</v>
      </c>
      <c r="H327" s="50">
        <f t="shared" si="407"/>
        <v>137.76323468333811</v>
      </c>
      <c r="K327" s="43">
        <f>Conversion_Factors!$M24*K176+K252</f>
        <v>4940.4124566297787</v>
      </c>
      <c r="L327" s="115">
        <f t="shared" si="397"/>
        <v>137.16062503610269</v>
      </c>
      <c r="O327" s="52">
        <f t="shared" si="408"/>
        <v>1.0043934594718915</v>
      </c>
      <c r="R327" s="116">
        <f t="shared" si="409"/>
        <v>0.68682600582645137</v>
      </c>
      <c r="S327" s="46"/>
      <c r="T327" s="46"/>
      <c r="V327" s="48">
        <f t="shared" si="410"/>
        <v>0.61918828267021309</v>
      </c>
      <c r="W327" s="48">
        <f t="shared" si="411"/>
        <v>0.69798569699250124</v>
      </c>
      <c r="X327" s="48">
        <f t="shared" si="412"/>
        <v>1.0162482070733787</v>
      </c>
      <c r="Y327" s="48">
        <f t="shared" si="413"/>
        <v>0.68682600582645137</v>
      </c>
      <c r="Z327" s="48">
        <f t="shared" si="414"/>
        <v>0.43218456504915853</v>
      </c>
      <c r="AA327" s="48">
        <f t="shared" si="415"/>
        <v>0.43218456504915853</v>
      </c>
      <c r="AB327" s="48"/>
      <c r="AC327" s="48"/>
      <c r="AE327" s="43">
        <f t="shared" si="398"/>
        <v>5036.3860000000004</v>
      </c>
      <c r="AF327" s="43">
        <f t="shared" si="399"/>
        <v>4962.1179585324098</v>
      </c>
      <c r="AG327" s="238">
        <f t="shared" si="400"/>
        <v>1.0151019013427485</v>
      </c>
      <c r="AH327" s="5"/>
      <c r="DD327" s="2">
        <f t="shared" si="401"/>
        <v>1983</v>
      </c>
      <c r="DE327" s="46">
        <f t="shared" si="402"/>
        <v>0.94226868481049419</v>
      </c>
      <c r="DF327" s="46">
        <f t="shared" si="403"/>
        <v>0.96179177749213429</v>
      </c>
      <c r="DG327" s="46">
        <f t="shared" si="404"/>
        <v>0.96543008793308394</v>
      </c>
      <c r="DH327" s="46">
        <f t="shared" si="405"/>
        <v>1.0147822649325728</v>
      </c>
      <c r="DI327" s="52">
        <f t="shared" si="416"/>
        <v>1.0139556560792937</v>
      </c>
    </row>
    <row r="328" spans="1:113" x14ac:dyDescent="0.2">
      <c r="A328" s="33" t="s">
        <v>515</v>
      </c>
      <c r="B328" s="1">
        <f t="shared" si="406"/>
        <v>1963</v>
      </c>
      <c r="D328" s="43">
        <f>Conversion_Factors!$M25*D177+D253</f>
        <v>5178.3958727825921</v>
      </c>
      <c r="F328" s="49">
        <f t="shared" si="396"/>
        <v>36.743103932126672</v>
      </c>
      <c r="H328" s="50">
        <f t="shared" si="407"/>
        <v>140.93517745121184</v>
      </c>
      <c r="K328" s="43">
        <f>Conversion_Factors!$M25*K177+K253</f>
        <v>5140.2022662964837</v>
      </c>
      <c r="L328" s="115">
        <f t="shared" si="397"/>
        <v>139.89570058620171</v>
      </c>
      <c r="O328" s="52">
        <f t="shared" si="408"/>
        <v>1.0074303703448673</v>
      </c>
      <c r="R328" s="116">
        <f t="shared" si="409"/>
        <v>0.70052178050824254</v>
      </c>
      <c r="S328" s="46"/>
      <c r="T328" s="46"/>
      <c r="V328" s="48">
        <f t="shared" si="410"/>
        <v>0.63163300887996254</v>
      </c>
      <c r="W328" s="48">
        <f t="shared" si="411"/>
        <v>0.71405653540409708</v>
      </c>
      <c r="X328" s="48">
        <f t="shared" si="412"/>
        <v>1.0193209622776251</v>
      </c>
      <c r="Y328" s="48">
        <f t="shared" si="413"/>
        <v>0.70052178050824254</v>
      </c>
      <c r="Z328" s="48">
        <f t="shared" si="414"/>
        <v>0.45102167796769133</v>
      </c>
      <c r="AA328" s="48">
        <f t="shared" si="415"/>
        <v>0.45102167796769133</v>
      </c>
      <c r="AB328" s="48"/>
      <c r="AC328" s="48"/>
      <c r="AE328" s="43">
        <f t="shared" si="398"/>
        <v>5250.6459999999997</v>
      </c>
      <c r="AF328" s="43">
        <f t="shared" si="399"/>
        <v>5178.3958727825921</v>
      </c>
      <c r="AG328" s="238">
        <f t="shared" si="400"/>
        <v>1.0141081829969023</v>
      </c>
      <c r="AH328" s="5"/>
      <c r="DD328" s="2">
        <f t="shared" si="401"/>
        <v>1984</v>
      </c>
      <c r="DE328" s="46">
        <f t="shared" si="402"/>
        <v>0.99857530269872519</v>
      </c>
      <c r="DF328" s="46">
        <f t="shared" si="403"/>
        <v>0.97892729113732491</v>
      </c>
      <c r="DG328" s="46">
        <f t="shared" si="404"/>
        <v>1.0168612765823204</v>
      </c>
      <c r="DH328" s="46">
        <f t="shared" si="405"/>
        <v>1.0031564625111091</v>
      </c>
      <c r="DI328" s="52">
        <f t="shared" si="416"/>
        <v>1.0007837153955184</v>
      </c>
    </row>
    <row r="329" spans="1:113" x14ac:dyDescent="0.2">
      <c r="A329" s="33" t="s">
        <v>515</v>
      </c>
      <c r="B329" s="1">
        <f t="shared" si="406"/>
        <v>1964</v>
      </c>
      <c r="D329" s="43">
        <f>Conversion_Factors!$M26*D178+D254</f>
        <v>5399.3112087652607</v>
      </c>
      <c r="F329" s="49">
        <f t="shared" si="396"/>
        <v>37.509906313800414</v>
      </c>
      <c r="H329" s="50">
        <f t="shared" si="407"/>
        <v>143.94360688602359</v>
      </c>
      <c r="K329" s="43">
        <f>Conversion_Factors!$M26*K178+K254</f>
        <v>5449.8339277835375</v>
      </c>
      <c r="L329" s="115">
        <f t="shared" si="397"/>
        <v>145.29052358039263</v>
      </c>
      <c r="O329" s="52">
        <f t="shared" si="408"/>
        <v>0.9907294938363701</v>
      </c>
      <c r="R329" s="116">
        <f t="shared" si="409"/>
        <v>0.72753612757953612</v>
      </c>
      <c r="S329" s="46"/>
      <c r="T329" s="46"/>
      <c r="V329" s="48">
        <f t="shared" si="410"/>
        <v>0.6448147394285737</v>
      </c>
      <c r="W329" s="48">
        <f t="shared" si="411"/>
        <v>0.72929892369975891</v>
      </c>
      <c r="X329" s="48">
        <f t="shared" si="412"/>
        <v>1.0024229671261651</v>
      </c>
      <c r="Y329" s="48">
        <f t="shared" si="413"/>
        <v>0.72753612757953612</v>
      </c>
      <c r="Z329" s="48">
        <f t="shared" si="414"/>
        <v>0.47026269545099925</v>
      </c>
      <c r="AA329" s="48">
        <f t="shared" si="415"/>
        <v>0.4702626954509993</v>
      </c>
      <c r="AB329" s="48"/>
      <c r="AC329" s="48"/>
      <c r="AE329" s="43">
        <f t="shared" si="398"/>
        <v>5465.9930000000004</v>
      </c>
      <c r="AF329" s="43">
        <f t="shared" si="399"/>
        <v>5399.3112087652607</v>
      </c>
      <c r="AG329" s="238">
        <f t="shared" si="400"/>
        <v>1.0122884303782909</v>
      </c>
      <c r="AH329" s="5"/>
      <c r="DD329" s="2">
        <f t="shared" si="401"/>
        <v>1985</v>
      </c>
      <c r="DE329" s="46">
        <f t="shared" si="402"/>
        <v>1</v>
      </c>
      <c r="DF329" s="46">
        <f t="shared" si="403"/>
        <v>1</v>
      </c>
      <c r="DG329" s="46">
        <f t="shared" si="404"/>
        <v>1</v>
      </c>
      <c r="DH329" s="46">
        <f t="shared" si="405"/>
        <v>1</v>
      </c>
      <c r="DI329" s="52">
        <f t="shared" ref="DI329:DI354" si="417">AG350</f>
        <v>1</v>
      </c>
    </row>
    <row r="330" spans="1:113" x14ac:dyDescent="0.2">
      <c r="A330" s="33" t="s">
        <v>515</v>
      </c>
      <c r="B330" s="1">
        <f t="shared" si="406"/>
        <v>1965</v>
      </c>
      <c r="D330" s="43">
        <f>Conversion_Factors!$M27*D179+D255</f>
        <v>5765.8153371879689</v>
      </c>
      <c r="F330" s="49">
        <f t="shared" si="396"/>
        <v>38.329005933125394</v>
      </c>
      <c r="H330" s="50">
        <f t="shared" si="407"/>
        <v>150.42955581075822</v>
      </c>
      <c r="K330" s="43">
        <f>Conversion_Factors!$M27*K179+K255</f>
        <v>5812.6906992709992</v>
      </c>
      <c r="L330" s="115">
        <f t="shared" si="397"/>
        <v>151.65252940325931</v>
      </c>
      <c r="O330" s="52">
        <f t="shared" si="408"/>
        <v>0.99193568615496619</v>
      </c>
      <c r="R330" s="116">
        <f t="shared" si="409"/>
        <v>0.75939360159741853</v>
      </c>
      <c r="S330" s="46"/>
      <c r="T330" s="46"/>
      <c r="V330" s="48">
        <f t="shared" si="410"/>
        <v>0.65889548660993258</v>
      </c>
      <c r="W330" s="48">
        <f t="shared" si="411"/>
        <v>0.762160373209816</v>
      </c>
      <c r="X330" s="48">
        <f t="shared" si="412"/>
        <v>1.0036433960025175</v>
      </c>
      <c r="Y330" s="48">
        <f t="shared" si="413"/>
        <v>0.75939360159741853</v>
      </c>
      <c r="Z330" s="48">
        <f t="shared" si="414"/>
        <v>0.50218402998088951</v>
      </c>
      <c r="AA330" s="48">
        <f t="shared" si="415"/>
        <v>0.50218402998088951</v>
      </c>
      <c r="AB330" s="48"/>
      <c r="AC330" s="48"/>
      <c r="AE330" s="43">
        <f t="shared" si="398"/>
        <v>5845.4230000000007</v>
      </c>
      <c r="AF330" s="43">
        <f t="shared" si="399"/>
        <v>5765.8153371879689</v>
      </c>
      <c r="AG330" s="238">
        <f t="shared" si="400"/>
        <v>1.0138155853917643</v>
      </c>
      <c r="AH330" s="5"/>
      <c r="DD330" s="2">
        <f t="shared" si="401"/>
        <v>1986</v>
      </c>
      <c r="DE330" s="46">
        <f t="shared" si="402"/>
        <v>1.021541947030751</v>
      </c>
      <c r="DF330" s="46">
        <f t="shared" si="403"/>
        <v>1.0227054921100727</v>
      </c>
      <c r="DG330" s="46">
        <f t="shared" si="404"/>
        <v>0.99353912768026942</v>
      </c>
      <c r="DH330" s="46">
        <f t="shared" si="405"/>
        <v>1.0053577754715493</v>
      </c>
      <c r="DI330" s="52">
        <f t="shared" si="417"/>
        <v>0.99212012761262303</v>
      </c>
    </row>
    <row r="331" spans="1:113" x14ac:dyDescent="0.2">
      <c r="A331" s="33" t="s">
        <v>515</v>
      </c>
      <c r="B331" s="1">
        <f t="shared" si="406"/>
        <v>1966</v>
      </c>
      <c r="D331" s="43">
        <f>Conversion_Factors!$M28*D180+D256</f>
        <v>6229.7391358909736</v>
      </c>
      <c r="F331" s="49">
        <f t="shared" si="396"/>
        <v>39.236168078555281</v>
      </c>
      <c r="H331" s="50">
        <f t="shared" si="407"/>
        <v>158.77542178477586</v>
      </c>
      <c r="K331" s="43">
        <f>Conversion_Factors!$M28*K180+K256</f>
        <v>6191.8365148994781</v>
      </c>
      <c r="L331" s="115">
        <f t="shared" si="397"/>
        <v>157.80940948419621</v>
      </c>
      <c r="O331" s="52">
        <f t="shared" si="408"/>
        <v>1.0061213859410354</v>
      </c>
      <c r="R331" s="116">
        <f t="shared" si="409"/>
        <v>0.79022391717252816</v>
      </c>
      <c r="S331" s="46"/>
      <c r="T331" s="46"/>
      <c r="V331" s="48">
        <f t="shared" si="410"/>
        <v>0.67449007427782093</v>
      </c>
      <c r="W331" s="48">
        <f t="shared" si="411"/>
        <v>0.80444520408120701</v>
      </c>
      <c r="X331" s="48">
        <f t="shared" si="412"/>
        <v>1.017996528072149</v>
      </c>
      <c r="Y331" s="48">
        <f t="shared" si="413"/>
        <v>0.79022391717252816</v>
      </c>
      <c r="Z331" s="48">
        <f t="shared" si="414"/>
        <v>0.54259030545317022</v>
      </c>
      <c r="AA331" s="48">
        <f t="shared" si="415"/>
        <v>0.54259030545317011</v>
      </c>
      <c r="AB331" s="48"/>
      <c r="AC331" s="48"/>
      <c r="AE331" s="43">
        <f t="shared" si="398"/>
        <v>6324.0470000000005</v>
      </c>
      <c r="AF331" s="43">
        <f t="shared" si="399"/>
        <v>6229.7391358909736</v>
      </c>
      <c r="AG331" s="238">
        <f t="shared" si="400"/>
        <v>1.0152830937856363</v>
      </c>
      <c r="AH331" s="5"/>
      <c r="DD331" s="2">
        <f t="shared" si="401"/>
        <v>1987</v>
      </c>
      <c r="DE331" s="46">
        <f t="shared" si="402"/>
        <v>1.0572591364673283</v>
      </c>
      <c r="DF331" s="46">
        <f t="shared" si="403"/>
        <v>1.0445556731731047</v>
      </c>
      <c r="DG331" s="46">
        <f t="shared" si="404"/>
        <v>1.0032050420565441</v>
      </c>
      <c r="DH331" s="46">
        <f t="shared" si="405"/>
        <v>1.0089279387560757</v>
      </c>
      <c r="DI331" s="52">
        <f t="shared" si="417"/>
        <v>0.98663231660058626</v>
      </c>
    </row>
    <row r="332" spans="1:113" x14ac:dyDescent="0.2">
      <c r="A332" s="33" t="s">
        <v>515</v>
      </c>
      <c r="B332" s="1">
        <f t="shared" si="406"/>
        <v>1967</v>
      </c>
      <c r="D332" s="43">
        <f>Conversion_Factors!$M29*D181+D257</f>
        <v>6804.9804438404244</v>
      </c>
      <c r="F332" s="49">
        <f t="shared" si="396"/>
        <v>40.166885890644082</v>
      </c>
      <c r="H332" s="50">
        <f t="shared" si="407"/>
        <v>169.4176756039104</v>
      </c>
      <c r="K332" s="43">
        <f>Conversion_Factors!$M29*K181+K257</f>
        <v>6863.5381092855932</v>
      </c>
      <c r="L332" s="115">
        <f t="shared" si="397"/>
        <v>170.87553483662748</v>
      </c>
      <c r="O332" s="52">
        <f t="shared" si="408"/>
        <v>0.99146829747095788</v>
      </c>
      <c r="R332" s="116">
        <f t="shared" si="409"/>
        <v>0.85565198506793161</v>
      </c>
      <c r="S332" s="46"/>
      <c r="T332" s="46"/>
      <c r="V332" s="48">
        <f t="shared" si="410"/>
        <v>0.69048959606982208</v>
      </c>
      <c r="W332" s="48">
        <f t="shared" si="411"/>
        <v>0.8583648217977482</v>
      </c>
      <c r="X332" s="48">
        <f t="shared" si="412"/>
        <v>1.0031704907803154</v>
      </c>
      <c r="Y332" s="48">
        <f t="shared" si="413"/>
        <v>0.85565198506793161</v>
      </c>
      <c r="Z332" s="48">
        <f t="shared" si="414"/>
        <v>0.59269197908367188</v>
      </c>
      <c r="AA332" s="48">
        <f t="shared" si="415"/>
        <v>0.59269197908367199</v>
      </c>
      <c r="AB332" s="48"/>
      <c r="AC332" s="48"/>
      <c r="AE332" s="43">
        <f t="shared" si="398"/>
        <v>6899.2049999999999</v>
      </c>
      <c r="AF332" s="43">
        <f t="shared" si="399"/>
        <v>6804.9804438404244</v>
      </c>
      <c r="AG332" s="238">
        <f t="shared" si="400"/>
        <v>1.0139918089003792</v>
      </c>
      <c r="AH332" s="5"/>
      <c r="DD332" s="2">
        <f t="shared" si="401"/>
        <v>1988</v>
      </c>
      <c r="DE332" s="46">
        <f t="shared" si="402"/>
        <v>1.1153891057516114</v>
      </c>
      <c r="DF332" s="46">
        <f t="shared" si="403"/>
        <v>1.065822440562912</v>
      </c>
      <c r="DG332" s="46">
        <f t="shared" si="404"/>
        <v>1.0268583183764712</v>
      </c>
      <c r="DH332" s="46">
        <f t="shared" si="405"/>
        <v>1.0191333480631157</v>
      </c>
      <c r="DI332" s="52">
        <f t="shared" si="417"/>
        <v>0.98448974478748541</v>
      </c>
    </row>
    <row r="333" spans="1:113" x14ac:dyDescent="0.2">
      <c r="A333" s="33" t="s">
        <v>515</v>
      </c>
      <c r="B333" s="1">
        <f t="shared" si="406"/>
        <v>1968</v>
      </c>
      <c r="D333" s="43">
        <f>Conversion_Factors!$M30*D182+D258</f>
        <v>7228.2085643508526</v>
      </c>
      <c r="F333" s="49">
        <f t="shared" si="396"/>
        <v>41.119338763690571</v>
      </c>
      <c r="H333" s="50">
        <f t="shared" si="407"/>
        <v>175.78610896178967</v>
      </c>
      <c r="K333" s="43">
        <f>Conversion_Factors!$M30*K182+K258</f>
        <v>7207.1299563894545</v>
      </c>
      <c r="L333" s="115">
        <f t="shared" si="397"/>
        <v>175.27348865720415</v>
      </c>
      <c r="O333" s="52">
        <f t="shared" si="408"/>
        <v>1.0029246882030636</v>
      </c>
      <c r="R333" s="116">
        <f t="shared" si="409"/>
        <v>0.87767455208088296</v>
      </c>
      <c r="S333" s="46"/>
      <c r="T333" s="46"/>
      <c r="V333" s="48">
        <f t="shared" si="410"/>
        <v>0.70686275482989902</v>
      </c>
      <c r="W333" s="48">
        <f t="shared" si="411"/>
        <v>0.89063087163511645</v>
      </c>
      <c r="X333" s="48">
        <f t="shared" si="412"/>
        <v>1.0147621000557843</v>
      </c>
      <c r="Y333" s="48">
        <f t="shared" si="413"/>
        <v>0.87767455208088296</v>
      </c>
      <c r="Z333" s="48">
        <f t="shared" si="414"/>
        <v>0.62955379146055268</v>
      </c>
      <c r="AA333" s="48">
        <f t="shared" si="415"/>
        <v>0.62955379146055257</v>
      </c>
      <c r="AB333" s="48"/>
      <c r="AC333" s="48"/>
      <c r="AE333" s="43">
        <f t="shared" si="398"/>
        <v>7329.0310000000009</v>
      </c>
      <c r="AF333" s="43">
        <f t="shared" si="399"/>
        <v>7228.2085643508526</v>
      </c>
      <c r="AG333" s="238">
        <f t="shared" si="400"/>
        <v>1.0140508582350938</v>
      </c>
      <c r="AH333" s="5"/>
      <c r="DD333" s="2">
        <f t="shared" si="401"/>
        <v>1989</v>
      </c>
      <c r="DE333" s="46">
        <f t="shared" si="402"/>
        <v>1.1458352218916708</v>
      </c>
      <c r="DF333" s="46">
        <f t="shared" si="403"/>
        <v>1.0861485320832773</v>
      </c>
      <c r="DG333" s="46">
        <f t="shared" si="404"/>
        <v>1.0403365036681416</v>
      </c>
      <c r="DH333" s="46">
        <f t="shared" si="405"/>
        <v>1.0140493964679169</v>
      </c>
      <c r="DI333" s="52">
        <f t="shared" si="417"/>
        <v>1.0051930156128748</v>
      </c>
    </row>
    <row r="334" spans="1:113" x14ac:dyDescent="0.2">
      <c r="A334" s="33" t="s">
        <v>515</v>
      </c>
      <c r="B334" s="1">
        <f t="shared" si="406"/>
        <v>1969</v>
      </c>
      <c r="D334" s="43">
        <f>Conversion_Factors!$M31*D183+D259</f>
        <v>7721.8803156686436</v>
      </c>
      <c r="F334" s="49">
        <f t="shared" si="396"/>
        <v>42.169102376586245</v>
      </c>
      <c r="H334" s="50">
        <f t="shared" si="407"/>
        <v>183.11701887105144</v>
      </c>
      <c r="K334" s="43">
        <f>Conversion_Factors!$M31*K183+K259</f>
        <v>7647.5966932558122</v>
      </c>
      <c r="L334" s="115">
        <f t="shared" si="397"/>
        <v>181.35545369118466</v>
      </c>
      <c r="O334" s="52">
        <f t="shared" si="408"/>
        <v>1.009713328957101</v>
      </c>
      <c r="R334" s="116">
        <f t="shared" si="409"/>
        <v>0.90812973373936157</v>
      </c>
      <c r="S334" s="46"/>
      <c r="T334" s="46"/>
      <c r="V334" s="48">
        <f t="shared" si="410"/>
        <v>0.72490873566621694</v>
      </c>
      <c r="W334" s="48">
        <f t="shared" si="411"/>
        <v>0.92777336668734822</v>
      </c>
      <c r="X334" s="48">
        <f t="shared" si="412"/>
        <v>1.0216308664039673</v>
      </c>
      <c r="Y334" s="48">
        <f t="shared" si="413"/>
        <v>0.90812973373936157</v>
      </c>
      <c r="Z334" s="48">
        <f t="shared" si="414"/>
        <v>0.67255101823011498</v>
      </c>
      <c r="AA334" s="48">
        <f t="shared" si="415"/>
        <v>0.67255101823011509</v>
      </c>
      <c r="AB334" s="48"/>
      <c r="AC334" s="48"/>
      <c r="AE334" s="43">
        <f t="shared" si="398"/>
        <v>7833.2190000000001</v>
      </c>
      <c r="AF334" s="43">
        <f t="shared" si="399"/>
        <v>7721.8803156686436</v>
      </c>
      <c r="AG334" s="238">
        <f t="shared" si="400"/>
        <v>1.0145438316786335</v>
      </c>
      <c r="AH334" s="5"/>
      <c r="DD334" s="2">
        <f t="shared" si="401"/>
        <v>1990</v>
      </c>
      <c r="DE334" s="46">
        <f t="shared" si="402"/>
        <v>1.1597602739792512</v>
      </c>
      <c r="DF334" s="46">
        <f t="shared" si="403"/>
        <v>1.1032794543745068</v>
      </c>
      <c r="DG334" s="46">
        <f t="shared" si="404"/>
        <v>1.0485690845085558</v>
      </c>
      <c r="DH334" s="46">
        <f t="shared" si="405"/>
        <v>1.0025029257786315</v>
      </c>
      <c r="DI334" s="52">
        <f t="shared" si="417"/>
        <v>1.0025473098928182</v>
      </c>
    </row>
    <row r="335" spans="1:113" x14ac:dyDescent="0.2">
      <c r="A335" s="33" t="s">
        <v>515</v>
      </c>
      <c r="B335" s="1">
        <f t="shared" si="406"/>
        <v>1970</v>
      </c>
      <c r="D335" s="43">
        <f>Conversion_Factors!$M32*D184+D260</f>
        <v>8179.9907417315317</v>
      </c>
      <c r="F335" s="49">
        <f t="shared" si="396"/>
        <v>43.217587378911084</v>
      </c>
      <c r="H335" s="50">
        <f t="shared" si="407"/>
        <v>189.27458097124429</v>
      </c>
      <c r="K335" s="43">
        <f>Conversion_Factors!$M32*K184+K260</f>
        <v>8138.3815285372875</v>
      </c>
      <c r="L335" s="115">
        <f t="shared" si="397"/>
        <v>188.31179670405615</v>
      </c>
      <c r="O335" s="52">
        <f t="shared" si="408"/>
        <v>1.0051127135104616</v>
      </c>
      <c r="R335" s="116">
        <f t="shared" si="409"/>
        <v>0.94296332599976196</v>
      </c>
      <c r="S335" s="46"/>
      <c r="T335" s="46"/>
      <c r="V335" s="48">
        <f t="shared" si="410"/>
        <v>0.7429327365238283</v>
      </c>
      <c r="W335" s="48">
        <f t="shared" si="411"/>
        <v>0.95897102464127781</v>
      </c>
      <c r="X335" s="48">
        <f t="shared" si="412"/>
        <v>1.0169759503897395</v>
      </c>
      <c r="Y335" s="48">
        <f t="shared" si="413"/>
        <v>0.94296332599976196</v>
      </c>
      <c r="Z335" s="48">
        <f t="shared" si="414"/>
        <v>0.712450967583804</v>
      </c>
      <c r="AA335" s="48">
        <f t="shared" si="415"/>
        <v>0.71245096758380411</v>
      </c>
      <c r="AB335" s="48"/>
      <c r="AC335" s="48"/>
      <c r="AE335" s="43">
        <f t="shared" si="398"/>
        <v>8346.2950000000001</v>
      </c>
      <c r="AF335" s="43">
        <f t="shared" si="399"/>
        <v>8179.9907417315317</v>
      </c>
      <c r="AG335" s="238">
        <f t="shared" si="400"/>
        <v>1.0203152962822459</v>
      </c>
      <c r="AH335" s="5"/>
      <c r="DD335" s="2">
        <f t="shared" si="401"/>
        <v>1991</v>
      </c>
      <c r="DE335" s="46">
        <f t="shared" si="402"/>
        <v>1.180635281724385</v>
      </c>
      <c r="DF335" s="46">
        <f t="shared" si="403"/>
        <v>1.1166411184885634</v>
      </c>
      <c r="DG335" s="46">
        <f t="shared" si="404"/>
        <v>1.0450547275889428</v>
      </c>
      <c r="DH335" s="46">
        <f t="shared" si="405"/>
        <v>1.0117264571441322</v>
      </c>
      <c r="DI335" s="52">
        <f t="shared" si="417"/>
        <v>0.99813905330365649</v>
      </c>
    </row>
    <row r="336" spans="1:113" x14ac:dyDescent="0.2">
      <c r="A336" s="33" t="s">
        <v>515</v>
      </c>
      <c r="B336" s="1">
        <f t="shared" si="406"/>
        <v>1971</v>
      </c>
      <c r="D336" s="43">
        <f>Conversion_Factors!$M33*D185+D261</f>
        <v>8552.1864076831262</v>
      </c>
      <c r="F336" s="49">
        <f t="shared" si="396"/>
        <v>44.196531411053328</v>
      </c>
      <c r="H336" s="50">
        <f t="shared" si="407"/>
        <v>193.50356543012032</v>
      </c>
      <c r="K336" s="43">
        <f>Conversion_Factors!$M33*K185+K261</f>
        <v>8541.4628793322663</v>
      </c>
      <c r="L336" s="115">
        <f t="shared" si="397"/>
        <v>193.26093262595012</v>
      </c>
      <c r="O336" s="52">
        <f t="shared" si="408"/>
        <v>1.0012554674184451</v>
      </c>
      <c r="R336" s="116">
        <f t="shared" si="409"/>
        <v>0.96774591398105703</v>
      </c>
      <c r="S336" s="46"/>
      <c r="T336" s="46"/>
      <c r="V336" s="48">
        <f t="shared" si="410"/>
        <v>0.75976129204513909</v>
      </c>
      <c r="W336" s="48">
        <f t="shared" si="411"/>
        <v>0.98039742822336529</v>
      </c>
      <c r="X336" s="48">
        <f t="shared" si="412"/>
        <v>1.0130731776383979</v>
      </c>
      <c r="Y336" s="48">
        <f t="shared" si="413"/>
        <v>0.96774591398105703</v>
      </c>
      <c r="Z336" s="48">
        <f t="shared" si="414"/>
        <v>0.74486801678471537</v>
      </c>
      <c r="AA336" s="48">
        <f t="shared" si="415"/>
        <v>0.74486801678471548</v>
      </c>
      <c r="AB336" s="48"/>
      <c r="AC336" s="48"/>
      <c r="AE336" s="43">
        <f t="shared" si="398"/>
        <v>8720.9529999999995</v>
      </c>
      <c r="AF336" s="43">
        <f t="shared" si="399"/>
        <v>8552.1864076831262</v>
      </c>
      <c r="AG336" s="238">
        <f t="shared" si="400"/>
        <v>1.0196618627385077</v>
      </c>
      <c r="AH336" s="5"/>
      <c r="DD336" s="2">
        <f t="shared" si="401"/>
        <v>1992</v>
      </c>
      <c r="DE336" s="46">
        <f t="shared" si="402"/>
        <v>1.1853500574651772</v>
      </c>
      <c r="DF336" s="46">
        <f t="shared" si="403"/>
        <v>1.1271570613201707</v>
      </c>
      <c r="DG336" s="46">
        <f t="shared" si="404"/>
        <v>1.0530603416114017</v>
      </c>
      <c r="DH336" s="46">
        <f t="shared" si="405"/>
        <v>0.99863994018836089</v>
      </c>
      <c r="DI336" s="52">
        <f t="shared" si="417"/>
        <v>0.99472711450584794</v>
      </c>
    </row>
    <row r="337" spans="1:113" x14ac:dyDescent="0.2">
      <c r="A337" s="33" t="s">
        <v>515</v>
      </c>
      <c r="B337" s="1">
        <f t="shared" si="406"/>
        <v>1972</v>
      </c>
      <c r="D337" s="43">
        <f>Conversion_Factors!$M34*D186+D262</f>
        <v>9032.8907434403882</v>
      </c>
      <c r="F337" s="49">
        <f t="shared" si="396"/>
        <v>45.23715809396959</v>
      </c>
      <c r="H337" s="50">
        <f t="shared" si="407"/>
        <v>199.67856346494347</v>
      </c>
      <c r="K337" s="43">
        <f>Conversion_Factors!$M34*K186+K262</f>
        <v>8998.2300568000592</v>
      </c>
      <c r="L337" s="115">
        <f t="shared" si="397"/>
        <v>198.91236399307724</v>
      </c>
      <c r="O337" s="52">
        <f t="shared" si="408"/>
        <v>1.0038519449293404</v>
      </c>
      <c r="R337" s="116">
        <f t="shared" si="409"/>
        <v>0.99604521658385992</v>
      </c>
      <c r="S337" s="46"/>
      <c r="T337" s="46"/>
      <c r="V337" s="48">
        <f t="shared" si="410"/>
        <v>0.7776502043173672</v>
      </c>
      <c r="W337" s="48">
        <f t="shared" si="411"/>
        <v>1.0116834263865939</v>
      </c>
      <c r="X337" s="48">
        <f t="shared" si="412"/>
        <v>1.0157003010931256</v>
      </c>
      <c r="Y337" s="48">
        <f t="shared" si="413"/>
        <v>0.99604521658385992</v>
      </c>
      <c r="Z337" s="48">
        <f t="shared" si="414"/>
        <v>0.78673582323402891</v>
      </c>
      <c r="AA337" s="48">
        <f t="shared" si="415"/>
        <v>0.78673582323402891</v>
      </c>
      <c r="AB337" s="48"/>
      <c r="AC337" s="48"/>
      <c r="AE337" s="43">
        <f t="shared" si="398"/>
        <v>9183.4160000000011</v>
      </c>
      <c r="AF337" s="43">
        <f t="shared" si="399"/>
        <v>9032.8907434403882</v>
      </c>
      <c r="AG337" s="238">
        <f t="shared" si="400"/>
        <v>1.0167090257585183</v>
      </c>
      <c r="AH337" s="5"/>
      <c r="DD337" s="2">
        <f t="shared" si="401"/>
        <v>1993</v>
      </c>
      <c r="DE337" s="46">
        <f t="shared" si="402"/>
        <v>1.2120930722609429</v>
      </c>
      <c r="DF337" s="46">
        <f t="shared" si="403"/>
        <v>1.137198393024756</v>
      </c>
      <c r="DG337" s="46">
        <f t="shared" si="404"/>
        <v>1.0479610324751782</v>
      </c>
      <c r="DH337" s="46">
        <f t="shared" si="405"/>
        <v>1.0170787898145075</v>
      </c>
      <c r="DI337" s="52">
        <f t="shared" si="417"/>
        <v>0.99541070583966063</v>
      </c>
    </row>
    <row r="338" spans="1:113" x14ac:dyDescent="0.2">
      <c r="A338" s="33" t="s">
        <v>515</v>
      </c>
      <c r="B338" s="1">
        <f t="shared" si="406"/>
        <v>1973</v>
      </c>
      <c r="D338" s="43">
        <f>Conversion_Factors!$M35*D187+D263</f>
        <v>9401.8468832126473</v>
      </c>
      <c r="F338" s="49">
        <f t="shared" si="396"/>
        <v>46.382587898653007</v>
      </c>
      <c r="H338" s="50">
        <f t="shared" si="407"/>
        <v>202.70207655846829</v>
      </c>
      <c r="K338" s="43">
        <f>Conversion_Factors!$M35*K187+K263</f>
        <v>9465.5606431888154</v>
      </c>
      <c r="L338" s="115">
        <f t="shared" si="397"/>
        <v>204.07573341684335</v>
      </c>
      <c r="O338" s="52">
        <f t="shared" si="408"/>
        <v>0.99326888682267167</v>
      </c>
      <c r="R338" s="116">
        <f t="shared" si="409"/>
        <v>1.0219005697291101</v>
      </c>
      <c r="S338" s="46"/>
      <c r="T338" s="46"/>
      <c r="V338" s="48">
        <f t="shared" si="410"/>
        <v>0.79734073659600746</v>
      </c>
      <c r="W338" s="48">
        <f t="shared" si="411"/>
        <v>1.027002236944438</v>
      </c>
      <c r="X338" s="48">
        <f t="shared" si="412"/>
        <v>1.0049923322938163</v>
      </c>
      <c r="Y338" s="48">
        <f t="shared" si="413"/>
        <v>1.0219005697291101</v>
      </c>
      <c r="Z338" s="48">
        <f t="shared" si="414"/>
        <v>0.81887072009102568</v>
      </c>
      <c r="AA338" s="48">
        <f t="shared" si="415"/>
        <v>0.81887072009102557</v>
      </c>
      <c r="AB338" s="48"/>
      <c r="AC338" s="48"/>
      <c r="AE338" s="43">
        <f t="shared" si="398"/>
        <v>9542.9570000000003</v>
      </c>
      <c r="AF338" s="43">
        <f t="shared" si="399"/>
        <v>9401.8468832126473</v>
      </c>
      <c r="AG338" s="238">
        <f t="shared" si="400"/>
        <v>1.0148503436783203</v>
      </c>
      <c r="AH338" s="5"/>
      <c r="DD338" s="2">
        <f t="shared" si="401"/>
        <v>1994</v>
      </c>
      <c r="DE338" s="46">
        <f t="shared" si="402"/>
        <v>1.2411332058079698</v>
      </c>
      <c r="DF338" s="46">
        <f t="shared" si="403"/>
        <v>1.1485207898365286</v>
      </c>
      <c r="DG338" s="46">
        <f t="shared" si="404"/>
        <v>1.0686776947732699</v>
      </c>
      <c r="DH338" s="46">
        <f t="shared" si="405"/>
        <v>1.0111900537322447</v>
      </c>
      <c r="DI338" s="52">
        <f t="shared" si="417"/>
        <v>0.98970916558497513</v>
      </c>
    </row>
    <row r="339" spans="1:113" x14ac:dyDescent="0.2">
      <c r="A339" s="33" t="s">
        <v>515</v>
      </c>
      <c r="B339" s="1">
        <f t="shared" si="406"/>
        <v>1974</v>
      </c>
      <c r="D339" s="43">
        <f>Conversion_Factors!$M36*D188+D264</f>
        <v>9187.8467972246617</v>
      </c>
      <c r="F339" s="49">
        <f t="shared" si="396"/>
        <v>47.542368755172326</v>
      </c>
      <c r="H339" s="50">
        <f t="shared" si="407"/>
        <v>193.25597436129178</v>
      </c>
      <c r="K339" s="43">
        <f>Conversion_Factors!$M36*K188+K264</f>
        <v>9280.7330910357268</v>
      </c>
      <c r="L339" s="115">
        <f t="shared" si="397"/>
        <v>195.20973258249862</v>
      </c>
      <c r="O339" s="52">
        <f t="shared" si="408"/>
        <v>0.98999149173886014</v>
      </c>
      <c r="R339" s="116">
        <f t="shared" si="409"/>
        <v>0.97750444701456185</v>
      </c>
      <c r="S339" s="46"/>
      <c r="T339" s="46"/>
      <c r="V339" s="48">
        <f t="shared" si="410"/>
        <v>0.81727797089711285</v>
      </c>
      <c r="W339" s="48">
        <f t="shared" si="411"/>
        <v>0.97914299321287324</v>
      </c>
      <c r="X339" s="48">
        <f t="shared" si="412"/>
        <v>1.0016762544695483</v>
      </c>
      <c r="Y339" s="48">
        <f t="shared" si="413"/>
        <v>0.97750444701456185</v>
      </c>
      <c r="Z339" s="48">
        <f t="shared" si="414"/>
        <v>0.8002319987111427</v>
      </c>
      <c r="AA339" s="48">
        <f t="shared" si="415"/>
        <v>0.80023199871114259</v>
      </c>
      <c r="AB339" s="48"/>
      <c r="AC339" s="48"/>
      <c r="AE339" s="43">
        <f t="shared" si="398"/>
        <v>9393.3230000000003</v>
      </c>
      <c r="AF339" s="43">
        <f t="shared" si="399"/>
        <v>9187.8467972246617</v>
      </c>
      <c r="AG339" s="238">
        <f t="shared" si="400"/>
        <v>1.0222050356290155</v>
      </c>
      <c r="AH339" s="5"/>
      <c r="DD339" s="2">
        <f t="shared" si="401"/>
        <v>1995</v>
      </c>
      <c r="DE339" s="46">
        <f t="shared" si="402"/>
        <v>1.2753825473458611</v>
      </c>
      <c r="DF339" s="46">
        <f t="shared" si="403"/>
        <v>1.1624022877522788</v>
      </c>
      <c r="DG339" s="46">
        <f t="shared" si="404"/>
        <v>1.0807884108273298</v>
      </c>
      <c r="DH339" s="46">
        <f t="shared" si="405"/>
        <v>1.0151806576702818</v>
      </c>
      <c r="DI339" s="52">
        <f t="shared" si="417"/>
        <v>0.99416875585563225</v>
      </c>
    </row>
    <row r="340" spans="1:113" x14ac:dyDescent="0.2">
      <c r="A340" s="33" t="s">
        <v>515</v>
      </c>
      <c r="B340" s="1">
        <f t="shared" si="406"/>
        <v>1975</v>
      </c>
      <c r="D340" s="43">
        <f>Conversion_Factors!$M37*D189+D265</f>
        <v>9304.7265312250929</v>
      </c>
      <c r="F340" s="49">
        <f t="shared" si="396"/>
        <v>48.478406456760915</v>
      </c>
      <c r="H340" s="50">
        <f t="shared" si="407"/>
        <v>191.93548656604889</v>
      </c>
      <c r="K340" s="43">
        <f>Conversion_Factors!$M37*K189+K265</f>
        <v>9340.3576203505982</v>
      </c>
      <c r="L340" s="115">
        <f t="shared" si="397"/>
        <v>192.67047543490304</v>
      </c>
      <c r="O340" s="52">
        <f t="shared" si="408"/>
        <v>0.99618525429391769</v>
      </c>
      <c r="R340" s="116">
        <f t="shared" si="409"/>
        <v>0.96478922466856942</v>
      </c>
      <c r="S340" s="46"/>
      <c r="T340" s="46"/>
      <c r="V340" s="48">
        <f t="shared" si="410"/>
        <v>0.83336894434812103</v>
      </c>
      <c r="W340" s="48">
        <f t="shared" si="411"/>
        <v>0.97245266254336438</v>
      </c>
      <c r="X340" s="48">
        <f t="shared" si="412"/>
        <v>1.0079431213355721</v>
      </c>
      <c r="Y340" s="48">
        <f t="shared" si="413"/>
        <v>0.96478922466856942</v>
      </c>
      <c r="Z340" s="48">
        <f t="shared" si="414"/>
        <v>0.81041184881228312</v>
      </c>
      <c r="AA340" s="48">
        <f t="shared" si="415"/>
        <v>0.81041184881228312</v>
      </c>
      <c r="AB340" s="48"/>
      <c r="AC340" s="48"/>
      <c r="AE340" s="43">
        <f t="shared" si="398"/>
        <v>9492.4910000000018</v>
      </c>
      <c r="AF340" s="43">
        <f t="shared" si="399"/>
        <v>9304.7265312250929</v>
      </c>
      <c r="AG340" s="238">
        <f t="shared" si="400"/>
        <v>1.0199998251581655</v>
      </c>
      <c r="AH340" s="5"/>
      <c r="DD340" s="2">
        <f t="shared" si="401"/>
        <v>1996</v>
      </c>
      <c r="DE340" s="46">
        <f t="shared" si="402"/>
        <v>1.3167279095033981</v>
      </c>
      <c r="DF340" s="46">
        <f t="shared" si="403"/>
        <v>1.1777938855467078</v>
      </c>
      <c r="DG340" s="46">
        <f t="shared" si="404"/>
        <v>1.1044284975499949</v>
      </c>
      <c r="DH340" s="46">
        <f t="shared" si="405"/>
        <v>1.0122531605471348</v>
      </c>
      <c r="DI340" s="52">
        <f t="shared" si="417"/>
        <v>0.99477983122068403</v>
      </c>
    </row>
    <row r="341" spans="1:113" x14ac:dyDescent="0.2">
      <c r="A341" s="33" t="s">
        <v>515</v>
      </c>
      <c r="B341" s="1">
        <f t="shared" si="406"/>
        <v>1976</v>
      </c>
      <c r="D341" s="43">
        <f>Conversion_Factors!$M38*D190+D266</f>
        <v>9880.0254133387643</v>
      </c>
      <c r="F341" s="49">
        <f t="shared" si="396"/>
        <v>49.218818000569165</v>
      </c>
      <c r="H341" s="50">
        <f t="shared" si="407"/>
        <v>200.73674693334797</v>
      </c>
      <c r="K341" s="43">
        <f>Conversion_Factors!$M38*K190+K266</f>
        <v>9818.5224637870324</v>
      </c>
      <c r="L341" s="115">
        <f t="shared" si="397"/>
        <v>199.48716492284498</v>
      </c>
      <c r="O341" s="52">
        <f t="shared" si="408"/>
        <v>1.0062639719752711</v>
      </c>
      <c r="R341" s="116">
        <f t="shared" si="409"/>
        <v>0.99892350783277917</v>
      </c>
      <c r="S341" s="46"/>
      <c r="T341" s="46"/>
      <c r="V341" s="48">
        <f t="shared" si="410"/>
        <v>0.84609700270946586</v>
      </c>
      <c r="W341" s="48">
        <f t="shared" si="411"/>
        <v>1.0170447764408228</v>
      </c>
      <c r="X341" s="48">
        <f t="shared" si="412"/>
        <v>1.018140797033958</v>
      </c>
      <c r="Y341" s="48">
        <f t="shared" si="413"/>
        <v>0.99892350783277917</v>
      </c>
      <c r="Z341" s="48">
        <f t="shared" si="414"/>
        <v>0.86051853696789915</v>
      </c>
      <c r="AA341" s="48">
        <f t="shared" si="415"/>
        <v>0.86051853696789893</v>
      </c>
      <c r="AB341" s="48"/>
      <c r="AC341" s="48"/>
      <c r="AE341" s="43">
        <f t="shared" si="398"/>
        <v>10063.333999999999</v>
      </c>
      <c r="AF341" s="43">
        <f t="shared" si="399"/>
        <v>9880.0254133387643</v>
      </c>
      <c r="AG341" s="238">
        <f t="shared" si="400"/>
        <v>1.0187151218556032</v>
      </c>
      <c r="AH341" s="5"/>
      <c r="DD341" s="2">
        <f t="shared" si="401"/>
        <v>1997</v>
      </c>
      <c r="DE341" s="46">
        <f t="shared" si="402"/>
        <v>1.342034398781115</v>
      </c>
      <c r="DF341" s="46">
        <f t="shared" si="403"/>
        <v>1.1950535636486832</v>
      </c>
      <c r="DG341" s="46">
        <f t="shared" si="404"/>
        <v>1.1152878068810932</v>
      </c>
      <c r="DH341" s="46">
        <f t="shared" si="405"/>
        <v>1.0069069122642851</v>
      </c>
      <c r="DI341" s="52">
        <f t="shared" si="417"/>
        <v>0.99285071987062934</v>
      </c>
    </row>
    <row r="342" spans="1:113" x14ac:dyDescent="0.2">
      <c r="A342" s="33" t="s">
        <v>515</v>
      </c>
      <c r="B342" s="1">
        <f t="shared" si="406"/>
        <v>1977</v>
      </c>
      <c r="D342" s="43">
        <f>Conversion_Factors!$M39*D191+D267</f>
        <v>10046.20460567625</v>
      </c>
      <c r="F342" s="49">
        <f t="shared" si="396"/>
        <v>50.022048157018361</v>
      </c>
      <c r="H342" s="50">
        <f t="shared" si="407"/>
        <v>200.83553104705717</v>
      </c>
      <c r="K342" s="43">
        <f>Conversion_Factors!$M39*K191+K267</f>
        <v>10016.328775004093</v>
      </c>
      <c r="L342" s="115">
        <f t="shared" si="397"/>
        <v>200.23827780028134</v>
      </c>
      <c r="O342" s="52">
        <f t="shared" si="408"/>
        <v>1.0029827126628184</v>
      </c>
      <c r="R342" s="116">
        <f t="shared" si="409"/>
        <v>1.0026846736731845</v>
      </c>
      <c r="S342" s="46"/>
      <c r="T342" s="46"/>
      <c r="V342" s="48">
        <f t="shared" si="410"/>
        <v>0.85990494559524699</v>
      </c>
      <c r="W342" s="48">
        <f t="shared" si="411"/>
        <v>1.0175452720818958</v>
      </c>
      <c r="X342" s="48">
        <f t="shared" si="412"/>
        <v>1.0148208093719751</v>
      </c>
      <c r="Y342" s="48">
        <f t="shared" si="413"/>
        <v>1.0026846736731845</v>
      </c>
      <c r="Z342" s="48">
        <f t="shared" si="414"/>
        <v>0.87499221183028342</v>
      </c>
      <c r="AA342" s="48">
        <f t="shared" si="415"/>
        <v>0.87499221183028342</v>
      </c>
      <c r="AB342" s="48"/>
      <c r="AC342" s="48"/>
      <c r="AE342" s="43">
        <f t="shared" si="398"/>
        <v>10238.851610245176</v>
      </c>
      <c r="AF342" s="43">
        <f t="shared" si="399"/>
        <v>10046.20460567625</v>
      </c>
      <c r="AG342" s="238">
        <f t="shared" si="400"/>
        <v>1.0192149463879729</v>
      </c>
      <c r="AH342" s="5"/>
      <c r="DD342" s="2">
        <f t="shared" si="401"/>
        <v>1998</v>
      </c>
      <c r="DE342" s="46">
        <f t="shared" si="402"/>
        <v>1.3667975238338916</v>
      </c>
      <c r="DF342" s="46">
        <f t="shared" si="403"/>
        <v>1.2170318063299685</v>
      </c>
      <c r="DG342" s="46">
        <f t="shared" si="404"/>
        <v>1.116450073929157</v>
      </c>
      <c r="DH342" s="46">
        <f t="shared" si="405"/>
        <v>1.0059188538051778</v>
      </c>
      <c r="DI342" s="52">
        <f t="shared" si="417"/>
        <v>0.99324094055381695</v>
      </c>
    </row>
    <row r="343" spans="1:113" x14ac:dyDescent="0.2">
      <c r="A343" s="33" t="s">
        <v>515</v>
      </c>
      <c r="B343" s="1">
        <f t="shared" si="406"/>
        <v>1978</v>
      </c>
      <c r="D343" s="43">
        <f>Conversion_Factors!$M40*D192+D268</f>
        <v>10292.012319171272</v>
      </c>
      <c r="F343" s="49">
        <f t="shared" si="396"/>
        <v>51.004508012970277</v>
      </c>
      <c r="H343" s="50">
        <f t="shared" si="407"/>
        <v>201.78632674104117</v>
      </c>
      <c r="K343" s="43">
        <f>Conversion_Factors!$M40*K192+K268</f>
        <v>10082.728717207205</v>
      </c>
      <c r="L343" s="115">
        <f t="shared" si="397"/>
        <v>197.6830893975725</v>
      </c>
      <c r="O343" s="52">
        <f t="shared" si="408"/>
        <v>1.0207566431502717</v>
      </c>
      <c r="R343" s="116">
        <f t="shared" si="409"/>
        <v>0.98988967624367685</v>
      </c>
      <c r="S343" s="46"/>
      <c r="T343" s="46"/>
      <c r="V343" s="48">
        <f t="shared" si="410"/>
        <v>0.87679393995089527</v>
      </c>
      <c r="W343" s="48">
        <f t="shared" si="411"/>
        <v>1.0223625355316712</v>
      </c>
      <c r="X343" s="48">
        <f t="shared" si="412"/>
        <v>1.0328045236426939</v>
      </c>
      <c r="Y343" s="48">
        <f t="shared" si="413"/>
        <v>0.98988967624367685</v>
      </c>
      <c r="Z343" s="48">
        <f t="shared" si="414"/>
        <v>0.89640127558700122</v>
      </c>
      <c r="AA343" s="48">
        <f t="shared" si="415"/>
        <v>0.89640127558700122</v>
      </c>
      <c r="AB343" s="48"/>
      <c r="AC343" s="48" t="e">
        <f>#REF!*#REF!*X343</f>
        <v>#REF!</v>
      </c>
      <c r="AE343" s="43">
        <f t="shared" si="398"/>
        <v>10543.397742854286</v>
      </c>
      <c r="AF343" s="43">
        <f t="shared" si="399"/>
        <v>10292.012319171272</v>
      </c>
      <c r="AG343" s="238">
        <f t="shared" si="400"/>
        <v>1.0248680709640321</v>
      </c>
      <c r="AH343" s="5"/>
      <c r="DD343" s="2">
        <f t="shared" si="401"/>
        <v>1999</v>
      </c>
      <c r="DE343" s="46">
        <f t="shared" si="402"/>
        <v>1.3962610294003561</v>
      </c>
      <c r="DF343" s="46">
        <f t="shared" si="403"/>
        <v>1.242869781413823</v>
      </c>
      <c r="DG343" s="46">
        <f t="shared" si="404"/>
        <v>1.1173938729152701</v>
      </c>
      <c r="DH343" s="46">
        <f t="shared" si="405"/>
        <v>1.0053903262900175</v>
      </c>
      <c r="DI343" s="52">
        <f t="shared" si="417"/>
        <v>0.99753221616117915</v>
      </c>
    </row>
    <row r="344" spans="1:113" x14ac:dyDescent="0.2">
      <c r="A344" s="33" t="s">
        <v>515</v>
      </c>
      <c r="B344" s="1">
        <f t="shared" si="406"/>
        <v>1979</v>
      </c>
      <c r="D344" s="43">
        <f>Conversion_Factors!$M41*D193+D269</f>
        <v>10483.025976113317</v>
      </c>
      <c r="F344" s="49">
        <f t="shared" si="396"/>
        <v>52.144920365325937</v>
      </c>
      <c r="H344" s="50">
        <f t="shared" si="407"/>
        <v>201.03637905033727</v>
      </c>
      <c r="K344" s="43">
        <f>Conversion_Factors!$M41*K193+K269</f>
        <v>10422.34778230198</v>
      </c>
      <c r="L344" s="115">
        <f t="shared" si="397"/>
        <v>199.8727337060501</v>
      </c>
      <c r="O344" s="52">
        <f t="shared" si="408"/>
        <v>1.0058219313996002</v>
      </c>
      <c r="R344" s="116">
        <f t="shared" si="409"/>
        <v>1.0008542271428613</v>
      </c>
      <c r="S344" s="46"/>
      <c r="T344" s="46"/>
      <c r="V344" s="48">
        <f t="shared" si="410"/>
        <v>0.89639821962233757</v>
      </c>
      <c r="W344" s="48">
        <f t="shared" si="411"/>
        <v>1.0185628805452949</v>
      </c>
      <c r="X344" s="48">
        <f t="shared" si="412"/>
        <v>1.0176935391010802</v>
      </c>
      <c r="Y344" s="48">
        <f t="shared" si="413"/>
        <v>1.0008542271428613</v>
      </c>
      <c r="Z344" s="48">
        <f t="shared" si="414"/>
        <v>0.91303795269420207</v>
      </c>
      <c r="AA344" s="48">
        <f t="shared" si="415"/>
        <v>0.91303795269420196</v>
      </c>
      <c r="AB344" s="48"/>
      <c r="AC344" s="48" t="e">
        <f>#REF!*#REF!*X344</f>
        <v>#REF!</v>
      </c>
      <c r="AE344" s="43">
        <f t="shared" si="398"/>
        <v>10679.241087160255</v>
      </c>
      <c r="AF344" s="43">
        <f t="shared" si="399"/>
        <v>10483.025976113317</v>
      </c>
      <c r="AG344" s="238">
        <f t="shared" si="400"/>
        <v>1.0188583667251434</v>
      </c>
      <c r="AH344" s="5"/>
      <c r="DD344" s="2">
        <f t="shared" si="401"/>
        <v>2000</v>
      </c>
      <c r="DE344" s="46">
        <f t="shared" si="402"/>
        <v>1.4700027040681887</v>
      </c>
      <c r="DF344" s="46">
        <f t="shared" si="403"/>
        <v>1.2698678823650202</v>
      </c>
      <c r="DG344" s="46">
        <f t="shared" si="404"/>
        <v>1.149333373460028</v>
      </c>
      <c r="DH344" s="46">
        <f t="shared" si="405"/>
        <v>1.0071950366027134</v>
      </c>
      <c r="DI344" s="52">
        <f t="shared" si="417"/>
        <v>0.99490245887395612</v>
      </c>
    </row>
    <row r="345" spans="1:113" x14ac:dyDescent="0.2">
      <c r="A345" s="33" t="s">
        <v>515</v>
      </c>
      <c r="B345" s="1">
        <f t="shared" si="406"/>
        <v>1980</v>
      </c>
      <c r="D345" s="43">
        <f>Conversion_Factors!$M42*D194+D270</f>
        <v>10392.772879737806</v>
      </c>
      <c r="F345" s="49">
        <f t="shared" si="396"/>
        <v>53.249557142872121</v>
      </c>
      <c r="H345" s="50">
        <f t="shared" si="407"/>
        <v>195.1710669039613</v>
      </c>
      <c r="K345" s="43">
        <f>Conversion_Factors!$M42*K194+K270</f>
        <v>10248.143509450681</v>
      </c>
      <c r="L345" s="115">
        <f t="shared" si="397"/>
        <v>192.45499980317635</v>
      </c>
      <c r="O345" s="52">
        <f t="shared" si="408"/>
        <v>1.0141127385807731</v>
      </c>
      <c r="R345" s="116">
        <f t="shared" si="409"/>
        <v>0.96371023959211022</v>
      </c>
      <c r="S345" s="46"/>
      <c r="T345" s="46"/>
      <c r="V345" s="48">
        <f t="shared" si="410"/>
        <v>0.91538749861220803</v>
      </c>
      <c r="W345" s="48">
        <f t="shared" si="411"/>
        <v>0.98884592452305109</v>
      </c>
      <c r="X345" s="48">
        <f t="shared" si="412"/>
        <v>1.026082201784615</v>
      </c>
      <c r="Y345" s="48">
        <f t="shared" si="413"/>
        <v>0.96371023959211022</v>
      </c>
      <c r="Z345" s="48">
        <f t="shared" si="414"/>
        <v>0.90517719736203217</v>
      </c>
      <c r="AA345" s="48">
        <f t="shared" si="415"/>
        <v>0.90517719736203195</v>
      </c>
      <c r="AB345" s="48"/>
      <c r="AC345" s="48" t="e">
        <f>#REF!*#REF!*X345</f>
        <v>#REF!</v>
      </c>
      <c r="AE345" s="43">
        <f t="shared" si="398"/>
        <v>10609.547663242378</v>
      </c>
      <c r="AF345" s="43">
        <f t="shared" si="399"/>
        <v>10392.772879737806</v>
      </c>
      <c r="AG345" s="238">
        <f t="shared" si="400"/>
        <v>1.0210666530323</v>
      </c>
      <c r="AH345" s="5"/>
      <c r="DD345" s="2">
        <f t="shared" si="401"/>
        <v>2001</v>
      </c>
      <c r="DE345" s="46">
        <f t="shared" si="402"/>
        <v>1.4707043232579891</v>
      </c>
      <c r="DF345" s="46">
        <f t="shared" si="403"/>
        <v>1.2959542332713276</v>
      </c>
      <c r="DG345" s="46">
        <f t="shared" si="404"/>
        <v>1.1329614126890466</v>
      </c>
      <c r="DH345" s="46">
        <f t="shared" si="405"/>
        <v>1.0016605874684068</v>
      </c>
      <c r="DI345" s="52">
        <f t="shared" si="417"/>
        <v>0.98406483661469113</v>
      </c>
    </row>
    <row r="346" spans="1:113" x14ac:dyDescent="0.2">
      <c r="A346" s="33" t="s">
        <v>515</v>
      </c>
      <c r="B346" s="1">
        <f t="shared" si="406"/>
        <v>1981</v>
      </c>
      <c r="D346" s="43">
        <f>Conversion_Factors!$M43*D195+D271</f>
        <v>10542.237444159256</v>
      </c>
      <c r="F346" s="49">
        <f t="shared" ref="F346:F377" si="418">F47</f>
        <v>54.225356492580367</v>
      </c>
      <c r="H346" s="50">
        <f t="shared" si="407"/>
        <v>194.41527222788744</v>
      </c>
      <c r="K346" s="43">
        <f>Conversion_Factors!$M43*K195+K271</f>
        <v>10511.083901689974</v>
      </c>
      <c r="L346" s="115">
        <f t="shared" si="397"/>
        <v>193.84075240018387</v>
      </c>
      <c r="O346" s="52">
        <f t="shared" si="408"/>
        <v>1.0029638753491705</v>
      </c>
      <c r="R346" s="116">
        <f t="shared" si="409"/>
        <v>0.97064933688053234</v>
      </c>
      <c r="S346" s="46"/>
      <c r="T346" s="46"/>
      <c r="V346" s="48">
        <f t="shared" si="410"/>
        <v>0.93216199541187617</v>
      </c>
      <c r="W346" s="48">
        <f t="shared" si="411"/>
        <v>0.98501664543436518</v>
      </c>
      <c r="X346" s="48">
        <f t="shared" si="412"/>
        <v>1.0148017497235473</v>
      </c>
      <c r="Y346" s="48">
        <f t="shared" si="413"/>
        <v>0.97064933688053234</v>
      </c>
      <c r="Z346" s="48">
        <f t="shared" si="414"/>
        <v>0.91819508172201025</v>
      </c>
      <c r="AA346" s="48">
        <f t="shared" si="415"/>
        <v>0.91819508172201036</v>
      </c>
      <c r="AB346" s="48"/>
      <c r="AC346" s="48" t="e">
        <f>#REF!*#REF!*X346</f>
        <v>#REF!</v>
      </c>
      <c r="AE346" s="43">
        <f t="shared" ref="AE346:AE376" si="419">D47</f>
        <v>10646.608699792641</v>
      </c>
      <c r="AF346" s="43">
        <f t="shared" ref="AF346:AF375" si="420">D346</f>
        <v>10542.237444159256</v>
      </c>
      <c r="AG346" s="238">
        <f t="shared" ref="AG346:AG376" si="421">Y47/Y346</f>
        <v>1.0099724617451165</v>
      </c>
      <c r="AH346" s="5"/>
      <c r="DD346" s="2">
        <f t="shared" si="401"/>
        <v>2002</v>
      </c>
      <c r="DE346" s="46">
        <f t="shared" si="402"/>
        <v>1.4960368967574349</v>
      </c>
      <c r="DF346" s="46">
        <f t="shared" si="403"/>
        <v>1.3179306558420987</v>
      </c>
      <c r="DG346" s="46">
        <f t="shared" si="404"/>
        <v>1.1171429815522671</v>
      </c>
      <c r="DH346" s="46">
        <f t="shared" si="405"/>
        <v>1.0161106030123033</v>
      </c>
      <c r="DI346" s="52">
        <f t="shared" si="417"/>
        <v>0.98447253858132555</v>
      </c>
    </row>
    <row r="347" spans="1:113" x14ac:dyDescent="0.2">
      <c r="A347" s="33" t="s">
        <v>515</v>
      </c>
      <c r="B347" s="1">
        <f t="shared" si="406"/>
        <v>1982</v>
      </c>
      <c r="D347" s="43">
        <f>Conversion_Factors!$M44*D196+D272</f>
        <v>10713.046985124569</v>
      </c>
      <c r="F347" s="49">
        <f t="shared" si="418"/>
        <v>55.124436870888367</v>
      </c>
      <c r="H347" s="50">
        <f t="shared" si="407"/>
        <v>194.34297370178143</v>
      </c>
      <c r="K347" s="43">
        <f>Conversion_Factors!$M44*K196+K272</f>
        <v>10761.724696322475</v>
      </c>
      <c r="L347" s="115">
        <f t="shared" si="397"/>
        <v>195.22602510259517</v>
      </c>
      <c r="O347" s="52">
        <f t="shared" si="408"/>
        <v>0.99547677416292379</v>
      </c>
      <c r="R347" s="116">
        <f t="shared" si="409"/>
        <v>0.97758603111714093</v>
      </c>
      <c r="S347" s="46"/>
      <c r="T347" s="46"/>
      <c r="V347" s="48">
        <f t="shared" si="410"/>
        <v>0.94761765331232584</v>
      </c>
      <c r="W347" s="48">
        <f t="shared" si="411"/>
        <v>0.98465034061253354</v>
      </c>
      <c r="X347" s="48">
        <f t="shared" si="412"/>
        <v>1.0072262790900559</v>
      </c>
      <c r="Y347" s="48">
        <f t="shared" si="413"/>
        <v>0.97758603111714093</v>
      </c>
      <c r="Z347" s="48">
        <f t="shared" si="414"/>
        <v>0.9330720451044312</v>
      </c>
      <c r="AA347" s="48">
        <f t="shared" si="415"/>
        <v>0.93307204510443131</v>
      </c>
      <c r="AB347" s="48"/>
      <c r="AC347" s="48" t="e">
        <f>#REF!*#REF!*X347</f>
        <v>#REF!</v>
      </c>
      <c r="AE347" s="43">
        <f t="shared" si="419"/>
        <v>10891.370402773888</v>
      </c>
      <c r="AF347" s="43">
        <f t="shared" si="420"/>
        <v>10713.046985124569</v>
      </c>
      <c r="AG347" s="238">
        <f t="shared" si="421"/>
        <v>1.0165598163127811</v>
      </c>
      <c r="AH347" s="5"/>
      <c r="DD347" s="2">
        <f t="shared" si="401"/>
        <v>2003</v>
      </c>
      <c r="DE347" s="46">
        <f t="shared" si="402"/>
        <v>1.5126712589540408</v>
      </c>
      <c r="DF347" s="46">
        <f t="shared" si="403"/>
        <v>1.3368289042191999</v>
      </c>
      <c r="DG347" s="46">
        <f t="shared" si="404"/>
        <v>1.1208263921992998</v>
      </c>
      <c r="DH347" s="46">
        <f t="shared" si="405"/>
        <v>1.0095559191495758</v>
      </c>
      <c r="DI347" s="52">
        <f t="shared" si="417"/>
        <v>0.97941681020505622</v>
      </c>
    </row>
    <row r="348" spans="1:113" x14ac:dyDescent="0.2">
      <c r="A348" s="33" t="s">
        <v>515</v>
      </c>
      <c r="B348" s="1">
        <f t="shared" si="406"/>
        <v>1983</v>
      </c>
      <c r="D348" s="43">
        <f>Conversion_Factors!$M45*D197+D273</f>
        <v>10818.638009733271</v>
      </c>
      <c r="F348" s="49">
        <f t="shared" si="418"/>
        <v>55.948968379792689</v>
      </c>
      <c r="H348" s="50">
        <f t="shared" si="407"/>
        <v>193.36617498099719</v>
      </c>
      <c r="K348" s="43">
        <f>Conversion_Factors!$M45*K197+K273</f>
        <v>10786.8747856683</v>
      </c>
      <c r="L348" s="115">
        <f t="shared" si="397"/>
        <v>192.79845720201408</v>
      </c>
      <c r="O348" s="52">
        <f t="shared" si="408"/>
        <v>1.0029446178523527</v>
      </c>
      <c r="R348" s="116">
        <f t="shared" si="409"/>
        <v>0.96543008793308394</v>
      </c>
      <c r="S348" s="46"/>
      <c r="T348" s="46"/>
      <c r="V348" s="48">
        <f t="shared" si="410"/>
        <v>0.96179177749213429</v>
      </c>
      <c r="W348" s="48">
        <f t="shared" si="411"/>
        <v>0.97970133126678793</v>
      </c>
      <c r="X348" s="48">
        <f t="shared" si="412"/>
        <v>1.0147822649325728</v>
      </c>
      <c r="Y348" s="48">
        <f t="shared" si="413"/>
        <v>0.96543008793308394</v>
      </c>
      <c r="Z348" s="48">
        <f t="shared" si="414"/>
        <v>0.94226868481049419</v>
      </c>
      <c r="AA348" s="48">
        <f t="shared" si="415"/>
        <v>0.94226868481049419</v>
      </c>
      <c r="AB348" s="48"/>
      <c r="AC348" s="48" t="e">
        <f>#REF!*#REF!*X348</f>
        <v>#REF!</v>
      </c>
      <c r="AE348" s="43">
        <f t="shared" si="419"/>
        <v>10969.275809498227</v>
      </c>
      <c r="AF348" s="43">
        <f t="shared" si="420"/>
        <v>10818.638009733271</v>
      </c>
      <c r="AG348" s="238">
        <f t="shared" si="421"/>
        <v>1.0139556560792937</v>
      </c>
      <c r="AH348" s="5"/>
      <c r="DD348" s="2">
        <f t="shared" si="401"/>
        <v>2004</v>
      </c>
      <c r="DE348" s="46">
        <f t="shared" si="402"/>
        <v>1.5329517821777461</v>
      </c>
      <c r="DF348" s="46">
        <f t="shared" si="403"/>
        <v>1.3553934946810937</v>
      </c>
      <c r="DG348" s="46">
        <f t="shared" si="404"/>
        <v>1.1268620032929122</v>
      </c>
      <c r="DH348" s="46">
        <f t="shared" si="405"/>
        <v>1.003673280516018</v>
      </c>
      <c r="DI348" s="52">
        <f t="shared" si="417"/>
        <v>0.98056743786234657</v>
      </c>
    </row>
    <row r="349" spans="1:113" x14ac:dyDescent="0.2">
      <c r="A349" s="33" t="s">
        <v>515</v>
      </c>
      <c r="B349" s="1">
        <f t="shared" si="406"/>
        <v>1984</v>
      </c>
      <c r="D349" s="43">
        <f>Conversion_Factors!$M46*D198+D274</f>
        <v>11465.121254167585</v>
      </c>
      <c r="F349" s="49">
        <f t="shared" si="418"/>
        <v>56.945768657713671</v>
      </c>
      <c r="H349" s="50">
        <f t="shared" si="407"/>
        <v>201.33403278971389</v>
      </c>
      <c r="K349" s="43">
        <f>Conversion_Factors!$M46*K198+K274</f>
        <v>11563.9416945009</v>
      </c>
      <c r="L349" s="115">
        <f t="shared" si="397"/>
        <v>203.0693757776591</v>
      </c>
      <c r="O349" s="52">
        <f t="shared" si="408"/>
        <v>0.99145443284444201</v>
      </c>
      <c r="R349" s="116">
        <f t="shared" si="409"/>
        <v>1.0168612765823204</v>
      </c>
      <c r="S349" s="46"/>
      <c r="T349" s="46"/>
      <c r="V349" s="48">
        <f t="shared" si="410"/>
        <v>0.97892729113732491</v>
      </c>
      <c r="W349" s="48">
        <f t="shared" si="411"/>
        <v>1.0200709610808512</v>
      </c>
      <c r="X349" s="48">
        <f t="shared" si="412"/>
        <v>1.0031564625111091</v>
      </c>
      <c r="Y349" s="48">
        <f t="shared" si="413"/>
        <v>1.0168612765823204</v>
      </c>
      <c r="Z349" s="48">
        <f t="shared" si="414"/>
        <v>0.99857530269872508</v>
      </c>
      <c r="AA349" s="48">
        <f t="shared" si="415"/>
        <v>0.99857530269872519</v>
      </c>
      <c r="AB349" s="48"/>
      <c r="AC349" s="48" t="e">
        <f>#REF!*#REF!*X349</f>
        <v>#REF!</v>
      </c>
      <c r="AE349" s="43">
        <f t="shared" si="419"/>
        <v>11474.173567789199</v>
      </c>
      <c r="AF349" s="43">
        <f t="shared" si="420"/>
        <v>11465.121254167585</v>
      </c>
      <c r="AG349" s="238">
        <f t="shared" si="421"/>
        <v>1.0007837153955184</v>
      </c>
      <c r="AH349" s="5"/>
      <c r="DD349" s="2">
        <f t="shared" si="401"/>
        <v>2005</v>
      </c>
      <c r="DE349" s="46">
        <f t="shared" si="402"/>
        <v>1.5607954364407299</v>
      </c>
      <c r="DF349" s="46">
        <f t="shared" si="403"/>
        <v>1.3749235017534167</v>
      </c>
      <c r="DG349" s="46">
        <f t="shared" si="404"/>
        <v>1.1199209564492763</v>
      </c>
      <c r="DH349" s="46">
        <f t="shared" si="405"/>
        <v>1.0136314562854911</v>
      </c>
      <c r="DI349" s="52">
        <f t="shared" si="417"/>
        <v>0.97437771708529008</v>
      </c>
    </row>
    <row r="350" spans="1:113" x14ac:dyDescent="0.2">
      <c r="A350" s="33" t="s">
        <v>515</v>
      </c>
      <c r="B350" s="1">
        <f t="shared" si="406"/>
        <v>1985</v>
      </c>
      <c r="D350" s="43">
        <f>Conversion_Factors!$M47*D199+D275</f>
        <v>11481.47888615133</v>
      </c>
      <c r="F350" s="49">
        <f t="shared" si="418"/>
        <v>58.171601888383009</v>
      </c>
      <c r="H350" s="50">
        <f t="shared" si="407"/>
        <v>197.37257550826024</v>
      </c>
      <c r="K350" s="43">
        <f>Conversion_Factors!$M47*K199+K275</f>
        <v>11616.993542288872</v>
      </c>
      <c r="L350" s="115">
        <f t="shared" si="397"/>
        <v>199.70214271525518</v>
      </c>
      <c r="O350" s="52">
        <f t="shared" si="408"/>
        <v>0.98833479112782208</v>
      </c>
      <c r="R350" s="116">
        <f t="shared" si="409"/>
        <v>1</v>
      </c>
      <c r="S350" s="46"/>
      <c r="T350" s="46"/>
      <c r="V350" s="48">
        <f t="shared" si="410"/>
        <v>1</v>
      </c>
      <c r="W350" s="48">
        <f t="shared" si="411"/>
        <v>1</v>
      </c>
      <c r="X350" s="48">
        <f t="shared" si="412"/>
        <v>1</v>
      </c>
      <c r="Y350" s="48">
        <f t="shared" si="413"/>
        <v>1</v>
      </c>
      <c r="Z350" s="48">
        <f t="shared" si="414"/>
        <v>1</v>
      </c>
      <c r="AA350" s="48">
        <f t="shared" si="415"/>
        <v>1</v>
      </c>
      <c r="AB350" s="48"/>
      <c r="AC350" s="48" t="e">
        <f>#REF!*#REF!*X350</f>
        <v>#REF!</v>
      </c>
      <c r="AE350" s="43">
        <f t="shared" si="419"/>
        <v>11481.47888615133</v>
      </c>
      <c r="AF350" s="43">
        <f t="shared" si="420"/>
        <v>11481.47888615133</v>
      </c>
      <c r="AG350" s="238">
        <f t="shared" si="421"/>
        <v>1</v>
      </c>
      <c r="AH350" s="5"/>
      <c r="DD350" s="2">
        <f t="shared" si="401"/>
        <v>2006</v>
      </c>
      <c r="DE350" s="46">
        <f t="shared" si="402"/>
        <v>1.5474690822119459</v>
      </c>
      <c r="DF350" s="46">
        <f t="shared" si="403"/>
        <v>1.3960662383122981</v>
      </c>
      <c r="DG350" s="46">
        <f t="shared" si="404"/>
        <v>1.1091154395760232</v>
      </c>
      <c r="DH350" s="46">
        <f t="shared" si="405"/>
        <v>0.9993996782486837</v>
      </c>
      <c r="DI350" s="52">
        <f t="shared" si="417"/>
        <v>0.96833367514209523</v>
      </c>
    </row>
    <row r="351" spans="1:113" x14ac:dyDescent="0.2">
      <c r="A351" s="33" t="s">
        <v>515</v>
      </c>
      <c r="B351" s="1">
        <f t="shared" si="406"/>
        <v>1986</v>
      </c>
      <c r="D351" s="43">
        <f>Conversion_Factors!$M48*D200+D276</f>
        <v>11728.812296151489</v>
      </c>
      <c r="F351" s="49">
        <f t="shared" si="418"/>
        <v>59.492416736089979</v>
      </c>
      <c r="H351" s="50">
        <f t="shared" si="407"/>
        <v>197.14802221232375</v>
      </c>
      <c r="K351" s="43">
        <f>Conversion_Factors!$M48*K200+K276</f>
        <v>11804.003004072125</v>
      </c>
      <c r="L351" s="115">
        <f t="shared" si="397"/>
        <v>198.41189266919531</v>
      </c>
      <c r="O351" s="52">
        <f t="shared" si="408"/>
        <v>0.99363006702940548</v>
      </c>
      <c r="R351" s="116">
        <f t="shared" si="409"/>
        <v>0.99353912768026942</v>
      </c>
      <c r="S351" s="46"/>
      <c r="T351" s="46"/>
      <c r="V351" s="48">
        <f t="shared" si="410"/>
        <v>1.0227054921100727</v>
      </c>
      <c r="W351" s="48">
        <f t="shared" si="411"/>
        <v>0.99886228724857928</v>
      </c>
      <c r="X351" s="48">
        <f t="shared" si="412"/>
        <v>1.0053577754715493</v>
      </c>
      <c r="Y351" s="48">
        <f t="shared" si="413"/>
        <v>0.99353912768026942</v>
      </c>
      <c r="Z351" s="48">
        <f t="shared" si="414"/>
        <v>1.021541947030751</v>
      </c>
      <c r="AA351" s="48">
        <f t="shared" si="415"/>
        <v>1.021541947030751</v>
      </c>
      <c r="AB351" s="48"/>
      <c r="AC351" s="48" t="e">
        <f>#REF!*#REF!*X351</f>
        <v>#REF!</v>
      </c>
      <c r="AE351" s="43">
        <f t="shared" si="419"/>
        <v>11636.003564537705</v>
      </c>
      <c r="AF351" s="43">
        <f t="shared" si="420"/>
        <v>11728.812296151489</v>
      </c>
      <c r="AG351" s="238">
        <f t="shared" si="421"/>
        <v>0.99212012761262303</v>
      </c>
      <c r="AH351" s="5"/>
      <c r="DD351" s="2">
        <f t="shared" si="401"/>
        <v>2007</v>
      </c>
      <c r="DE351" s="46">
        <f t="shared" si="402"/>
        <v>1.5984579505914966</v>
      </c>
      <c r="DF351" s="46">
        <f t="shared" si="403"/>
        <v>1.4185241770420669</v>
      </c>
      <c r="DG351" s="46">
        <f t="shared" si="404"/>
        <v>1.1062041604791735</v>
      </c>
      <c r="DH351" s="46">
        <f t="shared" si="405"/>
        <v>1.0186598438186329</v>
      </c>
      <c r="DI351" s="52">
        <f t="shared" si="417"/>
        <v>0.96698053004078977</v>
      </c>
    </row>
    <row r="352" spans="1:113" x14ac:dyDescent="0.2">
      <c r="A352" s="33" t="s">
        <v>515</v>
      </c>
      <c r="B352" s="1">
        <f t="shared" si="406"/>
        <v>1987</v>
      </c>
      <c r="D352" s="43">
        <f>Conversion_Factors!$M49*D201+D277</f>
        <v>12138.898452540216</v>
      </c>
      <c r="F352" s="49">
        <f t="shared" si="418"/>
        <v>60.763476770077759</v>
      </c>
      <c r="H352" s="50">
        <f t="shared" si="407"/>
        <v>199.77294088145183</v>
      </c>
      <c r="K352" s="43">
        <f>Conversion_Factors!$M49*K201+K277</f>
        <v>12173.488401966308</v>
      </c>
      <c r="L352" s="115">
        <f t="shared" si="397"/>
        <v>200.34219648143957</v>
      </c>
      <c r="O352" s="52">
        <f t="shared" si="408"/>
        <v>0.99715858361351006</v>
      </c>
      <c r="R352" s="116">
        <f t="shared" si="409"/>
        <v>1.0032050420565441</v>
      </c>
      <c r="S352" s="46"/>
      <c r="T352" s="46"/>
      <c r="V352" s="48">
        <f t="shared" si="410"/>
        <v>1.0445556731731047</v>
      </c>
      <c r="W352" s="48">
        <f t="shared" si="411"/>
        <v>1.0121615952318115</v>
      </c>
      <c r="X352" s="48">
        <f t="shared" si="412"/>
        <v>1.0089279387560757</v>
      </c>
      <c r="Y352" s="48">
        <f t="shared" si="413"/>
        <v>1.0032050420565441</v>
      </c>
      <c r="Z352" s="48">
        <f t="shared" si="414"/>
        <v>1.0572591364673283</v>
      </c>
      <c r="AA352" s="48">
        <f t="shared" si="415"/>
        <v>1.0572591364673283</v>
      </c>
      <c r="AB352" s="48"/>
      <c r="AC352" s="48" t="e">
        <f>#REF!*#REF!*X352</f>
        <v>#REF!</v>
      </c>
      <c r="AE352" s="43">
        <f t="shared" si="419"/>
        <v>11975.66563977479</v>
      </c>
      <c r="AF352" s="43">
        <f t="shared" si="420"/>
        <v>12138.898452540216</v>
      </c>
      <c r="AG352" s="238">
        <f t="shared" si="421"/>
        <v>0.98663231660058626</v>
      </c>
      <c r="AH352" s="5"/>
      <c r="DD352" s="2">
        <f t="shared" si="401"/>
        <v>2008</v>
      </c>
      <c r="DE352" s="46">
        <f t="shared" si="402"/>
        <v>1.613426646215097</v>
      </c>
      <c r="DF352" s="46">
        <f t="shared" si="403"/>
        <v>1.438785468361742</v>
      </c>
      <c r="DG352" s="46">
        <f t="shared" si="404"/>
        <v>1.1051882853933876</v>
      </c>
      <c r="DH352" s="46">
        <f t="shared" si="405"/>
        <v>1.0146515179969497</v>
      </c>
      <c r="DI352" s="52">
        <f t="shared" si="417"/>
        <v>0.96577126755594156</v>
      </c>
    </row>
    <row r="353" spans="1:113" x14ac:dyDescent="0.2">
      <c r="A353" s="33" t="s">
        <v>515</v>
      </c>
      <c r="B353" s="1">
        <f t="shared" si="406"/>
        <v>1988</v>
      </c>
      <c r="D353" s="43">
        <f>Conversion_Factors!$M50*D202+D278</f>
        <v>12806.31646753034</v>
      </c>
      <c r="F353" s="49">
        <f t="shared" si="418"/>
        <v>62.000598696130474</v>
      </c>
      <c r="H353" s="50">
        <f t="shared" si="407"/>
        <v>206.55149687013579</v>
      </c>
      <c r="K353" s="43">
        <f>Conversion_Factors!$M50*K202+K278</f>
        <v>12714.20277168024</v>
      </c>
      <c r="L353" s="115">
        <f t="shared" si="397"/>
        <v>205.065806444765</v>
      </c>
      <c r="O353" s="52">
        <f t="shared" si="408"/>
        <v>1.0072449446893574</v>
      </c>
      <c r="R353" s="116">
        <f t="shared" si="409"/>
        <v>1.0268583183764712</v>
      </c>
      <c r="S353" s="46"/>
      <c r="T353" s="46"/>
      <c r="V353" s="48">
        <f t="shared" si="410"/>
        <v>1.065822440562912</v>
      </c>
      <c r="W353" s="48">
        <f t="shared" si="411"/>
        <v>1.0465055559934739</v>
      </c>
      <c r="X353" s="48">
        <f t="shared" si="412"/>
        <v>1.0191333480631157</v>
      </c>
      <c r="Y353" s="48">
        <f t="shared" si="413"/>
        <v>1.0268583183764712</v>
      </c>
      <c r="Z353" s="48">
        <f t="shared" si="414"/>
        <v>1.1153891057516114</v>
      </c>
      <c r="AA353" s="48">
        <f t="shared" si="415"/>
        <v>1.1153891057516114</v>
      </c>
      <c r="AB353" s="48"/>
      <c r="AC353" s="48" t="e">
        <f>#REF!*#REF!*X353</f>
        <v>#REF!</v>
      </c>
      <c r="AE353" s="43">
        <f t="shared" si="419"/>
        <v>12607.656023407488</v>
      </c>
      <c r="AF353" s="43">
        <f t="shared" si="420"/>
        <v>12806.31646753034</v>
      </c>
      <c r="AG353" s="238">
        <f t="shared" si="421"/>
        <v>0.98448974478748541</v>
      </c>
      <c r="AH353" s="5"/>
      <c r="DD353" s="2">
        <f t="shared" si="401"/>
        <v>2009</v>
      </c>
      <c r="DE353" s="46">
        <f t="shared" si="402"/>
        <v>1.5887494707406342</v>
      </c>
      <c r="DF353" s="46">
        <f t="shared" si="403"/>
        <v>1.450788910209897</v>
      </c>
      <c r="DG353" s="46">
        <f t="shared" si="404"/>
        <v>1.0843318427670545</v>
      </c>
      <c r="DH353" s="46">
        <f t="shared" si="405"/>
        <v>1.0099246677897713</v>
      </c>
      <c r="DI353" s="52">
        <f t="shared" si="417"/>
        <v>0.95721959798702994</v>
      </c>
    </row>
    <row r="354" spans="1:113" x14ac:dyDescent="0.2">
      <c r="A354" s="33" t="s">
        <v>515</v>
      </c>
      <c r="B354" s="1">
        <f t="shared" si="406"/>
        <v>1989</v>
      </c>
      <c r="D354" s="43">
        <f>Conversion_Factors!$M51*D203+D279</f>
        <v>13155.88290715774</v>
      </c>
      <c r="F354" s="49">
        <f t="shared" si="418"/>
        <v>63.183000000000014</v>
      </c>
      <c r="H354" s="50">
        <f t="shared" si="407"/>
        <v>208.21871242514186</v>
      </c>
      <c r="K354" s="43">
        <f>Conversion_Factors!$M51*K203+K279</f>
        <v>13126.737631921484</v>
      </c>
      <c r="L354" s="115">
        <f t="shared" si="397"/>
        <v>207.7574289274248</v>
      </c>
      <c r="O354" s="52">
        <f t="shared" si="408"/>
        <v>1.0022202984514128</v>
      </c>
      <c r="R354" s="116">
        <f t="shared" si="409"/>
        <v>1.0403365036681416</v>
      </c>
      <c r="S354" s="46"/>
      <c r="T354" s="46"/>
      <c r="V354" s="48">
        <f t="shared" si="410"/>
        <v>1.0861485320832773</v>
      </c>
      <c r="W354" s="48">
        <f t="shared" si="411"/>
        <v>1.054952603668222</v>
      </c>
      <c r="X354" s="48">
        <f t="shared" si="412"/>
        <v>1.0140493964679169</v>
      </c>
      <c r="Y354" s="48">
        <f t="shared" si="413"/>
        <v>1.0403365036681416</v>
      </c>
      <c r="Z354" s="48">
        <f t="shared" si="414"/>
        <v>1.1458352218916705</v>
      </c>
      <c r="AA354" s="48">
        <f t="shared" si="415"/>
        <v>1.1458352218916708</v>
      </c>
      <c r="AB354" s="48"/>
      <c r="AC354" s="48" t="e">
        <f>#REF!*#REF!*X354</f>
        <v>#REF!</v>
      </c>
      <c r="AE354" s="43">
        <f t="shared" si="419"/>
        <v>13223.905662146155</v>
      </c>
      <c r="AF354" s="43">
        <f t="shared" si="420"/>
        <v>13155.88290715774</v>
      </c>
      <c r="AG354" s="238">
        <f t="shared" si="421"/>
        <v>1.0051930156128748</v>
      </c>
      <c r="AH354" s="5"/>
      <c r="DD354" s="2">
        <f t="shared" si="401"/>
        <v>2010</v>
      </c>
      <c r="DE354" s="46">
        <f t="shared" si="402"/>
        <v>1.6080745175578697</v>
      </c>
      <c r="DF354" s="46">
        <f t="shared" si="403"/>
        <v>1.4547657413003872</v>
      </c>
      <c r="DG354" s="46">
        <f t="shared" si="404"/>
        <v>1.0786056098594607</v>
      </c>
      <c r="DH354" s="46">
        <f t="shared" si="405"/>
        <v>1.0248266961470174</v>
      </c>
      <c r="DI354" s="52">
        <f t="shared" si="417"/>
        <v>0.95517616235786651</v>
      </c>
    </row>
    <row r="355" spans="1:113" x14ac:dyDescent="0.2">
      <c r="A355" s="33" t="s">
        <v>515</v>
      </c>
      <c r="B355" s="1">
        <f t="shared" si="406"/>
        <v>1990</v>
      </c>
      <c r="D355" s="43">
        <f>Conversion_Factors!$M52*D204+D280</f>
        <v>13315.763098689851</v>
      </c>
      <c r="F355" s="49">
        <f t="shared" si="418"/>
        <v>64.179533191506238</v>
      </c>
      <c r="H355" s="50">
        <f t="shared" si="407"/>
        <v>207.4767832753902</v>
      </c>
      <c r="K355" s="43">
        <f>Conversion_Factors!$M52*K204+K280</f>
        <v>13439.29006786277</v>
      </c>
      <c r="L355" s="115">
        <f t="shared" si="397"/>
        <v>209.40149296133208</v>
      </c>
      <c r="O355" s="52">
        <f t="shared" si="408"/>
        <v>0.99080851975445428</v>
      </c>
      <c r="R355" s="116">
        <f t="shared" si="409"/>
        <v>1.0485690845085558</v>
      </c>
      <c r="S355" s="46"/>
      <c r="T355" s="46"/>
      <c r="V355" s="48">
        <f t="shared" si="410"/>
        <v>1.1032794543745068</v>
      </c>
      <c r="W355" s="48">
        <f t="shared" si="411"/>
        <v>1.0511935751008483</v>
      </c>
      <c r="X355" s="48">
        <f t="shared" si="412"/>
        <v>1.0025029257786315</v>
      </c>
      <c r="Y355" s="48">
        <f t="shared" si="413"/>
        <v>1.0485690845085558</v>
      </c>
      <c r="Z355" s="48">
        <f t="shared" si="414"/>
        <v>1.1597602739792512</v>
      </c>
      <c r="AA355" s="48">
        <f t="shared" si="415"/>
        <v>1.1597602739792512</v>
      </c>
      <c r="AB355" s="48"/>
      <c r="AC355" s="48" t="e">
        <f>#REF!*#REF!*X355</f>
        <v>#REF!</v>
      </c>
      <c r="AE355" s="43">
        <f t="shared" si="419"/>
        <v>13350.123214860527</v>
      </c>
      <c r="AF355" s="43">
        <f t="shared" si="420"/>
        <v>13315.763098689851</v>
      </c>
      <c r="AG355" s="238">
        <f t="shared" si="421"/>
        <v>1.0025473098928182</v>
      </c>
      <c r="AH355" s="5"/>
      <c r="DD355" s="2">
        <f t="shared" si="401"/>
        <v>2011</v>
      </c>
      <c r="DE355" s="46">
        <f t="shared" ref="DE355" si="422">AA376</f>
        <v>1.609335975626244</v>
      </c>
      <c r="DF355" s="46">
        <f t="shared" ref="DF355" si="423">V376</f>
        <v>1.4580352898685822</v>
      </c>
      <c r="DG355" s="46">
        <f t="shared" ref="DG355" si="424">Y376</f>
        <v>1.0777863252465947</v>
      </c>
      <c r="DH355" s="46">
        <f t="shared" ref="DH355" si="425">X376</f>
        <v>1.0241086044693777</v>
      </c>
      <c r="DI355" s="52">
        <f t="shared" ref="DI355" si="426">AG376</f>
        <v>0.95022849880993154</v>
      </c>
    </row>
    <row r="356" spans="1:113" x14ac:dyDescent="0.2">
      <c r="A356" s="33" t="s">
        <v>515</v>
      </c>
      <c r="B356" s="1">
        <f t="shared" si="406"/>
        <v>1991</v>
      </c>
      <c r="D356" s="43">
        <f>Conversion_Factors!$M53*D205+D281</f>
        <v>13555.439059363853</v>
      </c>
      <c r="F356" s="49">
        <f t="shared" si="418"/>
        <v>64.956802596915423</v>
      </c>
      <c r="H356" s="50">
        <f t="shared" si="407"/>
        <v>208.68390249257055</v>
      </c>
      <c r="K356" s="43">
        <f>Conversion_Factors!$M53*K205+K281</f>
        <v>13556.463159326731</v>
      </c>
      <c r="L356" s="115">
        <f t="shared" si="397"/>
        <v>208.69966835421917</v>
      </c>
      <c r="O356" s="52">
        <f t="shared" si="408"/>
        <v>0.99992445670003727</v>
      </c>
      <c r="R356" s="116">
        <f t="shared" si="409"/>
        <v>1.0450547275889428</v>
      </c>
      <c r="S356" s="46"/>
      <c r="T356" s="46"/>
      <c r="V356" s="48">
        <f t="shared" si="410"/>
        <v>1.1166411184885634</v>
      </c>
      <c r="W356" s="48">
        <f t="shared" si="411"/>
        <v>1.0573095170652871</v>
      </c>
      <c r="X356" s="48">
        <f t="shared" si="412"/>
        <v>1.0117264571441322</v>
      </c>
      <c r="Y356" s="48">
        <f t="shared" si="413"/>
        <v>1.0450547275889428</v>
      </c>
      <c r="Z356" s="48">
        <f t="shared" si="414"/>
        <v>1.1806352817243853</v>
      </c>
      <c r="AA356" s="48">
        <f t="shared" si="415"/>
        <v>1.180635281724385</v>
      </c>
      <c r="AB356" s="48"/>
      <c r="AC356" s="48" t="e">
        <f>#REF!*#REF!*X356</f>
        <v>#REF!</v>
      </c>
      <c r="AE356" s="43">
        <f t="shared" si="419"/>
        <v>13529.941646748259</v>
      </c>
      <c r="AF356" s="43">
        <f t="shared" si="420"/>
        <v>13555.439059363853</v>
      </c>
      <c r="AG356" s="238">
        <f t="shared" si="421"/>
        <v>0.99813905330365649</v>
      </c>
      <c r="AH356" s="5"/>
    </row>
    <row r="357" spans="1:113" x14ac:dyDescent="0.2">
      <c r="A357" s="33" t="s">
        <v>515</v>
      </c>
      <c r="B357" s="1">
        <f t="shared" si="406"/>
        <v>1992</v>
      </c>
      <c r="D357" s="43">
        <f>Conversion_Factors!$M54*D206+D282</f>
        <v>13609.571657484694</v>
      </c>
      <c r="F357" s="49">
        <f t="shared" si="418"/>
        <v>65.56853183679668</v>
      </c>
      <c r="H357" s="50">
        <f t="shared" si="407"/>
        <v>207.56254984265306</v>
      </c>
      <c r="K357" s="43">
        <f>Conversion_Factors!$M54*K206+K282</f>
        <v>13788.957770232384</v>
      </c>
      <c r="L357" s="115">
        <f t="shared" si="397"/>
        <v>210.29840662825552</v>
      </c>
      <c r="O357" s="52">
        <f t="shared" si="408"/>
        <v>0.98699059669796441</v>
      </c>
      <c r="R357" s="116">
        <f t="shared" si="409"/>
        <v>1.0530603416114017</v>
      </c>
      <c r="S357" s="46"/>
      <c r="T357" s="46"/>
      <c r="V357" s="48">
        <f t="shared" si="410"/>
        <v>1.1271570613201707</v>
      </c>
      <c r="W357" s="48">
        <f t="shared" si="411"/>
        <v>1.0516281165615451</v>
      </c>
      <c r="X357" s="48">
        <f t="shared" si="412"/>
        <v>0.99863994018836089</v>
      </c>
      <c r="Y357" s="48">
        <f t="shared" si="413"/>
        <v>1.0530603416114017</v>
      </c>
      <c r="Z357" s="48">
        <f t="shared" si="414"/>
        <v>1.1853500574651772</v>
      </c>
      <c r="AA357" s="48">
        <f t="shared" si="415"/>
        <v>1.1853500574651772</v>
      </c>
      <c r="AB357" s="48"/>
      <c r="AC357" s="48" t="e">
        <f>#REF!*#REF!*X357</f>
        <v>#REF!</v>
      </c>
      <c r="AE357" s="43">
        <f t="shared" si="419"/>
        <v>13537.906377816887</v>
      </c>
      <c r="AF357" s="43">
        <f t="shared" si="420"/>
        <v>13609.571657484694</v>
      </c>
      <c r="AG357" s="238">
        <f t="shared" si="421"/>
        <v>0.99472711450584794</v>
      </c>
      <c r="AH357" s="5"/>
      <c r="DC357" s="2" t="s">
        <v>602</v>
      </c>
    </row>
    <row r="358" spans="1:113" x14ac:dyDescent="0.2">
      <c r="A358" s="33" t="s">
        <v>515</v>
      </c>
      <c r="B358" s="1">
        <f t="shared" si="406"/>
        <v>1993</v>
      </c>
      <c r="D358" s="43">
        <f>Conversion_Factors!$M55*D207+D283</f>
        <v>13916.621017214315</v>
      </c>
      <c r="F358" s="49">
        <f t="shared" si="418"/>
        <v>66.152652187145023</v>
      </c>
      <c r="H358" s="50">
        <f t="shared" si="407"/>
        <v>210.37132385628877</v>
      </c>
      <c r="K358" s="43">
        <f>Conversion_Factors!$M55*K207+K283</f>
        <v>13844.431261492033</v>
      </c>
      <c r="L358" s="115">
        <f t="shared" si="397"/>
        <v>209.28006366738421</v>
      </c>
      <c r="O358" s="52">
        <f t="shared" si="408"/>
        <v>1.0052143532918594</v>
      </c>
      <c r="R358" s="116">
        <f t="shared" si="409"/>
        <v>1.0479610324751782</v>
      </c>
      <c r="S358" s="46"/>
      <c r="T358" s="46"/>
      <c r="V358" s="48">
        <f t="shared" si="410"/>
        <v>1.137198393024756</v>
      </c>
      <c r="W358" s="48">
        <f t="shared" si="411"/>
        <v>1.0658589386826161</v>
      </c>
      <c r="X358" s="48">
        <f t="shared" si="412"/>
        <v>1.0170787898145075</v>
      </c>
      <c r="Y358" s="48">
        <f t="shared" si="413"/>
        <v>1.0479610324751782</v>
      </c>
      <c r="Z358" s="48">
        <f t="shared" si="414"/>
        <v>1.2120930722609431</v>
      </c>
      <c r="AA358" s="48">
        <f t="shared" si="415"/>
        <v>1.2120930722609429</v>
      </c>
      <c r="AB358" s="48"/>
      <c r="AC358" s="48" t="e">
        <f>#REF!*#REF!*X358</f>
        <v>#REF!</v>
      </c>
      <c r="AE358" s="43">
        <f t="shared" si="419"/>
        <v>13852.983541368281</v>
      </c>
      <c r="AF358" s="43">
        <f t="shared" si="420"/>
        <v>13916.621017214315</v>
      </c>
      <c r="AG358" s="238">
        <f t="shared" si="421"/>
        <v>0.99541070583966063</v>
      </c>
      <c r="AH358" s="5"/>
    </row>
    <row r="359" spans="1:113" x14ac:dyDescent="0.2">
      <c r="A359" s="33" t="s">
        <v>515</v>
      </c>
      <c r="B359" s="1">
        <f t="shared" si="406"/>
        <v>1994</v>
      </c>
      <c r="D359" s="43">
        <f>Conversion_Factors!$M56*D208+D284</f>
        <v>14250.04469738552</v>
      </c>
      <c r="F359" s="49">
        <f t="shared" si="418"/>
        <v>66.811294146901758</v>
      </c>
      <c r="H359" s="50">
        <f t="shared" si="407"/>
        <v>213.28796095542086</v>
      </c>
      <c r="K359" s="43">
        <f>Conversion_Factors!$M56*K208+K284</f>
        <v>14258.681030113563</v>
      </c>
      <c r="L359" s="115">
        <f t="shared" si="397"/>
        <v>213.41722551822147</v>
      </c>
      <c r="O359" s="52">
        <f t="shared" si="408"/>
        <v>0.99939431054598926</v>
      </c>
      <c r="R359" s="116">
        <f t="shared" si="409"/>
        <v>1.0686776947732699</v>
      </c>
      <c r="S359" s="46"/>
      <c r="T359" s="46"/>
      <c r="V359" s="48">
        <f t="shared" si="410"/>
        <v>1.1485207898365286</v>
      </c>
      <c r="W359" s="48">
        <f t="shared" si="411"/>
        <v>1.0806362556002342</v>
      </c>
      <c r="X359" s="48">
        <f t="shared" si="412"/>
        <v>1.0111900537322447</v>
      </c>
      <c r="Y359" s="48">
        <f t="shared" si="413"/>
        <v>1.0686776947732699</v>
      </c>
      <c r="Z359" s="48">
        <f t="shared" si="414"/>
        <v>1.2411332058079698</v>
      </c>
      <c r="AA359" s="48">
        <f t="shared" si="415"/>
        <v>1.2411332058079698</v>
      </c>
      <c r="AB359" s="48"/>
      <c r="AC359" s="48" t="e">
        <f>#REF!*#REF!*X359</f>
        <v>#REF!</v>
      </c>
      <c r="AE359" s="43">
        <f t="shared" si="419"/>
        <v>14103.038314433408</v>
      </c>
      <c r="AF359" s="43">
        <f t="shared" si="420"/>
        <v>14250.04469738552</v>
      </c>
      <c r="AG359" s="238">
        <f t="shared" si="421"/>
        <v>0.98970916558497513</v>
      </c>
      <c r="AH359" s="5"/>
      <c r="DE359" s="275" t="s">
        <v>71</v>
      </c>
      <c r="DF359" s="275" t="s">
        <v>68</v>
      </c>
      <c r="DG359" s="275" t="s">
        <v>603</v>
      </c>
    </row>
    <row r="360" spans="1:113" x14ac:dyDescent="0.2">
      <c r="A360" s="33" t="s">
        <v>515</v>
      </c>
      <c r="B360" s="1">
        <f t="shared" si="406"/>
        <v>1995</v>
      </c>
      <c r="D360" s="43">
        <f>Conversion_Factors!$M57*D209+D285</f>
        <v>14643.277789117405</v>
      </c>
      <c r="F360" s="49">
        <f t="shared" si="418"/>
        <v>67.618803117271199</v>
      </c>
      <c r="H360" s="50">
        <f t="shared" si="407"/>
        <v>216.55629963934126</v>
      </c>
      <c r="K360" s="43">
        <f>Conversion_Factors!$M57*K209+K285</f>
        <v>14594.555860102775</v>
      </c>
      <c r="L360" s="115">
        <f t="shared" si="397"/>
        <v>215.83576146403325</v>
      </c>
      <c r="O360" s="52">
        <f t="shared" si="408"/>
        <v>1.003338363255563</v>
      </c>
      <c r="R360" s="116">
        <f t="shared" si="409"/>
        <v>1.0807884108273298</v>
      </c>
      <c r="S360" s="46"/>
      <c r="T360" s="46"/>
      <c r="V360" s="48">
        <f t="shared" si="410"/>
        <v>1.1624022877522788</v>
      </c>
      <c r="W360" s="48">
        <f t="shared" si="411"/>
        <v>1.0971954897061074</v>
      </c>
      <c r="X360" s="48">
        <f t="shared" si="412"/>
        <v>1.0151806576702818</v>
      </c>
      <c r="Y360" s="48">
        <f t="shared" si="413"/>
        <v>1.0807884108273298</v>
      </c>
      <c r="Z360" s="48">
        <f t="shared" si="414"/>
        <v>1.2753825473458611</v>
      </c>
      <c r="AA360" s="48">
        <f t="shared" si="415"/>
        <v>1.2753825473458611</v>
      </c>
      <c r="AB360" s="48"/>
      <c r="AC360" s="48" t="e">
        <f>#REF!*#REF!*X360</f>
        <v>#REF!</v>
      </c>
      <c r="AE360" s="43">
        <f t="shared" si="419"/>
        <v>14557.722103662098</v>
      </c>
      <c r="AF360" s="43">
        <f t="shared" si="420"/>
        <v>14643.277789117405</v>
      </c>
      <c r="AG360" s="238">
        <f t="shared" si="421"/>
        <v>0.99416875585563225</v>
      </c>
      <c r="AH360" s="5"/>
      <c r="DD360" s="2">
        <f>DD314</f>
        <v>1970</v>
      </c>
      <c r="DE360" s="48">
        <f t="shared" ref="DE360:DE375" si="427">Y184</f>
        <v>0.668218825939356</v>
      </c>
      <c r="DF360" s="48">
        <f t="shared" ref="DF360:DF375" si="428">Y260</f>
        <v>1.5261637838488857</v>
      </c>
      <c r="DG360" s="48">
        <f>Total_Commercial_LMDI_UtilAdj!AG36</f>
        <v>0.93855880452036988</v>
      </c>
      <c r="DH360" s="2" t="s">
        <v>1319</v>
      </c>
    </row>
    <row r="361" spans="1:113" x14ac:dyDescent="0.2">
      <c r="A361" s="33" t="s">
        <v>515</v>
      </c>
      <c r="B361" s="1">
        <f t="shared" si="406"/>
        <v>1996</v>
      </c>
      <c r="D361" s="43">
        <f>Conversion_Factors!$M58*D210+D286</f>
        <v>15117.983691769445</v>
      </c>
      <c r="F361" s="49">
        <f t="shared" si="418"/>
        <v>68.514157016594837</v>
      </c>
      <c r="H361" s="50">
        <f t="shared" si="407"/>
        <v>220.65488871311243</v>
      </c>
      <c r="K361" s="43">
        <f>Conversion_Factors!$M58*K210+K286</f>
        <v>15111.258939793883</v>
      </c>
      <c r="L361" s="115">
        <f t="shared" si="397"/>
        <v>220.55673743652395</v>
      </c>
      <c r="O361" s="52">
        <f t="shared" si="408"/>
        <v>1.0004450159978302</v>
      </c>
      <c r="R361" s="116">
        <f t="shared" si="409"/>
        <v>1.1044284975499949</v>
      </c>
      <c r="S361" s="46"/>
      <c r="T361" s="46"/>
      <c r="V361" s="48">
        <f t="shared" si="410"/>
        <v>1.1777938855467078</v>
      </c>
      <c r="W361" s="48">
        <f t="shared" si="411"/>
        <v>1.1179612372433059</v>
      </c>
      <c r="X361" s="48">
        <f t="shared" si="412"/>
        <v>1.0122531605471348</v>
      </c>
      <c r="Y361" s="48">
        <f t="shared" si="413"/>
        <v>1.1044284975499949</v>
      </c>
      <c r="Z361" s="48">
        <f t="shared" si="414"/>
        <v>1.3167279095033981</v>
      </c>
      <c r="AA361" s="48">
        <f t="shared" si="415"/>
        <v>1.3167279095033981</v>
      </c>
      <c r="AB361" s="48"/>
      <c r="AC361" s="48" t="e">
        <f>#REF!*#REF!*X361</f>
        <v>#REF!</v>
      </c>
      <c r="AE361" s="43">
        <f t="shared" si="419"/>
        <v>15039.542459424625</v>
      </c>
      <c r="AF361" s="43">
        <f t="shared" si="420"/>
        <v>15117.983691769445</v>
      </c>
      <c r="AG361" s="238">
        <f t="shared" si="421"/>
        <v>0.99477983122068403</v>
      </c>
      <c r="AH361" s="5"/>
      <c r="DD361" s="2">
        <f t="shared" ref="DD361:DD375" si="429">DD315</f>
        <v>1971</v>
      </c>
      <c r="DE361" s="48">
        <f t="shared" si="427"/>
        <v>0.7013270507472803</v>
      </c>
      <c r="DF361" s="48">
        <f t="shared" si="428"/>
        <v>1.5332735332179135</v>
      </c>
      <c r="DG361" s="48">
        <f>Total_Commercial_LMDI_UtilAdj!AG37</f>
        <v>0.96369456179996371</v>
      </c>
    </row>
    <row r="362" spans="1:113" x14ac:dyDescent="0.2">
      <c r="A362" s="33" t="s">
        <v>515</v>
      </c>
      <c r="B362" s="1">
        <f t="shared" si="406"/>
        <v>1997</v>
      </c>
      <c r="D362" s="43">
        <f>Conversion_Factors!$M59*D211+D287</f>
        <v>15408.539614094167</v>
      </c>
      <c r="F362" s="49">
        <f t="shared" si="418"/>
        <v>69.518180139864583</v>
      </c>
      <c r="H362" s="50">
        <f t="shared" si="407"/>
        <v>221.64762632010093</v>
      </c>
      <c r="K362" s="43">
        <f>Conversion_Factors!$M59*K211+K287</f>
        <v>15483.462030378527</v>
      </c>
      <c r="L362" s="115">
        <f t="shared" si="397"/>
        <v>222.72536477835203</v>
      </c>
      <c r="O362" s="52">
        <f t="shared" si="408"/>
        <v>0.99516113281788254</v>
      </c>
      <c r="R362" s="116">
        <f t="shared" si="409"/>
        <v>1.1152878068810932</v>
      </c>
      <c r="S362" s="46"/>
      <c r="T362" s="46"/>
      <c r="V362" s="48">
        <f t="shared" si="410"/>
        <v>1.1950535636486832</v>
      </c>
      <c r="W362" s="48">
        <f t="shared" si="411"/>
        <v>1.1229910019126479</v>
      </c>
      <c r="X362" s="48">
        <f t="shared" si="412"/>
        <v>1.0069069122642851</v>
      </c>
      <c r="Y362" s="48">
        <f t="shared" si="413"/>
        <v>1.1152878068810932</v>
      </c>
      <c r="Z362" s="48">
        <f t="shared" si="414"/>
        <v>1.3420343987811152</v>
      </c>
      <c r="AA362" s="48">
        <f t="shared" si="415"/>
        <v>1.342034398781115</v>
      </c>
      <c r="AB362" s="48"/>
      <c r="AC362" s="48" t="e">
        <f>#REF!*#REF!*X362</f>
        <v>#REF!</v>
      </c>
      <c r="AE362" s="43">
        <f t="shared" si="419"/>
        <v>15298.579911428065</v>
      </c>
      <c r="AF362" s="43">
        <f t="shared" si="420"/>
        <v>15408.539614094167</v>
      </c>
      <c r="AG362" s="238">
        <f t="shared" si="421"/>
        <v>0.99285071987062934</v>
      </c>
      <c r="AH362" s="5"/>
      <c r="DD362" s="2">
        <f t="shared" si="429"/>
        <v>1972</v>
      </c>
      <c r="DE362" s="48">
        <f t="shared" si="427"/>
        <v>0.75160860247525774</v>
      </c>
      <c r="DF362" s="48">
        <f t="shared" si="428"/>
        <v>1.5149110909940251</v>
      </c>
      <c r="DG362" s="48">
        <f>Total_Commercial_LMDI_UtilAdj!AG38</f>
        <v>0.99260997072859802</v>
      </c>
    </row>
    <row r="363" spans="1:113" x14ac:dyDescent="0.2">
      <c r="A363" s="33" t="s">
        <v>515</v>
      </c>
      <c r="B363" s="1">
        <f t="shared" si="406"/>
        <v>1998</v>
      </c>
      <c r="D363" s="43">
        <f>Conversion_Factors!$M60*D212+D288</f>
        <v>15692.856911542745</v>
      </c>
      <c r="F363" s="49">
        <f t="shared" si="418"/>
        <v>70.79668972332658</v>
      </c>
      <c r="H363" s="50">
        <f t="shared" si="407"/>
        <v>221.66088517514618</v>
      </c>
      <c r="K363" s="43">
        <f>Conversion_Factors!$M60*K212+K288</f>
        <v>15784.650966557925</v>
      </c>
      <c r="L363" s="115">
        <f t="shared" si="397"/>
        <v>222.95747199825769</v>
      </c>
      <c r="O363" s="52">
        <f t="shared" si="408"/>
        <v>0.99418460026707856</v>
      </c>
      <c r="R363" s="116">
        <f t="shared" si="409"/>
        <v>1.116450073929157</v>
      </c>
      <c r="S363" s="46"/>
      <c r="T363" s="46"/>
      <c r="V363" s="48">
        <f t="shared" si="410"/>
        <v>1.2170318063299685</v>
      </c>
      <c r="W363" s="48">
        <f t="shared" si="411"/>
        <v>1.1230581786975236</v>
      </c>
      <c r="X363" s="48">
        <f t="shared" si="412"/>
        <v>1.0059188538051778</v>
      </c>
      <c r="Y363" s="48">
        <f t="shared" si="413"/>
        <v>1.116450073929157</v>
      </c>
      <c r="Z363" s="48">
        <f t="shared" si="414"/>
        <v>1.3667975238338916</v>
      </c>
      <c r="AA363" s="48">
        <f t="shared" si="415"/>
        <v>1.3667975238338916</v>
      </c>
      <c r="AB363" s="48"/>
      <c r="AC363" s="48" t="e">
        <f>#REF!*#REF!*X363</f>
        <v>#REF!</v>
      </c>
      <c r="AE363" s="43">
        <f t="shared" si="419"/>
        <v>15584.659538792428</v>
      </c>
      <c r="AF363" s="43">
        <f t="shared" si="420"/>
        <v>15692.856911542745</v>
      </c>
      <c r="AG363" s="238">
        <f t="shared" si="421"/>
        <v>0.99324094055381695</v>
      </c>
      <c r="AH363" s="5"/>
      <c r="DD363" s="2">
        <f t="shared" si="429"/>
        <v>1973</v>
      </c>
      <c r="DE363" s="48">
        <f t="shared" si="427"/>
        <v>0.78772638191385247</v>
      </c>
      <c r="DF363" s="48">
        <f t="shared" si="428"/>
        <v>1.5189823803578153</v>
      </c>
      <c r="DG363" s="48">
        <f>Total_Commercial_LMDI_UtilAdj!AG39</f>
        <v>1.0188084402675921</v>
      </c>
    </row>
    <row r="364" spans="1:113" x14ac:dyDescent="0.2">
      <c r="A364" s="33" t="s">
        <v>515</v>
      </c>
      <c r="B364" s="1">
        <f t="shared" si="406"/>
        <v>1999</v>
      </c>
      <c r="D364" s="43">
        <f>Conversion_Factors!$M61*D213+D289</f>
        <v>16031.141528616106</v>
      </c>
      <c r="F364" s="49">
        <f t="shared" si="418"/>
        <v>72.299726123506517</v>
      </c>
      <c r="H364" s="50">
        <f t="shared" si="407"/>
        <v>221.73170478171377</v>
      </c>
      <c r="K364" s="43">
        <f>Conversion_Factors!$M61*K213+K289</f>
        <v>16133.39111959446</v>
      </c>
      <c r="L364" s="115">
        <f t="shared" si="397"/>
        <v>223.14595067807699</v>
      </c>
      <c r="O364" s="52">
        <f t="shared" si="408"/>
        <v>0.99366223813577736</v>
      </c>
      <c r="R364" s="116">
        <f t="shared" si="409"/>
        <v>1.1173938729152701</v>
      </c>
      <c r="S364" s="46"/>
      <c r="T364" s="46"/>
      <c r="V364" s="48">
        <f t="shared" si="410"/>
        <v>1.242869781413823</v>
      </c>
      <c r="W364" s="48">
        <f t="shared" si="411"/>
        <v>1.12341699048475</v>
      </c>
      <c r="X364" s="48">
        <f t="shared" si="412"/>
        <v>1.0053903262900175</v>
      </c>
      <c r="Y364" s="48">
        <f t="shared" si="413"/>
        <v>1.1173938729152701</v>
      </c>
      <c r="Z364" s="48">
        <f t="shared" si="414"/>
        <v>1.3962610294003559</v>
      </c>
      <c r="AA364" s="48">
        <f t="shared" si="415"/>
        <v>1.3962610294003561</v>
      </c>
      <c r="AB364" s="48"/>
      <c r="AC364" s="48" t="e">
        <f>#REF!*#REF!*X364</f>
        <v>#REF!</v>
      </c>
      <c r="AE364" s="43">
        <f t="shared" si="419"/>
        <v>15991.084446015571</v>
      </c>
      <c r="AF364" s="43">
        <f t="shared" si="420"/>
        <v>16031.141528616106</v>
      </c>
      <c r="AG364" s="238">
        <f t="shared" si="421"/>
        <v>0.99753221616117915</v>
      </c>
      <c r="AH364" s="5"/>
      <c r="DD364" s="2">
        <f t="shared" si="429"/>
        <v>1974</v>
      </c>
      <c r="DE364" s="48">
        <f t="shared" si="427"/>
        <v>0.76592839906652999</v>
      </c>
      <c r="DF364" s="48">
        <f t="shared" si="428"/>
        <v>1.4266171608489464</v>
      </c>
      <c r="DG364" s="48">
        <f>Total_Commercial_LMDI_UtilAdj!AG40</f>
        <v>0.97499447117788529</v>
      </c>
    </row>
    <row r="365" spans="1:113" x14ac:dyDescent="0.2">
      <c r="A365" s="33" t="s">
        <v>515</v>
      </c>
      <c r="B365" s="1">
        <f t="shared" si="406"/>
        <v>2000</v>
      </c>
      <c r="D365" s="43">
        <f>Conversion_Factors!$M62*D214+D290</f>
        <v>16877.805009344269</v>
      </c>
      <c r="F365" s="49">
        <f t="shared" si="418"/>
        <v>73.870248903781942</v>
      </c>
      <c r="H365" s="50">
        <f t="shared" si="407"/>
        <v>228.47905970004354</v>
      </c>
      <c r="K365" s="43">
        <f>Conversion_Factors!$M62*K214+K290</f>
        <v>16955.019931301875</v>
      </c>
      <c r="L365" s="115">
        <f t="shared" si="397"/>
        <v>229.52433737412017</v>
      </c>
      <c r="O365" s="52">
        <f t="shared" si="408"/>
        <v>0.99544589612572176</v>
      </c>
      <c r="R365" s="116">
        <f t="shared" si="409"/>
        <v>1.149333373460028</v>
      </c>
      <c r="S365" s="46"/>
      <c r="T365" s="46"/>
      <c r="V365" s="48">
        <f t="shared" si="410"/>
        <v>1.2698678823650202</v>
      </c>
      <c r="W365" s="48">
        <f t="shared" si="411"/>
        <v>1.1576028691507927</v>
      </c>
      <c r="X365" s="48">
        <f t="shared" si="412"/>
        <v>1.0071950366027134</v>
      </c>
      <c r="Y365" s="48">
        <f t="shared" si="413"/>
        <v>1.149333373460028</v>
      </c>
      <c r="Z365" s="48">
        <f t="shared" si="414"/>
        <v>1.4700027040681889</v>
      </c>
      <c r="AA365" s="48">
        <f t="shared" si="415"/>
        <v>1.4700027040681887</v>
      </c>
      <c r="AB365" s="48"/>
      <c r="AC365" s="48" t="e">
        <f>#REF!*#REF!*X365</f>
        <v>#REF!</v>
      </c>
      <c r="AD365" s="46"/>
      <c r="AE365" s="43">
        <f t="shared" si="419"/>
        <v>16791.538037771854</v>
      </c>
      <c r="AF365" s="43">
        <f t="shared" si="420"/>
        <v>16877.805009344269</v>
      </c>
      <c r="AG365" s="238">
        <f t="shared" si="421"/>
        <v>0.99490245887395612</v>
      </c>
      <c r="AH365" s="5"/>
      <c r="DD365" s="2">
        <f t="shared" si="429"/>
        <v>1975</v>
      </c>
      <c r="DE365" s="48">
        <f t="shared" si="427"/>
        <v>0.79300674632350776</v>
      </c>
      <c r="DF365" s="48">
        <f t="shared" si="428"/>
        <v>1.3294320837586351</v>
      </c>
      <c r="DG365" s="48">
        <f>Total_Commercial_LMDI_UtilAdj!AG41</f>
        <v>0.96371179784442407</v>
      </c>
    </row>
    <row r="366" spans="1:113" x14ac:dyDescent="0.2">
      <c r="A366" s="33" t="s">
        <v>515</v>
      </c>
      <c r="B366" s="1">
        <f t="shared" si="406"/>
        <v>2001</v>
      </c>
      <c r="D366" s="43">
        <f>Conversion_Factors!$M63*D215+D291</f>
        <v>16885.860635258083</v>
      </c>
      <c r="F366" s="49">
        <f t="shared" si="418"/>
        <v>75.387733723424319</v>
      </c>
      <c r="H366" s="50">
        <f t="shared" si="407"/>
        <v>223.98684509083927</v>
      </c>
      <c r="K366" s="43">
        <f>Conversion_Factors!$M63*K215+K291</f>
        <v>17056.838254049071</v>
      </c>
      <c r="L366" s="115">
        <f t="shared" si="397"/>
        <v>226.25482172770509</v>
      </c>
      <c r="O366" s="52">
        <f t="shared" si="408"/>
        <v>0.98997600749655934</v>
      </c>
      <c r="R366" s="116">
        <f t="shared" si="409"/>
        <v>1.1329614126890466</v>
      </c>
      <c r="S366" s="46"/>
      <c r="T366" s="46"/>
      <c r="V366" s="48">
        <f t="shared" si="410"/>
        <v>1.2959542332713276</v>
      </c>
      <c r="W366" s="48">
        <f t="shared" si="411"/>
        <v>1.1348427942131463</v>
      </c>
      <c r="X366" s="48">
        <f t="shared" si="412"/>
        <v>1.0016605874684068</v>
      </c>
      <c r="Y366" s="48">
        <f t="shared" si="413"/>
        <v>1.1329614126890466</v>
      </c>
      <c r="Z366" s="48">
        <f t="shared" si="414"/>
        <v>1.4707043232579893</v>
      </c>
      <c r="AA366" s="48">
        <f t="shared" si="415"/>
        <v>1.4707043232579891</v>
      </c>
      <c r="AB366" s="48"/>
      <c r="AC366" s="48" t="e">
        <f>#REF!*#REF!*X366</f>
        <v>#REF!</v>
      </c>
      <c r="AE366" s="43">
        <f t="shared" si="419"/>
        <v>16614.123171000901</v>
      </c>
      <c r="AF366" s="43">
        <f t="shared" si="420"/>
        <v>16885.860635258083</v>
      </c>
      <c r="AG366" s="238">
        <f t="shared" si="421"/>
        <v>0.98406483661469113</v>
      </c>
      <c r="AH366" s="5"/>
      <c r="DD366" s="2">
        <f t="shared" si="429"/>
        <v>1976</v>
      </c>
      <c r="DE366" s="48">
        <f t="shared" si="427"/>
        <v>0.82645926985696216</v>
      </c>
      <c r="DF366" s="48">
        <f t="shared" si="428"/>
        <v>1.3650135388542648</v>
      </c>
      <c r="DG366" s="48">
        <f>Total_Commercial_LMDI_UtilAdj!AG42</f>
        <v>0.99793329846401946</v>
      </c>
    </row>
    <row r="367" spans="1:113" x14ac:dyDescent="0.2">
      <c r="A367" s="33" t="s">
        <v>515</v>
      </c>
      <c r="B367" s="1">
        <f t="shared" si="406"/>
        <v>2002</v>
      </c>
      <c r="D367" s="43">
        <f>Conversion_Factors!$M64*D216+D292</f>
        <v>17176.716043023844</v>
      </c>
      <c r="F367" s="49">
        <f t="shared" si="418"/>
        <v>76.666137428142079</v>
      </c>
      <c r="H367" s="50">
        <f t="shared" si="407"/>
        <v>224.04566891247521</v>
      </c>
      <c r="K367" s="43">
        <f>Conversion_Factors!$M64*K216+K292</f>
        <v>17103.896876122421</v>
      </c>
      <c r="L367" s="115">
        <f t="shared" si="397"/>
        <v>223.09584713529654</v>
      </c>
      <c r="O367" s="52">
        <f t="shared" si="408"/>
        <v>1.00425746059093</v>
      </c>
      <c r="R367" s="116">
        <f t="shared" si="409"/>
        <v>1.1171429815522671</v>
      </c>
      <c r="S367" s="46"/>
      <c r="T367" s="46"/>
      <c r="V367" s="48">
        <f t="shared" si="410"/>
        <v>1.3179306558420987</v>
      </c>
      <c r="W367" s="48">
        <f t="shared" si="411"/>
        <v>1.1351408286360365</v>
      </c>
      <c r="X367" s="48">
        <f t="shared" si="412"/>
        <v>1.0161106030123033</v>
      </c>
      <c r="Y367" s="48">
        <f t="shared" si="413"/>
        <v>1.1171429815522671</v>
      </c>
      <c r="Z367" s="48">
        <f t="shared" si="414"/>
        <v>1.4960368967574349</v>
      </c>
      <c r="AA367" s="48">
        <f t="shared" si="415"/>
        <v>1.4960368967574349</v>
      </c>
      <c r="AB367" s="48"/>
      <c r="AC367" s="48"/>
      <c r="AE367" s="43">
        <f t="shared" si="419"/>
        <v>16907.342550232795</v>
      </c>
      <c r="AF367" s="43">
        <f t="shared" si="420"/>
        <v>17176.716043023844</v>
      </c>
      <c r="AG367" s="238">
        <f t="shared" si="421"/>
        <v>0.98447253858132555</v>
      </c>
      <c r="AH367" s="5"/>
      <c r="DD367" s="2">
        <f t="shared" si="429"/>
        <v>1977</v>
      </c>
      <c r="DE367" s="48">
        <f t="shared" si="427"/>
        <v>0.8515601557418585</v>
      </c>
      <c r="DF367" s="48">
        <f t="shared" si="428"/>
        <v>1.3234768570668445</v>
      </c>
      <c r="DG367" s="48">
        <f>Total_Commercial_LMDI_UtilAdj!AG43</f>
        <v>1.0019961041330296</v>
      </c>
    </row>
    <row r="368" spans="1:113" x14ac:dyDescent="0.2">
      <c r="A368" s="33" t="s">
        <v>515</v>
      </c>
      <c r="B368" s="1">
        <f t="shared" si="406"/>
        <v>2003</v>
      </c>
      <c r="D368" s="43">
        <f>Conversion_Factors!$M65*D217+D293</f>
        <v>17367.70312136877</v>
      </c>
      <c r="F368" s="49">
        <f t="shared" si="418"/>
        <v>77.765478809122598</v>
      </c>
      <c r="H368" s="50">
        <f t="shared" si="407"/>
        <v>223.3343559035784</v>
      </c>
      <c r="K368" s="43">
        <f>Conversion_Factors!$M65*K217+K293</f>
        <v>17406.35849243285</v>
      </c>
      <c r="L368" s="115">
        <f t="shared" si="397"/>
        <v>223.83143213400913</v>
      </c>
      <c r="O368" s="52">
        <f t="shared" si="408"/>
        <v>0.99777923848455241</v>
      </c>
      <c r="R368" s="116">
        <f t="shared" si="409"/>
        <v>1.1208263921992998</v>
      </c>
      <c r="S368" s="46"/>
      <c r="T368" s="46"/>
      <c r="V368" s="48">
        <f t="shared" si="410"/>
        <v>1.3368289042191999</v>
      </c>
      <c r="W368" s="48">
        <f t="shared" si="411"/>
        <v>1.1315369185838668</v>
      </c>
      <c r="X368" s="48">
        <f t="shared" si="412"/>
        <v>1.0095559191495758</v>
      </c>
      <c r="Y368" s="48">
        <f t="shared" si="413"/>
        <v>1.1208263921992998</v>
      </c>
      <c r="Z368" s="48">
        <f t="shared" si="414"/>
        <v>1.512671258954041</v>
      </c>
      <c r="AA368" s="48">
        <f t="shared" si="415"/>
        <v>1.5126712589540408</v>
      </c>
      <c r="AB368" s="48"/>
      <c r="AC368" s="48"/>
      <c r="AE368" s="43">
        <f t="shared" si="419"/>
        <v>17009.599402397354</v>
      </c>
      <c r="AF368" s="43">
        <f t="shared" si="420"/>
        <v>17367.70312136877</v>
      </c>
      <c r="AG368" s="238">
        <f t="shared" si="421"/>
        <v>0.97941681020505622</v>
      </c>
      <c r="AH368" s="5"/>
      <c r="DD368" s="2">
        <f t="shared" si="429"/>
        <v>1978</v>
      </c>
      <c r="DE368" s="48">
        <f t="shared" si="427"/>
        <v>0.86189537587772902</v>
      </c>
      <c r="DF368" s="48">
        <f t="shared" si="428"/>
        <v>1.2615833209174985</v>
      </c>
      <c r="DG368" s="48">
        <f>Total_Commercial_LMDI_UtilAdj!AG44</f>
        <v>0.98939476788165392</v>
      </c>
    </row>
    <row r="369" spans="1:111" x14ac:dyDescent="0.2">
      <c r="A369" s="33" t="s">
        <v>515</v>
      </c>
      <c r="B369" s="1">
        <f t="shared" si="406"/>
        <v>2004</v>
      </c>
      <c r="D369" s="43">
        <f>Conversion_Factors!$M66*D218+D294</f>
        <v>17600.553520561843</v>
      </c>
      <c r="F369" s="49">
        <f t="shared" si="418"/>
        <v>78.845410774692752</v>
      </c>
      <c r="H369" s="50">
        <f t="shared" si="407"/>
        <v>223.22863623422387</v>
      </c>
      <c r="K369" s="43">
        <f>Conversion_Factors!$M66*K218+K294</f>
        <v>17743.115513689201</v>
      </c>
      <c r="L369" s="115">
        <f t="shared" si="397"/>
        <v>225.03675660199949</v>
      </c>
      <c r="O369" s="52">
        <f t="shared" si="408"/>
        <v>0.99196522205937465</v>
      </c>
      <c r="R369" s="116">
        <f t="shared" si="409"/>
        <v>1.1268620032929122</v>
      </c>
      <c r="S369" s="46"/>
      <c r="T369" s="46"/>
      <c r="V369" s="48">
        <f t="shared" si="410"/>
        <v>1.3553934946810937</v>
      </c>
      <c r="W369" s="48">
        <f t="shared" si="411"/>
        <v>1.131001283533849</v>
      </c>
      <c r="X369" s="48">
        <f t="shared" si="412"/>
        <v>1.003673280516018</v>
      </c>
      <c r="Y369" s="48">
        <f t="shared" si="413"/>
        <v>1.1268620032929122</v>
      </c>
      <c r="Z369" s="48">
        <f t="shared" si="414"/>
        <v>1.5329517821777463</v>
      </c>
      <c r="AA369" s="48">
        <f t="shared" si="415"/>
        <v>1.5329517821777461</v>
      </c>
      <c r="AB369" s="48"/>
      <c r="AC369" s="48"/>
      <c r="AE369" s="43">
        <f t="shared" si="419"/>
        <v>17256.347893818522</v>
      </c>
      <c r="AF369" s="43">
        <f t="shared" si="420"/>
        <v>17600.553520561843</v>
      </c>
      <c r="AG369" s="238">
        <f t="shared" si="421"/>
        <v>0.98056743786234657</v>
      </c>
      <c r="AH369" s="5"/>
      <c r="DD369" s="2">
        <f t="shared" si="429"/>
        <v>1979</v>
      </c>
      <c r="DE369" s="48">
        <f t="shared" si="427"/>
        <v>0.86563622894235948</v>
      </c>
      <c r="DF369" s="48">
        <f t="shared" si="428"/>
        <v>1.2878816232968746</v>
      </c>
      <c r="DG369" s="48">
        <f>Total_Commercial_LMDI_UtilAdj!AG45</f>
        <v>1.0003318267603338</v>
      </c>
    </row>
    <row r="370" spans="1:111" x14ac:dyDescent="0.2">
      <c r="A370" s="33" t="s">
        <v>515</v>
      </c>
      <c r="B370" s="1">
        <f t="shared" si="406"/>
        <v>2005</v>
      </c>
      <c r="D370" s="43">
        <f>Conversion_Factors!$M67*D219+D295</f>
        <v>17920.239849095589</v>
      </c>
      <c r="F370" s="49">
        <f t="shared" si="418"/>
        <v>79.981502570981235</v>
      </c>
      <c r="H370" s="50">
        <f t="shared" si="407"/>
        <v>224.05480358651556</v>
      </c>
      <c r="K370" s="43">
        <f>Conversion_Factors!$M67*K219+K295</f>
        <v>17887.912212601124</v>
      </c>
      <c r="L370" s="115">
        <f t="shared" si="397"/>
        <v>223.65061467463843</v>
      </c>
      <c r="O370" s="52">
        <f t="shared" si="408"/>
        <v>1.0018072336285109</v>
      </c>
      <c r="R370" s="116">
        <f t="shared" si="409"/>
        <v>1.1199209564492763</v>
      </c>
      <c r="S370" s="46"/>
      <c r="T370" s="46"/>
      <c r="V370" s="48">
        <f t="shared" si="410"/>
        <v>1.3749235017534167</v>
      </c>
      <c r="W370" s="48">
        <f t="shared" si="411"/>
        <v>1.1351871100103197</v>
      </c>
      <c r="X370" s="48">
        <f t="shared" si="412"/>
        <v>1.0136314562854911</v>
      </c>
      <c r="Y370" s="48">
        <f t="shared" si="413"/>
        <v>1.1199209564492763</v>
      </c>
      <c r="Z370" s="48">
        <f t="shared" si="414"/>
        <v>1.5607954364407302</v>
      </c>
      <c r="AA370" s="48">
        <f t="shared" si="415"/>
        <v>1.5607954364407299</v>
      </c>
      <c r="AB370" s="48"/>
      <c r="AC370" s="48"/>
      <c r="AE370" s="43">
        <f t="shared" si="419"/>
        <v>17456.988772028377</v>
      </c>
      <c r="AF370" s="43">
        <f t="shared" si="420"/>
        <v>17920.239849095589</v>
      </c>
      <c r="AG370" s="238">
        <f t="shared" si="421"/>
        <v>0.97437771708529008</v>
      </c>
      <c r="AH370" s="5"/>
      <c r="DD370" s="2">
        <f t="shared" si="429"/>
        <v>1980</v>
      </c>
      <c r="DE370" s="48">
        <f t="shared" si="427"/>
        <v>0.86630889992304994</v>
      </c>
      <c r="DF370" s="48">
        <f t="shared" si="428"/>
        <v>1.1704641723464497</v>
      </c>
      <c r="DG370" s="48">
        <f>Total_Commercial_LMDI_UtilAdj!AG46</f>
        <v>0.96345216126996147</v>
      </c>
    </row>
    <row r="371" spans="1:111" x14ac:dyDescent="0.2">
      <c r="A371" s="33" t="s">
        <v>515</v>
      </c>
      <c r="B371" s="1">
        <f t="shared" si="406"/>
        <v>2006</v>
      </c>
      <c r="D371" s="43">
        <f>Conversion_Factors!$M68*D220+D296</f>
        <v>17767.233594388432</v>
      </c>
      <c r="F371" s="49">
        <f t="shared" si="418"/>
        <v>81.211409424915445</v>
      </c>
      <c r="H371" s="50">
        <f t="shared" si="407"/>
        <v>218.77755502833929</v>
      </c>
      <c r="K371" s="43">
        <f>Conversion_Factors!$M68*K220+K296</f>
        <v>17987.736764584592</v>
      </c>
      <c r="L371" s="115">
        <f t="shared" si="397"/>
        <v>221.49272980190395</v>
      </c>
      <c r="O371" s="52">
        <f t="shared" si="408"/>
        <v>0.98774147225512543</v>
      </c>
      <c r="R371" s="116">
        <f t="shared" si="409"/>
        <v>1.1091154395760232</v>
      </c>
      <c r="S371" s="46"/>
      <c r="T371" s="46"/>
      <c r="V371" s="48">
        <f t="shared" si="410"/>
        <v>1.3960662383122981</v>
      </c>
      <c r="W371" s="48">
        <f t="shared" si="411"/>
        <v>1.1084496134529249</v>
      </c>
      <c r="X371" s="48">
        <f t="shared" si="412"/>
        <v>0.9993996782486837</v>
      </c>
      <c r="Y371" s="48">
        <f t="shared" si="413"/>
        <v>1.1091154395760232</v>
      </c>
      <c r="Z371" s="48">
        <f t="shared" si="414"/>
        <v>1.5474690822119459</v>
      </c>
      <c r="AA371" s="48">
        <f t="shared" si="415"/>
        <v>1.5474690822119459</v>
      </c>
      <c r="AB371" s="48"/>
      <c r="AC371" s="48"/>
      <c r="AE371" s="43">
        <f t="shared" si="419"/>
        <v>17194.404469308534</v>
      </c>
      <c r="AF371" s="43">
        <f t="shared" si="420"/>
        <v>17767.233594388432</v>
      </c>
      <c r="AG371" s="238">
        <f t="shared" si="421"/>
        <v>0.96833367514209523</v>
      </c>
      <c r="AH371" s="5"/>
      <c r="DD371" s="2">
        <f t="shared" si="429"/>
        <v>1981</v>
      </c>
      <c r="DE371" s="48">
        <f t="shared" si="427"/>
        <v>0.91482483347050725</v>
      </c>
      <c r="DF371" s="48">
        <f t="shared" si="428"/>
        <v>1.0891480727633926</v>
      </c>
      <c r="DG371" s="48">
        <f>Total_Commercial_LMDI_UtilAdj!AG47</f>
        <v>0.97044622133710434</v>
      </c>
    </row>
    <row r="372" spans="1:111" x14ac:dyDescent="0.2">
      <c r="A372" s="33" t="s">
        <v>515</v>
      </c>
      <c r="B372" s="1">
        <f t="shared" si="406"/>
        <v>2007</v>
      </c>
      <c r="D372" s="43">
        <f>Conversion_Factors!$M69*D221+D297</f>
        <v>18352.661210116996</v>
      </c>
      <c r="F372" s="49">
        <f t="shared" si="418"/>
        <v>82.517823695937253</v>
      </c>
      <c r="H372" s="50">
        <f t="shared" si="407"/>
        <v>222.40844932778546</v>
      </c>
      <c r="K372" s="43">
        <f>Conversion_Factors!$M69*K221+K297</f>
        <v>18229.123099651591</v>
      </c>
      <c r="L372" s="115">
        <f t="shared" si="397"/>
        <v>220.91134112822095</v>
      </c>
      <c r="O372" s="52">
        <f t="shared" si="408"/>
        <v>1.0067769639707884</v>
      </c>
      <c r="R372" s="116">
        <f t="shared" si="409"/>
        <v>1.1062041604791735</v>
      </c>
      <c r="S372" s="46"/>
      <c r="T372" s="46"/>
      <c r="V372" s="48">
        <f t="shared" si="410"/>
        <v>1.4185241770420669</v>
      </c>
      <c r="W372" s="48">
        <f t="shared" si="411"/>
        <v>1.1268457573452368</v>
      </c>
      <c r="X372" s="48">
        <f t="shared" si="412"/>
        <v>1.0186598438186329</v>
      </c>
      <c r="Y372" s="48">
        <f t="shared" si="413"/>
        <v>1.1062041604791735</v>
      </c>
      <c r="Z372" s="48">
        <f t="shared" si="414"/>
        <v>1.5984579505914969</v>
      </c>
      <c r="AA372" s="48">
        <f t="shared" si="415"/>
        <v>1.5984579505914966</v>
      </c>
      <c r="AB372" s="48"/>
      <c r="AC372" s="48"/>
      <c r="AE372" s="43">
        <f t="shared" si="419"/>
        <v>17739.620086223669</v>
      </c>
      <c r="AF372" s="43">
        <f t="shared" si="420"/>
        <v>18352.661210116996</v>
      </c>
      <c r="AG372" s="238">
        <f t="shared" si="421"/>
        <v>0.96698053004078977</v>
      </c>
      <c r="AH372" s="5"/>
      <c r="DD372" s="2">
        <f t="shared" si="429"/>
        <v>1982</v>
      </c>
      <c r="DE372" s="48">
        <f t="shared" si="427"/>
        <v>0.91468806961437954</v>
      </c>
      <c r="DF372" s="48">
        <f t="shared" si="428"/>
        <v>1.1110996044120458</v>
      </c>
      <c r="DG372" s="48">
        <f>Total_Commercial_LMDI_UtilAdj!AG48</f>
        <v>0.97730161149751593</v>
      </c>
    </row>
    <row r="373" spans="1:111" x14ac:dyDescent="0.2">
      <c r="A373" s="33" t="s">
        <v>515</v>
      </c>
      <c r="B373" s="1">
        <f t="shared" si="406"/>
        <v>2008</v>
      </c>
      <c r="D373" s="43">
        <f>Conversion_Factors!$M70*D222+D298</f>
        <v>18524.523972872586</v>
      </c>
      <c r="F373" s="49">
        <f t="shared" si="418"/>
        <v>83.696455468329944</v>
      </c>
      <c r="H373" s="50">
        <f t="shared" si="407"/>
        <v>221.32985046041901</v>
      </c>
      <c r="K373" s="43">
        <f>Conversion_Factors!$M70*K222+K298</f>
        <v>18472.516521769907</v>
      </c>
      <c r="L373" s="115">
        <f>H373/O373</f>
        <v>220.70846869685846</v>
      </c>
      <c r="O373" s="52">
        <f>D373/K373</f>
        <v>1.002815396107043</v>
      </c>
      <c r="R373" s="116">
        <f>L373/L$80</f>
        <v>1.1051882853933876</v>
      </c>
      <c r="S373" s="46"/>
      <c r="T373" s="46"/>
      <c r="V373" s="48">
        <f>F373/F$80</f>
        <v>1.438785468361742</v>
      </c>
      <c r="W373" s="48">
        <f>H373/H$80</f>
        <v>1.121380971446847</v>
      </c>
      <c r="X373" s="48">
        <f>O373/O$80</f>
        <v>1.0146515179969497</v>
      </c>
      <c r="Y373" s="48">
        <f t="shared" si="413"/>
        <v>1.1051882853933876</v>
      </c>
      <c r="Z373" s="48">
        <f t="shared" si="414"/>
        <v>1.6134266462150968</v>
      </c>
      <c r="AA373" s="48">
        <f>V373*W373</f>
        <v>1.613426646215097</v>
      </c>
      <c r="AB373" s="48"/>
      <c r="AC373" s="48"/>
      <c r="AE373" s="43">
        <f t="shared" si="419"/>
        <v>17891.178551406527</v>
      </c>
      <c r="AF373" s="43">
        <f t="shared" si="420"/>
        <v>18524.523972872586</v>
      </c>
      <c r="AG373" s="238">
        <f t="shared" si="421"/>
        <v>0.96577126755594156</v>
      </c>
      <c r="AH373" s="5"/>
      <c r="DD373" s="2">
        <f t="shared" si="429"/>
        <v>1983</v>
      </c>
      <c r="DE373" s="48">
        <f t="shared" si="427"/>
        <v>0.91818698256946463</v>
      </c>
      <c r="DF373" s="48">
        <f t="shared" si="428"/>
        <v>1.0657130805761375</v>
      </c>
      <c r="DG373" s="48">
        <f>Total_Commercial_LMDI_UtilAdj!AG49</f>
        <v>0.96542562778022711</v>
      </c>
    </row>
    <row r="374" spans="1:111" x14ac:dyDescent="0.2">
      <c r="A374" s="33" t="s">
        <v>515</v>
      </c>
      <c r="B374" s="1">
        <f t="shared" si="406"/>
        <v>2009</v>
      </c>
      <c r="D374" s="43">
        <f>Conversion_Factors!$M71*D223+D299</f>
        <v>18241.193503692688</v>
      </c>
      <c r="F374" s="49">
        <f t="shared" si="418"/>
        <v>84.394714908811167</v>
      </c>
      <c r="H374" s="50">
        <f>D374/F374</f>
        <v>216.14141979627956</v>
      </c>
      <c r="K374" s="43">
        <f>Conversion_Factors!$M71*K223+K299</f>
        <v>18275.117868247537</v>
      </c>
      <c r="L374" s="115">
        <f>H374/O374</f>
        <v>216.54339241496197</v>
      </c>
      <c r="O374" s="52">
        <f>D374/K374</f>
        <v>0.99814368559483868</v>
      </c>
      <c r="R374" s="116">
        <f>L374/L$80</f>
        <v>1.0843318427670545</v>
      </c>
      <c r="S374" s="46"/>
      <c r="T374" s="46"/>
      <c r="V374" s="48">
        <f>F374/F$80</f>
        <v>1.450788910209897</v>
      </c>
      <c r="W374" s="48">
        <f>H374/H$80</f>
        <v>1.0950934760803881</v>
      </c>
      <c r="X374" s="48">
        <f>O374/O$80</f>
        <v>1.0099246677897713</v>
      </c>
      <c r="Y374" s="48">
        <f>R374</f>
        <v>1.0843318427670545</v>
      </c>
      <c r="Z374" s="48">
        <f>V374*X374*Y374</f>
        <v>1.5887494707406342</v>
      </c>
      <c r="AA374" s="48">
        <f>V374*W374</f>
        <v>1.5887494707406342</v>
      </c>
      <c r="AB374" s="48"/>
      <c r="AC374" s="48"/>
      <c r="AE374" s="43">
        <f t="shared" si="419"/>
        <v>17461.971688701302</v>
      </c>
      <c r="AF374" s="43">
        <f t="shared" si="420"/>
        <v>18241.193503692688</v>
      </c>
      <c r="AG374" s="238">
        <f t="shared" si="421"/>
        <v>0.95721959798702994</v>
      </c>
      <c r="AH374" s="5"/>
      <c r="DD374" s="2">
        <f t="shared" si="429"/>
        <v>1984</v>
      </c>
      <c r="DE374" s="48">
        <f t="shared" si="427"/>
        <v>0.96670420996113127</v>
      </c>
      <c r="DF374" s="48">
        <f t="shared" si="428"/>
        <v>1.123329738048938</v>
      </c>
      <c r="DG374" s="48">
        <f>Total_Commercial_LMDI_UtilAdj!AG50</f>
        <v>1.0168515628664625</v>
      </c>
    </row>
    <row r="375" spans="1:111" x14ac:dyDescent="0.2">
      <c r="A375" s="33" t="s">
        <v>515</v>
      </c>
      <c r="B375" s="1">
        <f t="shared" si="406"/>
        <v>2010</v>
      </c>
      <c r="D375" s="43">
        <f>Conversion_Factors!$M72*D224+D300</f>
        <v>18463.073620698666</v>
      </c>
      <c r="F375" s="49">
        <f t="shared" si="418"/>
        <v>84.626053543784508</v>
      </c>
      <c r="H375" s="50">
        <f>D375/F375</f>
        <v>218.17245218868788</v>
      </c>
      <c r="K375" s="43">
        <f>Conversion_Factors!$M72*K224+K300</f>
        <v>18228.439360745506</v>
      </c>
      <c r="L375" s="115">
        <f>H375/O375</f>
        <v>215.39985143362887</v>
      </c>
      <c r="O375" s="52">
        <f>D375/K375</f>
        <v>1.0128718786786783</v>
      </c>
      <c r="R375" s="116">
        <f>L375/L$80</f>
        <v>1.0786056098594607</v>
      </c>
      <c r="S375" s="46"/>
      <c r="T375" s="46"/>
      <c r="V375" s="48">
        <f>F375/F$80</f>
        <v>1.4547657413003872</v>
      </c>
      <c r="W375" s="48">
        <f>H375/H$80</f>
        <v>1.1053838235979099</v>
      </c>
      <c r="X375" s="48">
        <f>O375/O$80</f>
        <v>1.0248266961470174</v>
      </c>
      <c r="Y375" s="48">
        <f>R375</f>
        <v>1.0786056098594607</v>
      </c>
      <c r="Z375" s="48">
        <f>V375*X375*Y375</f>
        <v>1.6080745175578699</v>
      </c>
      <c r="AA375" s="48">
        <f>V375*W375</f>
        <v>1.6080745175578697</v>
      </c>
      <c r="AB375" s="48"/>
      <c r="AC375" s="48"/>
      <c r="AE375" s="43">
        <f t="shared" si="419"/>
        <v>17628.815960277476</v>
      </c>
      <c r="AF375" s="43">
        <f t="shared" si="420"/>
        <v>18463.073620698666</v>
      </c>
      <c r="AG375" s="238">
        <f t="shared" si="421"/>
        <v>0.95517616235786651</v>
      </c>
      <c r="AH375" s="5"/>
      <c r="DD375" s="2">
        <f t="shared" si="429"/>
        <v>1985</v>
      </c>
      <c r="DE375" s="48">
        <f t="shared" si="427"/>
        <v>1</v>
      </c>
      <c r="DF375" s="48">
        <f t="shared" si="428"/>
        <v>1</v>
      </c>
      <c r="DG375" s="48">
        <f>Total_Commercial_LMDI_UtilAdj!AG51</f>
        <v>1</v>
      </c>
    </row>
    <row r="376" spans="1:111" x14ac:dyDescent="0.2">
      <c r="A376" s="33" t="s">
        <v>515</v>
      </c>
      <c r="B376" s="1">
        <f t="shared" si="406"/>
        <v>2011</v>
      </c>
      <c r="D376" s="43">
        <f>Conversion_Factors!$M73*D225+D301</f>
        <v>18477.557024876471</v>
      </c>
      <c r="F376" s="49">
        <f t="shared" si="418"/>
        <v>84.816248421448279</v>
      </c>
      <c r="H376" s="50">
        <f>D376/F376</f>
        <v>217.85397690619712</v>
      </c>
      <c r="K376" s="43">
        <f>Conversion_Factors!$M73*K225+K301</f>
        <v>18255.530277386966</v>
      </c>
      <c r="L376" s="115">
        <f>H376/O376</f>
        <v>215.23623854094589</v>
      </c>
      <c r="O376" s="52">
        <f>D376/K376</f>
        <v>1.0121621636904476</v>
      </c>
      <c r="R376" s="116">
        <f>L376/L$80</f>
        <v>1.0777863252465947</v>
      </c>
      <c r="S376" s="46"/>
      <c r="T376" s="46"/>
      <c r="V376" s="48">
        <f>F376/F$80</f>
        <v>1.4580352898685822</v>
      </c>
      <c r="W376" s="48">
        <f>H376/H$80</f>
        <v>1.1037702494644688</v>
      </c>
      <c r="X376" s="48">
        <f>O376/O$80</f>
        <v>1.0241086044693777</v>
      </c>
      <c r="Y376" s="48">
        <f>R376</f>
        <v>1.0777863252465947</v>
      </c>
      <c r="Z376" s="48">
        <f>V376*X376*Y376</f>
        <v>1.6093359756262442</v>
      </c>
      <c r="AA376" s="48">
        <f>V376*W376</f>
        <v>1.609335975626244</v>
      </c>
      <c r="AB376" s="48"/>
      <c r="AC376" s="48"/>
      <c r="AE376" s="43">
        <f t="shared" si="419"/>
        <v>17549.51696164663</v>
      </c>
      <c r="AF376" s="43">
        <f t="shared" ref="AF376" si="430">D376</f>
        <v>18477.557024876471</v>
      </c>
      <c r="AG376" s="488">
        <f t="shared" si="421"/>
        <v>0.95022849880993154</v>
      </c>
      <c r="AH376" s="5"/>
      <c r="DE376" s="48"/>
      <c r="DF376" s="48"/>
      <c r="DG376" s="48">
        <f>Total_Commercial_LMDI_UtilAdj!AG52</f>
        <v>0.99351327288905067</v>
      </c>
    </row>
    <row r="377" spans="1:111" x14ac:dyDescent="0.2">
      <c r="A377" s="33" t="s">
        <v>515</v>
      </c>
      <c r="B377" s="1">
        <f t="shared" si="406"/>
        <v>2012</v>
      </c>
      <c r="D377" s="43">
        <f>Conversion_Factors!$M74*D226+D302</f>
        <v>18117.159849566153</v>
      </c>
      <c r="F377" s="49">
        <f t="shared" si="418"/>
        <v>85</v>
      </c>
      <c r="H377" s="50">
        <f>D377/F377</f>
        <v>213.14305705371945</v>
      </c>
      <c r="K377" s="43">
        <f>Conversion_Factors!$M74*K226+K302</f>
        <v>18425.372073362512</v>
      </c>
      <c r="L377" s="115">
        <f>H377/O377</f>
        <v>216.76908321602954</v>
      </c>
      <c r="O377" s="52">
        <f>D377/K377</f>
        <v>0.98327240163350949</v>
      </c>
      <c r="R377" s="116">
        <f>L377/L$80</f>
        <v>1.0854619798702372</v>
      </c>
      <c r="S377" s="46"/>
      <c r="T377" s="46"/>
      <c r="V377" s="48">
        <f>F377/F$80</f>
        <v>1.4611940747840173</v>
      </c>
      <c r="W377" s="48">
        <f>H377/H$80</f>
        <v>1.079902091285216</v>
      </c>
      <c r="X377" s="48">
        <f>O377/O$80</f>
        <v>0.994877859668852</v>
      </c>
      <c r="Y377" s="48">
        <f>R377</f>
        <v>1.0854619798702372</v>
      </c>
      <c r="Z377" s="48">
        <f>V377*X377*Y377</f>
        <v>1.5779465371328265</v>
      </c>
      <c r="AA377" s="48">
        <f>V377*W377</f>
        <v>1.5779465371328265</v>
      </c>
      <c r="AB377" s="48"/>
      <c r="AC377" s="48"/>
      <c r="AE377" s="43">
        <f t="shared" ref="AE377" si="431">D78</f>
        <v>17056.732419638978</v>
      </c>
      <c r="AF377" s="43">
        <f t="shared" ref="AF377" si="432">D377</f>
        <v>18117.159849566153</v>
      </c>
      <c r="AG377" s="488">
        <f t="shared" ref="AG377" si="433">Y78/Y377</f>
        <v>0.94345996792009024</v>
      </c>
      <c r="AH377" s="5"/>
      <c r="DE377" s="48"/>
      <c r="DF377" s="48"/>
      <c r="DG377" s="48">
        <f>Total_Commercial_LMDI_UtilAdj!AG53</f>
        <v>1.0031800569883542</v>
      </c>
    </row>
    <row r="378" spans="1:111" hidden="1" x14ac:dyDescent="0.2">
      <c r="A378" s="33"/>
      <c r="B378" s="1"/>
      <c r="D378" s="43"/>
      <c r="F378" s="44"/>
      <c r="L378" s="22"/>
      <c r="R378" s="46"/>
      <c r="S378" s="46"/>
      <c r="T378" s="46"/>
      <c r="V378" s="48"/>
      <c r="W378" s="48"/>
      <c r="X378" s="48"/>
      <c r="Y378" s="48"/>
      <c r="Z378" s="48"/>
      <c r="AA378" s="48"/>
      <c r="AB378" s="48"/>
      <c r="AC378" s="48"/>
      <c r="AH378" s="5"/>
      <c r="DD378" s="2">
        <f t="shared" ref="DD378:DD403" si="434">DD330</f>
        <v>1986</v>
      </c>
      <c r="DE378" s="48">
        <f t="shared" ref="DE378:DE402" si="435">Y200</f>
        <v>0.99724287823504698</v>
      </c>
      <c r="DF378" s="48">
        <f t="shared" ref="DF378:DF402" si="436">Y276</f>
        <v>0.9856771722313693</v>
      </c>
      <c r="DG378" s="48">
        <f>Total_Commercial_LMDI_UtilAdj!AG54</f>
        <v>1.0267971005185028</v>
      </c>
    </row>
    <row r="379" spans="1:111" hidden="1" x14ac:dyDescent="0.2">
      <c r="A379" s="53" t="s">
        <v>57</v>
      </c>
      <c r="B379" s="54">
        <f>Base_year</f>
        <v>1985</v>
      </c>
      <c r="D379" s="51">
        <f>INDEX(D314:D375,base_row,1)</f>
        <v>11481.47888615133</v>
      </c>
      <c r="F379" s="51">
        <f>INDEX(F314:F375,base_row,1)</f>
        <v>58.171601888383009</v>
      </c>
      <c r="H379" s="51">
        <f>INDEX(H314:H375,base_row,1)</f>
        <v>197.37257550826024</v>
      </c>
      <c r="L379" s="50">
        <f>INDEX(L314:L375,base_row,1)</f>
        <v>199.70214271525518</v>
      </c>
      <c r="O379" s="52">
        <f>INDEX(O314:O375,base_row,1)</f>
        <v>0.98833479112782208</v>
      </c>
      <c r="R379" s="46"/>
      <c r="S379" s="46"/>
      <c r="T379" s="46"/>
      <c r="V379" s="48"/>
      <c r="W379" s="48"/>
      <c r="X379" s="48"/>
      <c r="Y379" s="48"/>
      <c r="Z379" s="48"/>
      <c r="AA379" s="48"/>
      <c r="AB379" s="48"/>
      <c r="AC379" s="48"/>
      <c r="AH379" s="5"/>
      <c r="DD379" s="2">
        <f t="shared" si="434"/>
        <v>1987</v>
      </c>
      <c r="DE379" s="48">
        <f t="shared" si="435"/>
        <v>1.0109618550448947</v>
      </c>
      <c r="DF379" s="48">
        <f t="shared" si="436"/>
        <v>0.98673964644257706</v>
      </c>
      <c r="DG379" s="48">
        <f>Total_Commercial_LMDI_UtilAdj!AG55</f>
        <v>1.0401579462037875</v>
      </c>
    </row>
    <row r="380" spans="1:111" hidden="1" x14ac:dyDescent="0.2">
      <c r="A380" s="53" t="s">
        <v>58</v>
      </c>
      <c r="B380" s="54">
        <f>Base_year2</f>
        <v>1996</v>
      </c>
      <c r="D380" s="50"/>
      <c r="F380" s="44"/>
      <c r="L380" s="22"/>
      <c r="R380" s="46"/>
      <c r="S380" s="46"/>
      <c r="T380" s="46"/>
      <c r="V380" s="48"/>
      <c r="W380" s="48"/>
      <c r="X380" s="48"/>
      <c r="Y380" s="48"/>
      <c r="Z380" s="48"/>
      <c r="AA380" s="48"/>
      <c r="AB380" s="48"/>
      <c r="AC380" s="48"/>
      <c r="AH380" s="5"/>
      <c r="DD380" s="2">
        <f t="shared" si="434"/>
        <v>1988</v>
      </c>
      <c r="DE380" s="48">
        <f t="shared" si="435"/>
        <v>1.0393330779597547</v>
      </c>
      <c r="DF380" s="48">
        <f t="shared" si="436"/>
        <v>1.0003781322437943</v>
      </c>
      <c r="DG380" s="48">
        <f>Total_Commercial_LMDI_UtilAdj!AG56</f>
        <v>1.048444734075173</v>
      </c>
    </row>
    <row r="381" spans="1:111" x14ac:dyDescent="0.2">
      <c r="L381" s="22"/>
      <c r="AH381" s="5"/>
      <c r="DD381" s="2">
        <f t="shared" si="434"/>
        <v>1989</v>
      </c>
      <c r="DE381" s="48">
        <f t="shared" si="435"/>
        <v>1.0647262044640744</v>
      </c>
      <c r="DF381" s="48">
        <f t="shared" si="436"/>
        <v>0.98856445848483798</v>
      </c>
      <c r="DG381" s="48">
        <f>Total_Commercial_LMDI_UtilAdj!AG57</f>
        <v>1.0450584288616884</v>
      </c>
    </row>
    <row r="382" spans="1:111" x14ac:dyDescent="0.2">
      <c r="L382" s="22"/>
      <c r="X382" s="46">
        <f>X375*Y375</f>
        <v>1.1053838235979099</v>
      </c>
      <c r="AH382" s="5"/>
      <c r="DD382" s="2">
        <f t="shared" si="434"/>
        <v>1990</v>
      </c>
      <c r="DE382" s="48">
        <f t="shared" si="435"/>
        <v>1.0772401601629971</v>
      </c>
      <c r="DF382" s="48">
        <f t="shared" si="436"/>
        <v>0.98770896012018461</v>
      </c>
      <c r="DG382" s="48">
        <f>Total_Commercial_LMDI_UtilAdj!AG58</f>
        <v>1.0531359115563725</v>
      </c>
    </row>
    <row r="383" spans="1:111" x14ac:dyDescent="0.2">
      <c r="L383" s="22"/>
      <c r="AH383" s="5"/>
      <c r="DD383" s="2">
        <f t="shared" si="434"/>
        <v>1991</v>
      </c>
      <c r="DE383" s="48">
        <f t="shared" si="435"/>
        <v>1.0783185056672908</v>
      </c>
      <c r="DF383" s="48">
        <f t="shared" si="436"/>
        <v>0.97444566862390736</v>
      </c>
      <c r="DG383" s="48">
        <f>Total_Commercial_LMDI_UtilAdj!AG59</f>
        <v>1.0478825133388245</v>
      </c>
    </row>
    <row r="384" spans="1:111" x14ac:dyDescent="0.2">
      <c r="L384" s="22"/>
      <c r="AH384" s="5"/>
      <c r="DD384" s="2">
        <f t="shared" si="434"/>
        <v>1992</v>
      </c>
      <c r="DE384" s="48">
        <f t="shared" si="435"/>
        <v>1.0963849314152352</v>
      </c>
      <c r="DF384" s="48">
        <f t="shared" si="436"/>
        <v>0.96109518633380275</v>
      </c>
      <c r="DG384" s="48">
        <f>Total_Commercial_LMDI_UtilAdj!AG60</f>
        <v>1.0686074212285142</v>
      </c>
    </row>
    <row r="385" spans="12:111" x14ac:dyDescent="0.2">
      <c r="L385" s="22"/>
      <c r="AH385" s="5"/>
      <c r="DD385" s="2">
        <f t="shared" si="434"/>
        <v>1993</v>
      </c>
      <c r="DE385" s="48">
        <f t="shared" si="435"/>
        <v>1.105540165056091</v>
      </c>
      <c r="DF385" s="48">
        <f t="shared" si="436"/>
        <v>0.92573774328700231</v>
      </c>
      <c r="DG385" s="48">
        <f>Total_Commercial_LMDI_UtilAdj!AG61</f>
        <v>1.0807091208608404</v>
      </c>
    </row>
    <row r="386" spans="12:111" x14ac:dyDescent="0.2">
      <c r="L386" s="22"/>
      <c r="AH386" s="5"/>
      <c r="DD386" s="2">
        <f t="shared" si="434"/>
        <v>1994</v>
      </c>
      <c r="DE386" s="48">
        <f t="shared" si="435"/>
        <v>1.1262393927190311</v>
      </c>
      <c r="DF386" s="48">
        <f t="shared" si="436"/>
        <v>0.94649141410464777</v>
      </c>
      <c r="DG386" s="48">
        <f>Total_Commercial_LMDI_UtilAdj!AG62</f>
        <v>1.1042954000952676</v>
      </c>
    </row>
    <row r="387" spans="12:111" x14ac:dyDescent="0.2">
      <c r="L387" s="22"/>
      <c r="AH387" s="5"/>
      <c r="DD387" s="2">
        <f t="shared" si="434"/>
        <v>1995</v>
      </c>
      <c r="DE387" s="48">
        <f t="shared" si="435"/>
        <v>1.1424816675236094</v>
      </c>
      <c r="DF387" s="48">
        <f t="shared" si="436"/>
        <v>0.94983206577378565</v>
      </c>
      <c r="DG387" s="48">
        <f>Total_Commercial_LMDI_UtilAdj!AG63</f>
        <v>1.1151317688054976</v>
      </c>
    </row>
    <row r="388" spans="12:111" x14ac:dyDescent="0.2">
      <c r="L388" s="22"/>
      <c r="AH388" s="5"/>
      <c r="DD388" s="2">
        <f t="shared" si="434"/>
        <v>1996</v>
      </c>
      <c r="DE388" s="48">
        <f t="shared" si="435"/>
        <v>1.1725514700700514</v>
      </c>
      <c r="DF388" s="48">
        <f t="shared" si="436"/>
        <v>0.9598237875193838</v>
      </c>
      <c r="DG388" s="48">
        <f>Total_Commercial_LMDI_UtilAdj!AG64</f>
        <v>1.1165024518008444</v>
      </c>
    </row>
    <row r="389" spans="12:111" x14ac:dyDescent="0.2">
      <c r="L389" s="22"/>
      <c r="AH389" s="5"/>
      <c r="DD389" s="2">
        <f t="shared" si="434"/>
        <v>1997</v>
      </c>
      <c r="DE389" s="48">
        <f t="shared" si="435"/>
        <v>1.1854763101508063</v>
      </c>
      <c r="DF389" s="48">
        <f t="shared" si="436"/>
        <v>0.9662985924158658</v>
      </c>
      <c r="DG389" s="48">
        <f>Total_Commercial_LMDI_UtilAdj!AG65</f>
        <v>1.1179233745520627</v>
      </c>
    </row>
    <row r="390" spans="12:111" x14ac:dyDescent="0.2">
      <c r="L390" s="22"/>
      <c r="AH390" s="5"/>
      <c r="DD390" s="2">
        <f t="shared" si="434"/>
        <v>1998</v>
      </c>
      <c r="DE390" s="48">
        <f t="shared" si="435"/>
        <v>1.1992058774922374</v>
      </c>
      <c r="DF390" s="48">
        <f t="shared" si="436"/>
        <v>0.94078423706236025</v>
      </c>
      <c r="DG390" s="48">
        <f>Total_Commercial_LMDI_UtilAdj!AG66</f>
        <v>1.1500622689041631</v>
      </c>
    </row>
    <row r="391" spans="12:111" x14ac:dyDescent="0.2">
      <c r="L391" s="22"/>
      <c r="AH391" s="5"/>
      <c r="DD391" s="2">
        <f t="shared" si="434"/>
        <v>1999</v>
      </c>
      <c r="DE391" s="48">
        <f t="shared" si="435"/>
        <v>1.2129772602985001</v>
      </c>
      <c r="DF391" s="48">
        <f t="shared" si="436"/>
        <v>0.91449890951322255</v>
      </c>
      <c r="DG391" s="48">
        <f>Total_Commercial_LMDI_UtilAdj!AG67</f>
        <v>1.1337575876304857</v>
      </c>
    </row>
    <row r="392" spans="12:111" x14ac:dyDescent="0.2">
      <c r="L392" s="22"/>
      <c r="AH392" s="5"/>
      <c r="DD392" s="2">
        <f t="shared" si="434"/>
        <v>2000</v>
      </c>
      <c r="DE392" s="48">
        <f t="shared" si="435"/>
        <v>1.2588267925412189</v>
      </c>
      <c r="DF392" s="48">
        <f t="shared" si="436"/>
        <v>0.91691157020071878</v>
      </c>
      <c r="DG392" s="48">
        <f>Total_Commercial_LMDI_UtilAdj!AG68</f>
        <v>1.1179547172681294</v>
      </c>
    </row>
    <row r="393" spans="12:111" x14ac:dyDescent="0.2">
      <c r="L393" s="22"/>
      <c r="AH393" s="5"/>
      <c r="DD393" s="2">
        <f t="shared" si="434"/>
        <v>2001</v>
      </c>
      <c r="DE393" s="48">
        <f t="shared" si="435"/>
        <v>1.2511969944594354</v>
      </c>
      <c r="DF393" s="48">
        <f t="shared" si="436"/>
        <v>0.8819826109027038</v>
      </c>
      <c r="DG393" s="48">
        <f>Total_Commercial_LMDI_UtilAdj!AG69</f>
        <v>1.1216412388589496</v>
      </c>
    </row>
    <row r="394" spans="12:111" x14ac:dyDescent="0.2">
      <c r="L394" s="22"/>
      <c r="AH394" s="5"/>
      <c r="DD394" s="2">
        <f t="shared" si="434"/>
        <v>2002</v>
      </c>
      <c r="DE394" s="48">
        <f t="shared" si="435"/>
        <v>1.2357812899161951</v>
      </c>
      <c r="DF394" s="48">
        <f t="shared" si="436"/>
        <v>0.86530931157497448</v>
      </c>
      <c r="DG394" s="48">
        <f>Total_Commercial_LMDI_UtilAdj!AG70</f>
        <v>1.1276399157527803</v>
      </c>
    </row>
    <row r="395" spans="12:111" x14ac:dyDescent="0.2">
      <c r="L395" s="22"/>
      <c r="AH395" s="5"/>
      <c r="DD395" s="2">
        <f t="shared" si="434"/>
        <v>2003</v>
      </c>
      <c r="DE395" s="48">
        <f t="shared" si="435"/>
        <v>1.2386600969267993</v>
      </c>
      <c r="DF395" s="48">
        <f t="shared" si="436"/>
        <v>0.87070065526179152</v>
      </c>
      <c r="DG395" s="48">
        <f>Total_Commercial_LMDI_UtilAdj!AG71</f>
        <v>1.1207271029613037</v>
      </c>
    </row>
    <row r="396" spans="12:111" x14ac:dyDescent="0.2">
      <c r="L396" s="22"/>
      <c r="AH396" s="5"/>
      <c r="DD396" s="2">
        <f t="shared" si="434"/>
        <v>2004</v>
      </c>
      <c r="DE396" s="48">
        <f t="shared" si="435"/>
        <v>1.2511737596017871</v>
      </c>
      <c r="DF396" s="48">
        <f t="shared" si="436"/>
        <v>0.86298529901157051</v>
      </c>
      <c r="DG396" s="48">
        <f>Total_Commercial_LMDI_UtilAdj!AG72</f>
        <v>1.1101131621527489</v>
      </c>
    </row>
    <row r="397" spans="12:111" x14ac:dyDescent="0.2">
      <c r="L397" s="22"/>
      <c r="AH397" s="5"/>
      <c r="DD397" s="2">
        <f t="shared" si="434"/>
        <v>2005</v>
      </c>
      <c r="DE397" s="48">
        <f t="shared" si="435"/>
        <v>1.2637928901394213</v>
      </c>
      <c r="DF397" s="48">
        <f t="shared" si="436"/>
        <v>0.81452384174348957</v>
      </c>
      <c r="DG397" s="48">
        <f>Total_Commercial_LMDI_UtilAdj!AG73</f>
        <v>1.1072593928834173</v>
      </c>
    </row>
    <row r="398" spans="12:111" x14ac:dyDescent="0.2">
      <c r="L398" s="22"/>
      <c r="AH398" s="5"/>
      <c r="DD398" s="2">
        <f t="shared" si="434"/>
        <v>2006</v>
      </c>
      <c r="DE398" s="48">
        <f t="shared" si="435"/>
        <v>1.2646145105381159</v>
      </c>
      <c r="DF398" s="48">
        <f t="shared" si="436"/>
        <v>0.77903738756672936</v>
      </c>
      <c r="DG398" s="48">
        <f>Total_Commercial_LMDI_UtilAdj!AG74</f>
        <v>1.1061876079217767</v>
      </c>
    </row>
    <row r="399" spans="12:111" x14ac:dyDescent="0.2">
      <c r="L399" s="22"/>
      <c r="AH399" s="5"/>
      <c r="DD399" s="2">
        <f t="shared" si="434"/>
        <v>2007</v>
      </c>
      <c r="DE399" s="48">
        <f t="shared" si="435"/>
        <v>1.2648290736994989</v>
      </c>
      <c r="DF399" s="48">
        <f t="shared" si="436"/>
        <v>0.76949087960901341</v>
      </c>
      <c r="DG399" s="48">
        <f>Total_Commercial_LMDI_UtilAdj!AG75</f>
        <v>1.0853544052840824</v>
      </c>
    </row>
    <row r="400" spans="12:111" x14ac:dyDescent="0.2">
      <c r="L400" s="22"/>
      <c r="AH400" s="5"/>
      <c r="DD400" s="2">
        <f t="shared" si="434"/>
        <v>2008</v>
      </c>
      <c r="DE400" s="48">
        <f t="shared" si="435"/>
        <v>1.2676225806490824</v>
      </c>
      <c r="DF400" s="48">
        <f t="shared" si="436"/>
        <v>0.76038882501222183</v>
      </c>
      <c r="DG400" s="48">
        <f>Total_Commercial_LMDI_UtilAdj!AG76</f>
        <v>1.0797534182520714</v>
      </c>
    </row>
    <row r="401" spans="12:111" x14ac:dyDescent="0.2">
      <c r="L401" s="22"/>
      <c r="AH401" s="5"/>
      <c r="DD401" s="2">
        <f t="shared" si="434"/>
        <v>2009</v>
      </c>
      <c r="DE401" s="48">
        <f t="shared" si="435"/>
        <v>1.2426245402449327</v>
      </c>
      <c r="DF401" s="48">
        <f t="shared" si="436"/>
        <v>0.74832375662529449</v>
      </c>
      <c r="DG401" s="48">
        <f>Total_Commercial_LMDI_UtilAdj!AG77</f>
        <v>1.0790051160116139</v>
      </c>
    </row>
    <row r="402" spans="12:111" x14ac:dyDescent="0.2">
      <c r="L402" s="22"/>
      <c r="AH402" s="5"/>
      <c r="DD402" s="2">
        <f t="shared" si="434"/>
        <v>2010</v>
      </c>
      <c r="DE402" s="48">
        <f t="shared" si="435"/>
        <v>1.2316604894869723</v>
      </c>
      <c r="DF402" s="48">
        <f t="shared" si="436"/>
        <v>0.75371584553230575</v>
      </c>
      <c r="DG402" s="48">
        <f t="shared" ref="DG402" si="437">Y375</f>
        <v>1.0786056098594607</v>
      </c>
    </row>
    <row r="403" spans="12:111" x14ac:dyDescent="0.2">
      <c r="L403" s="22"/>
      <c r="AH403" s="5"/>
      <c r="DD403" s="2">
        <f t="shared" si="434"/>
        <v>2011</v>
      </c>
      <c r="DE403" s="48">
        <f t="shared" ref="DE403" si="438">Y225</f>
        <v>1.2264345319660683</v>
      </c>
      <c r="DF403" s="48">
        <f t="shared" ref="DF403" si="439">Y301</f>
        <v>0.76225061043451192</v>
      </c>
      <c r="DG403" s="48">
        <f t="shared" ref="DG403" si="440">Y376</f>
        <v>1.0777863252465947</v>
      </c>
    </row>
    <row r="404" spans="12:111" x14ac:dyDescent="0.2">
      <c r="L404" s="22"/>
      <c r="AH404" s="5"/>
      <c r="DF404" s="47"/>
    </row>
    <row r="405" spans="12:111" x14ac:dyDescent="0.2">
      <c r="L405" s="22"/>
      <c r="AH405" s="5"/>
      <c r="DF405" s="47"/>
    </row>
    <row r="406" spans="12:111" x14ac:dyDescent="0.2">
      <c r="L406" s="22"/>
      <c r="AH406" s="5"/>
      <c r="DF406" s="47"/>
    </row>
    <row r="407" spans="12:111" x14ac:dyDescent="0.2">
      <c r="L407" s="22"/>
      <c r="AH407" s="5"/>
      <c r="DF407" s="47"/>
    </row>
    <row r="408" spans="12:111" x14ac:dyDescent="0.2">
      <c r="L408" s="22"/>
      <c r="AH408" s="5"/>
      <c r="DF408" s="47"/>
    </row>
    <row r="409" spans="12:111" x14ac:dyDescent="0.2">
      <c r="L409" s="22"/>
      <c r="AH409" s="5"/>
      <c r="DF409" s="47"/>
    </row>
    <row r="410" spans="12:111" x14ac:dyDescent="0.2">
      <c r="L410" s="22"/>
      <c r="AH410" s="5"/>
      <c r="DF410" s="47"/>
    </row>
    <row r="411" spans="12:111" x14ac:dyDescent="0.2">
      <c r="AH411" s="5"/>
      <c r="DF411" s="47"/>
    </row>
    <row r="412" spans="12:111" x14ac:dyDescent="0.2">
      <c r="AH412" s="5"/>
      <c r="DF412" s="47"/>
    </row>
    <row r="413" spans="12:111" x14ac:dyDescent="0.2">
      <c r="AH413" s="5"/>
      <c r="DF413" s="47"/>
    </row>
    <row r="414" spans="12:111" x14ac:dyDescent="0.2">
      <c r="AH414" s="5"/>
      <c r="DF414" s="47"/>
    </row>
    <row r="415" spans="12:111" x14ac:dyDescent="0.2">
      <c r="AH415" s="5"/>
      <c r="DF415" s="47"/>
    </row>
    <row r="416" spans="12:111" x14ac:dyDescent="0.2">
      <c r="AH416" s="5"/>
      <c r="DF416" s="47"/>
    </row>
    <row r="417" spans="34:110" x14ac:dyDescent="0.2">
      <c r="AH417" s="5"/>
      <c r="DF417" s="47"/>
    </row>
    <row r="418" spans="34:110" x14ac:dyDescent="0.2">
      <c r="AH418" s="5"/>
      <c r="DF418" s="47"/>
    </row>
    <row r="419" spans="34:110" x14ac:dyDescent="0.2">
      <c r="AH419" s="5"/>
      <c r="DF419" s="47"/>
    </row>
    <row r="420" spans="34:110" x14ac:dyDescent="0.2">
      <c r="AH420" s="5"/>
      <c r="DF420" s="47"/>
    </row>
    <row r="421" spans="34:110" x14ac:dyDescent="0.2">
      <c r="AH421" s="5"/>
      <c r="DF421" s="47"/>
    </row>
    <row r="422" spans="34:110" x14ac:dyDescent="0.2">
      <c r="AH422" s="5"/>
      <c r="DF422" s="47"/>
    </row>
    <row r="423" spans="34:110" x14ac:dyDescent="0.2">
      <c r="AH423" s="5"/>
      <c r="DF423" s="47"/>
    </row>
    <row r="424" spans="34:110" x14ac:dyDescent="0.2">
      <c r="AH424" s="5"/>
      <c r="DF424" s="8"/>
    </row>
    <row r="425" spans="34:110" x14ac:dyDescent="0.2">
      <c r="AH425" s="5"/>
      <c r="DF425" s="8"/>
    </row>
    <row r="426" spans="34:110" x14ac:dyDescent="0.2">
      <c r="AH426" s="5"/>
      <c r="DF426" s="8"/>
    </row>
    <row r="427" spans="34:110" x14ac:dyDescent="0.2">
      <c r="AH427" s="5"/>
      <c r="DF427" s="8"/>
    </row>
    <row r="428" spans="34:110" x14ac:dyDescent="0.2">
      <c r="AH428" s="5"/>
      <c r="DF428" s="8"/>
    </row>
    <row r="429" spans="34:110" x14ac:dyDescent="0.2">
      <c r="AH429" s="5"/>
      <c r="DF429" s="8"/>
    </row>
    <row r="430" spans="34:110" x14ac:dyDescent="0.2">
      <c r="AH430" s="5"/>
      <c r="DF430" s="8"/>
    </row>
    <row r="431" spans="34:110" x14ac:dyDescent="0.2">
      <c r="AH431" s="5"/>
      <c r="DF431" s="8"/>
    </row>
    <row r="432" spans="34:110" x14ac:dyDescent="0.2">
      <c r="AH432" s="5"/>
      <c r="DF432" s="8"/>
    </row>
    <row r="433" spans="34:110" x14ac:dyDescent="0.2">
      <c r="AH433" s="5"/>
      <c r="DF433" s="8"/>
    </row>
    <row r="434" spans="34:110" x14ac:dyDescent="0.2">
      <c r="AH434" s="5"/>
      <c r="DF434" s="8"/>
    </row>
    <row r="435" spans="34:110" x14ac:dyDescent="0.2">
      <c r="AH435" s="5"/>
      <c r="DF435" s="8"/>
    </row>
    <row r="436" spans="34:110" x14ac:dyDescent="0.2">
      <c r="AH436" s="5"/>
      <c r="DF436" s="8"/>
    </row>
    <row r="437" spans="34:110" x14ac:dyDescent="0.2">
      <c r="AH437" s="5"/>
      <c r="DF437" s="8"/>
    </row>
    <row r="438" spans="34:110" x14ac:dyDescent="0.2">
      <c r="AH438" s="5"/>
      <c r="DF438" s="8"/>
    </row>
    <row r="439" spans="34:110" x14ac:dyDescent="0.2">
      <c r="AH439" s="5"/>
      <c r="DF439" s="8"/>
    </row>
    <row r="440" spans="34:110" x14ac:dyDescent="0.2">
      <c r="AH440" s="5"/>
      <c r="DF440" s="8"/>
    </row>
    <row r="441" spans="34:110" x14ac:dyDescent="0.2">
      <c r="AH441" s="5"/>
      <c r="DF441" s="8"/>
    </row>
    <row r="442" spans="34:110" x14ac:dyDescent="0.2">
      <c r="AH442" s="5"/>
    </row>
    <row r="443" spans="34:110" x14ac:dyDescent="0.2">
      <c r="AH443" s="5"/>
    </row>
    <row r="444" spans="34:110" x14ac:dyDescent="0.2">
      <c r="AH444" s="5"/>
    </row>
    <row r="445" spans="34:110" x14ac:dyDescent="0.2">
      <c r="AH445" s="5"/>
    </row>
    <row r="446" spans="34:110" x14ac:dyDescent="0.2">
      <c r="AH446" s="5"/>
    </row>
    <row r="447" spans="34:110" x14ac:dyDescent="0.2">
      <c r="AH447" s="5"/>
    </row>
    <row r="448" spans="34:110" x14ac:dyDescent="0.2">
      <c r="AH448" s="5"/>
    </row>
    <row r="449" spans="34:34" x14ac:dyDescent="0.2">
      <c r="AH449" s="5"/>
    </row>
    <row r="450" spans="34:34" x14ac:dyDescent="0.2">
      <c r="AH450" s="5"/>
    </row>
    <row r="451" spans="34:34" x14ac:dyDescent="0.2">
      <c r="AH451" s="5"/>
    </row>
    <row r="452" spans="34:34" x14ac:dyDescent="0.2">
      <c r="AH452" s="5"/>
    </row>
    <row r="453" spans="34:34" x14ac:dyDescent="0.2">
      <c r="AH453" s="5"/>
    </row>
    <row r="454" spans="34:34" x14ac:dyDescent="0.2">
      <c r="AH454" s="5"/>
    </row>
    <row r="455" spans="34:34" x14ac:dyDescent="0.2">
      <c r="AH455" s="5"/>
    </row>
    <row r="456" spans="34:34" x14ac:dyDescent="0.2">
      <c r="AH456" s="5"/>
    </row>
    <row r="457" spans="34:34" x14ac:dyDescent="0.2">
      <c r="AH457" s="5"/>
    </row>
    <row r="458" spans="34:34" x14ac:dyDescent="0.2">
      <c r="AH458" s="5"/>
    </row>
    <row r="459" spans="34:34" x14ac:dyDescent="0.2">
      <c r="AH459" s="5"/>
    </row>
    <row r="460" spans="34:34" x14ac:dyDescent="0.2">
      <c r="AH460" s="5"/>
    </row>
    <row r="461" spans="34:34" x14ac:dyDescent="0.2">
      <c r="AH461" s="5"/>
    </row>
    <row r="462" spans="34:34" x14ac:dyDescent="0.2">
      <c r="AH462" s="5"/>
    </row>
    <row r="463" spans="34:34" x14ac:dyDescent="0.2">
      <c r="AH463" s="5"/>
    </row>
    <row r="464" spans="34:34" x14ac:dyDescent="0.2">
      <c r="AH464" s="5"/>
    </row>
    <row r="465" spans="34:34" x14ac:dyDescent="0.2">
      <c r="AH465" s="5"/>
    </row>
    <row r="466" spans="34:34" x14ac:dyDescent="0.2">
      <c r="AH466" s="5"/>
    </row>
    <row r="467" spans="34:34" x14ac:dyDescent="0.2">
      <c r="AH467" s="5"/>
    </row>
    <row r="468" spans="34:34" x14ac:dyDescent="0.2">
      <c r="AH468" s="5"/>
    </row>
    <row r="469" spans="34:34" x14ac:dyDescent="0.2">
      <c r="AH469" s="5"/>
    </row>
    <row r="470" spans="34:34" x14ac:dyDescent="0.2">
      <c r="AH470" s="5"/>
    </row>
    <row r="471" spans="34:34" x14ac:dyDescent="0.2">
      <c r="AH471" s="5"/>
    </row>
    <row r="472" spans="34:34" x14ac:dyDescent="0.2">
      <c r="AH472" s="5"/>
    </row>
    <row r="473" spans="34:34" x14ac:dyDescent="0.2">
      <c r="AH473" s="5"/>
    </row>
    <row r="474" spans="34:34" x14ac:dyDescent="0.2">
      <c r="AH474" s="5"/>
    </row>
    <row r="475" spans="34:34" x14ac:dyDescent="0.2">
      <c r="AH475" s="5"/>
    </row>
    <row r="476" spans="34:34" x14ac:dyDescent="0.2">
      <c r="AH476" s="5"/>
    </row>
    <row r="477" spans="34:34" x14ac:dyDescent="0.2">
      <c r="AH477" s="5"/>
    </row>
    <row r="478" spans="34:34" x14ac:dyDescent="0.2">
      <c r="AH478" s="5"/>
    </row>
    <row r="479" spans="34:34" x14ac:dyDescent="0.2">
      <c r="AH479" s="5"/>
    </row>
    <row r="480" spans="34:34" x14ac:dyDescent="0.2">
      <c r="AH480" s="5"/>
    </row>
    <row r="481" spans="34:34" x14ac:dyDescent="0.2">
      <c r="AH481" s="5"/>
    </row>
    <row r="482" spans="34:34" x14ac:dyDescent="0.2">
      <c r="AH482" s="5"/>
    </row>
    <row r="483" spans="34:34" x14ac:dyDescent="0.2">
      <c r="AH483" s="5"/>
    </row>
    <row r="484" spans="34:34" x14ac:dyDescent="0.2">
      <c r="AH484" s="5"/>
    </row>
    <row r="485" spans="34:34" x14ac:dyDescent="0.2">
      <c r="AH485" s="5"/>
    </row>
    <row r="486" spans="34:34" x14ac:dyDescent="0.2">
      <c r="AH486" s="5"/>
    </row>
    <row r="487" spans="34:34" x14ac:dyDescent="0.2">
      <c r="AH487" s="5"/>
    </row>
    <row r="488" spans="34:34" x14ac:dyDescent="0.2">
      <c r="AH488" s="5"/>
    </row>
    <row r="489" spans="34:34" x14ac:dyDescent="0.2">
      <c r="AH489" s="5"/>
    </row>
    <row r="490" spans="34:34" x14ac:dyDescent="0.2">
      <c r="AH490" s="5"/>
    </row>
    <row r="491" spans="34:34" x14ac:dyDescent="0.2">
      <c r="AH491" s="5"/>
    </row>
    <row r="492" spans="34:34" x14ac:dyDescent="0.2">
      <c r="AH492" s="5"/>
    </row>
    <row r="493" spans="34:34" x14ac:dyDescent="0.2">
      <c r="AH493" s="5"/>
    </row>
    <row r="494" spans="34:34" x14ac:dyDescent="0.2">
      <c r="AH494" s="5"/>
    </row>
    <row r="495" spans="34:34" x14ac:dyDescent="0.2">
      <c r="AH495" s="5"/>
    </row>
    <row r="496" spans="34:34" x14ac:dyDescent="0.2">
      <c r="AH496" s="5"/>
    </row>
    <row r="497" spans="34:34" x14ac:dyDescent="0.2">
      <c r="AH497" s="5"/>
    </row>
    <row r="498" spans="34:34" x14ac:dyDescent="0.2">
      <c r="AH498" s="5"/>
    </row>
    <row r="499" spans="34:34" x14ac:dyDescent="0.2">
      <c r="AH499" s="5"/>
    </row>
    <row r="500" spans="34:34" x14ac:dyDescent="0.2">
      <c r="AH500" s="5"/>
    </row>
    <row r="501" spans="34:34" x14ac:dyDescent="0.2">
      <c r="AH501" s="5"/>
    </row>
    <row r="502" spans="34:34" x14ac:dyDescent="0.2">
      <c r="AH502" s="5"/>
    </row>
    <row r="503" spans="34:34" x14ac:dyDescent="0.2">
      <c r="AH503" s="5"/>
    </row>
    <row r="504" spans="34:34" x14ac:dyDescent="0.2">
      <c r="AH504" s="5"/>
    </row>
    <row r="505" spans="34:34" x14ac:dyDescent="0.2">
      <c r="AH505" s="5"/>
    </row>
    <row r="506" spans="34:34" x14ac:dyDescent="0.2">
      <c r="AH506" s="5"/>
    </row>
    <row r="507" spans="34:34" x14ac:dyDescent="0.2">
      <c r="AH507" s="5"/>
    </row>
    <row r="508" spans="34:34" x14ac:dyDescent="0.2">
      <c r="AH508" s="5"/>
    </row>
    <row r="509" spans="34:34" x14ac:dyDescent="0.2">
      <c r="AH509" s="5"/>
    </row>
    <row r="510" spans="34:34" x14ac:dyDescent="0.2">
      <c r="AH510" s="5"/>
    </row>
    <row r="511" spans="34:34" x14ac:dyDescent="0.2">
      <c r="AH511" s="5"/>
    </row>
    <row r="512" spans="34:34" x14ac:dyDescent="0.2">
      <c r="AH512" s="5"/>
    </row>
    <row r="513" spans="34:34" x14ac:dyDescent="0.2">
      <c r="AH513" s="5"/>
    </row>
    <row r="514" spans="34:34" x14ac:dyDescent="0.2">
      <c r="AH514" s="5"/>
    </row>
    <row r="515" spans="34:34" x14ac:dyDescent="0.2">
      <c r="AH515" s="5"/>
    </row>
    <row r="516" spans="34:34" x14ac:dyDescent="0.2">
      <c r="AH516" s="5"/>
    </row>
    <row r="517" spans="34:34" x14ac:dyDescent="0.2">
      <c r="AH517" s="5"/>
    </row>
    <row r="518" spans="34:34" x14ac:dyDescent="0.2">
      <c r="AH518" s="5"/>
    </row>
    <row r="519" spans="34:34" x14ac:dyDescent="0.2">
      <c r="AH519" s="5"/>
    </row>
    <row r="520" spans="34:34" x14ac:dyDescent="0.2">
      <c r="AH520" s="5"/>
    </row>
    <row r="521" spans="34:34" x14ac:dyDescent="0.2">
      <c r="AH521" s="5"/>
    </row>
    <row r="522" spans="34:34" x14ac:dyDescent="0.2">
      <c r="AH522" s="5"/>
    </row>
    <row r="523" spans="34:34" x14ac:dyDescent="0.2">
      <c r="AH523" s="5"/>
    </row>
    <row r="524" spans="34:34" x14ac:dyDescent="0.2">
      <c r="AH524" s="5"/>
    </row>
    <row r="525" spans="34:34" x14ac:dyDescent="0.2">
      <c r="AH525" s="5"/>
    </row>
    <row r="526" spans="34:34" x14ac:dyDescent="0.2">
      <c r="AH526" s="5"/>
    </row>
    <row r="527" spans="34:34" x14ac:dyDescent="0.2">
      <c r="AH527" s="5"/>
    </row>
    <row r="528" spans="34:34" x14ac:dyDescent="0.2">
      <c r="AH528" s="5"/>
    </row>
    <row r="529" spans="34:34" x14ac:dyDescent="0.2">
      <c r="AH529" s="5"/>
    </row>
    <row r="530" spans="34:34" x14ac:dyDescent="0.2">
      <c r="AH530" s="5"/>
    </row>
    <row r="531" spans="34:34" x14ac:dyDescent="0.2">
      <c r="AH531" s="5"/>
    </row>
    <row r="532" spans="34:34" x14ac:dyDescent="0.2">
      <c r="AH532" s="5"/>
    </row>
    <row r="533" spans="34:34" x14ac:dyDescent="0.2">
      <c r="AH533" s="5"/>
    </row>
    <row r="534" spans="34:34" x14ac:dyDescent="0.2">
      <c r="AH534" s="5"/>
    </row>
    <row r="535" spans="34:34" x14ac:dyDescent="0.2">
      <c r="AH535" s="5"/>
    </row>
    <row r="536" spans="34:34" x14ac:dyDescent="0.2">
      <c r="AH536" s="5"/>
    </row>
    <row r="537" spans="34:34" x14ac:dyDescent="0.2">
      <c r="AH537" s="5"/>
    </row>
    <row r="538" spans="34:34" x14ac:dyDescent="0.2">
      <c r="AH538" s="5"/>
    </row>
    <row r="539" spans="34:34" x14ac:dyDescent="0.2">
      <c r="AH539" s="5"/>
    </row>
    <row r="540" spans="34:34" x14ac:dyDescent="0.2">
      <c r="AH540" s="5"/>
    </row>
    <row r="541" spans="34:34" x14ac:dyDescent="0.2">
      <c r="AH541" s="5"/>
    </row>
    <row r="542" spans="34:34" x14ac:dyDescent="0.2">
      <c r="AH542" s="5"/>
    </row>
    <row r="543" spans="34:34" x14ac:dyDescent="0.2">
      <c r="AH543" s="5"/>
    </row>
    <row r="544" spans="34:34" x14ac:dyDescent="0.2">
      <c r="AH544" s="5"/>
    </row>
    <row r="545" spans="34:34" x14ac:dyDescent="0.2">
      <c r="AH545" s="5"/>
    </row>
    <row r="546" spans="34:34" x14ac:dyDescent="0.2">
      <c r="AH546" s="5"/>
    </row>
    <row r="547" spans="34:34" x14ac:dyDescent="0.2">
      <c r="AH547" s="5"/>
    </row>
    <row r="548" spans="34:34" x14ac:dyDescent="0.2">
      <c r="AH548" s="5"/>
    </row>
    <row r="549" spans="34:34" x14ac:dyDescent="0.2">
      <c r="AH549" s="5"/>
    </row>
    <row r="550" spans="34:34" x14ac:dyDescent="0.2">
      <c r="AH550" s="5"/>
    </row>
    <row r="551" spans="34:34" x14ac:dyDescent="0.2">
      <c r="AH551" s="5"/>
    </row>
    <row r="552" spans="34:34" x14ac:dyDescent="0.2">
      <c r="AH552" s="5"/>
    </row>
    <row r="553" spans="34:34" x14ac:dyDescent="0.2">
      <c r="AH553" s="5"/>
    </row>
    <row r="554" spans="34:34" x14ac:dyDescent="0.2">
      <c r="AH554" s="5"/>
    </row>
    <row r="555" spans="34:34" x14ac:dyDescent="0.2">
      <c r="AH555" s="5"/>
    </row>
    <row r="556" spans="34:34" x14ac:dyDescent="0.2">
      <c r="AH556" s="5"/>
    </row>
    <row r="557" spans="34:34" x14ac:dyDescent="0.2">
      <c r="AH557" s="5"/>
    </row>
    <row r="558" spans="34:34" x14ac:dyDescent="0.2">
      <c r="AH558" s="5"/>
    </row>
    <row r="559" spans="34:34" x14ac:dyDescent="0.2">
      <c r="AH559" s="5"/>
    </row>
    <row r="560" spans="34:34" x14ac:dyDescent="0.2">
      <c r="AH560" s="5"/>
    </row>
    <row r="561" spans="34:34" x14ac:dyDescent="0.2">
      <c r="AH561" s="5"/>
    </row>
    <row r="562" spans="34:34" x14ac:dyDescent="0.2">
      <c r="AH562" s="5"/>
    </row>
    <row r="563" spans="34:34" x14ac:dyDescent="0.2">
      <c r="AH563" s="5"/>
    </row>
    <row r="564" spans="34:34" x14ac:dyDescent="0.2">
      <c r="AH564" s="5"/>
    </row>
    <row r="565" spans="34:34" x14ac:dyDescent="0.2">
      <c r="AH565" s="5"/>
    </row>
    <row r="566" spans="34:34" x14ac:dyDescent="0.2">
      <c r="AH566" s="5"/>
    </row>
    <row r="567" spans="34:34" x14ac:dyDescent="0.2">
      <c r="AH567" s="5"/>
    </row>
    <row r="568" spans="34:34" x14ac:dyDescent="0.2">
      <c r="AH568" s="5"/>
    </row>
    <row r="569" spans="34:34" x14ac:dyDescent="0.2">
      <c r="AH569" s="5"/>
    </row>
    <row r="570" spans="34:34" x14ac:dyDescent="0.2">
      <c r="AH570" s="5"/>
    </row>
    <row r="571" spans="34:34" x14ac:dyDescent="0.2">
      <c r="AH571" s="5"/>
    </row>
    <row r="572" spans="34:34" x14ac:dyDescent="0.2">
      <c r="AH572" s="5"/>
    </row>
    <row r="573" spans="34:34" x14ac:dyDescent="0.2">
      <c r="AH573" s="5"/>
    </row>
    <row r="574" spans="34:34" x14ac:dyDescent="0.2">
      <c r="AH574" s="5"/>
    </row>
    <row r="575" spans="34:34" x14ac:dyDescent="0.2">
      <c r="AH575" s="5"/>
    </row>
    <row r="576" spans="34:34" x14ac:dyDescent="0.2">
      <c r="AH576" s="5"/>
    </row>
    <row r="577" spans="34:34" x14ac:dyDescent="0.2">
      <c r="AH577" s="5"/>
    </row>
    <row r="578" spans="34:34" x14ac:dyDescent="0.2">
      <c r="AH578" s="5"/>
    </row>
    <row r="579" spans="34:34" x14ac:dyDescent="0.2">
      <c r="AH579" s="5"/>
    </row>
    <row r="580" spans="34:34" x14ac:dyDescent="0.2">
      <c r="AH580" s="5"/>
    </row>
    <row r="581" spans="34:34" x14ac:dyDescent="0.2">
      <c r="AH581" s="5"/>
    </row>
    <row r="582" spans="34:34" x14ac:dyDescent="0.2">
      <c r="AH582" s="5"/>
    </row>
    <row r="583" spans="34:34" x14ac:dyDescent="0.2">
      <c r="AH583" s="5"/>
    </row>
    <row r="584" spans="34:34" x14ac:dyDescent="0.2">
      <c r="AH584" s="5"/>
    </row>
    <row r="585" spans="34:34" x14ac:dyDescent="0.2">
      <c r="AH585" s="5"/>
    </row>
    <row r="586" spans="34:34" x14ac:dyDescent="0.2">
      <c r="AH586" s="5"/>
    </row>
    <row r="587" spans="34:34" x14ac:dyDescent="0.2">
      <c r="AH587" s="5"/>
    </row>
    <row r="588" spans="34:34" x14ac:dyDescent="0.2">
      <c r="AH588" s="5"/>
    </row>
    <row r="589" spans="34:34" x14ac:dyDescent="0.2">
      <c r="AH589" s="5"/>
    </row>
    <row r="590" spans="34:34" x14ac:dyDescent="0.2">
      <c r="AH590" s="5"/>
    </row>
    <row r="591" spans="34:34" x14ac:dyDescent="0.2">
      <c r="AH591" s="5"/>
    </row>
    <row r="592" spans="34:34" x14ac:dyDescent="0.2">
      <c r="AH592" s="5"/>
    </row>
    <row r="593" spans="34:34" x14ac:dyDescent="0.2">
      <c r="AH593" s="5"/>
    </row>
    <row r="594" spans="34:34" x14ac:dyDescent="0.2">
      <c r="AH594" s="5"/>
    </row>
    <row r="595" spans="34:34" x14ac:dyDescent="0.2">
      <c r="AH595" s="5"/>
    </row>
    <row r="596" spans="34:34" x14ac:dyDescent="0.2">
      <c r="AH596" s="5"/>
    </row>
    <row r="597" spans="34:34" x14ac:dyDescent="0.2">
      <c r="AH597" s="5"/>
    </row>
    <row r="598" spans="34:34" x14ac:dyDescent="0.2">
      <c r="AH598" s="5"/>
    </row>
    <row r="599" spans="34:34" x14ac:dyDescent="0.2">
      <c r="AH599" s="5"/>
    </row>
    <row r="600" spans="34:34" x14ac:dyDescent="0.2">
      <c r="AH600" s="5"/>
    </row>
    <row r="601" spans="34:34" x14ac:dyDescent="0.2">
      <c r="AH601" s="5"/>
    </row>
    <row r="602" spans="34:34" x14ac:dyDescent="0.2">
      <c r="AH602" s="5"/>
    </row>
    <row r="603" spans="34:34" x14ac:dyDescent="0.2">
      <c r="AH603" s="5"/>
    </row>
    <row r="604" spans="34:34" x14ac:dyDescent="0.2">
      <c r="AH604" s="5"/>
    </row>
    <row r="605" spans="34:34" x14ac:dyDescent="0.2">
      <c r="AH605" s="5"/>
    </row>
    <row r="606" spans="34:34" x14ac:dyDescent="0.2">
      <c r="AH606" s="5"/>
    </row>
    <row r="607" spans="34:34" x14ac:dyDescent="0.2">
      <c r="AH607" s="5"/>
    </row>
    <row r="608" spans="34:34" x14ac:dyDescent="0.2">
      <c r="AH608" s="5"/>
    </row>
    <row r="609" spans="34:34" x14ac:dyDescent="0.2">
      <c r="AH609" s="5"/>
    </row>
    <row r="610" spans="34:34" x14ac:dyDescent="0.2">
      <c r="AH610" s="5"/>
    </row>
    <row r="611" spans="34:34" x14ac:dyDescent="0.2">
      <c r="AH611" s="5"/>
    </row>
    <row r="612" spans="34:34" x14ac:dyDescent="0.2">
      <c r="AH612" s="5"/>
    </row>
    <row r="613" spans="34:34" x14ac:dyDescent="0.2">
      <c r="AH613" s="5"/>
    </row>
    <row r="614" spans="34:34" x14ac:dyDescent="0.2">
      <c r="AH614" s="5"/>
    </row>
    <row r="615" spans="34:34" x14ac:dyDescent="0.2">
      <c r="AH615" s="5"/>
    </row>
    <row r="616" spans="34:34" x14ac:dyDescent="0.2">
      <c r="AH616" s="5"/>
    </row>
    <row r="617" spans="34:34" x14ac:dyDescent="0.2">
      <c r="AH617" s="5"/>
    </row>
    <row r="618" spans="34:34" x14ac:dyDescent="0.2">
      <c r="AH618" s="5"/>
    </row>
    <row r="619" spans="34:34" x14ac:dyDescent="0.2">
      <c r="AH619" s="5"/>
    </row>
    <row r="620" spans="34:34" x14ac:dyDescent="0.2">
      <c r="AH620" s="5"/>
    </row>
    <row r="621" spans="34:34" x14ac:dyDescent="0.2">
      <c r="AH621" s="5"/>
    </row>
    <row r="622" spans="34:34" x14ac:dyDescent="0.2">
      <c r="AH622" s="5"/>
    </row>
    <row r="623" spans="34:34" x14ac:dyDescent="0.2">
      <c r="AH623" s="5"/>
    </row>
    <row r="624" spans="34:34" x14ac:dyDescent="0.2">
      <c r="AH624" s="5"/>
    </row>
    <row r="625" spans="34:34" x14ac:dyDescent="0.2">
      <c r="AH625" s="5"/>
    </row>
    <row r="626" spans="34:34" x14ac:dyDescent="0.2">
      <c r="AH626" s="5"/>
    </row>
    <row r="627" spans="34:34" x14ac:dyDescent="0.2">
      <c r="AH627" s="5"/>
    </row>
    <row r="628" spans="34:34" x14ac:dyDescent="0.2">
      <c r="AH628" s="5"/>
    </row>
    <row r="629" spans="34:34" x14ac:dyDescent="0.2">
      <c r="AH629" s="5"/>
    </row>
    <row r="630" spans="34:34" x14ac:dyDescent="0.2">
      <c r="AH630" s="5"/>
    </row>
    <row r="631" spans="34:34" x14ac:dyDescent="0.2">
      <c r="AH631" s="5"/>
    </row>
    <row r="632" spans="34:34" x14ac:dyDescent="0.2">
      <c r="AH632" s="5"/>
    </row>
    <row r="633" spans="34:34" x14ac:dyDescent="0.2">
      <c r="AH633" s="5"/>
    </row>
    <row r="634" spans="34:34" x14ac:dyDescent="0.2">
      <c r="AH634" s="5"/>
    </row>
    <row r="635" spans="34:34" x14ac:dyDescent="0.2">
      <c r="AH635" s="5"/>
    </row>
    <row r="636" spans="34:34" x14ac:dyDescent="0.2">
      <c r="AH636" s="5"/>
    </row>
    <row r="637" spans="34:34" x14ac:dyDescent="0.2">
      <c r="AH637" s="5"/>
    </row>
    <row r="638" spans="34:34" x14ac:dyDescent="0.2">
      <c r="AH638" s="5"/>
    </row>
    <row r="639" spans="34:34" x14ac:dyDescent="0.2">
      <c r="AH639" s="5"/>
    </row>
    <row r="640" spans="34:34" x14ac:dyDescent="0.2">
      <c r="AH640" s="5"/>
    </row>
    <row r="641" spans="34:34" x14ac:dyDescent="0.2">
      <c r="AH641" s="5"/>
    </row>
    <row r="642" spans="34:34" x14ac:dyDescent="0.2">
      <c r="AH642" s="5"/>
    </row>
    <row r="643" spans="34:34" x14ac:dyDescent="0.2">
      <c r="AH643" s="5"/>
    </row>
    <row r="644" spans="34:34" x14ac:dyDescent="0.2">
      <c r="AH644" s="5"/>
    </row>
    <row r="645" spans="34:34" x14ac:dyDescent="0.2">
      <c r="AH645" s="5"/>
    </row>
    <row r="646" spans="34:34" x14ac:dyDescent="0.2">
      <c r="AH646" s="5"/>
    </row>
    <row r="647" spans="34:34" x14ac:dyDescent="0.2">
      <c r="AH647" s="5"/>
    </row>
    <row r="648" spans="34:34" x14ac:dyDescent="0.2">
      <c r="AH648" s="5"/>
    </row>
    <row r="649" spans="34:34" x14ac:dyDescent="0.2">
      <c r="AH649" s="5"/>
    </row>
    <row r="650" spans="34:34" x14ac:dyDescent="0.2">
      <c r="AH650" s="5"/>
    </row>
    <row r="651" spans="34:34" x14ac:dyDescent="0.2">
      <c r="AH651" s="5"/>
    </row>
    <row r="652" spans="34:34" x14ac:dyDescent="0.2">
      <c r="AH652" s="5"/>
    </row>
    <row r="653" spans="34:34" x14ac:dyDescent="0.2">
      <c r="AH653" s="5"/>
    </row>
    <row r="654" spans="34:34" x14ac:dyDescent="0.2">
      <c r="AH654" s="5"/>
    </row>
    <row r="655" spans="34:34" x14ac:dyDescent="0.2">
      <c r="AH655" s="5"/>
    </row>
    <row r="656" spans="34:34" x14ac:dyDescent="0.2">
      <c r="AH656" s="5"/>
    </row>
    <row r="657" spans="34:34" x14ac:dyDescent="0.2">
      <c r="AH657" s="5"/>
    </row>
    <row r="658" spans="34:34" x14ac:dyDescent="0.2">
      <c r="AH658" s="5"/>
    </row>
    <row r="659" spans="34:34" x14ac:dyDescent="0.2">
      <c r="AH659" s="5"/>
    </row>
    <row r="660" spans="34:34" x14ac:dyDescent="0.2">
      <c r="AH660" s="5"/>
    </row>
    <row r="661" spans="34:34" x14ac:dyDescent="0.2">
      <c r="AH661" s="5"/>
    </row>
    <row r="662" spans="34:34" x14ac:dyDescent="0.2">
      <c r="AH662" s="5"/>
    </row>
    <row r="663" spans="34:34" x14ac:dyDescent="0.2">
      <c r="AH663" s="5"/>
    </row>
    <row r="664" spans="34:34" x14ac:dyDescent="0.2">
      <c r="AH664" s="5"/>
    </row>
    <row r="665" spans="34:34" x14ac:dyDescent="0.2">
      <c r="AH665" s="5"/>
    </row>
    <row r="666" spans="34:34" x14ac:dyDescent="0.2">
      <c r="AH666" s="5"/>
    </row>
    <row r="667" spans="34:34" x14ac:dyDescent="0.2">
      <c r="AH667" s="5"/>
    </row>
    <row r="668" spans="34:34" x14ac:dyDescent="0.2">
      <c r="AH668" s="5"/>
    </row>
    <row r="669" spans="34:34" x14ac:dyDescent="0.2">
      <c r="AH669" s="5"/>
    </row>
    <row r="670" spans="34:34" x14ac:dyDescent="0.2">
      <c r="AH670" s="5"/>
    </row>
    <row r="671" spans="34:34" x14ac:dyDescent="0.2">
      <c r="AH671" s="5"/>
    </row>
    <row r="672" spans="34:34" x14ac:dyDescent="0.2">
      <c r="AH672" s="5"/>
    </row>
    <row r="673" spans="34:34" x14ac:dyDescent="0.2">
      <c r="AH673" s="5"/>
    </row>
    <row r="674" spans="34:34" x14ac:dyDescent="0.2">
      <c r="AH674" s="5"/>
    </row>
    <row r="675" spans="34:34" x14ac:dyDescent="0.2">
      <c r="AH675" s="5"/>
    </row>
    <row r="676" spans="34:34" x14ac:dyDescent="0.2">
      <c r="AH676" s="5"/>
    </row>
    <row r="677" spans="34:34" x14ac:dyDescent="0.2">
      <c r="AH677" s="5"/>
    </row>
    <row r="678" spans="34:34" x14ac:dyDescent="0.2">
      <c r="AH678" s="5"/>
    </row>
    <row r="679" spans="34:34" x14ac:dyDescent="0.2">
      <c r="AH679" s="5"/>
    </row>
    <row r="680" spans="34:34" x14ac:dyDescent="0.2">
      <c r="AH680" s="5"/>
    </row>
    <row r="681" spans="34:34" x14ac:dyDescent="0.2">
      <c r="AH681" s="5"/>
    </row>
    <row r="682" spans="34:34" x14ac:dyDescent="0.2">
      <c r="AH682" s="5"/>
    </row>
    <row r="683" spans="34:34" x14ac:dyDescent="0.2">
      <c r="AH683" s="5"/>
    </row>
    <row r="684" spans="34:34" x14ac:dyDescent="0.2">
      <c r="AH684" s="5"/>
    </row>
    <row r="685" spans="34:34" x14ac:dyDescent="0.2">
      <c r="AH685" s="5"/>
    </row>
    <row r="686" spans="34:34" x14ac:dyDescent="0.2">
      <c r="AH686" s="5"/>
    </row>
    <row r="687" spans="34:34" x14ac:dyDescent="0.2">
      <c r="AH687" s="5"/>
    </row>
    <row r="688" spans="34:34" x14ac:dyDescent="0.2">
      <c r="AH688" s="5"/>
    </row>
    <row r="689" spans="34:34" x14ac:dyDescent="0.2">
      <c r="AH689" s="5"/>
    </row>
    <row r="690" spans="34:34" x14ac:dyDescent="0.2">
      <c r="AH690" s="5"/>
    </row>
    <row r="691" spans="34:34" x14ac:dyDescent="0.2">
      <c r="AH691" s="5"/>
    </row>
    <row r="692" spans="34:34" x14ac:dyDescent="0.2">
      <c r="AH692" s="5"/>
    </row>
    <row r="693" spans="34:34" x14ac:dyDescent="0.2">
      <c r="AH693" s="5"/>
    </row>
    <row r="694" spans="34:34" x14ac:dyDescent="0.2">
      <c r="AH694" s="5"/>
    </row>
    <row r="695" spans="34:34" x14ac:dyDescent="0.2">
      <c r="AH695" s="5"/>
    </row>
    <row r="696" spans="34:34" x14ac:dyDescent="0.2">
      <c r="AH696" s="5"/>
    </row>
    <row r="697" spans="34:34" x14ac:dyDescent="0.2">
      <c r="AH697" s="5"/>
    </row>
    <row r="698" spans="34:34" x14ac:dyDescent="0.2">
      <c r="AH698" s="5"/>
    </row>
    <row r="699" spans="34:34" x14ac:dyDescent="0.2">
      <c r="AH699" s="5"/>
    </row>
    <row r="700" spans="34:34" x14ac:dyDescent="0.2">
      <c r="AH700" s="5"/>
    </row>
    <row r="701" spans="34:34" x14ac:dyDescent="0.2">
      <c r="AH701" s="5"/>
    </row>
    <row r="702" spans="34:34" x14ac:dyDescent="0.2">
      <c r="AH702" s="5"/>
    </row>
    <row r="703" spans="34:34" x14ac:dyDescent="0.2">
      <c r="AH703" s="5"/>
    </row>
    <row r="704" spans="34:34" x14ac:dyDescent="0.2">
      <c r="AH704" s="5"/>
    </row>
    <row r="705" spans="34:34" x14ac:dyDescent="0.2">
      <c r="AH705" s="5"/>
    </row>
    <row r="706" spans="34:34" x14ac:dyDescent="0.2">
      <c r="AH706" s="5"/>
    </row>
    <row r="707" spans="34:34" x14ac:dyDescent="0.2">
      <c r="AH707" s="5"/>
    </row>
    <row r="708" spans="34:34" x14ac:dyDescent="0.2">
      <c r="AH708" s="5"/>
    </row>
    <row r="709" spans="34:34" x14ac:dyDescent="0.2">
      <c r="AH709" s="5"/>
    </row>
    <row r="710" spans="34:34" x14ac:dyDescent="0.2">
      <c r="AH710" s="5"/>
    </row>
    <row r="711" spans="34:34" x14ac:dyDescent="0.2">
      <c r="AH711" s="5"/>
    </row>
    <row r="712" spans="34:34" x14ac:dyDescent="0.2">
      <c r="AH712" s="5"/>
    </row>
    <row r="713" spans="34:34" x14ac:dyDescent="0.2">
      <c r="AH713" s="5"/>
    </row>
    <row r="714" spans="34:34" x14ac:dyDescent="0.2">
      <c r="AH714" s="5"/>
    </row>
    <row r="715" spans="34:34" x14ac:dyDescent="0.2">
      <c r="AH715" s="5"/>
    </row>
    <row r="716" spans="34:34" x14ac:dyDescent="0.2">
      <c r="AH716" s="5"/>
    </row>
    <row r="717" spans="34:34" x14ac:dyDescent="0.2">
      <c r="AH717" s="5"/>
    </row>
    <row r="718" spans="34:34" x14ac:dyDescent="0.2">
      <c r="AH718" s="5"/>
    </row>
    <row r="719" spans="34:34" x14ac:dyDescent="0.2">
      <c r="AH719" s="5"/>
    </row>
    <row r="720" spans="34:34" x14ac:dyDescent="0.2">
      <c r="AH720" s="5"/>
    </row>
    <row r="721" spans="34:34" x14ac:dyDescent="0.2">
      <c r="AH721" s="5"/>
    </row>
    <row r="722" spans="34:34" x14ac:dyDescent="0.2">
      <c r="AH722" s="5"/>
    </row>
    <row r="723" spans="34:34" x14ac:dyDescent="0.2">
      <c r="AH723" s="5"/>
    </row>
    <row r="724" spans="34:34" x14ac:dyDescent="0.2">
      <c r="AH724" s="5"/>
    </row>
    <row r="725" spans="34:34" x14ac:dyDescent="0.2">
      <c r="AH725" s="5"/>
    </row>
    <row r="726" spans="34:34" x14ac:dyDescent="0.2">
      <c r="AH726" s="5"/>
    </row>
    <row r="727" spans="34:34" x14ac:dyDescent="0.2">
      <c r="AH727" s="5"/>
    </row>
    <row r="728" spans="34:34" x14ac:dyDescent="0.2">
      <c r="AH728" s="5"/>
    </row>
    <row r="729" spans="34:34" x14ac:dyDescent="0.2">
      <c r="AH729" s="5"/>
    </row>
    <row r="730" spans="34:34" x14ac:dyDescent="0.2">
      <c r="AH730" s="5"/>
    </row>
    <row r="731" spans="34:34" x14ac:dyDescent="0.2">
      <c r="AH731" s="5"/>
    </row>
    <row r="732" spans="34:34" x14ac:dyDescent="0.2">
      <c r="AH732" s="5"/>
    </row>
    <row r="733" spans="34:34" x14ac:dyDescent="0.2">
      <c r="AH733" s="5"/>
    </row>
    <row r="734" spans="34:34" x14ac:dyDescent="0.2">
      <c r="AH734" s="5"/>
    </row>
    <row r="735" spans="34:34" x14ac:dyDescent="0.2">
      <c r="AH735" s="5"/>
    </row>
    <row r="736" spans="34:34" x14ac:dyDescent="0.2">
      <c r="AH736" s="5"/>
    </row>
    <row r="737" spans="34:34" x14ac:dyDescent="0.2">
      <c r="AH737" s="5"/>
    </row>
    <row r="738" spans="34:34" x14ac:dyDescent="0.2">
      <c r="AH738" s="5"/>
    </row>
    <row r="739" spans="34:34" x14ac:dyDescent="0.2">
      <c r="AH739" s="5"/>
    </row>
    <row r="740" spans="34:34" x14ac:dyDescent="0.2">
      <c r="AH740" s="5"/>
    </row>
    <row r="741" spans="34:34" x14ac:dyDescent="0.2">
      <c r="AH741" s="5"/>
    </row>
    <row r="742" spans="34:34" x14ac:dyDescent="0.2">
      <c r="AH742" s="5"/>
    </row>
    <row r="743" spans="34:34" x14ac:dyDescent="0.2">
      <c r="AH743" s="5"/>
    </row>
    <row r="744" spans="34:34" x14ac:dyDescent="0.2">
      <c r="AH744" s="5"/>
    </row>
    <row r="745" spans="34:34" x14ac:dyDescent="0.2">
      <c r="AH745" s="5"/>
    </row>
    <row r="746" spans="34:34" x14ac:dyDescent="0.2">
      <c r="AH746" s="5"/>
    </row>
    <row r="747" spans="34:34" x14ac:dyDescent="0.2">
      <c r="AH747" s="5"/>
    </row>
    <row r="748" spans="34:34" x14ac:dyDescent="0.2">
      <c r="AH748" s="5"/>
    </row>
    <row r="749" spans="34:34" x14ac:dyDescent="0.2">
      <c r="AH749" s="5"/>
    </row>
    <row r="750" spans="34:34" x14ac:dyDescent="0.2">
      <c r="AH750" s="5"/>
    </row>
    <row r="751" spans="34:34" x14ac:dyDescent="0.2">
      <c r="AH751" s="5"/>
    </row>
    <row r="752" spans="34:34" x14ac:dyDescent="0.2">
      <c r="AH752" s="5"/>
    </row>
    <row r="753" spans="34:34" x14ac:dyDescent="0.2">
      <c r="AH753" s="5"/>
    </row>
    <row r="754" spans="34:34" x14ac:dyDescent="0.2">
      <c r="AH754" s="5"/>
    </row>
    <row r="755" spans="34:34" x14ac:dyDescent="0.2">
      <c r="AH755" s="5"/>
    </row>
    <row r="756" spans="34:34" x14ac:dyDescent="0.2">
      <c r="AH756" s="5"/>
    </row>
    <row r="757" spans="34:34" x14ac:dyDescent="0.2">
      <c r="AH757" s="5"/>
    </row>
    <row r="758" spans="34:34" x14ac:dyDescent="0.2">
      <c r="AH758" s="5"/>
    </row>
    <row r="759" spans="34:34" x14ac:dyDescent="0.2">
      <c r="AH759" s="5"/>
    </row>
    <row r="760" spans="34:34" x14ac:dyDescent="0.2">
      <c r="AH760" s="5"/>
    </row>
    <row r="761" spans="34:34" x14ac:dyDescent="0.2">
      <c r="AH761" s="5"/>
    </row>
    <row r="762" spans="34:34" x14ac:dyDescent="0.2">
      <c r="AH762" s="5"/>
    </row>
    <row r="763" spans="34:34" x14ac:dyDescent="0.2">
      <c r="AH763" s="5"/>
    </row>
    <row r="764" spans="34:34" x14ac:dyDescent="0.2">
      <c r="AH764" s="5"/>
    </row>
    <row r="765" spans="34:34" x14ac:dyDescent="0.2">
      <c r="AH765" s="5"/>
    </row>
    <row r="766" spans="34:34" x14ac:dyDescent="0.2">
      <c r="AH766" s="5"/>
    </row>
    <row r="767" spans="34:34" x14ac:dyDescent="0.2">
      <c r="AH767" s="5"/>
    </row>
    <row r="768" spans="34:34" x14ac:dyDescent="0.2">
      <c r="AH768" s="5"/>
    </row>
    <row r="769" spans="34:34" x14ac:dyDescent="0.2">
      <c r="AH769" s="5"/>
    </row>
    <row r="770" spans="34:34" x14ac:dyDescent="0.2">
      <c r="AH770" s="5"/>
    </row>
    <row r="771" spans="34:34" x14ac:dyDescent="0.2">
      <c r="AH771" s="5"/>
    </row>
    <row r="772" spans="34:34" x14ac:dyDescent="0.2">
      <c r="AH772" s="5"/>
    </row>
    <row r="773" spans="34:34" x14ac:dyDescent="0.2">
      <c r="AH773" s="5"/>
    </row>
    <row r="774" spans="34:34" x14ac:dyDescent="0.2">
      <c r="AH774" s="5"/>
    </row>
    <row r="775" spans="34:34" x14ac:dyDescent="0.2">
      <c r="AH775" s="5"/>
    </row>
    <row r="776" spans="34:34" x14ac:dyDescent="0.2">
      <c r="AH776" s="5"/>
    </row>
    <row r="777" spans="34:34" x14ac:dyDescent="0.2">
      <c r="AH777" s="5"/>
    </row>
    <row r="778" spans="34:34" x14ac:dyDescent="0.2">
      <c r="AH778" s="5"/>
    </row>
    <row r="779" spans="34:34" x14ac:dyDescent="0.2">
      <c r="AH779" s="5"/>
    </row>
    <row r="780" spans="34:34" x14ac:dyDescent="0.2">
      <c r="AH780" s="5"/>
    </row>
    <row r="781" spans="34:34" x14ac:dyDescent="0.2">
      <c r="AH781" s="5"/>
    </row>
    <row r="782" spans="34:34" x14ac:dyDescent="0.2">
      <c r="AH782" s="5"/>
    </row>
    <row r="783" spans="34:34" x14ac:dyDescent="0.2">
      <c r="AH783" s="5"/>
    </row>
    <row r="784" spans="34:34" x14ac:dyDescent="0.2">
      <c r="AH784" s="5"/>
    </row>
    <row r="785" spans="34:34" x14ac:dyDescent="0.2">
      <c r="AH785" s="5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T51"/>
  <sheetViews>
    <sheetView topLeftCell="G1" workbookViewId="0">
      <selection activeCell="N22" sqref="N22"/>
    </sheetView>
  </sheetViews>
  <sheetFormatPr defaultRowHeight="12.75" x14ac:dyDescent="0.2"/>
  <cols>
    <col min="5" max="5" width="10.85546875" customWidth="1"/>
    <col min="6" max="6" width="9.5703125" customWidth="1"/>
    <col min="7" max="7" width="12.42578125" customWidth="1"/>
    <col min="9" max="9" width="11.7109375" customWidth="1"/>
    <col min="10" max="10" width="10.42578125" customWidth="1"/>
    <col min="11" max="11" width="12.5703125" customWidth="1"/>
    <col min="14" max="14" width="14.5703125" customWidth="1"/>
    <col min="15" max="15" width="9.5703125" customWidth="1"/>
    <col min="16" max="16" width="12.42578125" customWidth="1"/>
    <col min="18" max="18" width="11.7109375" customWidth="1"/>
    <col min="19" max="19" width="10.42578125" customWidth="1"/>
    <col min="20" max="20" width="12.5703125" customWidth="1"/>
  </cols>
  <sheetData>
    <row r="5" spans="5:20" x14ac:dyDescent="0.2">
      <c r="N5" s="248" t="s">
        <v>1346</v>
      </c>
    </row>
    <row r="7" spans="5:20" x14ac:dyDescent="0.2">
      <c r="E7" s="65" t="s">
        <v>658</v>
      </c>
      <c r="F7" s="65"/>
      <c r="G7" s="65"/>
      <c r="N7" s="495" t="s">
        <v>658</v>
      </c>
      <c r="O7" s="495"/>
      <c r="P7" s="495"/>
      <c r="Q7" s="489"/>
      <c r="R7" s="489"/>
      <c r="S7" s="489"/>
      <c r="T7" s="489"/>
    </row>
    <row r="8" spans="5:20" ht="21" customHeight="1" x14ac:dyDescent="0.2">
      <c r="F8" s="508">
        <v>1970</v>
      </c>
      <c r="G8" s="508"/>
      <c r="H8" s="508">
        <v>1985</v>
      </c>
      <c r="I8" s="508"/>
      <c r="J8" s="508">
        <v>2011</v>
      </c>
      <c r="K8" s="508"/>
      <c r="N8" s="489"/>
      <c r="O8" s="507">
        <v>1970</v>
      </c>
      <c r="P8" s="507"/>
      <c r="Q8" s="507">
        <v>1985</v>
      </c>
      <c r="R8" s="507"/>
      <c r="S8" s="507">
        <v>2011</v>
      </c>
      <c r="T8" s="507"/>
    </row>
    <row r="9" spans="5:20" ht="13.5" thickBot="1" x14ac:dyDescent="0.25">
      <c r="F9" s="306" t="s">
        <v>653</v>
      </c>
      <c r="G9" s="306" t="s">
        <v>654</v>
      </c>
      <c r="H9" s="306" t="s">
        <v>653</v>
      </c>
      <c r="I9" s="306" t="s">
        <v>654</v>
      </c>
      <c r="J9" s="306" t="s">
        <v>653</v>
      </c>
      <c r="K9" s="306" t="s">
        <v>654</v>
      </c>
      <c r="N9" s="489"/>
      <c r="O9" s="490" t="s">
        <v>653</v>
      </c>
      <c r="P9" s="490" t="s">
        <v>654</v>
      </c>
      <c r="Q9" s="490" t="s">
        <v>653</v>
      </c>
      <c r="R9" s="490" t="s">
        <v>654</v>
      </c>
      <c r="S9" s="490" t="s">
        <v>653</v>
      </c>
      <c r="T9" s="490" t="s">
        <v>654</v>
      </c>
    </row>
    <row r="10" spans="5:20" ht="19.5" customHeight="1" x14ac:dyDescent="0.2">
      <c r="E10" s="248" t="s">
        <v>62</v>
      </c>
      <c r="F10" s="308">
        <f>Commercial_Total!$D$110</f>
        <v>5437.8289999999997</v>
      </c>
      <c r="G10" s="305"/>
      <c r="H10" s="308">
        <f>Commercial_Total!$D$125</f>
        <v>6092.6514031280003</v>
      </c>
      <c r="I10" s="305"/>
      <c r="J10" s="308">
        <f>Commercial_Total!$D$151</f>
        <v>8447.8871203399995</v>
      </c>
      <c r="K10" s="305"/>
      <c r="N10" s="491" t="s">
        <v>62</v>
      </c>
      <c r="O10" s="492">
        <v>5437.8289999999997</v>
      </c>
      <c r="P10" s="493"/>
      <c r="Q10" s="492">
        <v>6092.6514031280003</v>
      </c>
      <c r="R10" s="493"/>
      <c r="S10" s="492">
        <v>8447.8871203399995</v>
      </c>
      <c r="T10" s="493"/>
    </row>
    <row r="11" spans="5:20" x14ac:dyDescent="0.2">
      <c r="E11" s="248" t="s">
        <v>655</v>
      </c>
      <c r="F11" s="308">
        <f>Commercial_Total!$D$184</f>
        <v>1201.163</v>
      </c>
      <c r="G11" s="311">
        <f>F11/F$10</f>
        <v>0.22089017510480746</v>
      </c>
      <c r="H11" s="308">
        <f>Commercial_Total!$D$199</f>
        <v>2360.4954031279999</v>
      </c>
      <c r="I11" s="311">
        <f>H11/H$10</f>
        <v>0.38743319565536094</v>
      </c>
      <c r="J11" s="308">
        <f>Commercial_Total!$D$225</f>
        <v>4393.3471203399995</v>
      </c>
      <c r="K11" s="311">
        <f>J11/J$10</f>
        <v>0.52005277269414818</v>
      </c>
      <c r="N11" s="491" t="s">
        <v>655</v>
      </c>
      <c r="O11" s="492">
        <v>1201.163</v>
      </c>
      <c r="P11" s="494">
        <v>0.22089017510480746</v>
      </c>
      <c r="Q11" s="492">
        <v>2360.4954031279999</v>
      </c>
      <c r="R11" s="494">
        <v>0.38743319565536094</v>
      </c>
      <c r="S11" s="492">
        <v>4393.3471203399995</v>
      </c>
      <c r="T11" s="494">
        <v>0.52005277269414818</v>
      </c>
    </row>
    <row r="12" spans="5:20" x14ac:dyDescent="0.2">
      <c r="E12" s="248" t="s">
        <v>133</v>
      </c>
      <c r="F12" s="308">
        <f>Commercial_Total!$D$260</f>
        <v>4236.6660000000002</v>
      </c>
      <c r="G12" s="311">
        <f>F12/F$10</f>
        <v>0.77910982489519265</v>
      </c>
      <c r="H12" s="308">
        <f>Commercial_Total!$D$275</f>
        <v>3732.1559999999999</v>
      </c>
      <c r="I12" s="311">
        <f>H12/H$10</f>
        <v>0.61256680434463895</v>
      </c>
      <c r="J12" s="308">
        <f>Commercial_Total!$D$301</f>
        <v>4054.54</v>
      </c>
      <c r="K12" s="311">
        <f>J12/J$10</f>
        <v>0.47994722730585188</v>
      </c>
      <c r="N12" s="491" t="s">
        <v>133</v>
      </c>
      <c r="O12" s="492">
        <v>4236.6660000000002</v>
      </c>
      <c r="P12" s="494">
        <v>0.77910982489519265</v>
      </c>
      <c r="Q12" s="492">
        <v>3732.1559999999999</v>
      </c>
      <c r="R12" s="494">
        <v>0.61256680434463895</v>
      </c>
      <c r="S12" s="492">
        <v>4054.54</v>
      </c>
      <c r="T12" s="494">
        <v>0.47994722730585188</v>
      </c>
    </row>
    <row r="13" spans="5:20" x14ac:dyDescent="0.2">
      <c r="E13" s="248" t="s">
        <v>52</v>
      </c>
      <c r="F13" s="308">
        <f>Commercial_Total!$D$36</f>
        <v>8346.2950000000001</v>
      </c>
      <c r="G13" s="305"/>
      <c r="H13" s="308">
        <f>Commercial_Total!$D$51</f>
        <v>11481.47888615133</v>
      </c>
      <c r="I13" s="305"/>
      <c r="J13" s="308">
        <f>Commercial_Total!$D$77</f>
        <v>17549.51696164663</v>
      </c>
      <c r="K13" s="305"/>
      <c r="N13" s="491" t="s">
        <v>52</v>
      </c>
      <c r="O13" s="492">
        <v>8346.2950000000001</v>
      </c>
      <c r="P13" s="493"/>
      <c r="Q13" s="492">
        <v>11481.47888615133</v>
      </c>
      <c r="R13" s="493"/>
      <c r="S13" s="492">
        <v>17549.51696164663</v>
      </c>
      <c r="T13" s="493"/>
    </row>
    <row r="14" spans="5:20" x14ac:dyDescent="0.2">
      <c r="E14" s="248" t="s">
        <v>656</v>
      </c>
      <c r="F14" s="308">
        <f>Commercial_Total!$D$335</f>
        <v>8179.9907417315317</v>
      </c>
      <c r="G14" s="305"/>
      <c r="H14" s="308">
        <f>Commercial_Total!$D$350</f>
        <v>11481.47888615133</v>
      </c>
      <c r="I14" s="305"/>
      <c r="J14" s="308">
        <f>Commercial_Total!$D$376</f>
        <v>18477.557024876471</v>
      </c>
      <c r="K14" s="305"/>
      <c r="N14" s="491" t="s">
        <v>1318</v>
      </c>
      <c r="O14" s="492">
        <v>8179.9907417315317</v>
      </c>
      <c r="P14" s="493"/>
      <c r="Q14" s="492">
        <v>11481.47888615133</v>
      </c>
      <c r="R14" s="493"/>
      <c r="S14" s="492">
        <v>18477.557024876471</v>
      </c>
      <c r="T14" s="493"/>
    </row>
    <row r="15" spans="5:20" x14ac:dyDescent="0.2">
      <c r="F15" s="308"/>
      <c r="H15" s="308"/>
      <c r="J15" s="308"/>
      <c r="N15" s="489"/>
      <c r="O15" s="492"/>
      <c r="P15" s="489"/>
      <c r="Q15" s="492"/>
      <c r="R15" s="489"/>
      <c r="S15" s="492"/>
      <c r="T15" s="489"/>
    </row>
    <row r="16" spans="5:20" x14ac:dyDescent="0.2">
      <c r="E16" s="65" t="s">
        <v>659</v>
      </c>
      <c r="F16" s="312"/>
      <c r="H16" s="308"/>
      <c r="J16" s="308"/>
      <c r="N16" s="495" t="s">
        <v>659</v>
      </c>
      <c r="O16" s="496"/>
      <c r="P16" s="489"/>
      <c r="Q16" s="492"/>
      <c r="R16" s="489"/>
      <c r="S16" s="492"/>
      <c r="T16" s="489"/>
    </row>
    <row r="17" spans="5:20" ht="17.25" customHeight="1" thickBot="1" x14ac:dyDescent="0.25">
      <c r="F17" s="309" t="s">
        <v>657</v>
      </c>
      <c r="G17" s="74"/>
      <c r="H17" s="309" t="s">
        <v>657</v>
      </c>
      <c r="I17" s="74"/>
      <c r="J17" s="309" t="s">
        <v>657</v>
      </c>
      <c r="K17" s="74"/>
      <c r="N17" s="489"/>
      <c r="O17" s="497" t="s">
        <v>657</v>
      </c>
      <c r="P17" s="498"/>
      <c r="Q17" s="497" t="s">
        <v>657</v>
      </c>
      <c r="R17" s="498"/>
      <c r="S17" s="497" t="s">
        <v>657</v>
      </c>
      <c r="T17" s="498"/>
    </row>
    <row r="18" spans="5:20" ht="15.75" customHeight="1" x14ac:dyDescent="0.2">
      <c r="E18" s="248" t="s">
        <v>660</v>
      </c>
      <c r="F18" s="310">
        <f>Commercial_Total!$F$36</f>
        <v>43.217587378911084</v>
      </c>
      <c r="H18" s="310">
        <f>Commercial_Total!$F$51</f>
        <v>58.171601888383009</v>
      </c>
      <c r="J18" s="224">
        <f>Commercial_Total!$F$77</f>
        <v>84.816248421448279</v>
      </c>
      <c r="N18" s="491" t="s">
        <v>660</v>
      </c>
      <c r="O18" s="499">
        <v>43.217587378911084</v>
      </c>
      <c r="P18" s="489"/>
      <c r="Q18" s="499">
        <v>58.171601888383009</v>
      </c>
      <c r="R18" s="489"/>
      <c r="S18" s="500">
        <v>84.816248421448279</v>
      </c>
      <c r="T18" s="489"/>
    </row>
    <row r="43" spans="10:12" x14ac:dyDescent="0.2">
      <c r="J43" s="313" t="s">
        <v>1347</v>
      </c>
      <c r="K43" s="314"/>
      <c r="L43" s="313"/>
    </row>
    <row r="44" spans="10:12" x14ac:dyDescent="0.2">
      <c r="J44" s="313">
        <f>3.28</f>
        <v>3.28</v>
      </c>
      <c r="K44" s="314">
        <f>J11</f>
        <v>4393.3471203399995</v>
      </c>
      <c r="L44" s="313">
        <f>J44*K44</f>
        <v>14410.178554715198</v>
      </c>
    </row>
    <row r="45" spans="10:12" x14ac:dyDescent="0.2">
      <c r="J45" s="313">
        <v>3.09</v>
      </c>
      <c r="K45" s="314">
        <f>J11</f>
        <v>4393.3471203399995</v>
      </c>
      <c r="L45" s="313">
        <f>J45*K45</f>
        <v>13575.442601850598</v>
      </c>
    </row>
    <row r="47" spans="10:12" x14ac:dyDescent="0.2">
      <c r="K47">
        <f>4370/2601</f>
        <v>1.6801230296039984</v>
      </c>
      <c r="L47">
        <f>K47*500</f>
        <v>840.06151480199924</v>
      </c>
    </row>
    <row r="49" spans="11:11" x14ac:dyDescent="0.2">
      <c r="K49">
        <f>J13/F13</f>
        <v>2.1026715400841489</v>
      </c>
    </row>
    <row r="50" spans="11:11" x14ac:dyDescent="0.2">
      <c r="K50">
        <f>J14/F14</f>
        <v>2.2588726085728017</v>
      </c>
    </row>
    <row r="51" spans="11:11" x14ac:dyDescent="0.2">
      <c r="K51">
        <f>K50/K49</f>
        <v>1.0742869561464659</v>
      </c>
    </row>
  </sheetData>
  <mergeCells count="6">
    <mergeCell ref="S8:T8"/>
    <mergeCell ref="F8:G8"/>
    <mergeCell ref="H8:I8"/>
    <mergeCell ref="J8:K8"/>
    <mergeCell ref="O8:P8"/>
    <mergeCell ref="Q8:R8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8"/>
  <sheetViews>
    <sheetView workbookViewId="0">
      <selection activeCell="F30" sqref="F30"/>
    </sheetView>
  </sheetViews>
  <sheetFormatPr defaultRowHeight="12.75" x14ac:dyDescent="0.2"/>
  <cols>
    <col min="1" max="16384" width="9.140625" style="280"/>
  </cols>
  <sheetData>
    <row r="1" spans="1:50" ht="15" x14ac:dyDescent="0.2">
      <c r="A1" s="469" t="s">
        <v>1338</v>
      </c>
    </row>
    <row r="3" spans="1:50" x14ac:dyDescent="0.2">
      <c r="A3" s="280" t="s">
        <v>1340</v>
      </c>
      <c r="G3" s="470" t="s">
        <v>48</v>
      </c>
      <c r="H3" s="280" t="s">
        <v>1339</v>
      </c>
      <c r="U3" s="470" t="s">
        <v>49</v>
      </c>
      <c r="V3" s="280" t="s">
        <v>1339</v>
      </c>
      <c r="AI3" s="470" t="s">
        <v>50</v>
      </c>
      <c r="AJ3" s="280" t="s">
        <v>1339</v>
      </c>
      <c r="AV3" s="470" t="s">
        <v>51</v>
      </c>
      <c r="AW3" s="280" t="s">
        <v>1339</v>
      </c>
    </row>
    <row r="4" spans="1:50" x14ac:dyDescent="0.2">
      <c r="H4" s="280" t="s">
        <v>319</v>
      </c>
    </row>
    <row r="5" spans="1:50" x14ac:dyDescent="0.2">
      <c r="B5" s="464" t="s">
        <v>48</v>
      </c>
      <c r="C5" s="464" t="s">
        <v>49</v>
      </c>
      <c r="D5" s="464" t="s">
        <v>50</v>
      </c>
      <c r="E5" s="464" t="s">
        <v>51</v>
      </c>
      <c r="G5" s="464"/>
      <c r="H5" s="466" t="s">
        <v>68</v>
      </c>
      <c r="I5" s="466" t="s">
        <v>71</v>
      </c>
      <c r="V5" s="465" t="s">
        <v>68</v>
      </c>
      <c r="W5" s="465" t="s">
        <v>71</v>
      </c>
      <c r="AJ5" s="465" t="s">
        <v>68</v>
      </c>
      <c r="AK5" s="465" t="s">
        <v>71</v>
      </c>
      <c r="AW5" s="465" t="s">
        <v>68</v>
      </c>
      <c r="AX5" s="465" t="s">
        <v>71</v>
      </c>
    </row>
    <row r="6" spans="1:50" x14ac:dyDescent="0.2">
      <c r="A6" s="280">
        <f>G6</f>
        <v>1970</v>
      </c>
      <c r="B6" s="281">
        <f>Regional_Floorspace!K8</f>
        <v>10.645224056301842</v>
      </c>
      <c r="C6" s="281">
        <f>Regional_Floorspace!L8</f>
        <v>14.448684795317432</v>
      </c>
      <c r="D6" s="281">
        <f>Regional_Floorspace!M8</f>
        <v>11.768799895276791</v>
      </c>
      <c r="E6" s="281">
        <f>Regional_Floorspace!N8</f>
        <v>6.3548786320150192</v>
      </c>
      <c r="G6" s="280">
        <f>1970</f>
        <v>1970</v>
      </c>
      <c r="H6" s="467">
        <f>SEDS_CensusDiv!$J18/B6</f>
        <v>121.12652520795744</v>
      </c>
      <c r="I6" s="467">
        <f>SEDS_CensusDiv!$C18/B6</f>
        <v>23.404768061458213</v>
      </c>
      <c r="U6" s="280">
        <f>1970</f>
        <v>1970</v>
      </c>
      <c r="V6" s="467">
        <f>SEDS_CensusDiv!$K18/C6</f>
        <v>91.750496240988525</v>
      </c>
      <c r="W6" s="467">
        <f>SEDS_CensusDiv!$D18/C6</f>
        <v>20.616547749490557</v>
      </c>
      <c r="AI6" s="280">
        <f>1970</f>
        <v>1970</v>
      </c>
      <c r="AJ6" s="467">
        <f>SEDS_CensusDiv!$L18/D6</f>
        <v>84.03473665967536</v>
      </c>
      <c r="AK6" s="467">
        <f>SEDS_CensusDiv!$E18/D6</f>
        <v>33.933281520087192</v>
      </c>
      <c r="AV6" s="280">
        <f>1970</f>
        <v>1970</v>
      </c>
      <c r="AW6" s="467">
        <f>SEDS_CensusDiv!$M18/E6</f>
        <v>96.435043922417364</v>
      </c>
      <c r="AX6" s="467">
        <f>SEDS_CensusDiv!$F18/E6</f>
        <v>40.091717679148566</v>
      </c>
    </row>
    <row r="7" spans="1:50" x14ac:dyDescent="0.2">
      <c r="A7" s="280">
        <f t="shared" ref="A7:A47" si="0">G7</f>
        <v>1971</v>
      </c>
      <c r="B7" s="281">
        <f>Regional_Floorspace!K9</f>
        <v>10.718841366213709</v>
      </c>
      <c r="C7" s="281">
        <f>Regional_Floorspace!L9</f>
        <v>14.573644783492218</v>
      </c>
      <c r="D7" s="281">
        <f>Regional_Floorspace!M9</f>
        <v>12.294704325560735</v>
      </c>
      <c r="E7" s="281">
        <f>Regional_Floorspace!N9</f>
        <v>6.6093409357866655</v>
      </c>
      <c r="G7" s="280">
        <f>G6+1</f>
        <v>1971</v>
      </c>
      <c r="H7" s="467">
        <f>SEDS_CensusDiv!$J19/B7</f>
        <v>119.71368510450031</v>
      </c>
      <c r="I7" s="467">
        <f>SEDS_CensusDiv!$C19/B7</f>
        <v>24.781036580806141</v>
      </c>
      <c r="U7" s="280">
        <f>U6+1</f>
        <v>1971</v>
      </c>
      <c r="V7" s="467">
        <f>SEDS_CensusDiv!$K19/C7</f>
        <v>93.057777937347382</v>
      </c>
      <c r="W7" s="467">
        <f>SEDS_CensusDiv!$D19/C7</f>
        <v>21.641737855258903</v>
      </c>
      <c r="AI7" s="280">
        <f>AI6+1</f>
        <v>1971</v>
      </c>
      <c r="AJ7" s="467">
        <f>SEDS_CensusDiv!$L19/D7</f>
        <v>80.621214935544444</v>
      </c>
      <c r="AK7" s="467">
        <f>SEDS_CensusDiv!$E19/D7</f>
        <v>35.38450282985221</v>
      </c>
      <c r="AV7" s="280">
        <f>AV6+1</f>
        <v>1971</v>
      </c>
      <c r="AW7" s="467">
        <f>SEDS_CensusDiv!$M19/E7</f>
        <v>101.96099831242717</v>
      </c>
      <c r="AX7" s="467">
        <f>SEDS_CensusDiv!$F19/E7</f>
        <v>41.145706151657635</v>
      </c>
    </row>
    <row r="8" spans="1:50" x14ac:dyDescent="0.2">
      <c r="A8" s="280">
        <f t="shared" si="0"/>
        <v>1972</v>
      </c>
      <c r="B8" s="281">
        <f>Regional_Floorspace!K10</f>
        <v>10.781517242121067</v>
      </c>
      <c r="C8" s="281">
        <f>Regional_Floorspace!L10</f>
        <v>14.688789920139852</v>
      </c>
      <c r="D8" s="281">
        <f>Regional_Floorspace!M10</f>
        <v>12.877589537263468</v>
      </c>
      <c r="E8" s="281">
        <f>Regional_Floorspace!N10</f>
        <v>6.8892613944452066</v>
      </c>
      <c r="G8" s="280">
        <f t="shared" ref="G8:G47" si="1">G7+1</f>
        <v>1972</v>
      </c>
      <c r="H8" s="467">
        <f>SEDS_CensusDiv!$J20/B8</f>
        <v>120.73393482269432</v>
      </c>
      <c r="I8" s="467">
        <f>SEDS_CensusDiv!$C20/B8</f>
        <v>26.414464087428676</v>
      </c>
      <c r="U8" s="280">
        <f t="shared" ref="U8:U47" si="2">U7+1</f>
        <v>1972</v>
      </c>
      <c r="V8" s="467">
        <f>SEDS_CensusDiv!$K20/C8</f>
        <v>97.343280676886849</v>
      </c>
      <c r="W8" s="467">
        <f>SEDS_CensusDiv!$D20/C8</f>
        <v>22.879760812645635</v>
      </c>
      <c r="AI8" s="280">
        <f t="shared" ref="AI8:AI47" si="3">AI7+1</f>
        <v>1972</v>
      </c>
      <c r="AJ8" s="467">
        <f>SEDS_CensusDiv!$L20/D8</f>
        <v>78.494037806923401</v>
      </c>
      <c r="AK8" s="467">
        <f>SEDS_CensusDiv!$E20/D8</f>
        <v>37.287024765819424</v>
      </c>
      <c r="AV8" s="280">
        <f t="shared" ref="AV8:AV47" si="4">AV7+1</f>
        <v>1972</v>
      </c>
      <c r="AW8" s="467">
        <f>SEDS_CensusDiv!$M20/E8</f>
        <v>96.437188540369306</v>
      </c>
      <c r="AX8" s="467">
        <f>SEDS_CensusDiv!$F20/E8</f>
        <v>44.494755308190101</v>
      </c>
    </row>
    <row r="9" spans="1:50" x14ac:dyDescent="0.2">
      <c r="A9" s="280">
        <f t="shared" si="0"/>
        <v>1973</v>
      </c>
      <c r="B9" s="281">
        <f>Regional_Floorspace!K11</f>
        <v>10.864772237108639</v>
      </c>
      <c r="C9" s="281">
        <f>Regional_Floorspace!L11</f>
        <v>14.962886951727652</v>
      </c>
      <c r="D9" s="281">
        <f>Regional_Floorspace!M11</f>
        <v>13.5137581845133</v>
      </c>
      <c r="E9" s="281">
        <f>Regional_Floorspace!N11</f>
        <v>7.0411705253034196</v>
      </c>
      <c r="G9" s="280">
        <f t="shared" si="1"/>
        <v>1973</v>
      </c>
      <c r="H9" s="467">
        <f>SEDS_CensusDiv!$J21/B9</f>
        <v>119.96882875723064</v>
      </c>
      <c r="I9" s="467">
        <f>SEDS_CensusDiv!$C21/B9</f>
        <v>28.137267245774769</v>
      </c>
      <c r="U9" s="280">
        <f t="shared" si="2"/>
        <v>1973</v>
      </c>
      <c r="V9" s="467">
        <f>SEDS_CensusDiv!$K21/C9</f>
        <v>93.806095342980313</v>
      </c>
      <c r="W9" s="467">
        <f>SEDS_CensusDiv!$D21/C9</f>
        <v>24.239707295130117</v>
      </c>
      <c r="AI9" s="280">
        <f t="shared" si="3"/>
        <v>1973</v>
      </c>
      <c r="AJ9" s="467">
        <f>SEDS_CensusDiv!$L21/D9</f>
        <v>77.950188660856114</v>
      </c>
      <c r="AK9" s="467">
        <f>SEDS_CensusDiv!$E21/D9</f>
        <v>38.824211062268304</v>
      </c>
      <c r="AV9" s="280">
        <f t="shared" si="4"/>
        <v>1973</v>
      </c>
      <c r="AW9" s="467">
        <f>SEDS_CensusDiv!$M21/E9</f>
        <v>95.586095746629752</v>
      </c>
      <c r="AX9" s="467">
        <f>SEDS_CensusDiv!$F21/E9</f>
        <v>45.957131536173911</v>
      </c>
    </row>
    <row r="10" spans="1:50" x14ac:dyDescent="0.2">
      <c r="A10" s="280">
        <f t="shared" si="0"/>
        <v>1974</v>
      </c>
      <c r="B10" s="281">
        <f>Regional_Floorspace!K12</f>
        <v>10.983035931874927</v>
      </c>
      <c r="C10" s="281">
        <f>Regional_Floorspace!L12</f>
        <v>15.108501649963774</v>
      </c>
      <c r="D10" s="281">
        <f>Regional_Floorspace!M12</f>
        <v>14.125418362989535</v>
      </c>
      <c r="E10" s="281">
        <f>Regional_Floorspace!N12</f>
        <v>7.3254128103440879</v>
      </c>
      <c r="G10" s="280">
        <f t="shared" si="1"/>
        <v>1974</v>
      </c>
      <c r="H10" s="467">
        <f>SEDS_CensusDiv!$J22/B10</f>
        <v>106.28837119726303</v>
      </c>
      <c r="I10" s="467">
        <f>SEDS_CensusDiv!$C22/B10</f>
        <v>26.829740139955661</v>
      </c>
      <c r="U10" s="280">
        <f t="shared" si="2"/>
        <v>1974</v>
      </c>
      <c r="V10" s="467">
        <f>SEDS_CensusDiv!$K22/C10</f>
        <v>95.243263252610504</v>
      </c>
      <c r="W10" s="467">
        <f>SEDS_CensusDiv!$D22/C10</f>
        <v>23.827710274689167</v>
      </c>
      <c r="AI10" s="280">
        <f t="shared" si="3"/>
        <v>1974</v>
      </c>
      <c r="AJ10" s="467">
        <f>SEDS_CensusDiv!$L22/D10</f>
        <v>69.951485655740797</v>
      </c>
      <c r="AK10" s="467">
        <f>SEDS_CensusDiv!$E22/D10</f>
        <v>37.603346417810698</v>
      </c>
      <c r="AV10" s="280">
        <f t="shared" si="4"/>
        <v>1974</v>
      </c>
      <c r="AW10" s="467">
        <f>SEDS_CensusDiv!$M22/E10</f>
        <v>90.242422797869423</v>
      </c>
      <c r="AX10" s="467">
        <f>SEDS_CensusDiv!$F22/E10</f>
        <v>43.068562573633393</v>
      </c>
    </row>
    <row r="11" spans="1:50" x14ac:dyDescent="0.2">
      <c r="A11" s="280">
        <f t="shared" si="0"/>
        <v>1975</v>
      </c>
      <c r="B11" s="281">
        <f>Regional_Floorspace!K13</f>
        <v>11.068101440753226</v>
      </c>
      <c r="C11" s="281">
        <f>Regional_Floorspace!L13</f>
        <v>15.326240727059794</v>
      </c>
      <c r="D11" s="281">
        <f>Regional_Floorspace!M13</f>
        <v>14.52103737342135</v>
      </c>
      <c r="E11" s="281">
        <f>Regional_Floorspace!N13</f>
        <v>7.5630269155265433</v>
      </c>
      <c r="G11" s="280">
        <f t="shared" si="1"/>
        <v>1975</v>
      </c>
      <c r="H11" s="467">
        <f>SEDS_CensusDiv!$J23/B11</f>
        <v>96.53534580609039</v>
      </c>
      <c r="I11" s="467">
        <f>SEDS_CensusDiv!$C23/B11</f>
        <v>28.489348574179768</v>
      </c>
      <c r="U11" s="280">
        <f t="shared" si="2"/>
        <v>1975</v>
      </c>
      <c r="V11" s="467">
        <f>SEDS_CensusDiv!$K23/C11</f>
        <v>91.116407791664713</v>
      </c>
      <c r="W11" s="467">
        <f>SEDS_CensusDiv!$D23/C11</f>
        <v>24.228511519095576</v>
      </c>
      <c r="AI11" s="280">
        <f t="shared" si="3"/>
        <v>1975</v>
      </c>
      <c r="AJ11" s="467">
        <f>SEDS_CensusDiv!$L23/D11</f>
        <v>65.046867913779906</v>
      </c>
      <c r="AK11" s="467">
        <f>SEDS_CensusDiv!$E23/D11</f>
        <v>37.775538062041129</v>
      </c>
      <c r="AV11" s="280">
        <f t="shared" si="4"/>
        <v>1975</v>
      </c>
      <c r="AW11" s="467">
        <f>SEDS_CensusDiv!$M23/E11</f>
        <v>85.480192946661091</v>
      </c>
      <c r="AX11" s="467">
        <f>SEDS_CensusDiv!$F23/E11</f>
        <v>47.947733632355245</v>
      </c>
    </row>
    <row r="12" spans="1:50" x14ac:dyDescent="0.2">
      <c r="A12" s="280">
        <f t="shared" si="0"/>
        <v>1976</v>
      </c>
      <c r="B12" s="281">
        <f>Regional_Floorspace!K14</f>
        <v>11.007097719976718</v>
      </c>
      <c r="C12" s="281">
        <f>Regional_Floorspace!L14</f>
        <v>15.446704013129887</v>
      </c>
      <c r="D12" s="281">
        <f>Regional_Floorspace!M14</f>
        <v>14.952925537996942</v>
      </c>
      <c r="E12" s="281">
        <f>Regional_Floorspace!N14</f>
        <v>7.8120907294656252</v>
      </c>
      <c r="G12" s="280">
        <f t="shared" si="1"/>
        <v>1976</v>
      </c>
      <c r="H12" s="467">
        <f>SEDS_CensusDiv!$J24/B12</f>
        <v>112.52430309146195</v>
      </c>
      <c r="I12" s="467">
        <f>SEDS_CensusDiv!$C24/B12</f>
        <v>29.707376850715526</v>
      </c>
      <c r="U12" s="280">
        <f t="shared" si="2"/>
        <v>1976</v>
      </c>
      <c r="V12" s="467">
        <f>SEDS_CensusDiv!$K24/C12</f>
        <v>94.30931017786898</v>
      </c>
      <c r="W12" s="467">
        <f>SEDS_CensusDiv!$D24/C12</f>
        <v>25.80667044964164</v>
      </c>
      <c r="AI12" s="280">
        <f t="shared" si="3"/>
        <v>1976</v>
      </c>
      <c r="AJ12" s="467">
        <f>SEDS_CensusDiv!$L24/D12</f>
        <v>68.764603781858966</v>
      </c>
      <c r="AK12" s="467">
        <f>SEDS_CensusDiv!$E24/D12</f>
        <v>38.518148073193316</v>
      </c>
      <c r="AV12" s="280">
        <f t="shared" si="4"/>
        <v>1976</v>
      </c>
      <c r="AW12" s="467">
        <f>SEDS_CensusDiv!$M24/E12</f>
        <v>82.705004636344711</v>
      </c>
      <c r="AX12" s="467">
        <f>SEDS_CensusDiv!$F24/E12</f>
        <v>48.177371850076398</v>
      </c>
    </row>
    <row r="13" spans="1:50" x14ac:dyDescent="0.2">
      <c r="A13" s="280">
        <f t="shared" si="0"/>
        <v>1977</v>
      </c>
      <c r="B13" s="281">
        <f>Regional_Floorspace!K15</f>
        <v>11.050553541095324</v>
      </c>
      <c r="C13" s="281">
        <f>Regional_Floorspace!L15</f>
        <v>15.410817615719148</v>
      </c>
      <c r="D13" s="281">
        <f>Regional_Floorspace!M15</f>
        <v>15.497051423617298</v>
      </c>
      <c r="E13" s="281">
        <f>Regional_Floorspace!N15</f>
        <v>8.0636255765865847</v>
      </c>
      <c r="G13" s="280">
        <f t="shared" si="1"/>
        <v>1977</v>
      </c>
      <c r="H13" s="467">
        <f>SEDS_CensusDiv!$J25/B13</f>
        <v>106.10074831453061</v>
      </c>
      <c r="I13" s="467">
        <f>SEDS_CensusDiv!$C25/B13</f>
        <v>30.292600162979689</v>
      </c>
      <c r="U13" s="280">
        <f t="shared" si="2"/>
        <v>1977</v>
      </c>
      <c r="V13" s="467">
        <f>SEDS_CensusDiv!$K25/C13</f>
        <v>87.231127739050066</v>
      </c>
      <c r="W13" s="467">
        <f>SEDS_CensusDiv!$D25/C13</f>
        <v>27.011545420886787</v>
      </c>
      <c r="AI13" s="280">
        <f t="shared" si="3"/>
        <v>1977</v>
      </c>
      <c r="AJ13" s="467">
        <f>SEDS_CensusDiv!$L25/D13</f>
        <v>70.600398107514138</v>
      </c>
      <c r="AK13" s="467">
        <f>SEDS_CensusDiv!$E25/D13</f>
        <v>39.895589367263376</v>
      </c>
      <c r="AV13" s="280">
        <f t="shared" si="4"/>
        <v>1977</v>
      </c>
      <c r="AW13" s="467">
        <f>SEDS_CensusDiv!$M25/E13</f>
        <v>80.093252578003685</v>
      </c>
      <c r="AX13" s="467">
        <f>SEDS_CensusDiv!$F25/E13</f>
        <v>47.693310700916385</v>
      </c>
    </row>
    <row r="14" spans="1:50" x14ac:dyDescent="0.2">
      <c r="A14" s="280">
        <f t="shared" si="0"/>
        <v>1978</v>
      </c>
      <c r="B14" s="281">
        <f>Regional_Floorspace!K16</f>
        <v>11.204385771510012</v>
      </c>
      <c r="C14" s="281">
        <f>Regional_Floorspace!L16</f>
        <v>15.478572827453711</v>
      </c>
      <c r="D14" s="281">
        <f>Regional_Floorspace!M16</f>
        <v>15.955876022381302</v>
      </c>
      <c r="E14" s="281">
        <f>Regional_Floorspace!N16</f>
        <v>8.365673391625247</v>
      </c>
      <c r="G14" s="280">
        <f t="shared" si="1"/>
        <v>1978</v>
      </c>
      <c r="H14" s="467">
        <f>SEDS_CensusDiv!$J26/B14</f>
        <v>102.43899339118489</v>
      </c>
      <c r="I14" s="467">
        <f>SEDS_CensusDiv!$C26/B14</f>
        <v>30.697086570739081</v>
      </c>
      <c r="U14" s="280">
        <f t="shared" si="2"/>
        <v>1978</v>
      </c>
      <c r="V14" s="467">
        <f>SEDS_CensusDiv!$K26/C14</f>
        <v>92.082197492523463</v>
      </c>
      <c r="W14" s="467">
        <f>SEDS_CensusDiv!$D26/C14</f>
        <v>27.513324693905705</v>
      </c>
      <c r="AI14" s="280">
        <f t="shared" si="3"/>
        <v>1978</v>
      </c>
      <c r="AJ14" s="467">
        <f>SEDS_CensusDiv!$L26/D14</f>
        <v>68.984429213165029</v>
      </c>
      <c r="AK14" s="467">
        <f>SEDS_CensusDiv!$E26/D14</f>
        <v>40.685136879317291</v>
      </c>
      <c r="AV14" s="280">
        <f t="shared" si="4"/>
        <v>1978</v>
      </c>
      <c r="AW14" s="467">
        <f>SEDS_CensusDiv!$M26/E14</f>
        <v>75.86418573731838</v>
      </c>
      <c r="AX14" s="467">
        <f>SEDS_CensusDiv!$F26/E14</f>
        <v>47.132726983427894</v>
      </c>
    </row>
    <row r="15" spans="1:50" x14ac:dyDescent="0.2">
      <c r="A15" s="280">
        <f t="shared" si="0"/>
        <v>1979</v>
      </c>
      <c r="B15" s="281">
        <f>Regional_Floorspace!K17</f>
        <v>11.35049764230723</v>
      </c>
      <c r="C15" s="281">
        <f>Regional_Floorspace!L17</f>
        <v>15.847822330664496</v>
      </c>
      <c r="D15" s="281">
        <f>Regional_Floorspace!M17</f>
        <v>16.346687535672746</v>
      </c>
      <c r="E15" s="281">
        <f>Regional_Floorspace!N17</f>
        <v>8.5999128566814651</v>
      </c>
      <c r="G15" s="280">
        <f t="shared" si="1"/>
        <v>1979</v>
      </c>
      <c r="H15" s="467">
        <f>SEDS_CensusDiv!$J27/B15</f>
        <v>87.317052629116219</v>
      </c>
      <c r="I15" s="467">
        <f>SEDS_CensusDiv!$C27/B15</f>
        <v>30.799794953213858</v>
      </c>
      <c r="U15" s="280">
        <f t="shared" si="2"/>
        <v>1979</v>
      </c>
      <c r="V15" s="467">
        <f>SEDS_CensusDiv!$K27/C15</f>
        <v>86.084256343552624</v>
      </c>
      <c r="W15" s="467">
        <f>SEDS_CensusDiv!$D27/C15</f>
        <v>27.59634673300015</v>
      </c>
      <c r="AI15" s="280">
        <f t="shared" si="3"/>
        <v>1979</v>
      </c>
      <c r="AJ15" s="467">
        <f>SEDS_CensusDiv!$L27/D15</f>
        <v>82.724527342251378</v>
      </c>
      <c r="AK15" s="467">
        <f>SEDS_CensusDiv!$E27/D15</f>
        <v>40.186306771108462</v>
      </c>
      <c r="AV15" s="280">
        <f t="shared" si="4"/>
        <v>1979</v>
      </c>
      <c r="AW15" s="467">
        <f>SEDS_CensusDiv!$M27/E15</f>
        <v>76.479379612434755</v>
      </c>
      <c r="AX15" s="467">
        <f>SEDS_CensusDiv!$F27/E15</f>
        <v>47.706646199472793</v>
      </c>
    </row>
    <row r="16" spans="1:50" x14ac:dyDescent="0.2">
      <c r="A16" s="280">
        <f t="shared" si="0"/>
        <v>1980</v>
      </c>
      <c r="B16" s="281">
        <f>Regional_Floorspace!K18</f>
        <v>11.451990276071191</v>
      </c>
      <c r="C16" s="281">
        <f>Regional_Floorspace!L18</f>
        <v>16.010365772490363</v>
      </c>
      <c r="D16" s="281">
        <f>Regional_Floorspace!M18</f>
        <v>16.960263128496901</v>
      </c>
      <c r="E16" s="281">
        <f>Regional_Floorspace!N18</f>
        <v>8.8269379658136575</v>
      </c>
      <c r="G16" s="280">
        <f t="shared" si="1"/>
        <v>1980</v>
      </c>
      <c r="H16" s="467">
        <f>SEDS_CensusDiv!$J28/B16</f>
        <v>90.925068472659163</v>
      </c>
      <c r="I16" s="467">
        <f>SEDS_CensusDiv!$C28/B16</f>
        <v>31.230990542082488</v>
      </c>
      <c r="U16" s="280">
        <f t="shared" si="2"/>
        <v>1980</v>
      </c>
      <c r="V16" s="467">
        <f>SEDS_CensusDiv!$K28/C16</f>
        <v>78.792765757267105</v>
      </c>
      <c r="W16" s="467">
        <f>SEDS_CensusDiv!$D28/C16</f>
        <v>27.593685633284675</v>
      </c>
      <c r="AI16" s="280">
        <f t="shared" si="3"/>
        <v>1980</v>
      </c>
      <c r="AJ16" s="467">
        <f>SEDS_CensusDiv!$L28/D16</f>
        <v>65.902220474515573</v>
      </c>
      <c r="AK16" s="467">
        <f>SEDS_CensusDiv!$E28/D16</f>
        <v>40.734981218491782</v>
      </c>
      <c r="AV16" s="280">
        <f t="shared" si="4"/>
        <v>1980</v>
      </c>
      <c r="AW16" s="467">
        <f>SEDS_CensusDiv!$M28/E16</f>
        <v>75.554852949340315</v>
      </c>
      <c r="AX16" s="467">
        <f>SEDS_CensusDiv!$F28/E16</f>
        <v>47.102857368010788</v>
      </c>
    </row>
    <row r="17" spans="1:50" x14ac:dyDescent="0.2">
      <c r="A17" s="280">
        <f t="shared" si="0"/>
        <v>1981</v>
      </c>
      <c r="B17" s="281">
        <f>Regional_Floorspace!K19</f>
        <v>11.598667643344259</v>
      </c>
      <c r="C17" s="281">
        <f>Regional_Floorspace!L19</f>
        <v>16.183518282452603</v>
      </c>
      <c r="D17" s="281">
        <f>Regional_Floorspace!M19</f>
        <v>17.447938859309101</v>
      </c>
      <c r="E17" s="281">
        <f>Regional_Floorspace!N19</f>
        <v>8.995231707474403</v>
      </c>
      <c r="G17" s="280">
        <f t="shared" si="1"/>
        <v>1981</v>
      </c>
      <c r="H17" s="467">
        <f>SEDS_CensusDiv!$J29/B17</f>
        <v>79.851585413042812</v>
      </c>
      <c r="I17" s="467">
        <f>SEDS_CensusDiv!$C29/B17</f>
        <v>32.046956722076288</v>
      </c>
      <c r="U17" s="280">
        <f t="shared" si="2"/>
        <v>1981</v>
      </c>
      <c r="V17" s="467">
        <f>SEDS_CensusDiv!$K29/C17</f>
        <v>72.389388979171812</v>
      </c>
      <c r="W17" s="467">
        <f>SEDS_CensusDiv!$D29/C17</f>
        <v>28.777858551621406</v>
      </c>
      <c r="AI17" s="280">
        <f t="shared" si="3"/>
        <v>1981</v>
      </c>
      <c r="AJ17" s="467">
        <f>SEDS_CensusDiv!$L29/D17</f>
        <v>61.839567911159271</v>
      </c>
      <c r="AK17" s="467">
        <f>SEDS_CensusDiv!$E29/D17</f>
        <v>42.847525202160369</v>
      </c>
      <c r="AV17" s="280">
        <f t="shared" si="4"/>
        <v>1981</v>
      </c>
      <c r="AW17" s="467">
        <f>SEDS_CensusDiv!$M29/E17</f>
        <v>71.35324812885888</v>
      </c>
      <c r="AX17" s="467">
        <f>SEDS_CensusDiv!$F29/E17</f>
        <v>49.8272878982729</v>
      </c>
    </row>
    <row r="18" spans="1:50" x14ac:dyDescent="0.2">
      <c r="A18" s="280">
        <f t="shared" si="0"/>
        <v>1982</v>
      </c>
      <c r="B18" s="281">
        <f>Regional_Floorspace!K20</f>
        <v>11.839934718279039</v>
      </c>
      <c r="C18" s="281">
        <f>Regional_Floorspace!L20</f>
        <v>16.290410367025469</v>
      </c>
      <c r="D18" s="281">
        <f>Regional_Floorspace!M20</f>
        <v>17.788776406719759</v>
      </c>
      <c r="E18" s="281">
        <f>Regional_Floorspace!N20</f>
        <v>9.2053153788640962</v>
      </c>
      <c r="G18" s="280">
        <f t="shared" si="1"/>
        <v>1982</v>
      </c>
      <c r="H18" s="467">
        <f>SEDS_CensusDiv!$J30/B18</f>
        <v>81.564723368708712</v>
      </c>
      <c r="I18" s="467">
        <f>SEDS_CensusDiv!$C30/B18</f>
        <v>31.817320700122611</v>
      </c>
      <c r="U18" s="280">
        <f t="shared" si="2"/>
        <v>1982</v>
      </c>
      <c r="V18" s="467">
        <f>SEDS_CensusDiv!$K30/C18</f>
        <v>73.437253761363749</v>
      </c>
      <c r="W18" s="467">
        <f>SEDS_CensusDiv!$D30/C18</f>
        <v>29.06654831473465</v>
      </c>
      <c r="AI18" s="280">
        <f t="shared" si="3"/>
        <v>1982</v>
      </c>
      <c r="AJ18" s="467">
        <f>SEDS_CensusDiv!$L30/D18</f>
        <v>57.248007210620024</v>
      </c>
      <c r="AK18" s="467">
        <f>SEDS_CensusDiv!$E30/D18</f>
        <v>43.609407542328505</v>
      </c>
      <c r="AV18" s="280">
        <f t="shared" si="4"/>
        <v>1982</v>
      </c>
      <c r="AW18" s="467">
        <f>SEDS_CensusDiv!$M30/E18</f>
        <v>72.819884209411669</v>
      </c>
      <c r="AX18" s="467">
        <f>SEDS_CensusDiv!$F30/E18</f>
        <v>49.001145689770013</v>
      </c>
    </row>
    <row r="19" spans="1:50" x14ac:dyDescent="0.2">
      <c r="A19" s="280">
        <f t="shared" si="0"/>
        <v>1983</v>
      </c>
      <c r="B19" s="281">
        <f>Regional_Floorspace!K21</f>
        <v>12.029940586864848</v>
      </c>
      <c r="C19" s="281">
        <f>Regional_Floorspace!L21</f>
        <v>16.307810407812084</v>
      </c>
      <c r="D19" s="281">
        <f>Regional_Floorspace!M21</f>
        <v>18.139376917207155</v>
      </c>
      <c r="E19" s="281">
        <f>Regional_Floorspace!N21</f>
        <v>9.471840467908601</v>
      </c>
      <c r="G19" s="280">
        <f t="shared" si="1"/>
        <v>1983</v>
      </c>
      <c r="H19" s="467">
        <f>SEDS_CensusDiv!$J31/B19</f>
        <v>72.932779149215676</v>
      </c>
      <c r="I19" s="467">
        <f>SEDS_CensusDiv!$C31/B19</f>
        <v>32.38877176379669</v>
      </c>
      <c r="U19" s="280">
        <f t="shared" si="2"/>
        <v>1983</v>
      </c>
      <c r="V19" s="467">
        <f>SEDS_CensusDiv!$K31/C19</f>
        <v>74.708558018087487</v>
      </c>
      <c r="W19" s="467">
        <f>SEDS_CensusDiv!$D31/C19</f>
        <v>29.644936255109471</v>
      </c>
      <c r="AI19" s="280">
        <f t="shared" si="3"/>
        <v>1983</v>
      </c>
      <c r="AJ19" s="467">
        <f>SEDS_CensusDiv!$L31/D19</f>
        <v>60.454446974953754</v>
      </c>
      <c r="AK19" s="467">
        <f>SEDS_CensusDiv!$E31/D19</f>
        <v>44.131835600186278</v>
      </c>
      <c r="AV19" s="280">
        <f t="shared" si="4"/>
        <v>1983</v>
      </c>
      <c r="AW19" s="467">
        <f>SEDS_CensusDiv!$M31/E19</f>
        <v>67.209746844539325</v>
      </c>
      <c r="AX19" s="467">
        <f>SEDS_CensusDiv!$F31/E19</f>
        <v>46.753004497950457</v>
      </c>
    </row>
    <row r="20" spans="1:50" x14ac:dyDescent="0.2">
      <c r="A20" s="280">
        <f t="shared" si="0"/>
        <v>1984</v>
      </c>
      <c r="B20" s="281">
        <f>Regional_Floorspace!K22</f>
        <v>12.145971113914451</v>
      </c>
      <c r="C20" s="281">
        <f>Regional_Floorspace!L22</f>
        <v>16.233471832641282</v>
      </c>
      <c r="D20" s="281">
        <f>Regional_Floorspace!M22</f>
        <v>18.767100839885408</v>
      </c>
      <c r="E20" s="281">
        <f>Regional_Floorspace!N22</f>
        <v>9.7992248712725285</v>
      </c>
      <c r="G20" s="280">
        <f t="shared" si="1"/>
        <v>1984</v>
      </c>
      <c r="H20" s="467">
        <f>SEDS_CensusDiv!$J32/B20</f>
        <v>82.13357257676634</v>
      </c>
      <c r="I20" s="467">
        <f>SEDS_CensusDiv!$C32/B20</f>
        <v>34.021240140001083</v>
      </c>
      <c r="U20" s="280">
        <f t="shared" si="2"/>
        <v>1984</v>
      </c>
      <c r="V20" s="467">
        <f>SEDS_CensusDiv!$K32/C20</f>
        <v>80.881404393108767</v>
      </c>
      <c r="W20" s="467">
        <f>SEDS_CensusDiv!$D32/C20</f>
        <v>31.587697646349259</v>
      </c>
      <c r="AI20" s="280">
        <f t="shared" si="3"/>
        <v>1984</v>
      </c>
      <c r="AJ20" s="467">
        <f>SEDS_CensusDiv!$L32/D20</f>
        <v>55.24630622735711</v>
      </c>
      <c r="AK20" s="467">
        <f>SEDS_CensusDiv!$E32/D20</f>
        <v>44.320644253813192</v>
      </c>
      <c r="AV20" s="280">
        <f t="shared" si="4"/>
        <v>1984</v>
      </c>
      <c r="AW20" s="467">
        <f>SEDS_CensusDiv!$M32/E20</f>
        <v>65.059023379388023</v>
      </c>
      <c r="AX20" s="467">
        <f>SEDS_CensusDiv!$F32/E20</f>
        <v>51.708681722924808</v>
      </c>
    </row>
    <row r="21" spans="1:50" x14ac:dyDescent="0.2">
      <c r="A21" s="280">
        <f t="shared" si="0"/>
        <v>1985</v>
      </c>
      <c r="B21" s="281">
        <f>Regional_Floorspace!K23</f>
        <v>12.323920586490313</v>
      </c>
      <c r="C21" s="281">
        <f>Regional_Floorspace!L23</f>
        <v>16.196028881031648</v>
      </c>
      <c r="D21" s="281">
        <f>Regional_Floorspace!M23</f>
        <v>19.45955230452153</v>
      </c>
      <c r="E21" s="281">
        <f>Regional_Floorspace!N23</f>
        <v>10.19210011633951</v>
      </c>
      <c r="G21" s="280">
        <f t="shared" si="1"/>
        <v>1985</v>
      </c>
      <c r="H21" s="467">
        <f>SEDS_CensusDiv!$J33/B21</f>
        <v>75.875529498709582</v>
      </c>
      <c r="I21" s="467">
        <f>SEDS_CensusDiv!$C33/B21</f>
        <v>34.783086842502748</v>
      </c>
      <c r="U21" s="280">
        <f t="shared" si="2"/>
        <v>1985</v>
      </c>
      <c r="V21" s="467">
        <f>SEDS_CensusDiv!$K33/C21</f>
        <v>73.858475357559627</v>
      </c>
      <c r="W21" s="467">
        <f>SEDS_CensusDiv!$D33/C21</f>
        <v>31.869417114000726</v>
      </c>
      <c r="AI21" s="280">
        <f t="shared" si="3"/>
        <v>1985</v>
      </c>
      <c r="AJ21" s="467">
        <f>SEDS_CensusDiv!$L33/D21</f>
        <v>50.28173231779077</v>
      </c>
      <c r="AK21" s="467">
        <f>SEDS_CensusDiv!$E33/D21</f>
        <v>45.121284717119764</v>
      </c>
      <c r="AV21" s="280">
        <f t="shared" si="4"/>
        <v>1985</v>
      </c>
      <c r="AW21" s="467">
        <f>SEDS_CensusDiv!$M33/E21</f>
        <v>59.496668309591421</v>
      </c>
      <c r="AX21" s="467">
        <f>SEDS_CensusDiv!$F33/E21</f>
        <v>51.846037025564641</v>
      </c>
    </row>
    <row r="22" spans="1:50" x14ac:dyDescent="0.2">
      <c r="A22" s="280">
        <f t="shared" si="0"/>
        <v>1986</v>
      </c>
      <c r="B22" s="281">
        <f>Regional_Floorspace!K24</f>
        <v>12.536825852648525</v>
      </c>
      <c r="C22" s="281">
        <f>Regional_Floorspace!L24</f>
        <v>16.169017846228552</v>
      </c>
      <c r="D22" s="281">
        <f>Regional_Floorspace!M24</f>
        <v>20.164289359748764</v>
      </c>
      <c r="E22" s="281">
        <f>Regional_Floorspace!N24</f>
        <v>10.622283677464136</v>
      </c>
      <c r="G22" s="280">
        <f t="shared" si="1"/>
        <v>1986</v>
      </c>
      <c r="H22" s="467">
        <f>SEDS_CensusDiv!$J34/B22</f>
        <v>82.953612997686747</v>
      </c>
      <c r="I22" s="467">
        <f>SEDS_CensusDiv!$C34/B22</f>
        <v>35.86306496432794</v>
      </c>
      <c r="U22" s="280">
        <f t="shared" si="2"/>
        <v>1986</v>
      </c>
      <c r="V22" s="467">
        <f>SEDS_CensusDiv!$K34/C22</f>
        <v>68.130359585010311</v>
      </c>
      <c r="W22" s="467">
        <f>SEDS_CensusDiv!$D34/C22</f>
        <v>33.02655764738104</v>
      </c>
      <c r="AI22" s="280">
        <f t="shared" si="3"/>
        <v>1986</v>
      </c>
      <c r="AJ22" s="467">
        <f>SEDS_CensusDiv!$L34/D22</f>
        <v>46.614437197885522</v>
      </c>
      <c r="AK22" s="467">
        <f>SEDS_CensusDiv!$E34/D22</f>
        <v>45.53267331269042</v>
      </c>
      <c r="AV22" s="280">
        <f t="shared" si="4"/>
        <v>1986</v>
      </c>
      <c r="AW22" s="467">
        <f>SEDS_CensusDiv!$M34/E22</f>
        <v>56.229434096848578</v>
      </c>
      <c r="AX22" s="467">
        <f>SEDS_CensusDiv!$F34/E22</f>
        <v>50.542333108558864</v>
      </c>
    </row>
    <row r="23" spans="1:50" x14ac:dyDescent="0.2">
      <c r="A23" s="280">
        <f t="shared" si="0"/>
        <v>1987</v>
      </c>
      <c r="B23" s="281">
        <f>Regional_Floorspace!K25</f>
        <v>12.733198583159105</v>
      </c>
      <c r="C23" s="281">
        <f>Regional_Floorspace!L25</f>
        <v>16.117268315284218</v>
      </c>
      <c r="D23" s="281">
        <f>Regional_Floorspace!M25</f>
        <v>20.862433103949268</v>
      </c>
      <c r="E23" s="281">
        <f>Regional_Floorspace!N25</f>
        <v>11.050576767685168</v>
      </c>
      <c r="G23" s="280">
        <f t="shared" si="1"/>
        <v>1987</v>
      </c>
      <c r="H23" s="467">
        <f>SEDS_CensusDiv!$J35/B23</f>
        <v>80.262001203035041</v>
      </c>
      <c r="I23" s="467">
        <f>SEDS_CensusDiv!$C35/B23</f>
        <v>37.179424863924986</v>
      </c>
      <c r="U23" s="280">
        <f t="shared" si="2"/>
        <v>1987</v>
      </c>
      <c r="V23" s="467">
        <f>SEDS_CensusDiv!$K35/C23</f>
        <v>69.508801248758289</v>
      </c>
      <c r="W23" s="467">
        <f>SEDS_CensusDiv!$D35/C23</f>
        <v>34.541399268762049</v>
      </c>
      <c r="AI23" s="280">
        <f t="shared" si="3"/>
        <v>1987</v>
      </c>
      <c r="AJ23" s="467">
        <f>SEDS_CensusDiv!$L35/D23</f>
        <v>46.538675290764921</v>
      </c>
      <c r="AK23" s="467">
        <f>SEDS_CensusDiv!$E35/D23</f>
        <v>45.720170569147989</v>
      </c>
      <c r="AV23" s="280">
        <f t="shared" si="4"/>
        <v>1987</v>
      </c>
      <c r="AW23" s="467">
        <f>SEDS_CensusDiv!$M35/E23</f>
        <v>58.645445719640421</v>
      </c>
      <c r="AX23" s="467">
        <f>SEDS_CensusDiv!$F35/E23</f>
        <v>50.205343274242232</v>
      </c>
    </row>
    <row r="24" spans="1:50" x14ac:dyDescent="0.2">
      <c r="A24" s="280">
        <f t="shared" si="0"/>
        <v>1988</v>
      </c>
      <c r="B24" s="281">
        <f>Regional_Floorspace!K26</f>
        <v>12.928095774688353</v>
      </c>
      <c r="C24" s="281">
        <f>Regional_Floorspace!L26</f>
        <v>16.378415039550372</v>
      </c>
      <c r="D24" s="281">
        <f>Regional_Floorspace!M26</f>
        <v>21.408735647195606</v>
      </c>
      <c r="E24" s="281">
        <f>Regional_Floorspace!N26</f>
        <v>11.28535223469615</v>
      </c>
      <c r="G24" s="280">
        <f t="shared" si="1"/>
        <v>1988</v>
      </c>
      <c r="H24" s="467">
        <f>SEDS_CensusDiv!$J36/B24</f>
        <v>82.856595330708871</v>
      </c>
      <c r="I24" s="467">
        <f>SEDS_CensusDiv!$C36/B24</f>
        <v>38.813295379697635</v>
      </c>
      <c r="U24" s="280">
        <f t="shared" si="2"/>
        <v>1988</v>
      </c>
      <c r="V24" s="467">
        <f>SEDS_CensusDiv!$K36/C24</f>
        <v>73.729295361240929</v>
      </c>
      <c r="W24" s="467">
        <f>SEDS_CensusDiv!$D36/C24</f>
        <v>36.186956953331105</v>
      </c>
      <c r="AI24" s="280">
        <f t="shared" si="3"/>
        <v>1988</v>
      </c>
      <c r="AJ24" s="467">
        <f>SEDS_CensusDiv!$L36/D24</f>
        <v>47.200311903163154</v>
      </c>
      <c r="AK24" s="467">
        <f>SEDS_CensusDiv!$E36/D24</f>
        <v>46.753905344761279</v>
      </c>
      <c r="AV24" s="280">
        <f t="shared" si="4"/>
        <v>1988</v>
      </c>
      <c r="AW24" s="467">
        <f>SEDS_CensusDiv!$M36/E24</f>
        <v>61.292814403557145</v>
      </c>
      <c r="AX24" s="467">
        <f>SEDS_CensusDiv!$F36/E24</f>
        <v>51.367293456534981</v>
      </c>
    </row>
    <row r="25" spans="1:50" x14ac:dyDescent="0.2">
      <c r="A25" s="280">
        <f t="shared" si="0"/>
        <v>1989</v>
      </c>
      <c r="B25" s="281">
        <f>Regional_Floorspace!K27</f>
        <v>13.107994979439646</v>
      </c>
      <c r="C25" s="281">
        <f>Regional_Floorspace!L27</f>
        <v>16.623873146655178</v>
      </c>
      <c r="D25" s="281">
        <f>Regional_Floorspace!M27</f>
        <v>21.941260087636937</v>
      </c>
      <c r="E25" s="281">
        <f>Regional_Floorspace!N27</f>
        <v>11.509871786268254</v>
      </c>
      <c r="G25" s="280">
        <f t="shared" si="1"/>
        <v>1989</v>
      </c>
      <c r="H25" s="467">
        <f>SEDS_CensusDiv!$J37/B25</f>
        <v>85.87194317403673</v>
      </c>
      <c r="I25" s="467">
        <f>SEDS_CensusDiv!$C37/B25</f>
        <v>39.409535997707813</v>
      </c>
      <c r="U25" s="280">
        <f t="shared" si="2"/>
        <v>1989</v>
      </c>
      <c r="V25" s="467">
        <f>SEDS_CensusDiv!$K37/C25</f>
        <v>72.746705255226573</v>
      </c>
      <c r="W25" s="467">
        <f>SEDS_CensusDiv!$D37/C25</f>
        <v>36.298761105585847</v>
      </c>
      <c r="AI25" s="280">
        <f t="shared" si="3"/>
        <v>1989</v>
      </c>
      <c r="AJ25" s="467">
        <f>SEDS_CensusDiv!$L37/D25</f>
        <v>45.54519640205524</v>
      </c>
      <c r="AK25" s="467">
        <f>SEDS_CensusDiv!$E37/D25</f>
        <v>47.727113019823925</v>
      </c>
      <c r="AV25" s="280">
        <f t="shared" si="4"/>
        <v>1989</v>
      </c>
      <c r="AW25" s="467">
        <f>SEDS_CensusDiv!$M37/E25</f>
        <v>60.479127215863862</v>
      </c>
      <c r="AX25" s="467">
        <f>SEDS_CensusDiv!$F37/E25</f>
        <v>52.080597519353567</v>
      </c>
    </row>
    <row r="26" spans="1:50" x14ac:dyDescent="0.2">
      <c r="A26" s="280">
        <f t="shared" si="0"/>
        <v>1990</v>
      </c>
      <c r="B26" s="281">
        <f>Regional_Floorspace!K28</f>
        <v>13.203106160780413</v>
      </c>
      <c r="C26" s="281">
        <f>Regional_Floorspace!L28</f>
        <v>16.778387003444998</v>
      </c>
      <c r="D26" s="281">
        <f>Regional_Floorspace!M28</f>
        <v>22.247887604974295</v>
      </c>
      <c r="E26" s="281">
        <f>Regional_Floorspace!N28</f>
        <v>11.95015242230653</v>
      </c>
      <c r="G26" s="280">
        <f t="shared" si="1"/>
        <v>1990</v>
      </c>
      <c r="H26" s="467">
        <f>SEDS_CensusDiv!$J38/B26</f>
        <v>82.180358681283636</v>
      </c>
      <c r="I26" s="467">
        <f>SEDS_CensusDiv!$C38/B26</f>
        <v>39.496160498127558</v>
      </c>
      <c r="U26" s="280">
        <f t="shared" si="2"/>
        <v>1990</v>
      </c>
      <c r="V26" s="467">
        <f>SEDS_CensusDiv!$K38/C26</f>
        <v>68.073110947166029</v>
      </c>
      <c r="W26" s="467">
        <f>SEDS_CensusDiv!$D38/C26</f>
        <v>36.837212055789145</v>
      </c>
      <c r="AI26" s="280">
        <f t="shared" si="3"/>
        <v>1990</v>
      </c>
      <c r="AJ26" s="467">
        <f>SEDS_CensusDiv!$L38/D26</f>
        <v>42.516036434331532</v>
      </c>
      <c r="AK26" s="467">
        <f>SEDS_CensusDiv!$E38/D26</f>
        <v>49.222740578532573</v>
      </c>
      <c r="AV26" s="280">
        <f t="shared" si="4"/>
        <v>1990</v>
      </c>
      <c r="AW26" s="467">
        <f>SEDS_CensusDiv!$M38/E26</f>
        <v>59.213219630500987</v>
      </c>
      <c r="AX26" s="467">
        <f>SEDS_CensusDiv!$F38/E26</f>
        <v>52.34309805391328</v>
      </c>
    </row>
    <row r="27" spans="1:50" x14ac:dyDescent="0.2">
      <c r="A27" s="280">
        <f t="shared" si="0"/>
        <v>1991</v>
      </c>
      <c r="B27" s="281">
        <f>Regional_Floorspace!K29</f>
        <v>13.249022310772258</v>
      </c>
      <c r="C27" s="281">
        <f>Regional_Floorspace!L29</f>
        <v>16.871261713396475</v>
      </c>
      <c r="D27" s="281">
        <f>Regional_Floorspace!M29</f>
        <v>22.480049253946113</v>
      </c>
      <c r="E27" s="281">
        <f>Regional_Floorspace!N29</f>
        <v>12.356469318800576</v>
      </c>
      <c r="G27" s="280">
        <f t="shared" si="1"/>
        <v>1991</v>
      </c>
      <c r="H27" s="467">
        <f>SEDS_CensusDiv!$J39/B27</f>
        <v>82.461254451334582</v>
      </c>
      <c r="I27" s="467">
        <f>SEDS_CensusDiv!$C39/B27</f>
        <v>40.056087728715312</v>
      </c>
      <c r="U27" s="280">
        <f t="shared" si="2"/>
        <v>1991</v>
      </c>
      <c r="V27" s="467">
        <f>SEDS_CensusDiv!$K39/C27</f>
        <v>68.859046806056682</v>
      </c>
      <c r="W27" s="467">
        <f>SEDS_CensusDiv!$D39/C27</f>
        <v>38.321081788840523</v>
      </c>
      <c r="AI27" s="280">
        <f t="shared" si="3"/>
        <v>1991</v>
      </c>
      <c r="AJ27" s="467">
        <f>SEDS_CensusDiv!$L39/D27</f>
        <v>42.252709914915606</v>
      </c>
      <c r="AK27" s="467">
        <f>SEDS_CensusDiv!$E39/D27</f>
        <v>49.747177480213573</v>
      </c>
      <c r="AV27" s="280">
        <f t="shared" si="4"/>
        <v>1991</v>
      </c>
      <c r="AW27" s="467">
        <f>SEDS_CensusDiv!$M39/E27</f>
        <v>58.712888065538586</v>
      </c>
      <c r="AX27" s="467">
        <f>SEDS_CensusDiv!$F39/E27</f>
        <v>50.382353076601156</v>
      </c>
    </row>
    <row r="28" spans="1:50" x14ac:dyDescent="0.2">
      <c r="A28" s="280">
        <f t="shared" si="0"/>
        <v>1992</v>
      </c>
      <c r="B28" s="281">
        <f>Regional_Floorspace!K30</f>
        <v>13.19539706759808</v>
      </c>
      <c r="C28" s="281">
        <f>Regional_Floorspace!L30</f>
        <v>17.041982804605929</v>
      </c>
      <c r="D28" s="281">
        <f>Regional_Floorspace!M30</f>
        <v>22.850201440861905</v>
      </c>
      <c r="E28" s="281">
        <f>Regional_Floorspace!N30</f>
        <v>12.480950523730758</v>
      </c>
      <c r="G28" s="280">
        <f t="shared" si="1"/>
        <v>1992</v>
      </c>
      <c r="H28" s="467">
        <f>SEDS_CensusDiv!$J40/B28</f>
        <v>86.592619695072855</v>
      </c>
      <c r="I28" s="467">
        <f>SEDS_CensusDiv!$C40/B28</f>
        <v>40.184846070457873</v>
      </c>
      <c r="U28" s="280">
        <f t="shared" si="2"/>
        <v>1992</v>
      </c>
      <c r="V28" s="467">
        <f>SEDS_CensusDiv!$K40/C28</f>
        <v>67.947668606204545</v>
      </c>
      <c r="W28" s="467">
        <f>SEDS_CensusDiv!$D40/C28</f>
        <v>37.029141927631009</v>
      </c>
      <c r="AI28" s="280">
        <f t="shared" si="3"/>
        <v>1992</v>
      </c>
      <c r="AJ28" s="467">
        <f>SEDS_CensusDiv!$L40/D28</f>
        <v>43.217212003832159</v>
      </c>
      <c r="AK28" s="467">
        <f>SEDS_CensusDiv!$E40/D28</f>
        <v>48.164389397106639</v>
      </c>
      <c r="AV28" s="280">
        <f t="shared" si="4"/>
        <v>1992</v>
      </c>
      <c r="AW28" s="467">
        <f>SEDS_CensusDiv!$M40/E28</f>
        <v>55.03106503740009</v>
      </c>
      <c r="AX28" s="467">
        <f>SEDS_CensusDiv!$F40/E28</f>
        <v>51.146264764551418</v>
      </c>
    </row>
    <row r="29" spans="1:50" x14ac:dyDescent="0.2">
      <c r="A29" s="280">
        <f t="shared" si="0"/>
        <v>1993</v>
      </c>
      <c r="B29" s="281">
        <f>Regional_Floorspace!K31</f>
        <v>13.127705022608502</v>
      </c>
      <c r="C29" s="281">
        <f>Regional_Floorspace!L31</f>
        <v>17.205380789361946</v>
      </c>
      <c r="D29" s="281">
        <f>Regional_Floorspace!M31</f>
        <v>23.22090142142288</v>
      </c>
      <c r="E29" s="281">
        <f>Regional_Floorspace!N31</f>
        <v>12.598664953751705</v>
      </c>
      <c r="G29" s="280">
        <f t="shared" si="1"/>
        <v>1993</v>
      </c>
      <c r="H29" s="467">
        <f>SEDS_CensusDiv!$J41/B29</f>
        <v>85.399085222379284</v>
      </c>
      <c r="I29" s="467">
        <f>SEDS_CensusDiv!$C41/B29</f>
        <v>41.541152780384444</v>
      </c>
      <c r="U29" s="280">
        <f t="shared" si="2"/>
        <v>1993</v>
      </c>
      <c r="V29" s="467">
        <f>SEDS_CensusDiv!$K41/C29</f>
        <v>69.734579820624489</v>
      </c>
      <c r="W29" s="467">
        <f>SEDS_CensusDiv!$D41/C29</f>
        <v>39.922278292422064</v>
      </c>
      <c r="AI29" s="280">
        <f t="shared" si="3"/>
        <v>1993</v>
      </c>
      <c r="AJ29" s="467">
        <f>SEDS_CensusDiv!$L41/D29</f>
        <v>41.896995398397657</v>
      </c>
      <c r="AK29" s="467">
        <f>SEDS_CensusDiv!$E41/D29</f>
        <v>49.376420802605658</v>
      </c>
      <c r="AV29" s="280">
        <f t="shared" si="4"/>
        <v>1993</v>
      </c>
      <c r="AW29" s="467">
        <f>SEDS_CensusDiv!$M41/E29</f>
        <v>53.279931045400922</v>
      </c>
      <c r="AX29" s="467">
        <f>SEDS_CensusDiv!$F41/E29</f>
        <v>50.796810800927389</v>
      </c>
    </row>
    <row r="30" spans="1:50" x14ac:dyDescent="0.2">
      <c r="A30" s="280">
        <f t="shared" si="0"/>
        <v>1994</v>
      </c>
      <c r="B30" s="281">
        <f>Regional_Floorspace!K32</f>
        <v>13.188040112097937</v>
      </c>
      <c r="C30" s="281">
        <f>Regional_Floorspace!L32</f>
        <v>17.314997919755221</v>
      </c>
      <c r="D30" s="281">
        <f>Regional_Floorspace!M32</f>
        <v>23.552834816431513</v>
      </c>
      <c r="E30" s="281">
        <f>Regional_Floorspace!N32</f>
        <v>12.75542129861709</v>
      </c>
      <c r="G30" s="280">
        <f t="shared" si="1"/>
        <v>1994</v>
      </c>
      <c r="H30" s="467">
        <f>SEDS_CensusDiv!$J42/B30</f>
        <v>88.57987919890887</v>
      </c>
      <c r="I30" s="467">
        <f>SEDS_CensusDiv!$C42/B30</f>
        <v>42.655087125793735</v>
      </c>
      <c r="U30" s="280">
        <f t="shared" si="2"/>
        <v>1994</v>
      </c>
      <c r="V30" s="467">
        <f>SEDS_CensusDiv!$K42/C30</f>
        <v>68.597236078489303</v>
      </c>
      <c r="W30" s="467">
        <f>SEDS_CensusDiv!$D42/C30</f>
        <v>41.128563994079151</v>
      </c>
      <c r="AI30" s="280">
        <f t="shared" si="3"/>
        <v>1994</v>
      </c>
      <c r="AJ30" s="467">
        <f>SEDS_CensusDiv!$L42/D30</f>
        <v>41.399899740295254</v>
      </c>
      <c r="AK30" s="467">
        <f>SEDS_CensusDiv!$E42/D30</f>
        <v>50.841268549321342</v>
      </c>
      <c r="AV30" s="280">
        <f t="shared" si="4"/>
        <v>1994</v>
      </c>
      <c r="AW30" s="467">
        <f>SEDS_CensusDiv!$M42/E30</f>
        <v>52.885513085572164</v>
      </c>
      <c r="AX30" s="467">
        <f>SEDS_CensusDiv!$F42/E30</f>
        <v>50.440278289338387</v>
      </c>
    </row>
    <row r="31" spans="1:50" x14ac:dyDescent="0.2">
      <c r="A31" s="280">
        <f t="shared" si="0"/>
        <v>1995</v>
      </c>
      <c r="B31" s="281">
        <f>Regional_Floorspace!K33</f>
        <v>13.276212945569545</v>
      </c>
      <c r="C31" s="281">
        <f>Regional_Floorspace!L33</f>
        <v>17.46075131649247</v>
      </c>
      <c r="D31" s="281">
        <f>Regional_Floorspace!M33</f>
        <v>23.943586425947853</v>
      </c>
      <c r="E31" s="281">
        <f>Regional_Floorspace!N33</f>
        <v>12.938252429261334</v>
      </c>
      <c r="G31" s="280">
        <f t="shared" si="1"/>
        <v>1995</v>
      </c>
      <c r="H31" s="467">
        <f>SEDS_CensusDiv!$J43/B31</f>
        <v>85.738456039141809</v>
      </c>
      <c r="I31" s="467">
        <f>SEDS_CensusDiv!$C43/B31</f>
        <v>43.828763698324181</v>
      </c>
      <c r="U31" s="280">
        <f t="shared" si="2"/>
        <v>1995</v>
      </c>
      <c r="V31" s="467">
        <f>SEDS_CensusDiv!$K43/C31</f>
        <v>70.866710004124101</v>
      </c>
      <c r="W31" s="467">
        <f>SEDS_CensusDiv!$D43/C31</f>
        <v>42.373548914882925</v>
      </c>
      <c r="AI31" s="280">
        <f t="shared" si="3"/>
        <v>1995</v>
      </c>
      <c r="AJ31" s="467">
        <f>SEDS_CensusDiv!$L43/D31</f>
        <v>42.758005496224307</v>
      </c>
      <c r="AK31" s="467">
        <f>SEDS_CensusDiv!$E43/D31</f>
        <v>53.319998820914336</v>
      </c>
      <c r="AV31" s="280">
        <f t="shared" si="4"/>
        <v>1995</v>
      </c>
      <c r="AW31" s="467">
        <f>SEDS_CensusDiv!$M43/E31</f>
        <v>53.732604445691003</v>
      </c>
      <c r="AX31" s="467">
        <f>SEDS_CensusDiv!$F43/E31</f>
        <v>50.517641665561136</v>
      </c>
    </row>
    <row r="32" spans="1:50" x14ac:dyDescent="0.2">
      <c r="A32" s="280">
        <f t="shared" si="0"/>
        <v>1996</v>
      </c>
      <c r="B32" s="281">
        <f>Regional_Floorspace!K34</f>
        <v>13.427072033611724</v>
      </c>
      <c r="C32" s="281">
        <f>Regional_Floorspace!L34</f>
        <v>17.604264823886233</v>
      </c>
      <c r="D32" s="281">
        <f>Regional_Floorspace!M34</f>
        <v>24.190025076645849</v>
      </c>
      <c r="E32" s="281">
        <f>Regional_Floorspace!N34</f>
        <v>13.292795082451033</v>
      </c>
      <c r="G32" s="280">
        <f t="shared" si="1"/>
        <v>1996</v>
      </c>
      <c r="H32" s="467">
        <f>SEDS_CensusDiv!$J44/B32</f>
        <v>90.022753804714839</v>
      </c>
      <c r="I32" s="467">
        <f>SEDS_CensusDiv!$C44/B32</f>
        <v>43.943981124326065</v>
      </c>
      <c r="U32" s="280">
        <f t="shared" si="2"/>
        <v>1996</v>
      </c>
      <c r="V32" s="467">
        <f>SEDS_CensusDiv!$K44/C32</f>
        <v>75.913366071766646</v>
      </c>
      <c r="W32" s="467">
        <f>SEDS_CensusDiv!$D44/C32</f>
        <v>42.91124949307806</v>
      </c>
      <c r="AI32" s="280">
        <f t="shared" si="3"/>
        <v>1996</v>
      </c>
      <c r="AJ32" s="467">
        <f>SEDS_CensusDiv!$L44/D32</f>
        <v>43.092390218577577</v>
      </c>
      <c r="AK32" s="467">
        <f>SEDS_CensusDiv!$E44/D32</f>
        <v>54.420861319029925</v>
      </c>
      <c r="AV32" s="280">
        <f t="shared" si="4"/>
        <v>1996</v>
      </c>
      <c r="AW32" s="467">
        <f>SEDS_CensusDiv!$M44/E32</f>
        <v>51.364140932360243</v>
      </c>
      <c r="AX32" s="467">
        <f>SEDS_CensusDiv!$F44/E32</f>
        <v>51.310878996431157</v>
      </c>
    </row>
    <row r="33" spans="1:50" x14ac:dyDescent="0.2">
      <c r="A33" s="280">
        <f t="shared" si="0"/>
        <v>1997</v>
      </c>
      <c r="B33" s="281">
        <f>Regional_Floorspace!K35</f>
        <v>13.599557338192598</v>
      </c>
      <c r="C33" s="281">
        <f>Regional_Floorspace!L35</f>
        <v>17.773098390631514</v>
      </c>
      <c r="D33" s="281">
        <f>Regional_Floorspace!M35</f>
        <v>24.471540315592829</v>
      </c>
      <c r="E33" s="281">
        <f>Regional_Floorspace!N35</f>
        <v>13.67398409544764</v>
      </c>
      <c r="G33" s="280">
        <f t="shared" si="1"/>
        <v>1997</v>
      </c>
      <c r="H33" s="467">
        <f>SEDS_CensusDiv!$J45/B33</f>
        <v>92.821550629071126</v>
      </c>
      <c r="I33" s="467">
        <f>SEDS_CensusDiv!$C45/B33</f>
        <v>43.968784066281181</v>
      </c>
      <c r="U33" s="280">
        <f t="shared" si="2"/>
        <v>1997</v>
      </c>
      <c r="V33" s="467">
        <f>SEDS_CensusDiv!$K45/C33</f>
        <v>71.866535137918362</v>
      </c>
      <c r="W33" s="467">
        <f>SEDS_CensusDiv!$D45/C33</f>
        <v>43.222514336888466</v>
      </c>
      <c r="AI33" s="280">
        <f t="shared" si="3"/>
        <v>1997</v>
      </c>
      <c r="AJ33" s="467">
        <f>SEDS_CensusDiv!$L45/D33</f>
        <v>43.386561953498322</v>
      </c>
      <c r="AK33" s="467">
        <f>SEDS_CensusDiv!$E45/D33</f>
        <v>58.570894251667269</v>
      </c>
      <c r="AV33" s="280">
        <f t="shared" si="4"/>
        <v>1997</v>
      </c>
      <c r="AW33" s="467">
        <f>SEDS_CensusDiv!$M45/E33</f>
        <v>50.531432183692338</v>
      </c>
      <c r="AX33" s="467">
        <f>SEDS_CensusDiv!$F45/E33</f>
        <v>51.43855624595664</v>
      </c>
    </row>
    <row r="34" spans="1:50" x14ac:dyDescent="0.2">
      <c r="A34" s="280">
        <f t="shared" si="0"/>
        <v>1998</v>
      </c>
      <c r="B34" s="281">
        <f>Regional_Floorspace!K36</f>
        <v>13.783527469807737</v>
      </c>
      <c r="C34" s="281">
        <f>Regional_Floorspace!L36</f>
        <v>17.797667991402111</v>
      </c>
      <c r="D34" s="281">
        <f>Regional_Floorspace!M36</f>
        <v>25.222390562111855</v>
      </c>
      <c r="E34" s="281">
        <f>Regional_Floorspace!N36</f>
        <v>13.993103700004879</v>
      </c>
      <c r="G34" s="280">
        <f t="shared" si="1"/>
        <v>1998</v>
      </c>
      <c r="H34" s="467">
        <f>SEDS_CensusDiv!$J46/B34</f>
        <v>84.291992927424872</v>
      </c>
      <c r="I34" s="467">
        <f>SEDS_CensusDiv!$C46/B34</f>
        <v>44.809937177033483</v>
      </c>
      <c r="U34" s="280">
        <f t="shared" si="2"/>
        <v>1998</v>
      </c>
      <c r="V34" s="467">
        <f>SEDS_CensusDiv!$K46/C34</f>
        <v>62.82345532797607</v>
      </c>
      <c r="W34" s="467">
        <f>SEDS_CensusDiv!$D46/C34</f>
        <v>44.74884015056049</v>
      </c>
      <c r="AI34" s="280">
        <f t="shared" si="3"/>
        <v>1998</v>
      </c>
      <c r="AJ34" s="467">
        <f>SEDS_CensusDiv!$L46/D34</f>
        <v>39.04483191531164</v>
      </c>
      <c r="AK34" s="467">
        <f>SEDS_CensusDiv!$E46/D34</f>
        <v>60.331394688885858</v>
      </c>
      <c r="AV34" s="280">
        <f t="shared" si="4"/>
        <v>1998</v>
      </c>
      <c r="AW34" s="467">
        <f>SEDS_CensusDiv!$M46/E34</f>
        <v>52.901844785138117</v>
      </c>
      <c r="AX34" s="467">
        <f>SEDS_CensusDiv!$F46/E34</f>
        <v>53.042271100995357</v>
      </c>
    </row>
    <row r="35" spans="1:50" x14ac:dyDescent="0.2">
      <c r="A35" s="280">
        <f t="shared" si="0"/>
        <v>1999</v>
      </c>
      <c r="B35" s="281">
        <f>Regional_Floorspace!K37</f>
        <v>14.010240543702405</v>
      </c>
      <c r="C35" s="281">
        <f>Regional_Floorspace!L37</f>
        <v>17.871206007175982</v>
      </c>
      <c r="D35" s="281">
        <f>Regional_Floorspace!M37</f>
        <v>26.058692598750557</v>
      </c>
      <c r="E35" s="281">
        <f>Regional_Floorspace!N37</f>
        <v>14.359586973877583</v>
      </c>
      <c r="G35" s="280">
        <f t="shared" si="1"/>
        <v>1999</v>
      </c>
      <c r="H35" s="467">
        <f>SEDS_CensusDiv!$J47/B35</f>
        <v>86.195450837053897</v>
      </c>
      <c r="I35" s="467">
        <f>SEDS_CensusDiv!$C47/B35</f>
        <v>45.269886553453311</v>
      </c>
      <c r="U35" s="280">
        <f t="shared" si="2"/>
        <v>1999</v>
      </c>
      <c r="V35" s="467">
        <f>SEDS_CensusDiv!$K47/C35</f>
        <v>64.820751298756633</v>
      </c>
      <c r="W35" s="467">
        <f>SEDS_CensusDiv!$D47/C35</f>
        <v>46.051844496086773</v>
      </c>
      <c r="AI35" s="280">
        <f t="shared" si="3"/>
        <v>1999</v>
      </c>
      <c r="AJ35" s="467">
        <f>SEDS_CensusDiv!$L47/D35</f>
        <v>38.066529862958745</v>
      </c>
      <c r="AK35" s="467">
        <f>SEDS_CensusDiv!$E47/D35</f>
        <v>59.89912940125172</v>
      </c>
      <c r="AV35" s="280">
        <f t="shared" si="4"/>
        <v>1999</v>
      </c>
      <c r="AW35" s="467">
        <f>SEDS_CensusDiv!$M47/E35</f>
        <v>48.103820900739557</v>
      </c>
      <c r="AX35" s="467">
        <f>SEDS_CensusDiv!$F47/E35</f>
        <v>52.097738003253077</v>
      </c>
    </row>
    <row r="36" spans="1:50" x14ac:dyDescent="0.2">
      <c r="A36" s="280">
        <f t="shared" si="0"/>
        <v>2000</v>
      </c>
      <c r="B36" s="281">
        <f>Regional_Floorspace!K38</f>
        <v>14.205017251732892</v>
      </c>
      <c r="C36" s="281">
        <f>Regional_Floorspace!L38</f>
        <v>17.958008829324584</v>
      </c>
      <c r="D36" s="281">
        <f>Regional_Floorspace!M38</f>
        <v>26.901778214973014</v>
      </c>
      <c r="E36" s="281">
        <f>Regional_Floorspace!N38</f>
        <v>14.805444607751456</v>
      </c>
      <c r="G36" s="280">
        <f t="shared" si="1"/>
        <v>2000</v>
      </c>
      <c r="H36" s="467">
        <f>SEDS_CensusDiv!$J48/B36</f>
        <v>87.981026552258385</v>
      </c>
      <c r="I36" s="467">
        <f>SEDS_CensusDiv!$C48/B36</f>
        <v>47.029369141984191</v>
      </c>
      <c r="U36" s="280">
        <f t="shared" si="2"/>
        <v>2000</v>
      </c>
      <c r="V36" s="467">
        <f>SEDS_CensusDiv!$K48/C36</f>
        <v>67.984653065008985</v>
      </c>
      <c r="W36" s="467">
        <f>SEDS_CensusDiv!$D48/C36</f>
        <v>47.814655185927698</v>
      </c>
      <c r="AI36" s="280">
        <f t="shared" si="3"/>
        <v>2000</v>
      </c>
      <c r="AJ36" s="467">
        <f>SEDS_CensusDiv!$L48/D36</f>
        <v>41.136537189354343</v>
      </c>
      <c r="AK36" s="467">
        <f>SEDS_CensusDiv!$E48/D36</f>
        <v>60.95976209807754</v>
      </c>
      <c r="AV36" s="280">
        <f t="shared" si="4"/>
        <v>2000</v>
      </c>
      <c r="AW36" s="467">
        <f>SEDS_CensusDiv!$M48/E36</f>
        <v>46.193546909218306</v>
      </c>
      <c r="AX36" s="467">
        <f>SEDS_CensusDiv!$F48/E36</f>
        <v>53.295056035459126</v>
      </c>
    </row>
    <row r="37" spans="1:50" x14ac:dyDescent="0.2">
      <c r="A37" s="280">
        <f t="shared" si="0"/>
        <v>2001</v>
      </c>
      <c r="B37" s="281">
        <f>Regional_Floorspace!K39</f>
        <v>14.390669501164188</v>
      </c>
      <c r="C37" s="281">
        <f>Regional_Floorspace!L39</f>
        <v>18.025396688533434</v>
      </c>
      <c r="D37" s="281">
        <f>Regional_Floorspace!M39</f>
        <v>27.724024430383416</v>
      </c>
      <c r="E37" s="281">
        <f>Regional_Floorspace!N39</f>
        <v>15.247643103343284</v>
      </c>
      <c r="G37" s="280">
        <f t="shared" si="1"/>
        <v>2001</v>
      </c>
      <c r="H37" s="467">
        <f>SEDS_CensusDiv!$J49/B37</f>
        <v>80.46137116180229</v>
      </c>
      <c r="I37" s="467">
        <f>SEDS_CensusDiv!$C49/B37</f>
        <v>47.110872773859064</v>
      </c>
      <c r="U37" s="280">
        <f t="shared" si="2"/>
        <v>2001</v>
      </c>
      <c r="V37" s="467">
        <f>SEDS_CensusDiv!$K49/C37</f>
        <v>65.001787214222432</v>
      </c>
      <c r="W37" s="467">
        <f>SEDS_CensusDiv!$D49/C37</f>
        <v>50.217258218556687</v>
      </c>
      <c r="AI37" s="280">
        <f t="shared" si="3"/>
        <v>2001</v>
      </c>
      <c r="AJ37" s="467">
        <f>SEDS_CensusDiv!$L49/D37</f>
        <v>37.322539611746038</v>
      </c>
      <c r="AK37" s="467">
        <f>SEDS_CensusDiv!$E49/D37</f>
        <v>60.097119167664715</v>
      </c>
      <c r="AV37" s="280">
        <f t="shared" si="4"/>
        <v>2001</v>
      </c>
      <c r="AW37" s="467">
        <f>SEDS_CensusDiv!$M49/E37</f>
        <v>46.134999044262628</v>
      </c>
      <c r="AX37" s="467">
        <f>SEDS_CensusDiv!$F49/E37</f>
        <v>53.358279340995857</v>
      </c>
    </row>
    <row r="38" spans="1:50" x14ac:dyDescent="0.2">
      <c r="A38" s="280">
        <f t="shared" si="0"/>
        <v>2002</v>
      </c>
      <c r="B38" s="281">
        <f>Regional_Floorspace!K40</f>
        <v>14.578162895706072</v>
      </c>
      <c r="C38" s="281">
        <f>Regional_Floorspace!L40</f>
        <v>18.215111941553126</v>
      </c>
      <c r="D38" s="281">
        <f>Regional_Floorspace!M40</f>
        <v>28.351375449529961</v>
      </c>
      <c r="E38" s="281">
        <f>Regional_Floorspace!N40</f>
        <v>15.52148714135293</v>
      </c>
      <c r="G38" s="280">
        <f t="shared" si="1"/>
        <v>2002</v>
      </c>
      <c r="H38" s="467">
        <f>SEDS_CensusDiv!$J50/B38</f>
        <v>80.739117021849708</v>
      </c>
      <c r="I38" s="467">
        <f>SEDS_CensusDiv!$C50/B38</f>
        <v>47.691811716878625</v>
      </c>
      <c r="U38" s="280">
        <f t="shared" si="2"/>
        <v>2002</v>
      </c>
      <c r="V38" s="467">
        <f>SEDS_CensusDiv!$K50/C38</f>
        <v>66.101158415243674</v>
      </c>
      <c r="W38" s="467">
        <f>SEDS_CensusDiv!$D50/C38</f>
        <v>49.97202339028761</v>
      </c>
      <c r="AI38" s="280">
        <f t="shared" si="3"/>
        <v>2002</v>
      </c>
      <c r="AJ38" s="467">
        <f>SEDS_CensusDiv!$L50/D38</f>
        <v>37.436067322003474</v>
      </c>
      <c r="AK38" s="467">
        <f>SEDS_CensusDiv!$E50/D38</f>
        <v>59.039357825150979</v>
      </c>
      <c r="AV38" s="280">
        <f t="shared" si="4"/>
        <v>2002</v>
      </c>
      <c r="AW38" s="467">
        <f>SEDS_CensusDiv!$M50/E38</f>
        <v>43.932903708900788</v>
      </c>
      <c r="AX38" s="467">
        <f>SEDS_CensusDiv!$F50/E38</f>
        <v>53.504344811615283</v>
      </c>
    </row>
    <row r="39" spans="1:50" x14ac:dyDescent="0.2">
      <c r="A39" s="280">
        <f t="shared" si="0"/>
        <v>2003</v>
      </c>
      <c r="B39" s="281">
        <f>Regional_Floorspace!K41</f>
        <v>14.73001010774578</v>
      </c>
      <c r="C39" s="281">
        <f>Regional_Floorspace!L41</f>
        <v>18.362840632625165</v>
      </c>
      <c r="D39" s="281">
        <f>Regional_Floorspace!M41</f>
        <v>28.910539120709416</v>
      </c>
      <c r="E39" s="281">
        <f>Regional_Floorspace!N41</f>
        <v>15.762088948042228</v>
      </c>
      <c r="G39" s="280">
        <f t="shared" si="1"/>
        <v>2003</v>
      </c>
      <c r="H39" s="467">
        <f>SEDS_CensusDiv!$J51/B39</f>
        <v>86.175840390801966</v>
      </c>
      <c r="I39" s="467">
        <f>SEDS_CensusDiv!$C51/B39</f>
        <v>47.420062504417068</v>
      </c>
      <c r="U39" s="280">
        <f t="shared" si="2"/>
        <v>2003</v>
      </c>
      <c r="V39" s="467">
        <f>SEDS_CensusDiv!$K51/C39</f>
        <v>68.311435310903278</v>
      </c>
      <c r="W39" s="467">
        <f>SEDS_CensusDiv!$D51/C39</f>
        <v>48.717843709353573</v>
      </c>
      <c r="AI39" s="280">
        <f t="shared" si="3"/>
        <v>2003</v>
      </c>
      <c r="AJ39" s="467">
        <f>SEDS_CensusDiv!$L51/D39</f>
        <v>38.279120129145632</v>
      </c>
      <c r="AK39" s="467">
        <f>SEDS_CensusDiv!$E51/D39</f>
        <v>57.735623435826177</v>
      </c>
      <c r="AV39" s="280">
        <f t="shared" si="4"/>
        <v>2003</v>
      </c>
      <c r="AW39" s="467">
        <f>SEDS_CensusDiv!$M51/E39</f>
        <v>42.058638432080492</v>
      </c>
      <c r="AX39" s="467">
        <f>SEDS_CensusDiv!$F51/E39</f>
        <v>52.518102310469359</v>
      </c>
    </row>
    <row r="40" spans="1:50" x14ac:dyDescent="0.2">
      <c r="A40" s="280">
        <f t="shared" si="0"/>
        <v>2004</v>
      </c>
      <c r="B40" s="281">
        <f>Regional_Floorspace!K42</f>
        <v>14.75099752514911</v>
      </c>
      <c r="C40" s="281">
        <f>Regional_Floorspace!L42</f>
        <v>18.433420432317089</v>
      </c>
      <c r="D40" s="281">
        <f>Regional_Floorspace!M42</f>
        <v>29.673852800871217</v>
      </c>
      <c r="E40" s="281">
        <f>Regional_Floorspace!N42</f>
        <v>15.987140016355347</v>
      </c>
      <c r="G40" s="280">
        <f t="shared" si="1"/>
        <v>2004</v>
      </c>
      <c r="H40" s="467">
        <f>SEDS_CensusDiv!$J52/B40</f>
        <v>86.16122386524178</v>
      </c>
      <c r="I40" s="467">
        <f>SEDS_CensusDiv!$C52/B40</f>
        <v>48.687758151646776</v>
      </c>
      <c r="U40" s="280">
        <f t="shared" si="2"/>
        <v>2004</v>
      </c>
      <c r="V40" s="467">
        <f>SEDS_CensusDiv!$K52/C40</f>
        <v>65.389600612960493</v>
      </c>
      <c r="W40" s="467">
        <f>SEDS_CensusDiv!$D52/C40</f>
        <v>48.690258180542152</v>
      </c>
      <c r="AI40" s="280">
        <f t="shared" si="3"/>
        <v>2004</v>
      </c>
      <c r="AJ40" s="467">
        <f>SEDS_CensusDiv!$L52/D40</f>
        <v>36.272202575878488</v>
      </c>
      <c r="AK40" s="467">
        <f>SEDS_CensusDiv!$E52/D40</f>
        <v>57.852244921481791</v>
      </c>
      <c r="AV40" s="280">
        <f t="shared" si="4"/>
        <v>2004</v>
      </c>
      <c r="AW40" s="467">
        <f>SEDS_CensusDiv!$M52/E40</f>
        <v>42.221497985846916</v>
      </c>
      <c r="AX40" s="467">
        <f>SEDS_CensusDiv!$F52/E40</f>
        <v>54.15559000010424</v>
      </c>
    </row>
    <row r="41" spans="1:50" x14ac:dyDescent="0.2">
      <c r="A41" s="280">
        <f t="shared" si="0"/>
        <v>2005</v>
      </c>
      <c r="B41" s="281">
        <f>Regional_Floorspace!K43</f>
        <v>14.776244365377703</v>
      </c>
      <c r="C41" s="281">
        <f>Regional_Floorspace!L43</f>
        <v>18.516811589729993</v>
      </c>
      <c r="D41" s="281">
        <f>Regional_Floorspace!M43</f>
        <v>30.465441477944154</v>
      </c>
      <c r="E41" s="281">
        <f>Regional_Floorspace!N43</f>
        <v>16.223005137929395</v>
      </c>
      <c r="G41" s="280">
        <f t="shared" si="1"/>
        <v>2005</v>
      </c>
      <c r="H41" s="467">
        <f>SEDS_CensusDiv!$J53/B41</f>
        <v>78.579033432919303</v>
      </c>
      <c r="I41" s="467">
        <f>SEDS_CensusDiv!$C53/B41</f>
        <v>50.140616362299966</v>
      </c>
      <c r="U41" s="280">
        <f t="shared" si="2"/>
        <v>2005</v>
      </c>
      <c r="V41" s="467">
        <f>SEDS_CensusDiv!$K53/C41</f>
        <v>62.998642846644103</v>
      </c>
      <c r="W41" s="467">
        <f>SEDS_CensusDiv!$D53/C41</f>
        <v>51.059330350608505</v>
      </c>
      <c r="AI41" s="280">
        <f t="shared" si="3"/>
        <v>2005</v>
      </c>
      <c r="AJ41" s="467">
        <f>SEDS_CensusDiv!$L53/D41</f>
        <v>34.06417073428311</v>
      </c>
      <c r="AK41" s="467">
        <f>SEDS_CensusDiv!$E53/D41</f>
        <v>58.926669462501557</v>
      </c>
      <c r="AV41" s="280">
        <f t="shared" si="4"/>
        <v>2005</v>
      </c>
      <c r="AW41" s="467">
        <f>SEDS_CensusDiv!$M53/E41</f>
        <v>41.925586179454996</v>
      </c>
      <c r="AX41" s="467">
        <f>SEDS_CensusDiv!$F53/E41</f>
        <v>53.565599752433613</v>
      </c>
    </row>
    <row r="42" spans="1:50" x14ac:dyDescent="0.2">
      <c r="A42" s="280">
        <f t="shared" si="0"/>
        <v>2006</v>
      </c>
      <c r="B42" s="281">
        <f>Regional_Floorspace!K44</f>
        <v>14.848393073534112</v>
      </c>
      <c r="C42" s="281">
        <f>Regional_Floorspace!L44</f>
        <v>18.61781596406356</v>
      </c>
      <c r="D42" s="281">
        <f>Regional_Floorspace!M44</f>
        <v>31.201128851871118</v>
      </c>
      <c r="E42" s="281">
        <f>Regional_Floorspace!N44</f>
        <v>16.544071535446651</v>
      </c>
      <c r="G42" s="280">
        <f t="shared" si="1"/>
        <v>2006</v>
      </c>
      <c r="H42" s="467">
        <f>SEDS_CensusDiv!$J54/B42</f>
        <v>68.577319778458701</v>
      </c>
      <c r="I42" s="467">
        <f>SEDS_CensusDiv!$C54/B42</f>
        <v>49.464611851441681</v>
      </c>
      <c r="U42" s="280">
        <f t="shared" si="2"/>
        <v>2006</v>
      </c>
      <c r="V42" s="467">
        <f>SEDS_CensusDiv!$K54/C42</f>
        <v>58.041501864977342</v>
      </c>
      <c r="W42" s="467">
        <f>SEDS_CensusDiv!$D54/C42</f>
        <v>50.996260884339172</v>
      </c>
      <c r="AI42" s="280">
        <f t="shared" si="3"/>
        <v>2006</v>
      </c>
      <c r="AJ42" s="467">
        <f>SEDS_CensusDiv!$L54/D42</f>
        <v>30.553606073865836</v>
      </c>
      <c r="AK42" s="467">
        <f>SEDS_CensusDiv!$E54/D42</f>
        <v>59.409292811174623</v>
      </c>
      <c r="AV42" s="280">
        <f t="shared" si="4"/>
        <v>2006</v>
      </c>
      <c r="AW42" s="467">
        <f>SEDS_CensusDiv!$M54/E42</f>
        <v>41.469537805735655</v>
      </c>
      <c r="AX42" s="467">
        <f>SEDS_CensusDiv!$F54/E42</f>
        <v>54.229939593632089</v>
      </c>
    </row>
    <row r="43" spans="1:50" x14ac:dyDescent="0.2">
      <c r="A43" s="280">
        <f t="shared" si="0"/>
        <v>2007</v>
      </c>
      <c r="B43" s="281">
        <f>Regional_Floorspace!K45</f>
        <v>14.934354805033253</v>
      </c>
      <c r="C43" s="281">
        <f>Regional_Floorspace!L45</f>
        <v>18.726679708051901</v>
      </c>
      <c r="D43" s="281">
        <f>Regional_Floorspace!M45</f>
        <v>31.971456388320689</v>
      </c>
      <c r="E43" s="281">
        <f>Regional_Floorspace!N45</f>
        <v>16.885332794531401</v>
      </c>
      <c r="G43" s="280">
        <f t="shared" si="1"/>
        <v>2007</v>
      </c>
      <c r="H43" s="467">
        <f>SEDS_CensusDiv!$J55/B43</f>
        <v>73.601572639049976</v>
      </c>
      <c r="I43" s="467">
        <f>SEDS_CensusDiv!$C55/B43</f>
        <v>50.157975338013408</v>
      </c>
      <c r="U43" s="280">
        <f t="shared" si="2"/>
        <v>2007</v>
      </c>
      <c r="V43" s="467">
        <f>SEDS_CensusDiv!$K55/C43</f>
        <v>60.879345285635743</v>
      </c>
      <c r="W43" s="467">
        <f>SEDS_CensusDiv!$D55/C43</f>
        <v>52.378372209690468</v>
      </c>
      <c r="AI43" s="280">
        <f t="shared" si="3"/>
        <v>2007</v>
      </c>
      <c r="AJ43" s="467">
        <f>SEDS_CensusDiv!$L55/D43</f>
        <v>30.817739049258012</v>
      </c>
      <c r="AK43" s="467">
        <f>SEDS_CensusDiv!$E55/D43</f>
        <v>59.646829247873548</v>
      </c>
      <c r="AV43" s="280">
        <f t="shared" si="4"/>
        <v>2007</v>
      </c>
      <c r="AW43" s="467">
        <f>SEDS_CensusDiv!$M55/E43</f>
        <v>41.194450145825726</v>
      </c>
      <c r="AX43" s="467">
        <f>SEDS_CensusDiv!$F55/E43</f>
        <v>54.636945047289061</v>
      </c>
    </row>
    <row r="44" spans="1:50" x14ac:dyDescent="0.2">
      <c r="A44" s="280">
        <f t="shared" si="0"/>
        <v>2008</v>
      </c>
      <c r="B44" s="281">
        <f>Regional_Floorspace!K46</f>
        <v>15.087359624138445</v>
      </c>
      <c r="C44" s="281">
        <f>Regional_Floorspace!L46</f>
        <v>18.969357472478961</v>
      </c>
      <c r="D44" s="281">
        <f>Regional_Floorspace!M46</f>
        <v>32.66579420920101</v>
      </c>
      <c r="E44" s="281">
        <f>Regional_Floorspace!N46</f>
        <v>16.973944162511533</v>
      </c>
      <c r="G44" s="280">
        <f t="shared" si="1"/>
        <v>2008</v>
      </c>
      <c r="H44" s="467">
        <f>SEDS_CensusDiv!$J56/B44</f>
        <v>71.815481767034044</v>
      </c>
      <c r="I44" s="467">
        <f>SEDS_CensusDiv!$C56/B44</f>
        <v>49.750388318384282</v>
      </c>
      <c r="U44" s="280">
        <f t="shared" si="2"/>
        <v>2008</v>
      </c>
      <c r="V44" s="467">
        <f>SEDS_CensusDiv!$K56/C44</f>
        <v>66.511741466756163</v>
      </c>
      <c r="W44" s="467">
        <f>SEDS_CensusDiv!$D56/C44</f>
        <v>51.351660245385283</v>
      </c>
      <c r="AI44" s="280">
        <f t="shared" si="3"/>
        <v>2008</v>
      </c>
      <c r="AJ44" s="467">
        <f>SEDS_CensusDiv!$L56/D44</f>
        <v>30.797047013681244</v>
      </c>
      <c r="AK44" s="467">
        <f>SEDS_CensusDiv!$E56/D44</f>
        <v>58.337476437760586</v>
      </c>
      <c r="AV44" s="280">
        <f t="shared" si="4"/>
        <v>2008</v>
      </c>
      <c r="AW44" s="467">
        <f>SEDS_CensusDiv!$M56/E44</f>
        <v>43.590222338195893</v>
      </c>
      <c r="AX44" s="467">
        <f>SEDS_CensusDiv!$F56/E44</f>
        <v>54.67320919139199</v>
      </c>
    </row>
    <row r="45" spans="1:50" x14ac:dyDescent="0.2">
      <c r="A45" s="280">
        <f t="shared" si="0"/>
        <v>2009</v>
      </c>
      <c r="B45" s="281">
        <f>Regional_Floorspace!K47</f>
        <v>15.159084058001136</v>
      </c>
      <c r="C45" s="281">
        <f>Regional_Floorspace!L47</f>
        <v>19.097551278560811</v>
      </c>
      <c r="D45" s="281">
        <f>Regional_Floorspace!M47</f>
        <v>33.172550856282591</v>
      </c>
      <c r="E45" s="281">
        <f>Regional_Floorspace!N47</f>
        <v>16.965528715966634</v>
      </c>
      <c r="G45" s="280">
        <f t="shared" si="1"/>
        <v>2009</v>
      </c>
      <c r="H45" s="467">
        <f>SEDS_CensusDiv!$J57/B45</f>
        <v>70.605783034435603</v>
      </c>
      <c r="I45" s="467">
        <f>SEDS_CensusDiv!$C57/B45</f>
        <v>46.447661171742496</v>
      </c>
      <c r="U45" s="280">
        <f t="shared" si="2"/>
        <v>2009</v>
      </c>
      <c r="V45" s="467">
        <f>SEDS_CensusDiv!$K57/C45</f>
        <v>63.857506243172288</v>
      </c>
      <c r="W45" s="467">
        <f>SEDS_CensusDiv!$D57/C45</f>
        <v>49.536455548728981</v>
      </c>
      <c r="AI45" s="280">
        <f t="shared" si="3"/>
        <v>2009</v>
      </c>
      <c r="AJ45" s="467">
        <f>SEDS_CensusDiv!$L57/D45</f>
        <v>30.903321376801721</v>
      </c>
      <c r="AK45" s="467">
        <f>SEDS_CensusDiv!$E57/D45</f>
        <v>57.371952137336329</v>
      </c>
      <c r="AV45" s="280">
        <f t="shared" si="4"/>
        <v>2009</v>
      </c>
      <c r="AW45" s="467">
        <f>SEDS_CensusDiv!$M57/E45</f>
        <v>43.354381246472819</v>
      </c>
      <c r="AX45" s="467">
        <f>SEDS_CensusDiv!$F57/E45</f>
        <v>53.446845965173708</v>
      </c>
    </row>
    <row r="46" spans="1:50" x14ac:dyDescent="0.2">
      <c r="A46" s="280">
        <f t="shared" si="0"/>
        <v>2010</v>
      </c>
      <c r="B46" s="281">
        <f>Regional_Floorspace!K48</f>
        <v>15.204380748250276</v>
      </c>
      <c r="C46" s="281">
        <f>Regional_Floorspace!L48</f>
        <v>19.163267126346877</v>
      </c>
      <c r="D46" s="281">
        <f>Regional_Floorspace!M48</f>
        <v>33.243994816869915</v>
      </c>
      <c r="E46" s="281">
        <f>Regional_Floorspace!N48</f>
        <v>17.01441085231744</v>
      </c>
      <c r="G46" s="280">
        <f t="shared" si="1"/>
        <v>2010</v>
      </c>
      <c r="H46" s="467">
        <f>SEDS_CensusDiv!$J58/B46</f>
        <v>69.829348368704984</v>
      </c>
      <c r="I46" s="467">
        <f>SEDS_CensusDiv!$C58/B46</f>
        <v>47.285911337279373</v>
      </c>
      <c r="U46" s="280">
        <f t="shared" si="2"/>
        <v>2010</v>
      </c>
      <c r="V46" s="467">
        <f>SEDS_CensusDiv!$K58/C46</f>
        <v>59.319112576431536</v>
      </c>
      <c r="W46" s="467">
        <f>SEDS_CensusDiv!$D58/C46</f>
        <v>50.47208253284839</v>
      </c>
      <c r="AI46" s="280">
        <f t="shared" si="3"/>
        <v>2010</v>
      </c>
      <c r="AJ46" s="467">
        <f>SEDS_CensusDiv!$L58/D46</f>
        <v>32.36133340551681</v>
      </c>
      <c r="AK46" s="467">
        <f>SEDS_CensusDiv!$E58/D46</f>
        <v>58.761199150732139</v>
      </c>
      <c r="AV46" s="280">
        <f t="shared" si="4"/>
        <v>2010</v>
      </c>
      <c r="AW46" s="467">
        <f>SEDS_CensusDiv!$M58/E46</f>
        <v>43.123444377156559</v>
      </c>
      <c r="AX46" s="467">
        <f>SEDS_CensusDiv!$F58/E46</f>
        <v>52.838796935337278</v>
      </c>
    </row>
    <row r="47" spans="1:50" x14ac:dyDescent="0.2">
      <c r="A47" s="280">
        <f t="shared" si="0"/>
        <v>2011</v>
      </c>
      <c r="B47" s="281">
        <f>Regional_Floorspace!K49</f>
        <v>15.242303971635559</v>
      </c>
      <c r="C47" s="281">
        <f>Regional_Floorspace!L49</f>
        <v>19.219732698156776</v>
      </c>
      <c r="D47" s="281">
        <f>Regional_Floorspace!M49</f>
        <v>33.299179041579478</v>
      </c>
      <c r="E47" s="281">
        <f>Regional_Floorspace!N49</f>
        <v>17.05503271007646</v>
      </c>
      <c r="G47" s="280">
        <f t="shared" si="1"/>
        <v>2011</v>
      </c>
      <c r="H47" s="467">
        <f>SEDS_CensusDiv!$J59/B47</f>
        <v>70.938881812890074</v>
      </c>
      <c r="I47" s="467">
        <f>SEDS_CensusDiv!$C59/B47</f>
        <v>45.682988693557903</v>
      </c>
      <c r="U47" s="280">
        <f t="shared" si="2"/>
        <v>2011</v>
      </c>
      <c r="V47" s="467">
        <f>SEDS_CensusDiv!$K59/C47</f>
        <v>61.516880519019359</v>
      </c>
      <c r="W47" s="467">
        <f>SEDS_CensusDiv!$D59/C47</f>
        <v>50.211832555431513</v>
      </c>
      <c r="AI47" s="280">
        <f t="shared" si="3"/>
        <v>2011</v>
      </c>
      <c r="AJ47" s="467">
        <f>SEDS_CensusDiv!$L59/D47</f>
        <v>31.011815597932461</v>
      </c>
      <c r="AK47" s="467">
        <f>SEDS_CensusDiv!$E59/D47</f>
        <v>58.769587008628392</v>
      </c>
      <c r="AV47" s="280">
        <f t="shared" si="4"/>
        <v>2011</v>
      </c>
      <c r="AW47" s="467">
        <f>SEDS_CensusDiv!$M59/E47</f>
        <v>45.540047515776237</v>
      </c>
      <c r="AX47" s="467">
        <f>SEDS_CensusDiv!$F59/E47</f>
        <v>53.531471649455838</v>
      </c>
    </row>
    <row r="48" spans="1:50" x14ac:dyDescent="0.2">
      <c r="G48" s="280">
        <v>2012</v>
      </c>
      <c r="H48" s="468">
        <f>H47</f>
        <v>70.938881812890074</v>
      </c>
      <c r="I48" s="468">
        <f>I47</f>
        <v>45.682988693557903</v>
      </c>
      <c r="U48" s="280">
        <v>2012</v>
      </c>
      <c r="V48" s="468">
        <f>V47</f>
        <v>61.516880519019359</v>
      </c>
      <c r="W48" s="468">
        <f>W47</f>
        <v>50.211832555431513</v>
      </c>
      <c r="AI48" s="280">
        <v>2012</v>
      </c>
      <c r="AJ48" s="468">
        <f>AJ47</f>
        <v>31.011815597932461</v>
      </c>
      <c r="AK48" s="468">
        <f>AK47</f>
        <v>58.769587008628392</v>
      </c>
      <c r="AV48" s="280">
        <v>2012</v>
      </c>
      <c r="AW48" s="468">
        <f>AW47</f>
        <v>45.540047515776237</v>
      </c>
      <c r="AX48" s="468">
        <f>AX47</f>
        <v>53.531471649455838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19"/>
  <sheetViews>
    <sheetView topLeftCell="A85" workbookViewId="0">
      <selection activeCell="J102" sqref="J102"/>
    </sheetView>
  </sheetViews>
  <sheetFormatPr defaultRowHeight="12.75" x14ac:dyDescent="0.2"/>
  <cols>
    <col min="2" max="2" width="11.5703125" customWidth="1"/>
    <col min="3" max="3" width="14.28515625" customWidth="1"/>
    <col min="4" max="4" width="12" customWidth="1"/>
    <col min="11" max="11" width="10.7109375" customWidth="1"/>
    <col min="12" max="12" width="2.7109375" customWidth="1"/>
    <col min="14" max="14" width="11.42578125" customWidth="1"/>
  </cols>
  <sheetData>
    <row r="2" spans="1:4" x14ac:dyDescent="0.2">
      <c r="A2" s="63" t="s">
        <v>367</v>
      </c>
    </row>
    <row r="3" spans="1:4" x14ac:dyDescent="0.2">
      <c r="A3" s="63" t="s">
        <v>368</v>
      </c>
    </row>
    <row r="4" spans="1:4" x14ac:dyDescent="0.2">
      <c r="A4" s="63" t="s">
        <v>369</v>
      </c>
    </row>
    <row r="5" spans="1:4" x14ac:dyDescent="0.2">
      <c r="A5" s="63" t="s">
        <v>370</v>
      </c>
    </row>
    <row r="6" spans="1:4" x14ac:dyDescent="0.2">
      <c r="A6" s="63" t="s">
        <v>371</v>
      </c>
    </row>
    <row r="7" spans="1:4" x14ac:dyDescent="0.2">
      <c r="A7" s="63" t="s">
        <v>372</v>
      </c>
    </row>
    <row r="8" spans="1:4" x14ac:dyDescent="0.2">
      <c r="A8" s="389"/>
      <c r="B8" s="408" t="s">
        <v>1345</v>
      </c>
      <c r="C8" s="389"/>
    </row>
    <row r="11" spans="1:4" x14ac:dyDescent="0.2">
      <c r="B11" s="223" t="s">
        <v>71</v>
      </c>
      <c r="C11" s="223"/>
      <c r="D11" s="223"/>
    </row>
    <row r="12" spans="1:4" x14ac:dyDescent="0.2">
      <c r="B12" s="248" t="s">
        <v>1342</v>
      </c>
    </row>
    <row r="13" spans="1:4" x14ac:dyDescent="0.2">
      <c r="B13" s="220" t="s">
        <v>373</v>
      </c>
      <c r="C13" s="220" t="s">
        <v>374</v>
      </c>
      <c r="D13" s="220" t="s">
        <v>375</v>
      </c>
    </row>
    <row r="14" spans="1:4" x14ac:dyDescent="0.2">
      <c r="B14" s="220" t="s">
        <v>158</v>
      </c>
      <c r="C14" s="220" t="s">
        <v>376</v>
      </c>
      <c r="D14" s="220" t="s">
        <v>158</v>
      </c>
    </row>
    <row r="15" spans="1:4" x14ac:dyDescent="0.2">
      <c r="B15" s="221" t="s">
        <v>377</v>
      </c>
      <c r="C15" s="221" t="s">
        <v>377</v>
      </c>
      <c r="D15" s="221" t="s">
        <v>377</v>
      </c>
    </row>
    <row r="16" spans="1:4" x14ac:dyDescent="0.2">
      <c r="A16">
        <v>1949</v>
      </c>
      <c r="B16" s="224">
        <f>AER11_Table2.1C_Update!W12*0.001</f>
        <v>200.10400000000001</v>
      </c>
      <c r="D16" s="224">
        <f>B16+C16</f>
        <v>200.10400000000001</v>
      </c>
    </row>
    <row r="17" spans="1:4" x14ac:dyDescent="0.2">
      <c r="A17">
        <f>A16+1</f>
        <v>1950</v>
      </c>
      <c r="B17" s="224">
        <f>AER11_Table2.1C_Update!W13*0.001</f>
        <v>225.09399999999999</v>
      </c>
      <c r="D17" s="224">
        <f t="shared" ref="D17:D75" si="0">B17+C17</f>
        <v>225.09399999999999</v>
      </c>
    </row>
    <row r="18" spans="1:4" x14ac:dyDescent="0.2">
      <c r="A18">
        <f t="shared" ref="A18:A71" si="1">A17+1</f>
        <v>1951</v>
      </c>
      <c r="B18" s="224">
        <f>AER11_Table2.1C_Update!W14*0.001</f>
        <v>252.36</v>
      </c>
      <c r="D18" s="224">
        <f t="shared" si="0"/>
        <v>252.36</v>
      </c>
    </row>
    <row r="19" spans="1:4" x14ac:dyDescent="0.2">
      <c r="A19">
        <f t="shared" si="1"/>
        <v>1952</v>
      </c>
      <c r="B19" s="224">
        <f>AER11_Table2.1C_Update!W15*0.001</f>
        <v>273.28699999999998</v>
      </c>
      <c r="D19" s="224">
        <f t="shared" si="0"/>
        <v>273.28699999999998</v>
      </c>
    </row>
    <row r="20" spans="1:4" x14ac:dyDescent="0.2">
      <c r="A20">
        <f t="shared" si="1"/>
        <v>1953</v>
      </c>
      <c r="B20" s="224">
        <f>AER11_Table2.1C_Update!W16*0.001</f>
        <v>296.928</v>
      </c>
      <c r="D20" s="224">
        <f t="shared" si="0"/>
        <v>296.928</v>
      </c>
    </row>
    <row r="21" spans="1:4" x14ac:dyDescent="0.2">
      <c r="A21">
        <f t="shared" si="1"/>
        <v>1954</v>
      </c>
      <c r="B21" s="224">
        <f>AER11_Table2.1C_Update!W17*0.001</f>
        <v>319.346</v>
      </c>
      <c r="D21" s="224">
        <f t="shared" si="0"/>
        <v>319.346</v>
      </c>
    </row>
    <row r="22" spans="1:4" x14ac:dyDescent="0.2">
      <c r="A22">
        <f t="shared" si="1"/>
        <v>1955</v>
      </c>
      <c r="B22" s="224">
        <f>AER11_Table2.1C_Update!W18*0.001</f>
        <v>349.89100000000002</v>
      </c>
      <c r="D22" s="224">
        <f t="shared" si="0"/>
        <v>349.89100000000002</v>
      </c>
    </row>
    <row r="23" spans="1:4" x14ac:dyDescent="0.2">
      <c r="A23">
        <f t="shared" si="1"/>
        <v>1956</v>
      </c>
      <c r="B23" s="224">
        <f>AER11_Table2.1C_Update!W19*0.001</f>
        <v>380.17700000000002</v>
      </c>
      <c r="D23" s="224">
        <f t="shared" si="0"/>
        <v>380.17700000000002</v>
      </c>
    </row>
    <row r="24" spans="1:4" x14ac:dyDescent="0.2">
      <c r="A24">
        <f t="shared" si="1"/>
        <v>1957</v>
      </c>
      <c r="B24" s="224">
        <f>AER11_Table2.1C_Update!W20*0.001</f>
        <v>410.67900000000003</v>
      </c>
      <c r="D24" s="224">
        <f t="shared" si="0"/>
        <v>410.67900000000003</v>
      </c>
    </row>
    <row r="25" spans="1:4" x14ac:dyDescent="0.2">
      <c r="A25">
        <f t="shared" si="1"/>
        <v>1958</v>
      </c>
      <c r="B25" s="224">
        <f>AER11_Table2.1C_Update!W21*0.001</f>
        <v>435.25600000000003</v>
      </c>
      <c r="D25" s="224">
        <f t="shared" si="0"/>
        <v>435.25600000000003</v>
      </c>
    </row>
    <row r="26" spans="1:4" x14ac:dyDescent="0.2">
      <c r="A26">
        <f t="shared" si="1"/>
        <v>1959</v>
      </c>
      <c r="B26" s="224">
        <f>AER11_Table2.1C_Update!W22*0.001</f>
        <v>487.86</v>
      </c>
      <c r="D26" s="224">
        <f t="shared" si="0"/>
        <v>487.86</v>
      </c>
    </row>
    <row r="27" spans="1:4" x14ac:dyDescent="0.2">
      <c r="A27">
        <f t="shared" si="1"/>
        <v>1960</v>
      </c>
      <c r="B27" s="224">
        <f>AER11_Table2.1C_Update!W23*0.001</f>
        <v>542.99900000000002</v>
      </c>
      <c r="D27" s="224">
        <f t="shared" si="0"/>
        <v>542.99900000000002</v>
      </c>
    </row>
    <row r="28" spans="1:4" x14ac:dyDescent="0.2">
      <c r="A28">
        <f t="shared" si="1"/>
        <v>1961</v>
      </c>
      <c r="B28" s="224">
        <f>AER11_Table2.1C_Update!W24*0.001</f>
        <v>572.04200000000003</v>
      </c>
      <c r="D28" s="224">
        <f t="shared" si="0"/>
        <v>572.04200000000003</v>
      </c>
    </row>
    <row r="29" spans="1:4" x14ac:dyDescent="0.2">
      <c r="A29">
        <f t="shared" si="1"/>
        <v>1962</v>
      </c>
      <c r="B29" s="224">
        <f>AER11_Table2.1C_Update!W25*0.001</f>
        <v>620.86300000000006</v>
      </c>
      <c r="D29" s="224">
        <f t="shared" si="0"/>
        <v>620.86300000000006</v>
      </c>
    </row>
    <row r="30" spans="1:4" x14ac:dyDescent="0.2">
      <c r="A30">
        <f t="shared" si="1"/>
        <v>1963</v>
      </c>
      <c r="B30" s="224">
        <f>AER11_Table2.1C_Update!W26*0.001</f>
        <v>687.56299999999999</v>
      </c>
      <c r="D30" s="224">
        <f t="shared" si="0"/>
        <v>687.56299999999999</v>
      </c>
    </row>
    <row r="31" spans="1:4" x14ac:dyDescent="0.2">
      <c r="A31">
        <f t="shared" si="1"/>
        <v>1964</v>
      </c>
      <c r="B31" s="224">
        <f>AER11_Table2.1C_Update!W27*0.001</f>
        <v>737.79</v>
      </c>
      <c r="D31" s="224">
        <f t="shared" si="0"/>
        <v>737.79</v>
      </c>
    </row>
    <row r="32" spans="1:4" x14ac:dyDescent="0.2">
      <c r="A32">
        <f t="shared" si="1"/>
        <v>1965</v>
      </c>
      <c r="B32" s="224">
        <f>AER11_Table2.1C_Update!W28*0.001</f>
        <v>788.60300000000007</v>
      </c>
      <c r="D32" s="224">
        <f t="shared" si="0"/>
        <v>788.60300000000007</v>
      </c>
    </row>
    <row r="33" spans="1:4" x14ac:dyDescent="0.2">
      <c r="A33">
        <f t="shared" si="1"/>
        <v>1966</v>
      </c>
      <c r="B33" s="224">
        <f>AER11_Table2.1C_Update!W29*0.001</f>
        <v>859.23300000000006</v>
      </c>
      <c r="D33" s="224">
        <f t="shared" si="0"/>
        <v>859.23300000000006</v>
      </c>
    </row>
    <row r="34" spans="1:4" x14ac:dyDescent="0.2">
      <c r="A34">
        <f t="shared" si="1"/>
        <v>1967</v>
      </c>
      <c r="B34" s="224">
        <f>AER11_Table2.1C_Update!W30*0.001</f>
        <v>925.178</v>
      </c>
      <c r="D34" s="224">
        <f t="shared" si="0"/>
        <v>925.178</v>
      </c>
    </row>
    <row r="35" spans="1:4" x14ac:dyDescent="0.2">
      <c r="A35">
        <f t="shared" si="1"/>
        <v>1968</v>
      </c>
      <c r="B35" s="224">
        <f>AER11_Table2.1C_Update!W31*0.001</f>
        <v>1013.9590000000001</v>
      </c>
      <c r="D35" s="224">
        <f t="shared" si="0"/>
        <v>1013.9590000000001</v>
      </c>
    </row>
    <row r="36" spans="1:4" ht="13.5" thickBot="1" x14ac:dyDescent="0.25">
      <c r="A36">
        <f t="shared" si="1"/>
        <v>1969</v>
      </c>
      <c r="B36" s="457">
        <f>AER11_Table2.1C_Update!W32*0.001</f>
        <v>1107.7329999999999</v>
      </c>
      <c r="D36" s="224">
        <f t="shared" si="0"/>
        <v>1107.7329999999999</v>
      </c>
    </row>
    <row r="37" spans="1:4" x14ac:dyDescent="0.2">
      <c r="A37">
        <f t="shared" si="1"/>
        <v>1970</v>
      </c>
      <c r="B37" s="224">
        <f>National_Calibration!G7</f>
        <v>1201.163</v>
      </c>
      <c r="D37" s="224">
        <f t="shared" si="0"/>
        <v>1201.163</v>
      </c>
    </row>
    <row r="38" spans="1:4" x14ac:dyDescent="0.2">
      <c r="A38">
        <f t="shared" si="1"/>
        <v>1971</v>
      </c>
      <c r="B38" s="224">
        <f>National_Calibration!G8</f>
        <v>1288.009</v>
      </c>
      <c r="D38" s="224">
        <f t="shared" si="0"/>
        <v>1288.009</v>
      </c>
    </row>
    <row r="39" spans="1:4" x14ac:dyDescent="0.2">
      <c r="A39">
        <f t="shared" si="1"/>
        <v>1972</v>
      </c>
      <c r="B39" s="224">
        <f>National_Calibration!G9</f>
        <v>1407.566</v>
      </c>
      <c r="D39" s="224">
        <f t="shared" si="0"/>
        <v>1407.566</v>
      </c>
    </row>
    <row r="40" spans="1:4" x14ac:dyDescent="0.2">
      <c r="A40">
        <f t="shared" si="1"/>
        <v>1973</v>
      </c>
      <c r="B40" s="224">
        <f>National_Calibration!G10</f>
        <v>1516.653</v>
      </c>
      <c r="D40" s="224">
        <f t="shared" si="0"/>
        <v>1516.653</v>
      </c>
    </row>
    <row r="41" spans="1:4" x14ac:dyDescent="0.2">
      <c r="A41">
        <f t="shared" si="1"/>
        <v>1974</v>
      </c>
      <c r="B41" s="224">
        <f>National_Calibration!G11</f>
        <v>1501.3340000000001</v>
      </c>
      <c r="D41" s="224">
        <f t="shared" si="0"/>
        <v>1501.3340000000001</v>
      </c>
    </row>
    <row r="42" spans="1:4" x14ac:dyDescent="0.2">
      <c r="A42">
        <f t="shared" si="1"/>
        <v>1975</v>
      </c>
      <c r="B42" s="224">
        <f>National_Calibration!G12</f>
        <v>1597.8260000000002</v>
      </c>
      <c r="D42" s="224">
        <f t="shared" si="0"/>
        <v>1597.8260000000002</v>
      </c>
    </row>
    <row r="43" spans="1:4" x14ac:dyDescent="0.2">
      <c r="A43">
        <f t="shared" si="1"/>
        <v>1976</v>
      </c>
      <c r="B43" s="224">
        <f>National_Calibration!G13</f>
        <v>1677.943</v>
      </c>
      <c r="D43" s="224">
        <f t="shared" si="0"/>
        <v>1677.943</v>
      </c>
    </row>
    <row r="44" spans="1:4" x14ac:dyDescent="0.2">
      <c r="A44">
        <f t="shared" si="1"/>
        <v>1977</v>
      </c>
      <c r="B44" s="224">
        <f>National_Calibration!G14</f>
        <v>1753.8659999999998</v>
      </c>
      <c r="C44" s="81">
        <f>C$57</f>
        <v>9.2134031279997544</v>
      </c>
      <c r="D44" s="224">
        <f t="shared" si="0"/>
        <v>1763.0794031279995</v>
      </c>
    </row>
    <row r="45" spans="1:4" x14ac:dyDescent="0.2">
      <c r="A45">
        <f t="shared" si="1"/>
        <v>1978</v>
      </c>
      <c r="B45" s="224">
        <f>National_Calibration!G15</f>
        <v>1813.27</v>
      </c>
      <c r="C45" s="81">
        <f t="shared" ref="C45:C56" si="2">C$57</f>
        <v>9.2134031279997544</v>
      </c>
      <c r="D45" s="224">
        <f t="shared" si="0"/>
        <v>1822.4834031279997</v>
      </c>
    </row>
    <row r="46" spans="1:4" x14ac:dyDescent="0.2">
      <c r="A46">
        <f t="shared" si="1"/>
        <v>1979</v>
      </c>
      <c r="B46" s="224">
        <f>National_Calibration!G16</f>
        <v>1854.1210000000001</v>
      </c>
      <c r="C46" s="81">
        <f t="shared" si="2"/>
        <v>9.2134031279997544</v>
      </c>
      <c r="D46" s="224">
        <f t="shared" si="0"/>
        <v>1863.3344031279998</v>
      </c>
    </row>
    <row r="47" spans="1:4" x14ac:dyDescent="0.2">
      <c r="A47">
        <f t="shared" si="1"/>
        <v>1980</v>
      </c>
      <c r="B47" s="224">
        <f>National_Calibration!G17</f>
        <v>1906.0889999999999</v>
      </c>
      <c r="C47" s="81">
        <f t="shared" si="2"/>
        <v>9.2134031279997544</v>
      </c>
      <c r="D47" s="224">
        <f t="shared" si="0"/>
        <v>1915.3024031279997</v>
      </c>
    </row>
    <row r="48" spans="1:4" x14ac:dyDescent="0.2">
      <c r="A48">
        <f t="shared" si="1"/>
        <v>1981</v>
      </c>
      <c r="B48" s="224">
        <f>National_Calibration!G18</f>
        <v>2033.2389999999998</v>
      </c>
      <c r="C48" s="81">
        <f t="shared" si="2"/>
        <v>9.2134031279997544</v>
      </c>
      <c r="D48" s="224">
        <f t="shared" si="0"/>
        <v>2042.4524031279996</v>
      </c>
    </row>
    <row r="49" spans="1:4" x14ac:dyDescent="0.2">
      <c r="A49">
        <f t="shared" si="1"/>
        <v>1982</v>
      </c>
      <c r="B49" s="224">
        <f>National_Calibration!G19</f>
        <v>2077.0479999999998</v>
      </c>
      <c r="C49" s="81">
        <f t="shared" si="2"/>
        <v>9.2134031279997544</v>
      </c>
      <c r="D49" s="224">
        <f t="shared" si="0"/>
        <v>2086.2614031279995</v>
      </c>
    </row>
    <row r="50" spans="1:4" x14ac:dyDescent="0.2">
      <c r="A50">
        <f t="shared" si="1"/>
        <v>1983</v>
      </c>
      <c r="B50" s="224">
        <f>National_Calibration!G20</f>
        <v>2116.4369999999999</v>
      </c>
      <c r="C50" s="81">
        <f t="shared" si="2"/>
        <v>9.2134031279997544</v>
      </c>
      <c r="D50" s="224">
        <f t="shared" si="0"/>
        <v>2125.6504031279997</v>
      </c>
    </row>
    <row r="51" spans="1:4" x14ac:dyDescent="0.2">
      <c r="A51">
        <f t="shared" si="1"/>
        <v>1984</v>
      </c>
      <c r="B51" s="224">
        <f>National_Calibration!G21</f>
        <v>2264.4749999999999</v>
      </c>
      <c r="C51" s="81">
        <f t="shared" si="2"/>
        <v>9.2134031279997544</v>
      </c>
      <c r="D51" s="224">
        <f t="shared" si="0"/>
        <v>2273.6884031279997</v>
      </c>
    </row>
    <row r="52" spans="1:4" x14ac:dyDescent="0.2">
      <c r="A52">
        <f t="shared" si="1"/>
        <v>1985</v>
      </c>
      <c r="B52" s="224">
        <f>National_Calibration!G22</f>
        <v>2351.2820000000002</v>
      </c>
      <c r="C52" s="81">
        <f t="shared" si="2"/>
        <v>9.2134031279997544</v>
      </c>
      <c r="D52" s="224">
        <f t="shared" si="0"/>
        <v>2360.4954031279999</v>
      </c>
    </row>
    <row r="53" spans="1:4" x14ac:dyDescent="0.2">
      <c r="A53">
        <f t="shared" si="1"/>
        <v>1986</v>
      </c>
      <c r="B53" s="224">
        <f>National_Calibration!G23</f>
        <v>2438.6289999999995</v>
      </c>
      <c r="C53" s="81">
        <f t="shared" si="2"/>
        <v>9.2134031279997544</v>
      </c>
      <c r="D53" s="224">
        <f t="shared" si="0"/>
        <v>2447.8424031279992</v>
      </c>
    </row>
    <row r="54" spans="1:4" x14ac:dyDescent="0.2">
      <c r="A54">
        <f t="shared" si="1"/>
        <v>1987</v>
      </c>
      <c r="B54" s="224">
        <f>National_Calibration!G24</f>
        <v>2538.7559999999999</v>
      </c>
      <c r="C54" s="81">
        <f t="shared" si="2"/>
        <v>9.2134031279997544</v>
      </c>
      <c r="D54" s="224">
        <f t="shared" si="0"/>
        <v>2547.9694031279996</v>
      </c>
    </row>
    <row r="55" spans="1:4" x14ac:dyDescent="0.2">
      <c r="A55">
        <f t="shared" si="1"/>
        <v>1988</v>
      </c>
      <c r="B55" s="224">
        <f>National_Calibration!G25</f>
        <v>2675.1080000000002</v>
      </c>
      <c r="C55" s="81">
        <f t="shared" si="2"/>
        <v>9.2134031279997544</v>
      </c>
      <c r="D55" s="224">
        <f t="shared" si="0"/>
        <v>2684.3214031279999</v>
      </c>
    </row>
    <row r="56" spans="1:4" x14ac:dyDescent="0.2">
      <c r="A56">
        <f t="shared" si="1"/>
        <v>1989</v>
      </c>
      <c r="B56" s="224">
        <f>National_Calibration!G26</f>
        <v>2766.64</v>
      </c>
      <c r="C56" s="81">
        <f t="shared" si="2"/>
        <v>9.2134031279997544</v>
      </c>
      <c r="D56" s="224">
        <f t="shared" si="0"/>
        <v>2775.8534031279996</v>
      </c>
    </row>
    <row r="57" spans="1:4" x14ac:dyDescent="0.2">
      <c r="A57">
        <f t="shared" si="1"/>
        <v>1990</v>
      </c>
      <c r="B57" s="224">
        <f>National_Calibration!G27</f>
        <v>2860.154</v>
      </c>
      <c r="C57" s="225">
        <v>9.2134031279997544</v>
      </c>
      <c r="D57" s="224">
        <f t="shared" si="0"/>
        <v>2869.3674031279998</v>
      </c>
    </row>
    <row r="58" spans="1:4" x14ac:dyDescent="0.2">
      <c r="A58">
        <f t="shared" si="1"/>
        <v>1991</v>
      </c>
      <c r="B58" s="224">
        <f>National_Calibration!G28</f>
        <v>2918.0920000000001</v>
      </c>
      <c r="C58" s="225">
        <v>9.2134065400000509</v>
      </c>
      <c r="D58" s="224">
        <f t="shared" si="0"/>
        <v>2927.3054065400001</v>
      </c>
    </row>
    <row r="59" spans="1:4" x14ac:dyDescent="0.2">
      <c r="A59">
        <f t="shared" si="1"/>
        <v>1992</v>
      </c>
      <c r="B59" s="224">
        <f>National_Calibration!G29</f>
        <v>2900.2240000000002</v>
      </c>
      <c r="C59" s="225">
        <v>29.779185359999701</v>
      </c>
      <c r="D59" s="224">
        <f t="shared" si="0"/>
        <v>2930.0031853599999</v>
      </c>
    </row>
    <row r="60" spans="1:4" x14ac:dyDescent="0.2">
      <c r="A60">
        <f t="shared" si="1"/>
        <v>1993</v>
      </c>
      <c r="B60" s="224">
        <f>National_Calibration!G30</f>
        <v>3018.7550000000001</v>
      </c>
      <c r="C60" s="225">
        <v>10.210126803999628</v>
      </c>
      <c r="D60" s="224">
        <f t="shared" si="0"/>
        <v>3028.9651268039997</v>
      </c>
    </row>
    <row r="61" spans="1:4" x14ac:dyDescent="0.2">
      <c r="A61">
        <f t="shared" si="1"/>
        <v>1994</v>
      </c>
      <c r="B61" s="224">
        <f>National_Calibration!G31</f>
        <v>3115.5169999999998</v>
      </c>
      <c r="C61" s="225">
        <v>1.7026323559998673</v>
      </c>
      <c r="D61" s="224">
        <f t="shared" si="0"/>
        <v>3117.2196323559997</v>
      </c>
    </row>
    <row r="62" spans="1:4" x14ac:dyDescent="0.2">
      <c r="A62">
        <f t="shared" si="1"/>
        <v>1995</v>
      </c>
      <c r="B62" s="224">
        <f>National_Calibration!G32</f>
        <v>3252.0360000000001</v>
      </c>
      <c r="C62" s="225">
        <v>-40.638660120000168</v>
      </c>
      <c r="D62" s="224">
        <f t="shared" si="0"/>
        <v>3211.3973398799999</v>
      </c>
    </row>
    <row r="63" spans="1:4" x14ac:dyDescent="0.2">
      <c r="A63">
        <f t="shared" si="1"/>
        <v>1996</v>
      </c>
      <c r="B63" s="224">
        <f>National_Calibration!G33</f>
        <v>3343.9690000000001</v>
      </c>
      <c r="C63" s="225">
        <v>-40.638656707999871</v>
      </c>
      <c r="D63" s="224">
        <f t="shared" si="0"/>
        <v>3303.3303432920002</v>
      </c>
    </row>
    <row r="64" spans="1:4" x14ac:dyDescent="0.2">
      <c r="A64">
        <f t="shared" si="1"/>
        <v>1997</v>
      </c>
      <c r="B64" s="224">
        <f>National_Calibration!G34</f>
        <v>3502.8480000000004</v>
      </c>
      <c r="C64" s="225">
        <v>-117.72073870000031</v>
      </c>
      <c r="D64" s="224">
        <f t="shared" si="0"/>
        <v>3385.1272613000001</v>
      </c>
    </row>
    <row r="65" spans="1:5" x14ac:dyDescent="0.2">
      <c r="A65">
        <f t="shared" si="1"/>
        <v>1998</v>
      </c>
      <c r="B65" s="224">
        <f>National_Calibration!G35</f>
        <v>3677.989</v>
      </c>
      <c r="C65" s="225">
        <v>-117.72073528800001</v>
      </c>
      <c r="D65" s="224">
        <f t="shared" si="0"/>
        <v>3560.268264712</v>
      </c>
    </row>
    <row r="66" spans="1:5" x14ac:dyDescent="0.2">
      <c r="A66">
        <f t="shared" si="1"/>
        <v>1999</v>
      </c>
      <c r="B66" s="224">
        <f>National_Calibration!G36</f>
        <v>3766.2379999999998</v>
      </c>
      <c r="C66" s="225">
        <v>-117.72073187599972</v>
      </c>
      <c r="D66" s="224">
        <f t="shared" si="0"/>
        <v>3648.5172681240001</v>
      </c>
    </row>
    <row r="67" spans="1:5" x14ac:dyDescent="0.2">
      <c r="A67">
        <f t="shared" si="1"/>
        <v>2000</v>
      </c>
      <c r="B67" s="224">
        <f>National_Calibration!G37</f>
        <v>3955.6909999999998</v>
      </c>
      <c r="C67" s="225">
        <v>-117.72072846400033</v>
      </c>
      <c r="D67" s="224">
        <f t="shared" si="0"/>
        <v>3837.9702715359995</v>
      </c>
    </row>
    <row r="68" spans="1:5" x14ac:dyDescent="0.2">
      <c r="A68">
        <f t="shared" si="1"/>
        <v>2001</v>
      </c>
      <c r="B68" s="224">
        <f>National_Calibration!G38</f>
        <v>4062.047</v>
      </c>
      <c r="C68" s="225">
        <v>-162.61452790400062</v>
      </c>
      <c r="D68" s="224">
        <f t="shared" si="0"/>
        <v>3899.4324720959994</v>
      </c>
    </row>
    <row r="69" spans="1:5" x14ac:dyDescent="0.2">
      <c r="A69">
        <f t="shared" si="1"/>
        <v>2002</v>
      </c>
      <c r="B69" s="224">
        <f>National_Calibration!G39</f>
        <v>4109.8609999999999</v>
      </c>
      <c r="C69" s="225">
        <v>-136.25241618800055</v>
      </c>
      <c r="D69" s="224">
        <f t="shared" si="0"/>
        <v>3973.6085838119993</v>
      </c>
    </row>
    <row r="70" spans="1:5" x14ac:dyDescent="0.2">
      <c r="A70">
        <f t="shared" si="1"/>
        <v>2003</v>
      </c>
      <c r="B70" s="224">
        <f>National_Calibration!G40</f>
        <v>4090.0590000000002</v>
      </c>
      <c r="C70" s="225">
        <v>-108.91594645600026</v>
      </c>
      <c r="D70" s="224">
        <f t="shared" si="0"/>
        <v>3981.1430535439999</v>
      </c>
    </row>
    <row r="71" spans="1:5" x14ac:dyDescent="0.2">
      <c r="A71">
        <f t="shared" si="1"/>
        <v>2004</v>
      </c>
      <c r="B71" s="224">
        <f>National_Calibration!G41</f>
        <v>4198.2089999999998</v>
      </c>
      <c r="C71" s="225">
        <v>-125.97594304399991</v>
      </c>
      <c r="D71" s="224">
        <f t="shared" si="0"/>
        <v>4072.2330569559999</v>
      </c>
    </row>
    <row r="72" spans="1:5" x14ac:dyDescent="0.2">
      <c r="A72">
        <v>2005</v>
      </c>
      <c r="B72" s="224">
        <f>National_Calibration!G42</f>
        <v>4350.57</v>
      </c>
      <c r="C72" s="225">
        <v>-125.97593963200052</v>
      </c>
      <c r="D72" s="224">
        <f t="shared" si="0"/>
        <v>4224.5940603679992</v>
      </c>
    </row>
    <row r="73" spans="1:5" x14ac:dyDescent="0.2">
      <c r="A73">
        <v>2006</v>
      </c>
      <c r="B73" s="224">
        <f>National_Calibration!G43</f>
        <v>4434.7250000000004</v>
      </c>
      <c r="C73" s="225">
        <v>-163.95020989600016</v>
      </c>
      <c r="D73" s="224">
        <f t="shared" si="0"/>
        <v>4270.7747901040002</v>
      </c>
    </row>
    <row r="74" spans="1:5" x14ac:dyDescent="0.2">
      <c r="A74">
        <v>2007</v>
      </c>
      <c r="B74" s="224">
        <f>National_Calibration!G44</f>
        <v>4559.5069999999996</v>
      </c>
      <c r="C74" s="225">
        <v>-163.95020648399986</v>
      </c>
      <c r="D74" s="224">
        <f t="shared" si="0"/>
        <v>4395.5567935159997</v>
      </c>
    </row>
    <row r="75" spans="1:5" x14ac:dyDescent="0.2">
      <c r="A75">
        <v>2008</v>
      </c>
      <c r="B75" s="224">
        <f>National_Calibration!G45</f>
        <v>4558.3680000000004</v>
      </c>
      <c r="C75" s="225">
        <v>-163.95020307199957</v>
      </c>
      <c r="D75" s="224">
        <f t="shared" si="0"/>
        <v>4394.4177969280008</v>
      </c>
    </row>
    <row r="76" spans="1:5" x14ac:dyDescent="0.2">
      <c r="A76">
        <v>2009</v>
      </c>
      <c r="B76" s="224">
        <f>National_Calibration!G46</f>
        <v>4460.0569999999998</v>
      </c>
      <c r="C76" s="225">
        <v>-137.98708428967984</v>
      </c>
      <c r="D76" s="224">
        <f>B76+C76</f>
        <v>4322.0699157103199</v>
      </c>
    </row>
    <row r="77" spans="1:5" x14ac:dyDescent="0.2">
      <c r="A77">
        <v>2010</v>
      </c>
      <c r="B77" s="224">
        <f>National_Calibration!G47</f>
        <v>4538.6400000000003</v>
      </c>
      <c r="C77" s="225">
        <f>-163.950199660001+7.61*3.412</f>
        <v>-137.98487966000101</v>
      </c>
      <c r="D77" s="224">
        <f>B77+C77</f>
        <v>4400.6551203399995</v>
      </c>
      <c r="E77" s="248" t="s">
        <v>1344</v>
      </c>
    </row>
    <row r="78" spans="1:5" x14ac:dyDescent="0.2">
      <c r="A78">
        <v>2011</v>
      </c>
      <c r="B78" s="224">
        <f>National_Calibration!G48</f>
        <v>4531.3320000000003</v>
      </c>
      <c r="C78" s="225">
        <f>-163.950199660001+7.61*3.412</f>
        <v>-137.98487966000101</v>
      </c>
      <c r="D78" s="224">
        <f>B78+C78</f>
        <v>4393.3471203399995</v>
      </c>
      <c r="E78" s="471">
        <f>C78/B78</f>
        <v>-3.0451284447928557E-2</v>
      </c>
    </row>
    <row r="79" spans="1:5" x14ac:dyDescent="0.2">
      <c r="A79">
        <v>2012</v>
      </c>
      <c r="B79" s="224">
        <f>National_Calibration!G49</f>
        <v>4528.0690000000004</v>
      </c>
      <c r="C79" s="225">
        <f>-163.950199660001+7.61*3.412</f>
        <v>-137.98487966000101</v>
      </c>
      <c r="D79" s="224">
        <f>B79+C79</f>
        <v>4390.0841203399996</v>
      </c>
      <c r="E79" s="471">
        <f>C79/B79</f>
        <v>-3.047322813764565E-2</v>
      </c>
    </row>
    <row r="80" spans="1:5" x14ac:dyDescent="0.2">
      <c r="B80" s="225"/>
    </row>
    <row r="82" spans="2:5" x14ac:dyDescent="0.2">
      <c r="B82" s="212"/>
      <c r="C82" s="212"/>
      <c r="D82" s="212"/>
      <c r="E82" s="212"/>
    </row>
    <row r="83" spans="2:5" x14ac:dyDescent="0.2">
      <c r="B83" s="212"/>
      <c r="C83" s="212"/>
      <c r="D83" s="212"/>
      <c r="E83" s="212"/>
    </row>
    <row r="84" spans="2:5" x14ac:dyDescent="0.2">
      <c r="B84" s="212"/>
      <c r="C84" s="212"/>
      <c r="D84" s="212"/>
      <c r="E84" s="212"/>
    </row>
    <row r="85" spans="2:5" x14ac:dyDescent="0.2">
      <c r="B85" s="212"/>
      <c r="C85" s="212"/>
      <c r="D85" s="212"/>
      <c r="E85" s="212"/>
    </row>
    <row r="86" spans="2:5" x14ac:dyDescent="0.2">
      <c r="B86" t="s">
        <v>378</v>
      </c>
    </row>
    <row r="87" spans="2:5" x14ac:dyDescent="0.2">
      <c r="B87" t="s">
        <v>379</v>
      </c>
    </row>
    <row r="88" spans="2:5" x14ac:dyDescent="0.2">
      <c r="B88" t="s">
        <v>1341</v>
      </c>
    </row>
    <row r="89" spans="2:5" x14ac:dyDescent="0.2">
      <c r="B89" t="s">
        <v>380</v>
      </c>
    </row>
    <row r="90" spans="2:5" x14ac:dyDescent="0.2">
      <c r="B90" t="s">
        <v>381</v>
      </c>
    </row>
    <row r="91" spans="2:5" x14ac:dyDescent="0.2">
      <c r="B91" t="s">
        <v>382</v>
      </c>
    </row>
    <row r="92" spans="2:5" x14ac:dyDescent="0.2">
      <c r="B92" t="s">
        <v>383</v>
      </c>
    </row>
    <row r="93" spans="2:5" x14ac:dyDescent="0.2">
      <c r="B93" t="s">
        <v>528</v>
      </c>
    </row>
    <row r="95" spans="2:5" x14ac:dyDescent="0.2">
      <c r="B95" t="s">
        <v>589</v>
      </c>
    </row>
    <row r="96" spans="2:5" x14ac:dyDescent="0.2">
      <c r="B96" s="248" t="s">
        <v>595</v>
      </c>
    </row>
    <row r="97" spans="2:14" x14ac:dyDescent="0.2">
      <c r="B97" t="s">
        <v>590</v>
      </c>
    </row>
    <row r="98" spans="2:14" x14ac:dyDescent="0.2">
      <c r="B98" t="s">
        <v>591</v>
      </c>
    </row>
    <row r="99" spans="2:14" x14ac:dyDescent="0.2">
      <c r="B99" t="s">
        <v>592</v>
      </c>
    </row>
    <row r="100" spans="2:14" x14ac:dyDescent="0.2">
      <c r="B100" t="s">
        <v>593</v>
      </c>
      <c r="J100" s="64" t="s">
        <v>1343</v>
      </c>
    </row>
    <row r="101" spans="2:14" x14ac:dyDescent="0.2">
      <c r="B101" s="248" t="s">
        <v>596</v>
      </c>
    </row>
    <row r="102" spans="2:14" x14ac:dyDescent="0.2">
      <c r="B102" t="s">
        <v>594</v>
      </c>
      <c r="K102" t="s">
        <v>662</v>
      </c>
      <c r="N102" t="s">
        <v>662</v>
      </c>
    </row>
    <row r="103" spans="2:14" ht="13.5" thickBot="1" x14ac:dyDescent="0.25">
      <c r="K103" s="74" t="s">
        <v>663</v>
      </c>
      <c r="L103" s="74"/>
      <c r="M103" s="74"/>
      <c r="N103" s="74" t="s">
        <v>663</v>
      </c>
    </row>
    <row r="104" spans="2:14" x14ac:dyDescent="0.2">
      <c r="J104">
        <v>1985</v>
      </c>
      <c r="K104" s="316">
        <f t="shared" ref="K104:K119" si="3">C52</f>
        <v>9.2134031279997544</v>
      </c>
      <c r="M104">
        <v>2001</v>
      </c>
      <c r="N104" s="225">
        <f t="shared" ref="N104:N114" si="4">C68</f>
        <v>-162.61452790400062</v>
      </c>
    </row>
    <row r="105" spans="2:14" x14ac:dyDescent="0.2">
      <c r="J105">
        <f>J104+1</f>
        <v>1986</v>
      </c>
      <c r="K105" s="316">
        <f t="shared" si="3"/>
        <v>9.2134031279997544</v>
      </c>
      <c r="M105">
        <f>M104+1</f>
        <v>2002</v>
      </c>
      <c r="N105" s="225">
        <f t="shared" si="4"/>
        <v>-136.25241618800055</v>
      </c>
    </row>
    <row r="106" spans="2:14" x14ac:dyDescent="0.2">
      <c r="J106">
        <f t="shared" ref="J106:J118" si="5">J105+1</f>
        <v>1987</v>
      </c>
      <c r="K106" s="316">
        <f t="shared" si="3"/>
        <v>9.2134031279997544</v>
      </c>
      <c r="M106">
        <f t="shared" ref="M106:M113" si="6">M105+1</f>
        <v>2003</v>
      </c>
      <c r="N106" s="225">
        <f t="shared" si="4"/>
        <v>-108.91594645600026</v>
      </c>
    </row>
    <row r="107" spans="2:14" x14ac:dyDescent="0.2">
      <c r="J107">
        <f t="shared" si="5"/>
        <v>1988</v>
      </c>
      <c r="K107" s="316">
        <f t="shared" si="3"/>
        <v>9.2134031279997544</v>
      </c>
      <c r="M107">
        <f t="shared" si="6"/>
        <v>2004</v>
      </c>
      <c r="N107" s="225">
        <f t="shared" si="4"/>
        <v>-125.97594304399991</v>
      </c>
    </row>
    <row r="108" spans="2:14" x14ac:dyDescent="0.2">
      <c r="J108">
        <f t="shared" si="5"/>
        <v>1989</v>
      </c>
      <c r="K108" s="316">
        <f t="shared" si="3"/>
        <v>9.2134031279997544</v>
      </c>
      <c r="M108">
        <f t="shared" si="6"/>
        <v>2005</v>
      </c>
      <c r="N108" s="225">
        <f t="shared" si="4"/>
        <v>-125.97593963200052</v>
      </c>
    </row>
    <row r="109" spans="2:14" x14ac:dyDescent="0.2">
      <c r="J109">
        <f t="shared" si="5"/>
        <v>1990</v>
      </c>
      <c r="K109" s="316">
        <f t="shared" si="3"/>
        <v>9.2134031279997544</v>
      </c>
      <c r="M109">
        <f t="shared" si="6"/>
        <v>2006</v>
      </c>
      <c r="N109" s="225">
        <f t="shared" si="4"/>
        <v>-163.95020989600016</v>
      </c>
    </row>
    <row r="110" spans="2:14" x14ac:dyDescent="0.2">
      <c r="J110">
        <f t="shared" si="5"/>
        <v>1991</v>
      </c>
      <c r="K110" s="316">
        <f t="shared" si="3"/>
        <v>9.2134065400000509</v>
      </c>
      <c r="M110">
        <f t="shared" si="6"/>
        <v>2007</v>
      </c>
      <c r="N110" s="225">
        <f t="shared" si="4"/>
        <v>-163.95020648399986</v>
      </c>
    </row>
    <row r="111" spans="2:14" x14ac:dyDescent="0.2">
      <c r="J111">
        <f t="shared" si="5"/>
        <v>1992</v>
      </c>
      <c r="K111" s="316">
        <f t="shared" si="3"/>
        <v>29.779185359999701</v>
      </c>
      <c r="M111">
        <f t="shared" si="6"/>
        <v>2008</v>
      </c>
      <c r="N111" s="225">
        <f t="shared" si="4"/>
        <v>-163.95020307199957</v>
      </c>
    </row>
    <row r="112" spans="2:14" x14ac:dyDescent="0.2">
      <c r="J112">
        <f t="shared" si="5"/>
        <v>1993</v>
      </c>
      <c r="K112" s="316">
        <f t="shared" si="3"/>
        <v>10.210126803999628</v>
      </c>
      <c r="M112">
        <f t="shared" si="6"/>
        <v>2009</v>
      </c>
      <c r="N112" s="225">
        <f t="shared" si="4"/>
        <v>-137.98708428967984</v>
      </c>
    </row>
    <row r="113" spans="10:14" x14ac:dyDescent="0.2">
      <c r="J113">
        <f t="shared" si="5"/>
        <v>1994</v>
      </c>
      <c r="K113" s="316">
        <f t="shared" si="3"/>
        <v>1.7026323559998673</v>
      </c>
      <c r="M113">
        <f t="shared" si="6"/>
        <v>2010</v>
      </c>
      <c r="N113" s="225">
        <f t="shared" si="4"/>
        <v>-137.98487966000101</v>
      </c>
    </row>
    <row r="114" spans="10:14" x14ac:dyDescent="0.2">
      <c r="J114">
        <f t="shared" si="5"/>
        <v>1995</v>
      </c>
      <c r="K114" s="316">
        <f t="shared" si="3"/>
        <v>-40.638660120000168</v>
      </c>
      <c r="M114">
        <v>2011</v>
      </c>
      <c r="N114" s="225">
        <f t="shared" si="4"/>
        <v>-137.98487966000101</v>
      </c>
    </row>
    <row r="115" spans="10:14" x14ac:dyDescent="0.2">
      <c r="J115">
        <f t="shared" si="5"/>
        <v>1996</v>
      </c>
      <c r="K115" s="316">
        <f t="shared" si="3"/>
        <v>-40.638656707999871</v>
      </c>
    </row>
    <row r="116" spans="10:14" x14ac:dyDescent="0.2">
      <c r="J116">
        <f t="shared" si="5"/>
        <v>1997</v>
      </c>
      <c r="K116" s="316">
        <f t="shared" si="3"/>
        <v>-117.72073870000031</v>
      </c>
    </row>
    <row r="117" spans="10:14" x14ac:dyDescent="0.2">
      <c r="J117">
        <f t="shared" si="5"/>
        <v>1998</v>
      </c>
      <c r="K117" s="316">
        <f t="shared" si="3"/>
        <v>-117.72073528800001</v>
      </c>
    </row>
    <row r="118" spans="10:14" x14ac:dyDescent="0.2">
      <c r="J118">
        <f t="shared" si="5"/>
        <v>1999</v>
      </c>
      <c r="K118" s="316">
        <f t="shared" si="3"/>
        <v>-117.72073187599972</v>
      </c>
    </row>
    <row r="119" spans="10:14" x14ac:dyDescent="0.2">
      <c r="J119">
        <v>2000</v>
      </c>
      <c r="K119" s="316">
        <f t="shared" si="3"/>
        <v>-117.72072846400033</v>
      </c>
    </row>
  </sheetData>
  <phoneticPr fontId="32" type="noConversion"/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"/>
  <sheetViews>
    <sheetView workbookViewId="0">
      <selection activeCell="G3" sqref="G3"/>
    </sheetView>
  </sheetViews>
  <sheetFormatPr defaultRowHeight="12.75" x14ac:dyDescent="0.2"/>
  <cols>
    <col min="1" max="16384" width="9.140625" style="276"/>
  </cols>
  <sheetData>
    <row r="1" spans="1:14" ht="15" x14ac:dyDescent="0.2">
      <c r="A1" s="473" t="s">
        <v>1348</v>
      </c>
      <c r="J1" s="472" t="s">
        <v>1350</v>
      </c>
      <c r="K1" s="475" t="s">
        <v>1349</v>
      </c>
    </row>
    <row r="5" spans="1:14" x14ac:dyDescent="0.2">
      <c r="B5" s="474" t="s">
        <v>71</v>
      </c>
      <c r="I5" s="474" t="s">
        <v>604</v>
      </c>
    </row>
    <row r="6" spans="1:14" x14ac:dyDescent="0.2">
      <c r="B6" s="276" t="s">
        <v>605</v>
      </c>
      <c r="I6" s="276" t="s">
        <v>605</v>
      </c>
    </row>
    <row r="7" spans="1:14" ht="13.5" thickBot="1" x14ac:dyDescent="0.25">
      <c r="C7" s="277" t="s">
        <v>606</v>
      </c>
      <c r="D7" s="277" t="s">
        <v>607</v>
      </c>
      <c r="E7" s="277" t="s">
        <v>608</v>
      </c>
      <c r="F7" s="277" t="s">
        <v>609</v>
      </c>
      <c r="G7" s="278" t="s">
        <v>610</v>
      </c>
      <c r="J7" s="277" t="s">
        <v>606</v>
      </c>
      <c r="K7" s="277" t="s">
        <v>607</v>
      </c>
      <c r="L7" s="277" t="s">
        <v>608</v>
      </c>
      <c r="M7" s="277" t="s">
        <v>609</v>
      </c>
      <c r="N7" s="278" t="s">
        <v>610</v>
      </c>
    </row>
    <row r="8" spans="1:14" x14ac:dyDescent="0.2">
      <c r="B8" s="276">
        <f>1960</f>
        <v>1960</v>
      </c>
      <c r="C8" s="279">
        <v>120.855</v>
      </c>
      <c r="D8" s="279">
        <v>137.542</v>
      </c>
      <c r="E8" s="279">
        <v>154.25700000000001</v>
      </c>
      <c r="F8" s="279">
        <v>130.345</v>
      </c>
      <c r="G8" s="279">
        <v>542.99900000000002</v>
      </c>
      <c r="I8" s="276">
        <f>1960</f>
        <v>1960</v>
      </c>
      <c r="J8" s="279">
        <v>934.03700000000003</v>
      </c>
      <c r="K8" s="279">
        <v>859.38400000000001</v>
      </c>
      <c r="L8" s="279">
        <v>559.24400000000003</v>
      </c>
      <c r="M8" s="279">
        <v>365.14699999999999</v>
      </c>
      <c r="N8" s="279">
        <v>2717.8119999999999</v>
      </c>
    </row>
    <row r="9" spans="1:14" x14ac:dyDescent="0.2">
      <c r="B9" s="276">
        <f>B8+1</f>
        <v>1961</v>
      </c>
      <c r="C9" s="279">
        <v>110.547</v>
      </c>
      <c r="D9" s="279">
        <v>148.00900000000001</v>
      </c>
      <c r="E9" s="279">
        <v>166.12</v>
      </c>
      <c r="F9" s="279">
        <v>147.369</v>
      </c>
      <c r="G9" s="279">
        <v>572.04500000000007</v>
      </c>
      <c r="I9" s="276">
        <f>I8+1</f>
        <v>1961</v>
      </c>
      <c r="J9" s="279">
        <v>976.79</v>
      </c>
      <c r="K9" s="279">
        <v>844.63099999999997</v>
      </c>
      <c r="L9" s="279">
        <v>570.83900000000006</v>
      </c>
      <c r="M9" s="279">
        <v>368.04599999999999</v>
      </c>
      <c r="N9" s="279">
        <v>2760.3059999999996</v>
      </c>
    </row>
    <row r="10" spans="1:14" x14ac:dyDescent="0.2">
      <c r="B10" s="276">
        <f t="shared" ref="B10:B60" si="0">B9+1</f>
        <v>1962</v>
      </c>
      <c r="C10" s="279">
        <v>116.91200000000001</v>
      </c>
      <c r="D10" s="279">
        <v>160.977</v>
      </c>
      <c r="E10" s="279">
        <v>184.36199999999999</v>
      </c>
      <c r="F10" s="279">
        <v>158.61199999999999</v>
      </c>
      <c r="G10" s="279">
        <v>620.86299999999994</v>
      </c>
      <c r="I10" s="276">
        <f t="shared" ref="I10:I60" si="1">I9+1</f>
        <v>1962</v>
      </c>
      <c r="J10" s="279">
        <v>1006.9970000000001</v>
      </c>
      <c r="K10" s="279">
        <v>921.47</v>
      </c>
      <c r="L10" s="279">
        <v>608.21299999999997</v>
      </c>
      <c r="M10" s="279">
        <v>382.93</v>
      </c>
      <c r="N10" s="279">
        <v>2919.61</v>
      </c>
    </row>
    <row r="11" spans="1:14" x14ac:dyDescent="0.2">
      <c r="B11" s="276">
        <f t="shared" si="0"/>
        <v>1963</v>
      </c>
      <c r="C11" s="279">
        <v>145.25399999999999</v>
      </c>
      <c r="D11" s="279">
        <v>171.393</v>
      </c>
      <c r="E11" s="279">
        <v>201.88800000000001</v>
      </c>
      <c r="F11" s="279">
        <v>169.02799999999999</v>
      </c>
      <c r="G11" s="279">
        <v>687.56299999999999</v>
      </c>
      <c r="I11" s="276">
        <f t="shared" si="1"/>
        <v>1963</v>
      </c>
      <c r="J11" s="279">
        <v>991.23599999999999</v>
      </c>
      <c r="K11" s="279">
        <v>907.19500000000005</v>
      </c>
      <c r="L11" s="279">
        <v>628.63599999999997</v>
      </c>
      <c r="M11" s="279">
        <v>385.51100000000002</v>
      </c>
      <c r="N11" s="279">
        <v>2912.578</v>
      </c>
    </row>
    <row r="12" spans="1:14" x14ac:dyDescent="0.2">
      <c r="B12" s="276">
        <f t="shared" si="0"/>
        <v>1964</v>
      </c>
      <c r="C12" s="279">
        <v>156.566</v>
      </c>
      <c r="D12" s="279">
        <v>184.797</v>
      </c>
      <c r="E12" s="279">
        <v>221.66499999999999</v>
      </c>
      <c r="F12" s="279">
        <v>174.761</v>
      </c>
      <c r="G12" s="279">
        <v>737.78899999999999</v>
      </c>
      <c r="I12" s="276">
        <f t="shared" si="1"/>
        <v>1964</v>
      </c>
      <c r="J12" s="279">
        <v>970.92700000000002</v>
      </c>
      <c r="K12" s="279">
        <v>907.77200000000005</v>
      </c>
      <c r="L12" s="279">
        <v>646.279</v>
      </c>
      <c r="M12" s="279">
        <v>443.01499999999999</v>
      </c>
      <c r="N12" s="279">
        <v>2967.9929999999999</v>
      </c>
    </row>
    <row r="13" spans="1:14" x14ac:dyDescent="0.2">
      <c r="B13" s="276">
        <f t="shared" si="0"/>
        <v>1965</v>
      </c>
      <c r="C13" s="279">
        <v>167.875</v>
      </c>
      <c r="D13" s="279">
        <v>197.82300000000001</v>
      </c>
      <c r="E13" s="279">
        <v>244.93899999999999</v>
      </c>
      <c r="F13" s="279">
        <v>177.965</v>
      </c>
      <c r="G13" s="279">
        <v>788.60199999999998</v>
      </c>
      <c r="I13" s="276">
        <f t="shared" si="1"/>
        <v>1965</v>
      </c>
      <c r="J13" s="279">
        <v>1074.682</v>
      </c>
      <c r="K13" s="279">
        <v>985.69600000000003</v>
      </c>
      <c r="L13" s="279">
        <v>646.78800000000001</v>
      </c>
      <c r="M13" s="279">
        <v>460.44499999999999</v>
      </c>
      <c r="N13" s="279">
        <v>3167.6110000000003</v>
      </c>
    </row>
    <row r="14" spans="1:14" x14ac:dyDescent="0.2">
      <c r="B14" s="276">
        <f t="shared" si="0"/>
        <v>1966</v>
      </c>
      <c r="C14" s="279">
        <v>180.631</v>
      </c>
      <c r="D14" s="279">
        <v>215.577</v>
      </c>
      <c r="E14" s="279">
        <v>266.64</v>
      </c>
      <c r="F14" s="279">
        <v>196.39099999999999</v>
      </c>
      <c r="G14" s="279">
        <v>859.23899999999992</v>
      </c>
      <c r="I14" s="276">
        <f t="shared" si="1"/>
        <v>1966</v>
      </c>
      <c r="J14" s="279">
        <v>1141.873</v>
      </c>
      <c r="K14" s="279">
        <v>1086.942</v>
      </c>
      <c r="L14" s="279">
        <v>695.67899999999997</v>
      </c>
      <c r="M14" s="279">
        <v>473.97200000000004</v>
      </c>
      <c r="N14" s="279">
        <v>3398.4660000000003</v>
      </c>
    </row>
    <row r="15" spans="1:14" x14ac:dyDescent="0.2">
      <c r="B15" s="276">
        <f t="shared" si="0"/>
        <v>1967</v>
      </c>
      <c r="C15" s="279">
        <v>197.06300000000002</v>
      </c>
      <c r="D15" s="279">
        <v>229.732</v>
      </c>
      <c r="E15" s="279">
        <v>292.16500000000002</v>
      </c>
      <c r="F15" s="279">
        <v>206.22</v>
      </c>
      <c r="G15" s="279">
        <v>925.18000000000006</v>
      </c>
      <c r="I15" s="276">
        <f t="shared" si="1"/>
        <v>1967</v>
      </c>
      <c r="J15" s="279">
        <v>1218.5170000000001</v>
      </c>
      <c r="K15" s="279">
        <v>1190.761</v>
      </c>
      <c r="L15" s="279">
        <v>838.54</v>
      </c>
      <c r="M15" s="279">
        <v>510.57400000000001</v>
      </c>
      <c r="N15" s="279">
        <v>3758.3920000000003</v>
      </c>
    </row>
    <row r="16" spans="1:14" x14ac:dyDescent="0.2">
      <c r="B16" s="276">
        <f t="shared" si="0"/>
        <v>1968</v>
      </c>
      <c r="C16" s="279">
        <v>213.37</v>
      </c>
      <c r="D16" s="279">
        <v>251.244</v>
      </c>
      <c r="E16" s="279">
        <v>325.79900000000004</v>
      </c>
      <c r="F16" s="279">
        <v>223.547</v>
      </c>
      <c r="G16" s="279">
        <v>1013.96</v>
      </c>
      <c r="I16" s="276">
        <f t="shared" si="1"/>
        <v>1968</v>
      </c>
      <c r="J16" s="279">
        <v>1224.99</v>
      </c>
      <c r="K16" s="279">
        <v>1225.232</v>
      </c>
      <c r="L16" s="279">
        <v>898.41200000000003</v>
      </c>
      <c r="M16" s="279">
        <v>542.79399999999998</v>
      </c>
      <c r="N16" s="279">
        <v>3891.4279999999999</v>
      </c>
    </row>
    <row r="17" spans="2:14" x14ac:dyDescent="0.2">
      <c r="B17" s="276">
        <f t="shared" si="0"/>
        <v>1969</v>
      </c>
      <c r="C17" s="279">
        <v>230.124</v>
      </c>
      <c r="D17" s="279">
        <v>276.089</v>
      </c>
      <c r="E17" s="279">
        <v>364.11900000000003</v>
      </c>
      <c r="F17" s="279">
        <v>237.4</v>
      </c>
      <c r="G17" s="279">
        <v>1107.732</v>
      </c>
      <c r="I17" s="276">
        <f t="shared" si="1"/>
        <v>1969</v>
      </c>
      <c r="J17" s="279">
        <v>1234.0219999999999</v>
      </c>
      <c r="K17" s="279">
        <v>1310.875</v>
      </c>
      <c r="L17" s="279">
        <v>945.95699999999999</v>
      </c>
      <c r="M17" s="279">
        <v>584.93399999999997</v>
      </c>
      <c r="N17" s="279">
        <v>4075.7879999999996</v>
      </c>
    </row>
    <row r="18" spans="2:14" x14ac:dyDescent="0.2">
      <c r="B18" s="276">
        <f t="shared" si="0"/>
        <v>1970</v>
      </c>
      <c r="C18" s="279">
        <v>249.149</v>
      </c>
      <c r="D18" s="279">
        <v>297.88200000000001</v>
      </c>
      <c r="E18" s="279">
        <v>399.35399999999998</v>
      </c>
      <c r="F18" s="279">
        <v>254.77799999999999</v>
      </c>
      <c r="G18" s="279">
        <v>1201.163</v>
      </c>
      <c r="I18" s="276">
        <f t="shared" si="1"/>
        <v>1970</v>
      </c>
      <c r="J18" s="279">
        <v>1289.4190000000001</v>
      </c>
      <c r="K18" s="279">
        <v>1325.674</v>
      </c>
      <c r="L18" s="279">
        <v>988.98800000000006</v>
      </c>
      <c r="M18" s="279">
        <v>612.83299999999997</v>
      </c>
      <c r="N18" s="279">
        <v>4216.9139999999998</v>
      </c>
    </row>
    <row r="19" spans="2:14" x14ac:dyDescent="0.2">
      <c r="B19" s="276">
        <f t="shared" si="0"/>
        <v>1971</v>
      </c>
      <c r="C19" s="279">
        <v>265.62400000000002</v>
      </c>
      <c r="D19" s="279">
        <v>315.399</v>
      </c>
      <c r="E19" s="279">
        <v>435.04200000000003</v>
      </c>
      <c r="F19" s="279">
        <v>271.94600000000003</v>
      </c>
      <c r="G19" s="279">
        <v>1288.011</v>
      </c>
      <c r="I19" s="276">
        <f t="shared" si="1"/>
        <v>1971</v>
      </c>
      <c r="J19" s="279">
        <v>1283.192</v>
      </c>
      <c r="K19" s="279">
        <v>1356.191</v>
      </c>
      <c r="L19" s="279">
        <v>991.21400000000006</v>
      </c>
      <c r="M19" s="279">
        <v>673.89499999999998</v>
      </c>
      <c r="N19" s="279">
        <v>4304.4920000000002</v>
      </c>
    </row>
    <row r="20" spans="2:14" x14ac:dyDescent="0.2">
      <c r="B20" s="276">
        <f t="shared" si="0"/>
        <v>1972</v>
      </c>
      <c r="C20" s="279">
        <v>284.78800000000001</v>
      </c>
      <c r="D20" s="279">
        <v>336.07600000000002</v>
      </c>
      <c r="E20" s="279">
        <v>480.16700000000003</v>
      </c>
      <c r="F20" s="279">
        <v>306.536</v>
      </c>
      <c r="G20" s="279">
        <v>1407.567</v>
      </c>
      <c r="I20" s="276">
        <f t="shared" si="1"/>
        <v>1972</v>
      </c>
      <c r="J20" s="279">
        <v>1301.6949999999999</v>
      </c>
      <c r="K20" s="279">
        <v>1429.855</v>
      </c>
      <c r="L20" s="279">
        <v>1010.814</v>
      </c>
      <c r="M20" s="279">
        <v>664.38099999999997</v>
      </c>
      <c r="N20" s="279">
        <v>4406.7449999999999</v>
      </c>
    </row>
    <row r="21" spans="2:14" x14ac:dyDescent="0.2">
      <c r="B21" s="276">
        <f t="shared" si="0"/>
        <v>1973</v>
      </c>
      <c r="C21" s="279">
        <v>305.70499999999998</v>
      </c>
      <c r="D21" s="279">
        <v>362.69600000000003</v>
      </c>
      <c r="E21" s="279">
        <v>524.66100000000006</v>
      </c>
      <c r="F21" s="279">
        <v>323.59199999999998</v>
      </c>
      <c r="G21" s="279">
        <v>1516.654</v>
      </c>
      <c r="I21" s="276">
        <f t="shared" si="1"/>
        <v>1973</v>
      </c>
      <c r="J21" s="279">
        <v>1303.434</v>
      </c>
      <c r="K21" s="279">
        <v>1403.6100000000001</v>
      </c>
      <c r="L21" s="279">
        <v>1053.4000000000001</v>
      </c>
      <c r="M21" s="279">
        <v>673.03800000000001</v>
      </c>
      <c r="N21" s="279">
        <v>4433.482</v>
      </c>
    </row>
    <row r="22" spans="2:14" x14ac:dyDescent="0.2">
      <c r="B22" s="276">
        <f t="shared" si="0"/>
        <v>1974</v>
      </c>
      <c r="C22" s="279">
        <v>294.67200000000003</v>
      </c>
      <c r="D22" s="279">
        <v>360.00100000000003</v>
      </c>
      <c r="E22" s="279">
        <v>531.16300000000001</v>
      </c>
      <c r="F22" s="279">
        <v>315.495</v>
      </c>
      <c r="G22" s="279">
        <v>1501.3310000000001</v>
      </c>
      <c r="I22" s="276">
        <f t="shared" si="1"/>
        <v>1974</v>
      </c>
      <c r="J22" s="279">
        <v>1167.3689999999999</v>
      </c>
      <c r="K22" s="279">
        <v>1438.9829999999999</v>
      </c>
      <c r="L22" s="279">
        <v>988.09400000000005</v>
      </c>
      <c r="M22" s="279">
        <v>661.06299999999999</v>
      </c>
      <c r="N22" s="279">
        <v>4255.509</v>
      </c>
    </row>
    <row r="23" spans="2:14" x14ac:dyDescent="0.2">
      <c r="B23" s="276">
        <f t="shared" si="0"/>
        <v>1975</v>
      </c>
      <c r="C23" s="279">
        <v>315.32299999999998</v>
      </c>
      <c r="D23" s="279">
        <v>371.33199999999999</v>
      </c>
      <c r="E23" s="279">
        <v>548.54</v>
      </c>
      <c r="F23" s="279">
        <v>362.63</v>
      </c>
      <c r="G23" s="279">
        <v>1597.8249999999998</v>
      </c>
      <c r="I23" s="276">
        <f t="shared" si="1"/>
        <v>1975</v>
      </c>
      <c r="J23" s="279">
        <v>1068.463</v>
      </c>
      <c r="K23" s="279">
        <v>1396.472</v>
      </c>
      <c r="L23" s="279">
        <v>944.548</v>
      </c>
      <c r="M23" s="279">
        <v>646.48900000000003</v>
      </c>
      <c r="N23" s="279">
        <v>4055.9720000000002</v>
      </c>
    </row>
    <row r="24" spans="2:14" x14ac:dyDescent="0.2">
      <c r="B24" s="276">
        <f t="shared" si="0"/>
        <v>1976</v>
      </c>
      <c r="C24" s="279">
        <v>326.99200000000002</v>
      </c>
      <c r="D24" s="279">
        <v>398.62799999999999</v>
      </c>
      <c r="E24" s="279">
        <v>575.95900000000006</v>
      </c>
      <c r="F24" s="279">
        <v>376.36599999999999</v>
      </c>
      <c r="G24" s="279">
        <v>1677.9450000000002</v>
      </c>
      <c r="I24" s="276">
        <f t="shared" si="1"/>
        <v>1976</v>
      </c>
      <c r="J24" s="279">
        <v>1238.566</v>
      </c>
      <c r="K24" s="279">
        <v>1456.768</v>
      </c>
      <c r="L24" s="279">
        <v>1028.232</v>
      </c>
      <c r="M24" s="279">
        <v>646.09900000000005</v>
      </c>
      <c r="N24" s="279">
        <v>4369.665</v>
      </c>
    </row>
    <row r="25" spans="2:14" x14ac:dyDescent="0.2">
      <c r="B25" s="276">
        <f t="shared" si="0"/>
        <v>1977</v>
      </c>
      <c r="C25" s="279">
        <v>334.75</v>
      </c>
      <c r="D25" s="279">
        <v>416.27</v>
      </c>
      <c r="E25" s="279">
        <v>618.26400000000001</v>
      </c>
      <c r="F25" s="279">
        <v>384.58100000000002</v>
      </c>
      <c r="G25" s="279">
        <v>1753.8650000000002</v>
      </c>
      <c r="I25" s="276">
        <f t="shared" si="1"/>
        <v>1977</v>
      </c>
      <c r="J25" s="279">
        <v>1172.472</v>
      </c>
      <c r="K25" s="279">
        <v>1344.3030000000001</v>
      </c>
      <c r="L25" s="279">
        <v>1094.098</v>
      </c>
      <c r="M25" s="279">
        <v>645.84199999999998</v>
      </c>
      <c r="N25" s="279">
        <v>4256.7150000000001</v>
      </c>
    </row>
    <row r="26" spans="2:14" x14ac:dyDescent="0.2">
      <c r="B26" s="276">
        <f t="shared" si="0"/>
        <v>1978</v>
      </c>
      <c r="C26" s="279">
        <v>343.94200000000001</v>
      </c>
      <c r="D26" s="279">
        <v>425.86700000000002</v>
      </c>
      <c r="E26" s="279">
        <v>649.16700000000003</v>
      </c>
      <c r="F26" s="279">
        <v>394.29700000000003</v>
      </c>
      <c r="G26" s="279">
        <v>1813.2730000000001</v>
      </c>
      <c r="I26" s="276">
        <f t="shared" si="1"/>
        <v>1978</v>
      </c>
      <c r="J26" s="279">
        <v>1147.7660000000001</v>
      </c>
      <c r="K26" s="279">
        <v>1425.3009999999999</v>
      </c>
      <c r="L26" s="279">
        <v>1100.7070000000001</v>
      </c>
      <c r="M26" s="279">
        <v>634.65499999999997</v>
      </c>
      <c r="N26" s="279">
        <v>4308.4290000000001</v>
      </c>
    </row>
    <row r="27" spans="2:14" x14ac:dyDescent="0.2">
      <c r="B27" s="276">
        <f t="shared" si="0"/>
        <v>1979</v>
      </c>
      <c r="C27" s="279">
        <v>349.59300000000002</v>
      </c>
      <c r="D27" s="279">
        <v>437.34199999999998</v>
      </c>
      <c r="E27" s="279">
        <v>656.91300000000001</v>
      </c>
      <c r="F27" s="279">
        <v>410.27300000000002</v>
      </c>
      <c r="G27" s="279">
        <v>1854.1210000000001</v>
      </c>
      <c r="I27" s="276">
        <f t="shared" si="1"/>
        <v>1979</v>
      </c>
      <c r="J27" s="279">
        <v>991.09199999999998</v>
      </c>
      <c r="K27" s="279">
        <v>1364.248</v>
      </c>
      <c r="L27" s="279">
        <v>1352.2719999999999</v>
      </c>
      <c r="M27" s="279">
        <v>657.71600000000001</v>
      </c>
      <c r="N27" s="279">
        <v>4365.3280000000004</v>
      </c>
    </row>
    <row r="28" spans="2:14" x14ac:dyDescent="0.2">
      <c r="B28" s="276">
        <f t="shared" si="0"/>
        <v>1980</v>
      </c>
      <c r="C28" s="279">
        <v>357.65699999999998</v>
      </c>
      <c r="D28" s="279">
        <v>441.78500000000003</v>
      </c>
      <c r="E28" s="279">
        <v>690.87599999999998</v>
      </c>
      <c r="F28" s="279">
        <v>415.774</v>
      </c>
      <c r="G28" s="279">
        <v>1906.0920000000001</v>
      </c>
      <c r="I28" s="276">
        <f t="shared" si="1"/>
        <v>1980</v>
      </c>
      <c r="J28" s="279">
        <v>1041.2729999999999</v>
      </c>
      <c r="K28" s="279">
        <v>1261.501</v>
      </c>
      <c r="L28" s="279">
        <v>1117.7190000000001</v>
      </c>
      <c r="M28" s="279">
        <v>666.91800000000001</v>
      </c>
      <c r="N28" s="279">
        <v>4087.4110000000001</v>
      </c>
    </row>
    <row r="29" spans="2:14" x14ac:dyDescent="0.2">
      <c r="B29" s="276">
        <f t="shared" si="0"/>
        <v>1981</v>
      </c>
      <c r="C29" s="279">
        <v>371.702</v>
      </c>
      <c r="D29" s="279">
        <v>465.72700000000003</v>
      </c>
      <c r="E29" s="279">
        <v>747.601</v>
      </c>
      <c r="F29" s="279">
        <v>448.20800000000003</v>
      </c>
      <c r="G29" s="279">
        <v>2033.2380000000003</v>
      </c>
      <c r="I29" s="276">
        <f t="shared" si="1"/>
        <v>1981</v>
      </c>
      <c r="J29" s="279">
        <v>926.17200000000003</v>
      </c>
      <c r="K29" s="279">
        <v>1171.5150000000001</v>
      </c>
      <c r="L29" s="279">
        <v>1078.973</v>
      </c>
      <c r="M29" s="279">
        <v>641.83900000000006</v>
      </c>
      <c r="N29" s="279">
        <v>3818.4989999999998</v>
      </c>
    </row>
    <row r="30" spans="2:14" x14ac:dyDescent="0.2">
      <c r="B30" s="276">
        <f t="shared" si="0"/>
        <v>1982</v>
      </c>
      <c r="C30" s="279">
        <v>376.71500000000003</v>
      </c>
      <c r="D30" s="279">
        <v>473.50600000000003</v>
      </c>
      <c r="E30" s="279">
        <v>775.75800000000004</v>
      </c>
      <c r="F30" s="279">
        <v>451.07100000000003</v>
      </c>
      <c r="G30" s="279">
        <v>2077.0500000000002</v>
      </c>
      <c r="I30" s="276">
        <f t="shared" si="1"/>
        <v>1982</v>
      </c>
      <c r="J30" s="279">
        <v>965.721</v>
      </c>
      <c r="K30" s="279">
        <v>1196.3230000000001</v>
      </c>
      <c r="L30" s="279">
        <v>1018.3720000000001</v>
      </c>
      <c r="M30" s="279">
        <v>670.33</v>
      </c>
      <c r="N30" s="279">
        <v>3850.7460000000001</v>
      </c>
    </row>
    <row r="31" spans="2:14" x14ac:dyDescent="0.2">
      <c r="B31" s="276">
        <f t="shared" si="0"/>
        <v>1983</v>
      </c>
      <c r="C31" s="279">
        <v>389.63499999999999</v>
      </c>
      <c r="D31" s="279">
        <v>483.44400000000002</v>
      </c>
      <c r="E31" s="279">
        <v>800.524</v>
      </c>
      <c r="F31" s="279">
        <v>442.83699999999999</v>
      </c>
      <c r="G31" s="279">
        <v>2116.44</v>
      </c>
      <c r="I31" s="276">
        <f t="shared" si="1"/>
        <v>1983</v>
      </c>
      <c r="J31" s="279">
        <v>877.37700000000007</v>
      </c>
      <c r="K31" s="279">
        <v>1218.3330000000001</v>
      </c>
      <c r="L31" s="279">
        <v>1096.606</v>
      </c>
      <c r="M31" s="279">
        <v>636.6</v>
      </c>
      <c r="N31" s="279">
        <v>3828.9159999999997</v>
      </c>
    </row>
    <row r="32" spans="2:14" x14ac:dyDescent="0.2">
      <c r="B32" s="276">
        <f t="shared" si="0"/>
        <v>1984</v>
      </c>
      <c r="C32" s="279">
        <v>413.221</v>
      </c>
      <c r="D32" s="279">
        <v>512.77800000000002</v>
      </c>
      <c r="E32" s="279">
        <v>831.77</v>
      </c>
      <c r="F32" s="279">
        <v>506.70499999999998</v>
      </c>
      <c r="G32" s="279">
        <v>2264.4740000000002</v>
      </c>
      <c r="I32" s="276">
        <f t="shared" si="1"/>
        <v>1984</v>
      </c>
      <c r="J32" s="279">
        <v>997.59199999999998</v>
      </c>
      <c r="K32" s="279">
        <v>1312.9860000000001</v>
      </c>
      <c r="L32" s="279">
        <v>1036.8130000000001</v>
      </c>
      <c r="M32" s="279">
        <v>637.52800000000002</v>
      </c>
      <c r="N32" s="279">
        <v>3984.9189999999999</v>
      </c>
    </row>
    <row r="33" spans="2:14" x14ac:dyDescent="0.2">
      <c r="B33" s="276">
        <f t="shared" si="0"/>
        <v>1985</v>
      </c>
      <c r="C33" s="279">
        <v>428.66399999999999</v>
      </c>
      <c r="D33" s="279">
        <v>516.15800000000002</v>
      </c>
      <c r="E33" s="279">
        <v>878.04</v>
      </c>
      <c r="F33" s="279">
        <v>528.41999999999996</v>
      </c>
      <c r="G33" s="279">
        <v>2351.2820000000002</v>
      </c>
      <c r="I33" s="276">
        <f t="shared" si="1"/>
        <v>1985</v>
      </c>
      <c r="J33" s="279">
        <v>935.08400000000006</v>
      </c>
      <c r="K33" s="279">
        <v>1196.2139999999999</v>
      </c>
      <c r="L33" s="279">
        <v>978.46</v>
      </c>
      <c r="M33" s="279">
        <v>606.39599999999996</v>
      </c>
      <c r="N33" s="279">
        <v>3716.1539999999995</v>
      </c>
    </row>
    <row r="34" spans="2:14" x14ac:dyDescent="0.2">
      <c r="B34" s="276">
        <f t="shared" si="0"/>
        <v>1986</v>
      </c>
      <c r="C34" s="279">
        <v>449.60900000000004</v>
      </c>
      <c r="D34" s="279">
        <v>534.00700000000006</v>
      </c>
      <c r="E34" s="279">
        <v>918.13400000000001</v>
      </c>
      <c r="F34" s="279">
        <v>536.875</v>
      </c>
      <c r="G34" s="279">
        <v>2438.625</v>
      </c>
      <c r="I34" s="276">
        <f t="shared" si="1"/>
        <v>1986</v>
      </c>
      <c r="J34" s="279">
        <v>1039.9749999999999</v>
      </c>
      <c r="K34" s="279">
        <v>1101.6010000000001</v>
      </c>
      <c r="L34" s="279">
        <v>939.947</v>
      </c>
      <c r="M34" s="279">
        <v>597.28499999999997</v>
      </c>
      <c r="N34" s="279">
        <v>3678.808</v>
      </c>
    </row>
    <row r="35" spans="2:14" x14ac:dyDescent="0.2">
      <c r="B35" s="276">
        <f t="shared" si="0"/>
        <v>1987</v>
      </c>
      <c r="C35" s="279">
        <v>473.41300000000001</v>
      </c>
      <c r="D35" s="279">
        <v>556.71299999999997</v>
      </c>
      <c r="E35" s="279">
        <v>953.83400000000006</v>
      </c>
      <c r="F35" s="279">
        <v>554.798</v>
      </c>
      <c r="G35" s="279">
        <v>2538.7579999999998</v>
      </c>
      <c r="I35" s="276">
        <f t="shared" si="1"/>
        <v>1987</v>
      </c>
      <c r="J35" s="279">
        <v>1021.9920000000001</v>
      </c>
      <c r="K35" s="279">
        <v>1120.2919999999999</v>
      </c>
      <c r="L35" s="279">
        <v>970.91</v>
      </c>
      <c r="M35" s="279">
        <v>648.06600000000003</v>
      </c>
      <c r="N35" s="279">
        <v>3761.26</v>
      </c>
    </row>
    <row r="36" spans="2:14" x14ac:dyDescent="0.2">
      <c r="B36" s="276">
        <f t="shared" si="0"/>
        <v>1988</v>
      </c>
      <c r="C36" s="279">
        <v>501.78199999999998</v>
      </c>
      <c r="D36" s="279">
        <v>592.68500000000006</v>
      </c>
      <c r="E36" s="279">
        <v>1000.942</v>
      </c>
      <c r="F36" s="279">
        <v>579.69799999999998</v>
      </c>
      <c r="G36" s="279">
        <v>2675.107</v>
      </c>
      <c r="I36" s="276">
        <f t="shared" si="1"/>
        <v>1988</v>
      </c>
      <c r="J36" s="279">
        <v>1071.1780000000001</v>
      </c>
      <c r="K36" s="279">
        <v>1207.569</v>
      </c>
      <c r="L36" s="279">
        <v>1010.499</v>
      </c>
      <c r="M36" s="279">
        <v>691.71100000000001</v>
      </c>
      <c r="N36" s="279">
        <v>3980.9570000000003</v>
      </c>
    </row>
    <row r="37" spans="2:14" x14ac:dyDescent="0.2">
      <c r="B37" s="276">
        <f t="shared" si="0"/>
        <v>1989</v>
      </c>
      <c r="C37" s="279">
        <v>516.58000000000004</v>
      </c>
      <c r="D37" s="279">
        <v>603.42600000000004</v>
      </c>
      <c r="E37" s="279">
        <v>1047.193</v>
      </c>
      <c r="F37" s="279">
        <v>599.44100000000003</v>
      </c>
      <c r="G37" s="279">
        <v>2766.6400000000003</v>
      </c>
      <c r="I37" s="276">
        <f t="shared" si="1"/>
        <v>1989</v>
      </c>
      <c r="J37" s="279">
        <v>1125.6089999999999</v>
      </c>
      <c r="K37" s="279">
        <v>1209.3320000000001</v>
      </c>
      <c r="L37" s="279">
        <v>999.31900000000007</v>
      </c>
      <c r="M37" s="279">
        <v>696.10699999999997</v>
      </c>
      <c r="N37" s="279">
        <v>4030.3669999999997</v>
      </c>
    </row>
    <row r="38" spans="2:14" x14ac:dyDescent="0.2">
      <c r="B38" s="276">
        <f t="shared" si="0"/>
        <v>1990</v>
      </c>
      <c r="C38" s="279">
        <v>521.47199999999998</v>
      </c>
      <c r="D38" s="279">
        <v>618.06899999999996</v>
      </c>
      <c r="E38" s="279">
        <v>1095.1020000000001</v>
      </c>
      <c r="F38" s="279">
        <v>625.50800000000004</v>
      </c>
      <c r="G38" s="279">
        <v>2860.1509999999998</v>
      </c>
      <c r="I38" s="276">
        <f t="shared" si="1"/>
        <v>1990</v>
      </c>
      <c r="J38" s="279">
        <v>1085.0360000000001</v>
      </c>
      <c r="K38" s="279">
        <v>1142.1569999999999</v>
      </c>
      <c r="L38" s="279">
        <v>945.89200000000005</v>
      </c>
      <c r="M38" s="279">
        <v>707.60699999999997</v>
      </c>
      <c r="N38" s="279">
        <v>3880.692</v>
      </c>
    </row>
    <row r="39" spans="2:14" x14ac:dyDescent="0.2">
      <c r="B39" s="276">
        <f t="shared" si="0"/>
        <v>1991</v>
      </c>
      <c r="C39" s="279">
        <v>530.70400000000006</v>
      </c>
      <c r="D39" s="279">
        <v>646.52499999999998</v>
      </c>
      <c r="E39" s="279">
        <v>1118.319</v>
      </c>
      <c r="F39" s="279">
        <v>622.548</v>
      </c>
      <c r="G39" s="279">
        <v>2918.0959999999995</v>
      </c>
      <c r="I39" s="276">
        <f t="shared" si="1"/>
        <v>1991</v>
      </c>
      <c r="J39" s="279">
        <v>1092.5309999999999</v>
      </c>
      <c r="K39" s="279">
        <v>1161.739</v>
      </c>
      <c r="L39" s="279">
        <v>949.84300000000007</v>
      </c>
      <c r="M39" s="279">
        <v>725.48400000000004</v>
      </c>
      <c r="N39" s="279">
        <v>3929.5970000000002</v>
      </c>
    </row>
    <row r="40" spans="2:14" x14ac:dyDescent="0.2">
      <c r="B40" s="276">
        <f t="shared" si="0"/>
        <v>1992</v>
      </c>
      <c r="C40" s="279">
        <v>530.255</v>
      </c>
      <c r="D40" s="279">
        <v>631.05000000000007</v>
      </c>
      <c r="E40" s="279">
        <v>1100.566</v>
      </c>
      <c r="F40" s="279">
        <v>638.35400000000004</v>
      </c>
      <c r="G40" s="279">
        <v>2900.2250000000004</v>
      </c>
      <c r="I40" s="276">
        <f t="shared" si="1"/>
        <v>1992</v>
      </c>
      <c r="J40" s="279">
        <v>1142.624</v>
      </c>
      <c r="K40" s="279">
        <v>1157.963</v>
      </c>
      <c r="L40" s="279">
        <v>987.52200000000005</v>
      </c>
      <c r="M40" s="279">
        <v>686.84</v>
      </c>
      <c r="N40" s="279">
        <v>3974.9490000000001</v>
      </c>
    </row>
    <row r="41" spans="2:14" x14ac:dyDescent="0.2">
      <c r="B41" s="276">
        <f t="shared" si="0"/>
        <v>1993</v>
      </c>
      <c r="C41" s="279">
        <v>545.34</v>
      </c>
      <c r="D41" s="279">
        <v>686.87800000000004</v>
      </c>
      <c r="E41" s="279">
        <v>1146.5650000000001</v>
      </c>
      <c r="F41" s="279">
        <v>639.97199999999998</v>
      </c>
      <c r="G41" s="279">
        <v>3018.7550000000001</v>
      </c>
      <c r="I41" s="276">
        <f t="shared" si="1"/>
        <v>1993</v>
      </c>
      <c r="J41" s="279">
        <v>1121.0940000000001</v>
      </c>
      <c r="K41" s="279">
        <v>1199.81</v>
      </c>
      <c r="L41" s="279">
        <v>972.88599999999997</v>
      </c>
      <c r="M41" s="279">
        <v>671.25599999999997</v>
      </c>
      <c r="N41" s="279">
        <v>3965.0459999999998</v>
      </c>
    </row>
    <row r="42" spans="2:14" x14ac:dyDescent="0.2">
      <c r="B42" s="276">
        <f t="shared" si="0"/>
        <v>1994</v>
      </c>
      <c r="C42" s="279">
        <v>562.53700000000003</v>
      </c>
      <c r="D42" s="279">
        <v>712.14099999999996</v>
      </c>
      <c r="E42" s="279">
        <v>1197.4560000000001</v>
      </c>
      <c r="F42" s="279">
        <v>643.38700000000006</v>
      </c>
      <c r="G42" s="279">
        <v>3115.5210000000002</v>
      </c>
      <c r="I42" s="276">
        <f t="shared" si="1"/>
        <v>1994</v>
      </c>
      <c r="J42" s="279">
        <v>1168.1949999999999</v>
      </c>
      <c r="K42" s="279">
        <v>1187.761</v>
      </c>
      <c r="L42" s="279">
        <v>975.08500000000004</v>
      </c>
      <c r="M42" s="279">
        <v>674.577</v>
      </c>
      <c r="N42" s="279">
        <v>4005.6180000000004</v>
      </c>
    </row>
    <row r="43" spans="2:14" x14ac:dyDescent="0.2">
      <c r="B43" s="276">
        <f t="shared" si="0"/>
        <v>1995</v>
      </c>
      <c r="C43" s="279">
        <v>581.88</v>
      </c>
      <c r="D43" s="279">
        <v>739.87400000000002</v>
      </c>
      <c r="E43" s="279">
        <v>1276.672</v>
      </c>
      <c r="F43" s="279">
        <v>653.61</v>
      </c>
      <c r="G43" s="279">
        <v>3252.0360000000001</v>
      </c>
      <c r="I43" s="276">
        <f t="shared" si="1"/>
        <v>1995</v>
      </c>
      <c r="J43" s="279">
        <v>1138.2819999999999</v>
      </c>
      <c r="K43" s="279">
        <v>1237.386</v>
      </c>
      <c r="L43" s="279">
        <v>1023.78</v>
      </c>
      <c r="M43" s="279">
        <v>695.20600000000002</v>
      </c>
      <c r="N43" s="279">
        <v>4094.6539999999995</v>
      </c>
    </row>
    <row r="44" spans="2:14" x14ac:dyDescent="0.2">
      <c r="B44" s="276">
        <f t="shared" si="0"/>
        <v>1996</v>
      </c>
      <c r="C44" s="279">
        <v>590.03899999999999</v>
      </c>
      <c r="D44" s="279">
        <v>755.42100000000005</v>
      </c>
      <c r="E44" s="279">
        <v>1316.442</v>
      </c>
      <c r="F44" s="279">
        <v>682.06500000000005</v>
      </c>
      <c r="G44" s="279">
        <v>3343.9670000000001</v>
      </c>
      <c r="I44" s="276">
        <f t="shared" si="1"/>
        <v>1996</v>
      </c>
      <c r="J44" s="279">
        <v>1208.742</v>
      </c>
      <c r="K44" s="279">
        <v>1336.3990000000001</v>
      </c>
      <c r="L44" s="279">
        <v>1042.4059999999999</v>
      </c>
      <c r="M44" s="279">
        <v>682.77300000000002</v>
      </c>
      <c r="N44" s="279">
        <v>4270.32</v>
      </c>
    </row>
    <row r="45" spans="2:14" x14ac:dyDescent="0.2">
      <c r="B45" s="276">
        <f t="shared" si="0"/>
        <v>1997</v>
      </c>
      <c r="C45" s="279">
        <v>597.95600000000002</v>
      </c>
      <c r="D45" s="279">
        <v>768.19799999999998</v>
      </c>
      <c r="E45" s="279">
        <v>1433.32</v>
      </c>
      <c r="F45" s="279">
        <v>703.37</v>
      </c>
      <c r="G45" s="279">
        <v>3502.8440000000001</v>
      </c>
      <c r="I45" s="276">
        <f t="shared" si="1"/>
        <v>1997</v>
      </c>
      <c r="J45" s="279">
        <v>1262.3320000000001</v>
      </c>
      <c r="K45" s="279">
        <v>1277.2909999999999</v>
      </c>
      <c r="L45" s="279">
        <v>1061.7360000000001</v>
      </c>
      <c r="M45" s="279">
        <v>690.96600000000001</v>
      </c>
      <c r="N45" s="279">
        <v>4292.3250000000007</v>
      </c>
    </row>
    <row r="46" spans="2:14" x14ac:dyDescent="0.2">
      <c r="B46" s="276">
        <f t="shared" si="0"/>
        <v>1998</v>
      </c>
      <c r="C46" s="279">
        <v>617.63900000000001</v>
      </c>
      <c r="D46" s="279">
        <v>796.42500000000007</v>
      </c>
      <c r="E46" s="279">
        <v>1521.702</v>
      </c>
      <c r="F46" s="279">
        <v>742.226</v>
      </c>
      <c r="G46" s="279">
        <v>3677.9920000000002</v>
      </c>
      <c r="I46" s="276">
        <f t="shared" si="1"/>
        <v>1998</v>
      </c>
      <c r="J46" s="279">
        <v>1161.8410000000001</v>
      </c>
      <c r="K46" s="279">
        <v>1118.1110000000001</v>
      </c>
      <c r="L46" s="279">
        <v>984.80399999999997</v>
      </c>
      <c r="M46" s="279">
        <v>740.26099999999997</v>
      </c>
      <c r="N46" s="279">
        <v>4005.0170000000003</v>
      </c>
    </row>
    <row r="47" spans="2:14" x14ac:dyDescent="0.2">
      <c r="B47" s="276">
        <f t="shared" si="0"/>
        <v>1999</v>
      </c>
      <c r="C47" s="279">
        <v>634.24199999999996</v>
      </c>
      <c r="D47" s="279">
        <v>823.00200000000007</v>
      </c>
      <c r="E47" s="279">
        <v>1560.893</v>
      </c>
      <c r="F47" s="279">
        <v>748.10199999999998</v>
      </c>
      <c r="G47" s="279">
        <v>3766.239</v>
      </c>
      <c r="I47" s="276">
        <f t="shared" si="1"/>
        <v>1999</v>
      </c>
      <c r="J47" s="279">
        <v>1207.6189999999999</v>
      </c>
      <c r="K47" s="279">
        <v>1158.425</v>
      </c>
      <c r="L47" s="279">
        <v>991.96400000000006</v>
      </c>
      <c r="M47" s="279">
        <v>690.75099999999998</v>
      </c>
      <c r="N47" s="279">
        <v>4048.759</v>
      </c>
    </row>
    <row r="48" spans="2:14" x14ac:dyDescent="0.2">
      <c r="B48" s="276">
        <f t="shared" si="0"/>
        <v>2000</v>
      </c>
      <c r="C48" s="279">
        <v>668.053</v>
      </c>
      <c r="D48" s="279">
        <v>858.65600000000006</v>
      </c>
      <c r="E48" s="279">
        <v>1639.9259999999999</v>
      </c>
      <c r="F48" s="279">
        <v>789.05700000000002</v>
      </c>
      <c r="G48" s="279">
        <v>3955.692</v>
      </c>
      <c r="I48" s="276">
        <f t="shared" si="1"/>
        <v>2000</v>
      </c>
      <c r="J48" s="279">
        <v>1249.7719999999999</v>
      </c>
      <c r="K48" s="279">
        <v>1220.8689999999999</v>
      </c>
      <c r="L48" s="279">
        <v>1106.646</v>
      </c>
      <c r="M48" s="279">
        <v>683.91600000000005</v>
      </c>
      <c r="N48" s="279">
        <v>4261.2029999999995</v>
      </c>
    </row>
    <row r="49" spans="1:14" x14ac:dyDescent="0.2">
      <c r="B49" s="276">
        <f t="shared" si="0"/>
        <v>2001</v>
      </c>
      <c r="C49" s="279">
        <v>677.95699999999999</v>
      </c>
      <c r="D49" s="279">
        <v>905.18600000000004</v>
      </c>
      <c r="E49" s="279">
        <v>1666.134</v>
      </c>
      <c r="F49" s="279">
        <v>813.58799999999997</v>
      </c>
      <c r="G49" s="279">
        <v>4062.8649999999998</v>
      </c>
      <c r="I49" s="276">
        <f t="shared" si="1"/>
        <v>2001</v>
      </c>
      <c r="J49" s="279">
        <v>1157.893</v>
      </c>
      <c r="K49" s="279">
        <v>1171.683</v>
      </c>
      <c r="L49" s="279">
        <v>1034.731</v>
      </c>
      <c r="M49" s="279">
        <v>703.45</v>
      </c>
      <c r="N49" s="279">
        <v>4067.7569999999996</v>
      </c>
    </row>
    <row r="50" spans="1:14" x14ac:dyDescent="0.2">
      <c r="B50" s="276">
        <f t="shared" si="0"/>
        <v>2002</v>
      </c>
      <c r="C50" s="279">
        <v>695.25900000000001</v>
      </c>
      <c r="D50" s="279">
        <v>910.24599999999998</v>
      </c>
      <c r="E50" s="279">
        <v>1673.847</v>
      </c>
      <c r="F50" s="279">
        <v>830.46699999999998</v>
      </c>
      <c r="G50" s="279">
        <v>4109.8189999999995</v>
      </c>
      <c r="I50" s="276">
        <f t="shared" si="1"/>
        <v>2002</v>
      </c>
      <c r="J50" s="279">
        <v>1177.028</v>
      </c>
      <c r="K50" s="279">
        <v>1204.04</v>
      </c>
      <c r="L50" s="279">
        <v>1061.364</v>
      </c>
      <c r="M50" s="279">
        <v>681.904</v>
      </c>
      <c r="N50" s="279">
        <v>4124.3360000000002</v>
      </c>
    </row>
    <row r="51" spans="1:14" x14ac:dyDescent="0.2">
      <c r="B51" s="276">
        <f t="shared" si="0"/>
        <v>2003</v>
      </c>
      <c r="C51" s="279">
        <v>698.49800000000005</v>
      </c>
      <c r="D51" s="279">
        <v>894.59800000000007</v>
      </c>
      <c r="E51" s="279">
        <v>1669.1680000000001</v>
      </c>
      <c r="F51" s="279">
        <v>827.79500000000007</v>
      </c>
      <c r="G51" s="279">
        <v>4090.0590000000002</v>
      </c>
      <c r="I51" s="276">
        <f t="shared" si="1"/>
        <v>2003</v>
      </c>
      <c r="J51" s="279">
        <v>1269.3710000000001</v>
      </c>
      <c r="K51" s="279">
        <v>1254.3920000000001</v>
      </c>
      <c r="L51" s="279">
        <v>1106.67</v>
      </c>
      <c r="M51" s="279">
        <v>662.93200000000002</v>
      </c>
      <c r="N51" s="279">
        <v>4293.3649999999998</v>
      </c>
    </row>
    <row r="52" spans="1:14" x14ac:dyDescent="0.2">
      <c r="B52" s="276">
        <f t="shared" si="0"/>
        <v>2004</v>
      </c>
      <c r="C52" s="279">
        <v>718.19299999999998</v>
      </c>
      <c r="D52" s="279">
        <v>897.52800000000002</v>
      </c>
      <c r="E52" s="279">
        <v>1716.6990000000001</v>
      </c>
      <c r="F52" s="279">
        <v>865.79300000000001</v>
      </c>
      <c r="G52" s="279">
        <v>4198.2129999999997</v>
      </c>
      <c r="I52" s="276">
        <f t="shared" si="1"/>
        <v>2004</v>
      </c>
      <c r="J52" s="279">
        <v>1270.9639999999999</v>
      </c>
      <c r="K52" s="279">
        <v>1205.354</v>
      </c>
      <c r="L52" s="279">
        <v>1076.336</v>
      </c>
      <c r="M52" s="279">
        <v>675.00099999999998</v>
      </c>
      <c r="N52" s="279">
        <v>4227.6550000000007</v>
      </c>
    </row>
    <row r="53" spans="1:14" x14ac:dyDescent="0.2">
      <c r="B53" s="276">
        <f t="shared" si="0"/>
        <v>2005</v>
      </c>
      <c r="C53" s="279">
        <v>740.89</v>
      </c>
      <c r="D53" s="279">
        <v>945.45600000000002</v>
      </c>
      <c r="E53" s="279">
        <v>1795.2270000000001</v>
      </c>
      <c r="F53" s="279">
        <v>868.995</v>
      </c>
      <c r="G53" s="279">
        <v>4350.5680000000002</v>
      </c>
      <c r="I53" s="276">
        <f t="shared" si="1"/>
        <v>2005</v>
      </c>
      <c r="J53" s="279">
        <v>1161.1030000000001</v>
      </c>
      <c r="K53" s="279">
        <v>1166.5340000000001</v>
      </c>
      <c r="L53" s="279">
        <v>1037.78</v>
      </c>
      <c r="M53" s="279">
        <v>680.15899999999999</v>
      </c>
      <c r="N53" s="279">
        <v>4045.5760000000005</v>
      </c>
    </row>
    <row r="54" spans="1:14" x14ac:dyDescent="0.2">
      <c r="B54" s="276">
        <f t="shared" si="0"/>
        <v>2006</v>
      </c>
      <c r="C54" s="279">
        <v>734.47</v>
      </c>
      <c r="D54" s="279">
        <v>949.43899999999996</v>
      </c>
      <c r="E54" s="279">
        <v>1853.6369999999999</v>
      </c>
      <c r="F54" s="279">
        <v>897.18399999999997</v>
      </c>
      <c r="G54" s="279">
        <v>4434.7300000000005</v>
      </c>
      <c r="I54" s="276">
        <f t="shared" si="1"/>
        <v>2006</v>
      </c>
      <c r="J54" s="279">
        <v>1018.263</v>
      </c>
      <c r="K54" s="279">
        <v>1080.606</v>
      </c>
      <c r="L54" s="279">
        <v>953.30700000000002</v>
      </c>
      <c r="M54" s="279">
        <v>686.07500000000005</v>
      </c>
      <c r="N54" s="279">
        <v>3738.2510000000002</v>
      </c>
    </row>
    <row r="55" spans="1:14" x14ac:dyDescent="0.2">
      <c r="B55" s="276">
        <f t="shared" si="0"/>
        <v>2007</v>
      </c>
      <c r="C55" s="279">
        <v>749.077</v>
      </c>
      <c r="D55" s="279">
        <v>980.87300000000005</v>
      </c>
      <c r="E55" s="279">
        <v>1906.9960000000001</v>
      </c>
      <c r="F55" s="279">
        <v>922.56299999999999</v>
      </c>
      <c r="G55" s="279">
        <v>4559.509</v>
      </c>
      <c r="I55" s="276">
        <f t="shared" si="1"/>
        <v>2007</v>
      </c>
      <c r="J55" s="279">
        <v>1099.192</v>
      </c>
      <c r="K55" s="279">
        <v>1140.068</v>
      </c>
      <c r="L55" s="279">
        <v>985.28800000000001</v>
      </c>
      <c r="M55" s="279">
        <v>695.58199999999999</v>
      </c>
      <c r="N55" s="279">
        <v>3920.13</v>
      </c>
    </row>
    <row r="56" spans="1:14" x14ac:dyDescent="0.2">
      <c r="B56" s="276">
        <f t="shared" si="0"/>
        <v>2008</v>
      </c>
      <c r="C56" s="279">
        <v>750.60199999999998</v>
      </c>
      <c r="D56" s="279">
        <v>974.10800000000006</v>
      </c>
      <c r="E56" s="279">
        <v>1905.64</v>
      </c>
      <c r="F56" s="279">
        <v>928.02</v>
      </c>
      <c r="G56" s="279">
        <v>4558.3700000000008</v>
      </c>
      <c r="I56" s="276">
        <f t="shared" si="1"/>
        <v>2008</v>
      </c>
      <c r="J56" s="279">
        <v>1083.5060000000001</v>
      </c>
      <c r="K56" s="279">
        <v>1261.6849999999999</v>
      </c>
      <c r="L56" s="279">
        <v>1006.01</v>
      </c>
      <c r="M56" s="279">
        <v>739.89800000000002</v>
      </c>
      <c r="N56" s="279">
        <v>4091.0990000000002</v>
      </c>
    </row>
    <row r="57" spans="1:14" x14ac:dyDescent="0.2">
      <c r="B57" s="276">
        <f t="shared" si="0"/>
        <v>2009</v>
      </c>
      <c r="C57" s="279">
        <v>704.10400000000004</v>
      </c>
      <c r="D57" s="279">
        <v>946.02499999999998</v>
      </c>
      <c r="E57" s="279">
        <v>1903.174</v>
      </c>
      <c r="F57" s="279">
        <v>906.75400000000002</v>
      </c>
      <c r="G57" s="279">
        <v>4460.0569999999998</v>
      </c>
      <c r="I57" s="276">
        <f t="shared" si="1"/>
        <v>2009</v>
      </c>
      <c r="J57" s="279">
        <v>1070.319</v>
      </c>
      <c r="K57" s="279">
        <v>1219.5219999999999</v>
      </c>
      <c r="L57" s="279">
        <v>1025.1420000000001</v>
      </c>
      <c r="M57" s="279">
        <v>735.53</v>
      </c>
      <c r="N57" s="279">
        <v>4050.5129999999999</v>
      </c>
    </row>
    <row r="58" spans="1:14" x14ac:dyDescent="0.2">
      <c r="B58" s="276">
        <f t="shared" si="0"/>
        <v>2010</v>
      </c>
      <c r="C58" s="279">
        <v>718.95299999999997</v>
      </c>
      <c r="D58" s="279">
        <v>967.21</v>
      </c>
      <c r="E58" s="279">
        <v>1953.4570000000001</v>
      </c>
      <c r="F58" s="279">
        <v>899.02100000000007</v>
      </c>
      <c r="G58" s="279">
        <v>4538.6409999999996</v>
      </c>
      <c r="I58" s="276">
        <f t="shared" si="1"/>
        <v>2010</v>
      </c>
      <c r="J58" s="279">
        <v>1061.712</v>
      </c>
      <c r="K58" s="279">
        <v>1136.748</v>
      </c>
      <c r="L58" s="279">
        <v>1075.82</v>
      </c>
      <c r="M58" s="279">
        <v>733.72</v>
      </c>
      <c r="N58" s="279">
        <v>4008</v>
      </c>
    </row>
    <row r="59" spans="1:14" x14ac:dyDescent="0.2">
      <c r="B59" s="276">
        <f t="shared" si="0"/>
        <v>2011</v>
      </c>
      <c r="C59" s="279">
        <v>696.31399999999996</v>
      </c>
      <c r="D59" s="279">
        <v>965.05799999999999</v>
      </c>
      <c r="E59" s="279">
        <v>1956.979</v>
      </c>
      <c r="F59" s="279">
        <v>912.98099999999999</v>
      </c>
      <c r="G59" s="279">
        <v>4531.3319999999994</v>
      </c>
      <c r="I59" s="276">
        <f t="shared" si="1"/>
        <v>2011</v>
      </c>
      <c r="J59" s="279">
        <v>1081.2719999999999</v>
      </c>
      <c r="K59" s="279">
        <v>1182.338</v>
      </c>
      <c r="L59" s="279">
        <v>1032.6680000000001</v>
      </c>
      <c r="M59" s="279">
        <v>776.68700000000001</v>
      </c>
      <c r="N59" s="279">
        <v>4072.9649999999997</v>
      </c>
    </row>
    <row r="60" spans="1:14" x14ac:dyDescent="0.2">
      <c r="B60" s="276">
        <f t="shared" si="0"/>
        <v>2012</v>
      </c>
      <c r="C60" s="456">
        <f>C59</f>
        <v>696.31399999999996</v>
      </c>
      <c r="D60" s="456">
        <f t="shared" ref="D60:G60" si="2">D59</f>
        <v>965.05799999999999</v>
      </c>
      <c r="E60" s="456">
        <f t="shared" si="2"/>
        <v>1956.979</v>
      </c>
      <c r="F60" s="456">
        <f t="shared" si="2"/>
        <v>912.98099999999999</v>
      </c>
      <c r="G60" s="456">
        <f t="shared" si="2"/>
        <v>4531.3319999999994</v>
      </c>
      <c r="I60" s="276">
        <f t="shared" si="1"/>
        <v>2012</v>
      </c>
      <c r="J60" s="456">
        <f>J59</f>
        <v>1081.2719999999999</v>
      </c>
      <c r="K60" s="456">
        <f t="shared" ref="K60" si="3">K59</f>
        <v>1182.338</v>
      </c>
      <c r="L60" s="456">
        <f t="shared" ref="L60" si="4">L59</f>
        <v>1032.6680000000001</v>
      </c>
      <c r="M60" s="456">
        <f t="shared" ref="M60" si="5">M59</f>
        <v>776.68700000000001</v>
      </c>
      <c r="N60" s="456">
        <f t="shared" ref="N60" si="6">N59</f>
        <v>4072.9649999999997</v>
      </c>
    </row>
    <row r="63" spans="1:14" x14ac:dyDescent="0.2">
      <c r="A63" s="472" t="s">
        <v>1403</v>
      </c>
    </row>
    <row r="64" spans="1:14" x14ac:dyDescent="0.2">
      <c r="A64" s="472" t="s">
        <v>1401</v>
      </c>
      <c r="C64" s="501" t="s">
        <v>1400</v>
      </c>
    </row>
    <row r="65" spans="1:3" x14ac:dyDescent="0.2">
      <c r="A65" s="472" t="s">
        <v>1402</v>
      </c>
      <c r="C65" s="501" t="s">
        <v>1404</v>
      </c>
    </row>
  </sheetData>
  <hyperlinks>
    <hyperlink ref="K1" r:id="rId1" location="CompleteDataFile"/>
  </hyperlink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64"/>
  <sheetViews>
    <sheetView topLeftCell="B44" workbookViewId="0">
      <selection activeCell="I51" sqref="I51"/>
    </sheetView>
  </sheetViews>
  <sheetFormatPr defaultRowHeight="12.75" x14ac:dyDescent="0.2"/>
  <cols>
    <col min="1" max="2" width="9.140625" style="435"/>
    <col min="3" max="3" width="16.140625" style="435" customWidth="1"/>
    <col min="4" max="4" width="11.140625" style="435" customWidth="1"/>
    <col min="5" max="5" width="12.85546875" style="435" customWidth="1"/>
    <col min="6" max="6" width="11.42578125" style="435" customWidth="1"/>
    <col min="7" max="7" width="9.140625" style="435"/>
    <col min="8" max="8" width="10.140625" style="435" customWidth="1"/>
    <col min="9" max="10" width="9.140625" style="435"/>
    <col min="11" max="11" width="15.85546875" style="435" customWidth="1"/>
    <col min="12" max="12" width="11" style="435" customWidth="1"/>
    <col min="13" max="13" width="12.7109375" style="435" customWidth="1"/>
    <col min="14" max="14" width="11.140625" style="435" customWidth="1"/>
    <col min="15" max="15" width="11.28515625" style="435" customWidth="1"/>
    <col min="16" max="17" width="10.5703125" style="435" customWidth="1"/>
    <col min="18" max="18" width="11.42578125" style="435" customWidth="1"/>
    <col min="19" max="19" width="11" style="435" bestFit="1" customWidth="1"/>
    <col min="20" max="20" width="12.85546875" style="435" customWidth="1"/>
    <col min="21" max="21" width="11.28515625" style="435" customWidth="1"/>
    <col min="22" max="22" width="11.140625" style="435" customWidth="1"/>
    <col min="23" max="23" width="14.7109375" style="435" customWidth="1"/>
    <col min="24" max="24" width="11.85546875" style="435" customWidth="1"/>
    <col min="25" max="25" width="11" style="435" customWidth="1"/>
    <col min="26" max="27" width="9.140625" style="435"/>
    <col min="28" max="28" width="11" style="435" customWidth="1"/>
    <col min="29" max="29" width="10.7109375" style="435" customWidth="1"/>
    <col min="30" max="30" width="9.140625" style="435"/>
    <col min="31" max="31" width="9.85546875" style="435" customWidth="1"/>
    <col min="32" max="16384" width="9.140625" style="435"/>
  </cols>
  <sheetData>
    <row r="1" spans="2:28" x14ac:dyDescent="0.2">
      <c r="C1" s="436" t="s">
        <v>71</v>
      </c>
      <c r="K1" s="436" t="s">
        <v>68</v>
      </c>
    </row>
    <row r="3" spans="2:28" x14ac:dyDescent="0.2">
      <c r="C3" s="435" t="s">
        <v>98</v>
      </c>
      <c r="D3" s="435" t="s">
        <v>99</v>
      </c>
      <c r="E3" s="435" t="s">
        <v>100</v>
      </c>
      <c r="F3" s="435" t="s">
        <v>101</v>
      </c>
      <c r="G3" s="435" t="s">
        <v>176</v>
      </c>
      <c r="H3" s="437"/>
      <c r="I3" s="438"/>
      <c r="K3" s="435" t="s">
        <v>98</v>
      </c>
      <c r="L3" s="435" t="s">
        <v>99</v>
      </c>
      <c r="M3" s="435" t="s">
        <v>100</v>
      </c>
      <c r="N3" s="435" t="s">
        <v>101</v>
      </c>
      <c r="S3" s="437"/>
      <c r="T3" s="437"/>
      <c r="U3" s="437"/>
      <c r="V3" s="437"/>
      <c r="W3" s="437"/>
      <c r="X3" s="437"/>
      <c r="Y3" s="437"/>
      <c r="Z3" s="437"/>
      <c r="AA3" s="437"/>
      <c r="AB3" s="437"/>
    </row>
    <row r="4" spans="2:28" x14ac:dyDescent="0.2">
      <c r="H4" s="437"/>
      <c r="I4" s="438"/>
      <c r="S4" s="437"/>
      <c r="T4" s="437"/>
      <c r="U4" s="437"/>
      <c r="V4" s="437"/>
      <c r="W4" s="437"/>
      <c r="X4" s="437"/>
      <c r="Y4" s="437"/>
      <c r="Z4" s="437"/>
      <c r="AA4" s="437"/>
      <c r="AB4" s="437"/>
    </row>
    <row r="5" spans="2:28" x14ac:dyDescent="0.2">
      <c r="B5" s="435" t="s">
        <v>69</v>
      </c>
      <c r="C5" s="439" t="s">
        <v>1381</v>
      </c>
      <c r="D5" s="439" t="s">
        <v>1398</v>
      </c>
      <c r="E5" s="439" t="s">
        <v>1329</v>
      </c>
      <c r="F5" s="439" t="s">
        <v>1330</v>
      </c>
      <c r="G5" s="439" t="s">
        <v>1331</v>
      </c>
      <c r="H5" s="437"/>
      <c r="I5" s="438"/>
      <c r="J5" s="440" t="s">
        <v>69</v>
      </c>
      <c r="K5" s="439" t="s">
        <v>1381</v>
      </c>
      <c r="L5" s="439" t="s">
        <v>1399</v>
      </c>
      <c r="M5" s="439" t="s">
        <v>1329</v>
      </c>
      <c r="N5" s="439" t="s">
        <v>1330</v>
      </c>
      <c r="O5" s="439" t="s">
        <v>1331</v>
      </c>
      <c r="P5" s="455"/>
      <c r="S5" s="437"/>
      <c r="T5" s="448"/>
      <c r="U5" s="448"/>
      <c r="V5" s="448"/>
      <c r="W5" s="437"/>
      <c r="X5" s="437"/>
      <c r="Y5" s="437"/>
      <c r="Z5" s="437"/>
      <c r="AA5" s="437"/>
      <c r="AB5" s="437"/>
    </row>
    <row r="6" spans="2:28" ht="13.5" thickBot="1" x14ac:dyDescent="0.25">
      <c r="B6" s="441"/>
      <c r="C6" s="442" t="s">
        <v>1332</v>
      </c>
      <c r="D6" s="441" t="s">
        <v>605</v>
      </c>
      <c r="E6" s="441" t="s">
        <v>605</v>
      </c>
      <c r="F6" s="442" t="s">
        <v>1333</v>
      </c>
      <c r="G6" s="441" t="s">
        <v>605</v>
      </c>
      <c r="H6" s="443"/>
      <c r="I6" s="443"/>
      <c r="J6" s="441"/>
      <c r="K6" s="442" t="s">
        <v>1332</v>
      </c>
      <c r="L6" s="441" t="s">
        <v>605</v>
      </c>
      <c r="M6" s="441" t="s">
        <v>605</v>
      </c>
      <c r="N6" s="442" t="s">
        <v>1333</v>
      </c>
      <c r="O6" s="441" t="s">
        <v>605</v>
      </c>
      <c r="S6" s="437"/>
      <c r="T6" s="448"/>
      <c r="U6" s="448"/>
      <c r="V6" s="448"/>
      <c r="W6" s="437"/>
      <c r="X6" s="437"/>
      <c r="Y6" s="437"/>
      <c r="Z6" s="437"/>
      <c r="AA6" s="437"/>
      <c r="AB6" s="437"/>
    </row>
    <row r="7" spans="2:28" x14ac:dyDescent="0.2">
      <c r="B7" s="444">
        <v>1970</v>
      </c>
      <c r="C7" s="445">
        <f>AER11_Table2.1C_Update!W33</f>
        <v>1201163</v>
      </c>
      <c r="D7" s="446">
        <f>'Annual Data_MERT2.3_July14'!M34</f>
        <v>1201.163</v>
      </c>
      <c r="E7" s="446">
        <f>SEDS_CensusDiv!G18</f>
        <v>1201.163</v>
      </c>
      <c r="F7" s="447">
        <f>D7/E7</f>
        <v>1</v>
      </c>
      <c r="G7" s="446">
        <f>F7*E7</f>
        <v>1201.163</v>
      </c>
      <c r="H7" s="448"/>
      <c r="I7" s="448"/>
      <c r="J7" s="444">
        <v>1970</v>
      </c>
      <c r="K7" s="445">
        <f>AER11_Table2.1C_Update!U33</f>
        <v>4236666</v>
      </c>
      <c r="L7" s="446">
        <f>'Annual Data_MERT2.3_July14'!L34</f>
        <v>4236.6660000000002</v>
      </c>
      <c r="M7" s="446">
        <f>SEDS_CensusDiv!N18</f>
        <v>4216.9139999999998</v>
      </c>
      <c r="N7" s="447">
        <f>L7/M7</f>
        <v>1.0046839940297574</v>
      </c>
      <c r="O7" s="446">
        <f>N7*M7</f>
        <v>4236.6660000000002</v>
      </c>
      <c r="S7" s="437"/>
      <c r="T7" s="448"/>
      <c r="U7" s="448"/>
      <c r="V7" s="448"/>
      <c r="W7" s="437"/>
      <c r="X7" s="437"/>
      <c r="Y7" s="437"/>
      <c r="Z7" s="437"/>
      <c r="AA7" s="437"/>
      <c r="AB7" s="437"/>
    </row>
    <row r="8" spans="2:28" x14ac:dyDescent="0.2">
      <c r="B8" s="444">
        <v>1971</v>
      </c>
      <c r="C8" s="445">
        <f>AER11_Table2.1C_Update!W34</f>
        <v>1288009</v>
      </c>
      <c r="D8" s="446">
        <f>'Annual Data_MERT2.3_July14'!M35</f>
        <v>1288.009</v>
      </c>
      <c r="E8" s="446">
        <f>SEDS_CensusDiv!G19</f>
        <v>1288.011</v>
      </c>
      <c r="F8" s="447">
        <f t="shared" ref="F8:F14" si="0">D8/E8</f>
        <v>0.99999844721823028</v>
      </c>
      <c r="G8" s="446">
        <f t="shared" ref="G8:G14" si="1">F8*E8</f>
        <v>1288.009</v>
      </c>
      <c r="H8" s="448"/>
      <c r="I8" s="448"/>
      <c r="J8" s="444">
        <v>1971</v>
      </c>
      <c r="K8" s="445">
        <f>AER11_Table2.1C_Update!U34</f>
        <v>4323753</v>
      </c>
      <c r="L8" s="446">
        <f>'Annual Data_MERT2.3_July14'!L35</f>
        <v>4323.7529999999997</v>
      </c>
      <c r="M8" s="446">
        <f>SEDS_CensusDiv!N19</f>
        <v>4304.4920000000002</v>
      </c>
      <c r="N8" s="447">
        <f t="shared" ref="N8:N14" si="2">L8/M8</f>
        <v>1.004474627900342</v>
      </c>
      <c r="O8" s="446">
        <f t="shared" ref="O8:O14" si="3">N8*M8</f>
        <v>4323.7529999999997</v>
      </c>
      <c r="S8" s="437"/>
      <c r="T8" s="448"/>
      <c r="U8" s="448"/>
      <c r="V8" s="448"/>
      <c r="W8" s="437"/>
      <c r="X8" s="437"/>
      <c r="Y8" s="437"/>
      <c r="Z8" s="437"/>
      <c r="AA8" s="437"/>
      <c r="AB8" s="437"/>
    </row>
    <row r="9" spans="2:28" x14ac:dyDescent="0.2">
      <c r="B9" s="444">
        <v>1972</v>
      </c>
      <c r="C9" s="445">
        <f>AER11_Table2.1C_Update!W35</f>
        <v>1407566</v>
      </c>
      <c r="D9" s="446">
        <f>'Annual Data_MERT2.3_July14'!M36</f>
        <v>1407.566</v>
      </c>
      <c r="E9" s="446">
        <f>SEDS_CensusDiv!G20</f>
        <v>1407.567</v>
      </c>
      <c r="F9" s="447">
        <f t="shared" si="0"/>
        <v>0.999999289554245</v>
      </c>
      <c r="G9" s="446">
        <f t="shared" si="1"/>
        <v>1407.566</v>
      </c>
      <c r="H9" s="448"/>
      <c r="I9" s="448"/>
      <c r="J9" s="444">
        <v>1972</v>
      </c>
      <c r="K9" s="445">
        <f>AER11_Table2.1C_Update!U35</f>
        <v>4411961</v>
      </c>
      <c r="L9" s="446">
        <f>'Annual Data_MERT2.3_July14'!L36</f>
        <v>4411.9610000000002</v>
      </c>
      <c r="M9" s="446">
        <f>SEDS_CensusDiv!N20</f>
        <v>4406.7449999999999</v>
      </c>
      <c r="N9" s="447">
        <f t="shared" si="2"/>
        <v>1.0011836400790153</v>
      </c>
      <c r="O9" s="446">
        <f t="shared" si="3"/>
        <v>4411.9610000000002</v>
      </c>
      <c r="S9" s="437"/>
      <c r="T9" s="448"/>
      <c r="U9" s="448"/>
      <c r="V9" s="448"/>
      <c r="W9" s="437"/>
      <c r="X9" s="437"/>
      <c r="Y9" s="437"/>
      <c r="Z9" s="437"/>
      <c r="AA9" s="437"/>
      <c r="AB9" s="437"/>
    </row>
    <row r="10" spans="2:28" x14ac:dyDescent="0.2">
      <c r="B10" s="444">
        <v>1973</v>
      </c>
      <c r="C10" s="445">
        <f>AER11_Table2.1C_Update!W36</f>
        <v>1516653</v>
      </c>
      <c r="D10" s="446">
        <f>'Annual Data_MERT2.3_July14'!M37</f>
        <v>1516.653</v>
      </c>
      <c r="E10" s="446">
        <f>SEDS_CensusDiv!G21</f>
        <v>1516.654</v>
      </c>
      <c r="F10" s="447">
        <f t="shared" si="0"/>
        <v>0.999999340653834</v>
      </c>
      <c r="G10" s="446">
        <f t="shared" si="1"/>
        <v>1516.653</v>
      </c>
      <c r="H10" s="448"/>
      <c r="I10" s="448"/>
      <c r="J10" s="444">
        <v>1973</v>
      </c>
      <c r="K10" s="445">
        <f>AER11_Table2.1C_Update!U36</f>
        <v>4422793</v>
      </c>
      <c r="L10" s="446">
        <f>'Annual Data_MERT2.3_July14'!L37</f>
        <v>4422.7929999999997</v>
      </c>
      <c r="M10" s="446">
        <f>SEDS_CensusDiv!N21</f>
        <v>4433.482</v>
      </c>
      <c r="N10" s="447">
        <f t="shared" si="2"/>
        <v>0.99758902821754991</v>
      </c>
      <c r="O10" s="446">
        <f t="shared" si="3"/>
        <v>4422.7929999999997</v>
      </c>
      <c r="S10" s="437"/>
      <c r="T10" s="448"/>
      <c r="U10" s="448"/>
      <c r="V10" s="448"/>
      <c r="W10" s="437"/>
      <c r="X10" s="437"/>
      <c r="Y10" s="437"/>
      <c r="Z10" s="437"/>
      <c r="AA10" s="437"/>
      <c r="AB10" s="437"/>
    </row>
    <row r="11" spans="2:28" x14ac:dyDescent="0.2">
      <c r="B11" s="444">
        <v>1974</v>
      </c>
      <c r="C11" s="445">
        <f>AER11_Table2.1C_Update!W37</f>
        <v>1501334</v>
      </c>
      <c r="D11" s="446">
        <f>'Annual Data_MERT2.3_July14'!M38</f>
        <v>1501.3340000000001</v>
      </c>
      <c r="E11" s="446">
        <f>SEDS_CensusDiv!G22</f>
        <v>1501.3310000000001</v>
      </c>
      <c r="F11" s="447">
        <f t="shared" si="0"/>
        <v>1.0000019982269066</v>
      </c>
      <c r="G11" s="446">
        <f t="shared" si="1"/>
        <v>1501.3340000000001</v>
      </c>
      <c r="H11" s="448"/>
      <c r="I11" s="448"/>
      <c r="J11" s="444">
        <v>1974</v>
      </c>
      <c r="K11" s="445">
        <f>AER11_Table2.1C_Update!U37</f>
        <v>4259084</v>
      </c>
      <c r="L11" s="446">
        <f>'Annual Data_MERT2.3_July14'!L38</f>
        <v>4259.0839999999998</v>
      </c>
      <c r="M11" s="446">
        <f>SEDS_CensusDiv!N22</f>
        <v>4255.509</v>
      </c>
      <c r="N11" s="447">
        <f t="shared" si="2"/>
        <v>1.0008400875194954</v>
      </c>
      <c r="O11" s="446">
        <f t="shared" si="3"/>
        <v>4259.0839999999998</v>
      </c>
      <c r="S11" s="437"/>
      <c r="T11" s="448"/>
      <c r="U11" s="448"/>
      <c r="V11" s="448"/>
      <c r="W11" s="437"/>
      <c r="X11" s="437"/>
      <c r="Y11" s="437"/>
      <c r="Z11" s="437"/>
      <c r="AA11" s="437"/>
      <c r="AB11" s="437"/>
    </row>
    <row r="12" spans="2:28" x14ac:dyDescent="0.2">
      <c r="B12" s="444">
        <v>1975</v>
      </c>
      <c r="C12" s="445">
        <f>AER11_Table2.1C_Update!W38</f>
        <v>1597826</v>
      </c>
      <c r="D12" s="446">
        <f>'Annual Data_MERT2.3_July14'!M39</f>
        <v>1597.826</v>
      </c>
      <c r="E12" s="446">
        <f>SEDS_CensusDiv!G23</f>
        <v>1597.8249999999998</v>
      </c>
      <c r="F12" s="447">
        <f t="shared" si="0"/>
        <v>1.0000006258507661</v>
      </c>
      <c r="G12" s="446">
        <f t="shared" si="1"/>
        <v>1597.8260000000002</v>
      </c>
      <c r="H12" s="448"/>
      <c r="I12" s="448"/>
      <c r="J12" s="444">
        <v>1975</v>
      </c>
      <c r="K12" s="445">
        <f>AER11_Table2.1C_Update!U38</f>
        <v>4059188</v>
      </c>
      <c r="L12" s="446">
        <f>'Annual Data_MERT2.3_July14'!L39</f>
        <v>4059.1880000000001</v>
      </c>
      <c r="M12" s="446">
        <f>SEDS_CensusDiv!N23</f>
        <v>4055.9720000000002</v>
      </c>
      <c r="N12" s="447">
        <f t="shared" si="2"/>
        <v>1.0007929048819864</v>
      </c>
      <c r="O12" s="446">
        <f t="shared" si="3"/>
        <v>4059.1880000000001</v>
      </c>
      <c r="S12" s="437"/>
      <c r="T12" s="448"/>
      <c r="U12" s="448"/>
      <c r="V12" s="448"/>
      <c r="W12" s="437"/>
      <c r="X12" s="437"/>
      <c r="Y12" s="437"/>
      <c r="Z12" s="437"/>
      <c r="AA12" s="437"/>
      <c r="AB12" s="437"/>
    </row>
    <row r="13" spans="2:28" x14ac:dyDescent="0.2">
      <c r="B13" s="444">
        <v>1976</v>
      </c>
      <c r="C13" s="445">
        <f>AER11_Table2.1C_Update!W39</f>
        <v>1677943</v>
      </c>
      <c r="D13" s="446">
        <f>'Annual Data_MERT2.3_July14'!M40</f>
        <v>1677.943</v>
      </c>
      <c r="E13" s="446">
        <f>SEDS_CensusDiv!G24</f>
        <v>1677.9450000000002</v>
      </c>
      <c r="F13" s="447">
        <f t="shared" si="0"/>
        <v>0.99999880806581853</v>
      </c>
      <c r="G13" s="446">
        <f t="shared" si="1"/>
        <v>1677.943</v>
      </c>
      <c r="H13" s="448"/>
      <c r="I13" s="448"/>
      <c r="J13" s="444">
        <v>1976</v>
      </c>
      <c r="K13" s="445">
        <f>AER11_Table2.1C_Update!U39</f>
        <v>4371469</v>
      </c>
      <c r="L13" s="446">
        <f>'Annual Data_MERT2.3_July14'!L40</f>
        <v>4371.4690000000001</v>
      </c>
      <c r="M13" s="446">
        <f>SEDS_CensusDiv!N24</f>
        <v>4369.665</v>
      </c>
      <c r="N13" s="447">
        <f t="shared" si="2"/>
        <v>1.000412846293709</v>
      </c>
      <c r="O13" s="446">
        <f t="shared" si="3"/>
        <v>4371.4690000000001</v>
      </c>
      <c r="S13" s="437"/>
      <c r="T13" s="448"/>
      <c r="U13" s="448"/>
      <c r="V13" s="448"/>
      <c r="W13" s="437"/>
      <c r="X13" s="437"/>
      <c r="Y13" s="437"/>
      <c r="Z13" s="437"/>
      <c r="AA13" s="437"/>
      <c r="AB13" s="437"/>
    </row>
    <row r="14" spans="2:28" x14ac:dyDescent="0.2">
      <c r="B14" s="444">
        <v>1977</v>
      </c>
      <c r="C14" s="445">
        <f>AER11_Table2.1C_Update!W40</f>
        <v>1753866</v>
      </c>
      <c r="D14" s="446">
        <f>'Annual Data_MERT2.3_July14'!M41</f>
        <v>1753.866</v>
      </c>
      <c r="E14" s="446">
        <f>SEDS_CensusDiv!G25</f>
        <v>1753.8650000000002</v>
      </c>
      <c r="F14" s="447">
        <f t="shared" si="0"/>
        <v>1.0000005701693115</v>
      </c>
      <c r="G14" s="446">
        <f t="shared" si="1"/>
        <v>1753.8659999999998</v>
      </c>
      <c r="H14" s="448"/>
      <c r="I14" s="448"/>
      <c r="J14" s="444">
        <v>1977</v>
      </c>
      <c r="K14" s="445">
        <f>AER11_Table2.1C_Update!U40</f>
        <v>4258152</v>
      </c>
      <c r="L14" s="446">
        <f>'Annual Data_MERT2.3_July14'!L41</f>
        <v>4258.152</v>
      </c>
      <c r="M14" s="446">
        <f>SEDS_CensusDiv!N25</f>
        <v>4256.7150000000001</v>
      </c>
      <c r="N14" s="447">
        <f t="shared" si="2"/>
        <v>1.0003375842639217</v>
      </c>
      <c r="O14" s="446">
        <f t="shared" si="3"/>
        <v>4258.152</v>
      </c>
      <c r="S14" s="437"/>
      <c r="T14" s="448"/>
      <c r="U14" s="448"/>
      <c r="V14" s="448"/>
      <c r="W14" s="437"/>
      <c r="X14" s="437"/>
      <c r="Y14" s="437"/>
      <c r="Z14" s="437"/>
      <c r="AA14" s="437"/>
      <c r="AB14" s="437"/>
    </row>
    <row r="15" spans="2:28" x14ac:dyDescent="0.2">
      <c r="B15" s="440">
        <v>1978</v>
      </c>
      <c r="C15" s="445">
        <f>AER11_Table2.1C_Update!W41</f>
        <v>1813270</v>
      </c>
      <c r="D15" s="446">
        <f>'Annual Data_MERT2.3_July14'!M42</f>
        <v>1813.27</v>
      </c>
      <c r="E15" s="446">
        <f>SEDS_CensusDiv!G26</f>
        <v>1813.2730000000001</v>
      </c>
      <c r="F15" s="447">
        <f>D15/E15</f>
        <v>0.99999834553318767</v>
      </c>
      <c r="G15" s="446">
        <f>F15*E15</f>
        <v>1813.27</v>
      </c>
      <c r="H15" s="449"/>
      <c r="I15" s="450"/>
      <c r="J15" s="440">
        <v>1978</v>
      </c>
      <c r="K15" s="445">
        <f>AER11_Table2.1C_Update!U41</f>
        <v>4308941</v>
      </c>
      <c r="L15" s="446">
        <f>'Annual Data_MERT2.3_July14'!L42</f>
        <v>4308.9409999999998</v>
      </c>
      <c r="M15" s="446">
        <f>SEDS_CensusDiv!N26</f>
        <v>4308.4290000000001</v>
      </c>
      <c r="N15" s="447">
        <f>L15/M15</f>
        <v>1.0001188368196388</v>
      </c>
      <c r="O15" s="446">
        <f>N15*M15</f>
        <v>4308.9409999999998</v>
      </c>
      <c r="S15" s="449"/>
      <c r="T15" s="450"/>
      <c r="U15" s="452"/>
      <c r="V15" s="449"/>
      <c r="W15" s="437"/>
      <c r="X15" s="437"/>
      <c r="Y15" s="459"/>
      <c r="Z15" s="437"/>
      <c r="AA15" s="437"/>
      <c r="AB15" s="437"/>
    </row>
    <row r="16" spans="2:28" x14ac:dyDescent="0.2">
      <c r="B16" s="440">
        <v>1979</v>
      </c>
      <c r="C16" s="445">
        <f>AER11_Table2.1C_Update!W42</f>
        <v>1854121</v>
      </c>
      <c r="D16" s="446">
        <f>'Annual Data_MERT2.3_July14'!M43</f>
        <v>1854.1210000000001</v>
      </c>
      <c r="E16" s="446">
        <f>SEDS_CensusDiv!G27</f>
        <v>1854.1210000000001</v>
      </c>
      <c r="F16" s="447">
        <f t="shared" ref="F16:F49" si="4">D16/E16</f>
        <v>1</v>
      </c>
      <c r="G16" s="446">
        <f t="shared" ref="G16:G49" si="5">F16*E16</f>
        <v>1854.1210000000001</v>
      </c>
      <c r="H16" s="449"/>
      <c r="I16" s="450"/>
      <c r="J16" s="440">
        <v>1979</v>
      </c>
      <c r="K16" s="445">
        <f>AER11_Table2.1C_Update!U42</f>
        <v>4365844</v>
      </c>
      <c r="L16" s="446">
        <f>'Annual Data_MERT2.3_July14'!L43</f>
        <v>4365.8440000000001</v>
      </c>
      <c r="M16" s="446">
        <f>SEDS_CensusDiv!N27</f>
        <v>4365.3280000000004</v>
      </c>
      <c r="N16" s="447">
        <f t="shared" ref="N16:N49" si="6">L16/M16</f>
        <v>1.0001182041761809</v>
      </c>
      <c r="O16" s="446">
        <f t="shared" ref="O16:O49" si="7">N16*M16</f>
        <v>4365.8440000000001</v>
      </c>
      <c r="S16" s="449"/>
      <c r="T16" s="450"/>
      <c r="U16" s="452"/>
      <c r="V16" s="449"/>
      <c r="W16" s="460"/>
      <c r="X16" s="437"/>
      <c r="Y16" s="459"/>
      <c r="Z16" s="437"/>
      <c r="AA16" s="437"/>
      <c r="AB16" s="437"/>
    </row>
    <row r="17" spans="2:28" x14ac:dyDescent="0.2">
      <c r="B17" s="440">
        <f>B16+1</f>
        <v>1980</v>
      </c>
      <c r="C17" s="445">
        <f>AER11_Table2.1C_Update!W43</f>
        <v>1906089</v>
      </c>
      <c r="D17" s="446">
        <f>'Annual Data_MERT2.3_July14'!M44</f>
        <v>1906.0889999999999</v>
      </c>
      <c r="E17" s="446">
        <f>SEDS_CensusDiv!G28</f>
        <v>1906.0920000000001</v>
      </c>
      <c r="F17" s="447">
        <f t="shared" si="4"/>
        <v>0.99999842609905498</v>
      </c>
      <c r="G17" s="446">
        <f t="shared" si="5"/>
        <v>1906.0889999999999</v>
      </c>
      <c r="H17" s="449"/>
      <c r="I17" s="450"/>
      <c r="J17" s="440">
        <f>J16+1</f>
        <v>1980</v>
      </c>
      <c r="K17" s="445">
        <f>AER11_Table2.1C_Update!U43</f>
        <v>4104984</v>
      </c>
      <c r="L17" s="446">
        <f>'Annual Data_MERT2.3_July14'!L44</f>
        <v>4104.9840000000004</v>
      </c>
      <c r="M17" s="446">
        <f>SEDS_CensusDiv!N28</f>
        <v>4087.4110000000001</v>
      </c>
      <c r="N17" s="447">
        <f t="shared" si="6"/>
        <v>1.0042992985046035</v>
      </c>
      <c r="O17" s="446">
        <f t="shared" si="7"/>
        <v>4104.9840000000004</v>
      </c>
      <c r="S17" s="449"/>
      <c r="T17" s="450"/>
      <c r="U17" s="452"/>
      <c r="V17" s="449"/>
      <c r="W17" s="437"/>
      <c r="X17" s="437"/>
      <c r="Y17" s="459"/>
      <c r="Z17" s="437"/>
      <c r="AA17" s="437"/>
      <c r="AB17" s="437"/>
    </row>
    <row r="18" spans="2:28" x14ac:dyDescent="0.2">
      <c r="B18" s="440">
        <f t="shared" ref="B18:B49" si="8">B17+1</f>
        <v>1981</v>
      </c>
      <c r="C18" s="445">
        <f>AER11_Table2.1C_Update!W44</f>
        <v>2033239</v>
      </c>
      <c r="D18" s="446">
        <f>'Annual Data_MERT2.3_July14'!M45</f>
        <v>2033.239</v>
      </c>
      <c r="E18" s="446">
        <f>SEDS_CensusDiv!G29</f>
        <v>2033.2380000000003</v>
      </c>
      <c r="F18" s="447">
        <f t="shared" si="4"/>
        <v>1.0000004918263379</v>
      </c>
      <c r="G18" s="446">
        <f t="shared" si="5"/>
        <v>2033.2389999999998</v>
      </c>
      <c r="H18" s="449"/>
      <c r="I18" s="450"/>
      <c r="J18" s="440">
        <f t="shared" ref="J18:J49" si="9">J17+1</f>
        <v>1981</v>
      </c>
      <c r="K18" s="445">
        <f>AER11_Table2.1C_Update!U44</f>
        <v>3837025</v>
      </c>
      <c r="L18" s="446">
        <f>'Annual Data_MERT2.3_July14'!L45</f>
        <v>3837.0250000000001</v>
      </c>
      <c r="M18" s="446">
        <f>SEDS_CensusDiv!N29</f>
        <v>3818.4989999999998</v>
      </c>
      <c r="N18" s="447">
        <f t="shared" si="6"/>
        <v>1.004851644586001</v>
      </c>
      <c r="O18" s="446">
        <f t="shared" si="7"/>
        <v>3837.0250000000001</v>
      </c>
      <c r="S18" s="449"/>
      <c r="T18" s="450"/>
      <c r="U18" s="452"/>
      <c r="V18" s="449"/>
      <c r="W18" s="437"/>
      <c r="X18" s="437"/>
      <c r="Y18" s="459"/>
      <c r="Z18" s="437"/>
      <c r="AA18" s="437"/>
      <c r="AB18" s="437"/>
    </row>
    <row r="19" spans="2:28" x14ac:dyDescent="0.2">
      <c r="B19" s="440">
        <f t="shared" si="8"/>
        <v>1982</v>
      </c>
      <c r="C19" s="445">
        <f>AER11_Table2.1C_Update!W45</f>
        <v>2077048</v>
      </c>
      <c r="D19" s="446">
        <f>'Annual Data_MERT2.3_July14'!M46</f>
        <v>2077.0479999999998</v>
      </c>
      <c r="E19" s="446">
        <f>SEDS_CensusDiv!G30</f>
        <v>2077.0500000000002</v>
      </c>
      <c r="F19" s="447">
        <f t="shared" si="4"/>
        <v>0.999999037095881</v>
      </c>
      <c r="G19" s="446">
        <f t="shared" si="5"/>
        <v>2077.0479999999998</v>
      </c>
      <c r="H19" s="449"/>
      <c r="I19" s="450"/>
      <c r="J19" s="440">
        <f t="shared" si="9"/>
        <v>1982</v>
      </c>
      <c r="K19" s="445">
        <f>AER11_Table2.1C_Update!U45</f>
        <v>3864013</v>
      </c>
      <c r="L19" s="446">
        <f>'Annual Data_MERT2.3_July14'!L46</f>
        <v>3864.0129999999999</v>
      </c>
      <c r="M19" s="446">
        <f>SEDS_CensusDiv!N30</f>
        <v>3850.7460000000001</v>
      </c>
      <c r="N19" s="447">
        <f t="shared" si="6"/>
        <v>1.0034453064419206</v>
      </c>
      <c r="O19" s="446">
        <f t="shared" si="7"/>
        <v>3864.0130000000004</v>
      </c>
      <c r="S19" s="449"/>
      <c r="T19" s="450"/>
      <c r="U19" s="452"/>
      <c r="V19" s="449"/>
      <c r="W19" s="437"/>
      <c r="X19" s="437"/>
      <c r="Y19" s="459"/>
      <c r="Z19" s="437"/>
      <c r="AA19" s="437"/>
      <c r="AB19" s="437"/>
    </row>
    <row r="20" spans="2:28" x14ac:dyDescent="0.2">
      <c r="B20" s="440">
        <f t="shared" si="8"/>
        <v>1983</v>
      </c>
      <c r="C20" s="445">
        <f>AER11_Table2.1C_Update!W46</f>
        <v>2116437</v>
      </c>
      <c r="D20" s="446">
        <f>'Annual Data_MERT2.3_July14'!M47</f>
        <v>2116.4369999999999</v>
      </c>
      <c r="E20" s="446">
        <f>SEDS_CensusDiv!G31</f>
        <v>2116.44</v>
      </c>
      <c r="F20" s="447">
        <f t="shared" si="4"/>
        <v>0.99999858252537277</v>
      </c>
      <c r="G20" s="446">
        <f t="shared" si="5"/>
        <v>2116.4369999999999</v>
      </c>
      <c r="H20" s="449"/>
      <c r="I20" s="450"/>
      <c r="J20" s="440">
        <f t="shared" si="9"/>
        <v>1983</v>
      </c>
      <c r="K20" s="445">
        <f>AER11_Table2.1C_Update!U46</f>
        <v>3840293</v>
      </c>
      <c r="L20" s="446">
        <f>'Annual Data_MERT2.3_July14'!L47</f>
        <v>3840.2930000000001</v>
      </c>
      <c r="M20" s="446">
        <f>SEDS_CensusDiv!N31</f>
        <v>3828.9159999999997</v>
      </c>
      <c r="N20" s="447">
        <f t="shared" si="6"/>
        <v>1.0029713370572768</v>
      </c>
      <c r="O20" s="446">
        <f t="shared" si="7"/>
        <v>3840.2929999999997</v>
      </c>
      <c r="S20" s="449"/>
      <c r="T20" s="450"/>
      <c r="U20" s="452"/>
      <c r="V20" s="449"/>
      <c r="W20" s="437"/>
      <c r="X20" s="437"/>
      <c r="Y20" s="459"/>
      <c r="Z20" s="437"/>
      <c r="AA20" s="437"/>
      <c r="AB20" s="437"/>
    </row>
    <row r="21" spans="2:28" x14ac:dyDescent="0.2">
      <c r="B21" s="440">
        <f t="shared" si="8"/>
        <v>1984</v>
      </c>
      <c r="C21" s="445">
        <f>AER11_Table2.1C_Update!W47</f>
        <v>2264475</v>
      </c>
      <c r="D21" s="446">
        <f>'Annual Data_MERT2.3_July14'!M48</f>
        <v>2264.4749999999999</v>
      </c>
      <c r="E21" s="446">
        <f>SEDS_CensusDiv!G32</f>
        <v>2264.4740000000002</v>
      </c>
      <c r="F21" s="447">
        <f t="shared" si="4"/>
        <v>1.000000441603657</v>
      </c>
      <c r="G21" s="446">
        <f t="shared" si="5"/>
        <v>2264.4749999999999</v>
      </c>
      <c r="H21" s="449"/>
      <c r="I21" s="450"/>
      <c r="J21" s="440">
        <f t="shared" si="9"/>
        <v>1984</v>
      </c>
      <c r="K21" s="445">
        <f>AER11_Table2.1C_Update!U47</f>
        <v>4000779</v>
      </c>
      <c r="L21" s="446">
        <f>'Annual Data_MERT2.3_July14'!L48</f>
        <v>4000.779</v>
      </c>
      <c r="M21" s="446">
        <f>SEDS_CensusDiv!N32</f>
        <v>3984.9189999999999</v>
      </c>
      <c r="N21" s="447">
        <f t="shared" si="6"/>
        <v>1.0039800056161745</v>
      </c>
      <c r="O21" s="446">
        <f t="shared" si="7"/>
        <v>4000.7790000000005</v>
      </c>
      <c r="S21" s="449"/>
      <c r="T21" s="450"/>
      <c r="U21" s="452"/>
      <c r="V21" s="449"/>
      <c r="W21" s="437"/>
      <c r="X21" s="437"/>
      <c r="Y21" s="459"/>
      <c r="Z21" s="437"/>
      <c r="AA21" s="437"/>
      <c r="AB21" s="437"/>
    </row>
    <row r="22" spans="2:28" x14ac:dyDescent="0.2">
      <c r="B22" s="440">
        <f t="shared" si="8"/>
        <v>1985</v>
      </c>
      <c r="C22" s="445">
        <f>AER11_Table2.1C_Update!W48</f>
        <v>2351282</v>
      </c>
      <c r="D22" s="446">
        <f>'Annual Data_MERT2.3_July14'!M49</f>
        <v>2351.2820000000002</v>
      </c>
      <c r="E22" s="446">
        <f>SEDS_CensusDiv!G33</f>
        <v>2351.2820000000002</v>
      </c>
      <c r="F22" s="447">
        <f t="shared" si="4"/>
        <v>1</v>
      </c>
      <c r="G22" s="446">
        <f t="shared" si="5"/>
        <v>2351.2820000000002</v>
      </c>
      <c r="H22" s="449"/>
      <c r="I22" s="450"/>
      <c r="J22" s="440">
        <f t="shared" si="9"/>
        <v>1985</v>
      </c>
      <c r="K22" s="445">
        <f>AER11_Table2.1C_Update!U48</f>
        <v>3732156</v>
      </c>
      <c r="L22" s="446">
        <f>'Annual Data_MERT2.3_July14'!L49</f>
        <v>3732.1559999999999</v>
      </c>
      <c r="M22" s="446">
        <f>SEDS_CensusDiv!N33</f>
        <v>3716.1539999999995</v>
      </c>
      <c r="N22" s="447">
        <f t="shared" si="6"/>
        <v>1.0043060648186271</v>
      </c>
      <c r="O22" s="446">
        <f t="shared" si="7"/>
        <v>3732.1559999999999</v>
      </c>
      <c r="S22" s="449"/>
      <c r="T22" s="450"/>
      <c r="U22" s="452"/>
      <c r="V22" s="449"/>
      <c r="W22" s="437"/>
      <c r="X22" s="437"/>
      <c r="Y22" s="459"/>
      <c r="Z22" s="437"/>
      <c r="AA22" s="437"/>
      <c r="AB22" s="437"/>
    </row>
    <row r="23" spans="2:28" x14ac:dyDescent="0.2">
      <c r="B23" s="440">
        <f t="shared" si="8"/>
        <v>1986</v>
      </c>
      <c r="C23" s="445">
        <f>AER11_Table2.1C_Update!W49</f>
        <v>2438629</v>
      </c>
      <c r="D23" s="446">
        <f>'Annual Data_MERT2.3_July14'!M50</f>
        <v>2438.6289999999999</v>
      </c>
      <c r="E23" s="446">
        <f>SEDS_CensusDiv!G34</f>
        <v>2438.625</v>
      </c>
      <c r="F23" s="447">
        <f t="shared" si="4"/>
        <v>1.0000016402685938</v>
      </c>
      <c r="G23" s="446">
        <f t="shared" si="5"/>
        <v>2438.6289999999995</v>
      </c>
      <c r="H23" s="449"/>
      <c r="I23" s="450"/>
      <c r="J23" s="440">
        <f t="shared" si="9"/>
        <v>1986</v>
      </c>
      <c r="K23" s="445">
        <f>AER11_Table2.1C_Update!U49</f>
        <v>3692736</v>
      </c>
      <c r="L23" s="446">
        <f>'Annual Data_MERT2.3_July14'!L50</f>
        <v>3692.7359999999999</v>
      </c>
      <c r="M23" s="446">
        <f>SEDS_CensusDiv!N34</f>
        <v>3678.808</v>
      </c>
      <c r="N23" s="447">
        <f t="shared" si="6"/>
        <v>1.0037860089463762</v>
      </c>
      <c r="O23" s="446">
        <f t="shared" si="7"/>
        <v>3692.7360000000003</v>
      </c>
      <c r="S23" s="449"/>
      <c r="T23" s="450"/>
      <c r="U23" s="452"/>
      <c r="V23" s="449"/>
      <c r="W23" s="437"/>
      <c r="X23" s="437"/>
      <c r="Y23" s="459"/>
      <c r="Z23" s="437"/>
      <c r="AA23" s="437"/>
      <c r="AB23" s="437"/>
    </row>
    <row r="24" spans="2:28" x14ac:dyDescent="0.2">
      <c r="B24" s="440">
        <f t="shared" si="8"/>
        <v>1987</v>
      </c>
      <c r="C24" s="445">
        <f>AER11_Table2.1C_Update!W50</f>
        <v>2538756</v>
      </c>
      <c r="D24" s="446">
        <f>'Annual Data_MERT2.3_July14'!M51</f>
        <v>2538.7559999999999</v>
      </c>
      <c r="E24" s="446">
        <f>SEDS_CensusDiv!G35</f>
        <v>2538.7579999999998</v>
      </c>
      <c r="F24" s="447">
        <f t="shared" si="4"/>
        <v>0.99999921221321608</v>
      </c>
      <c r="G24" s="446">
        <f t="shared" si="5"/>
        <v>2538.7559999999999</v>
      </c>
      <c r="H24" s="449"/>
      <c r="I24" s="450"/>
      <c r="J24" s="440">
        <f t="shared" si="9"/>
        <v>1987</v>
      </c>
      <c r="K24" s="445">
        <f>AER11_Table2.1C_Update!U50</f>
        <v>3774113</v>
      </c>
      <c r="L24" s="446">
        <f>'Annual Data_MERT2.3_July14'!L51</f>
        <v>3774.1129999999998</v>
      </c>
      <c r="M24" s="446">
        <f>SEDS_CensusDiv!N35</f>
        <v>3761.26</v>
      </c>
      <c r="N24" s="447">
        <f t="shared" si="6"/>
        <v>1.0034172059363085</v>
      </c>
      <c r="O24" s="446">
        <f t="shared" si="7"/>
        <v>3774.1129999999998</v>
      </c>
      <c r="S24" s="449"/>
      <c r="T24" s="450"/>
      <c r="U24" s="452"/>
      <c r="V24" s="449"/>
      <c r="W24" s="437"/>
      <c r="X24" s="437"/>
      <c r="Y24" s="459"/>
      <c r="Z24" s="437"/>
      <c r="AA24" s="437"/>
      <c r="AB24" s="437"/>
    </row>
    <row r="25" spans="2:28" x14ac:dyDescent="0.2">
      <c r="B25" s="440">
        <f t="shared" si="8"/>
        <v>1988</v>
      </c>
      <c r="C25" s="445">
        <f>AER11_Table2.1C_Update!W51</f>
        <v>2675108</v>
      </c>
      <c r="D25" s="446">
        <f>'Annual Data_MERT2.3_July14'!M52</f>
        <v>2675.1080000000002</v>
      </c>
      <c r="E25" s="446">
        <f>SEDS_CensusDiv!G36</f>
        <v>2675.107</v>
      </c>
      <c r="F25" s="447">
        <f t="shared" si="4"/>
        <v>1.0000003738168231</v>
      </c>
      <c r="G25" s="446">
        <f t="shared" si="5"/>
        <v>2675.1080000000002</v>
      </c>
      <c r="H25" s="449"/>
      <c r="I25" s="450"/>
      <c r="J25" s="440">
        <f t="shared" si="9"/>
        <v>1988</v>
      </c>
      <c r="K25" s="445">
        <f>AER11_Table2.1C_Update!U51</f>
        <v>3993898</v>
      </c>
      <c r="L25" s="446">
        <f>'Annual Data_MERT2.3_July14'!L52</f>
        <v>3993.8980000000001</v>
      </c>
      <c r="M25" s="446">
        <f>SEDS_CensusDiv!N36</f>
        <v>3980.9570000000003</v>
      </c>
      <c r="N25" s="447">
        <f t="shared" si="6"/>
        <v>1.0032507258932966</v>
      </c>
      <c r="O25" s="446">
        <f t="shared" si="7"/>
        <v>3993.8980000000006</v>
      </c>
      <c r="S25" s="449"/>
      <c r="T25" s="450"/>
      <c r="U25" s="452"/>
      <c r="V25" s="449"/>
      <c r="W25" s="437"/>
      <c r="X25" s="437"/>
      <c r="Y25" s="459"/>
      <c r="Z25" s="437"/>
      <c r="AA25" s="437"/>
      <c r="AB25" s="437"/>
    </row>
    <row r="26" spans="2:28" x14ac:dyDescent="0.2">
      <c r="B26" s="440">
        <f t="shared" si="8"/>
        <v>1989</v>
      </c>
      <c r="C26" s="445">
        <f>AER11_Table2.1C_Update!W52</f>
        <v>2766640</v>
      </c>
      <c r="D26" s="446">
        <f>'Annual Data_MERT2.3_July14'!M53</f>
        <v>2766.64</v>
      </c>
      <c r="E26" s="446">
        <f>SEDS_CensusDiv!G37</f>
        <v>2766.6400000000003</v>
      </c>
      <c r="F26" s="447">
        <f t="shared" si="4"/>
        <v>0.99999999999999989</v>
      </c>
      <c r="G26" s="446">
        <f t="shared" si="5"/>
        <v>2766.64</v>
      </c>
      <c r="H26" s="449"/>
      <c r="I26" s="450"/>
      <c r="J26" s="440">
        <f t="shared" si="9"/>
        <v>1989</v>
      </c>
      <c r="K26" s="445">
        <f>AER11_Table2.1C_Update!U52</f>
        <v>4042969</v>
      </c>
      <c r="L26" s="446">
        <f>'Annual Data_MERT2.3_July14'!L53</f>
        <v>4042.9720000000002</v>
      </c>
      <c r="M26" s="446">
        <f>SEDS_CensusDiv!N37</f>
        <v>4030.3669999999997</v>
      </c>
      <c r="N26" s="447">
        <f t="shared" si="6"/>
        <v>1.003127506750626</v>
      </c>
      <c r="O26" s="446">
        <f t="shared" si="7"/>
        <v>4042.9720000000002</v>
      </c>
      <c r="S26" s="449"/>
      <c r="T26" s="450"/>
      <c r="U26" s="452"/>
      <c r="V26" s="449"/>
      <c r="W26" s="437"/>
      <c r="X26" s="437"/>
      <c r="Y26" s="459"/>
      <c r="Z26" s="437"/>
      <c r="AA26" s="437"/>
      <c r="AB26" s="437"/>
    </row>
    <row r="27" spans="2:28" x14ac:dyDescent="0.2">
      <c r="B27" s="440">
        <f t="shared" si="8"/>
        <v>1990</v>
      </c>
      <c r="C27" s="445">
        <f>AER11_Table2.1C_Update!W53</f>
        <v>2860154</v>
      </c>
      <c r="D27" s="446">
        <f>'Annual Data_MERT2.3_July14'!M54</f>
        <v>2860.154</v>
      </c>
      <c r="E27" s="446">
        <f>SEDS_CensusDiv!G38</f>
        <v>2860.1509999999998</v>
      </c>
      <c r="F27" s="447">
        <f t="shared" si="4"/>
        <v>1.0000010488956703</v>
      </c>
      <c r="G27" s="446">
        <f t="shared" si="5"/>
        <v>2860.154</v>
      </c>
      <c r="H27" s="449"/>
      <c r="I27" s="450"/>
      <c r="J27" s="440">
        <f t="shared" si="9"/>
        <v>1990</v>
      </c>
      <c r="K27" s="445">
        <f>AER11_Table2.1C_Update!U53</f>
        <v>3895852</v>
      </c>
      <c r="L27" s="446">
        <f>'Annual Data_MERT2.3_July14'!L54</f>
        <v>3895.8530000000001</v>
      </c>
      <c r="M27" s="446">
        <f>SEDS_CensusDiv!N38</f>
        <v>3880.692</v>
      </c>
      <c r="N27" s="447">
        <f t="shared" si="6"/>
        <v>1.003906777451032</v>
      </c>
      <c r="O27" s="446">
        <f t="shared" si="7"/>
        <v>3895.8530000000001</v>
      </c>
      <c r="S27" s="449"/>
      <c r="T27" s="450"/>
      <c r="U27" s="452"/>
      <c r="V27" s="449"/>
      <c r="W27" s="437"/>
      <c r="X27" s="437"/>
      <c r="Y27" s="459"/>
      <c r="Z27" s="437"/>
      <c r="AA27" s="437"/>
      <c r="AB27" s="437"/>
    </row>
    <row r="28" spans="2:28" x14ac:dyDescent="0.2">
      <c r="B28" s="440">
        <f t="shared" si="8"/>
        <v>1991</v>
      </c>
      <c r="C28" s="445">
        <f>AER11_Table2.1C_Update!W54</f>
        <v>2918092</v>
      </c>
      <c r="D28" s="446">
        <f>'Annual Data_MERT2.3_July14'!M55</f>
        <v>2918.0920000000001</v>
      </c>
      <c r="E28" s="446">
        <f>SEDS_CensusDiv!G39</f>
        <v>2918.0959999999995</v>
      </c>
      <c r="F28" s="447">
        <f t="shared" si="4"/>
        <v>0.99999862924317795</v>
      </c>
      <c r="G28" s="446">
        <f t="shared" si="5"/>
        <v>2918.0920000000001</v>
      </c>
      <c r="H28" s="449"/>
      <c r="I28" s="450"/>
      <c r="J28" s="440">
        <f t="shared" si="9"/>
        <v>1991</v>
      </c>
      <c r="K28" s="445">
        <f>AER11_Table2.1C_Update!U54</f>
        <v>3945322</v>
      </c>
      <c r="L28" s="446">
        <f>'Annual Data_MERT2.3_July14'!L55</f>
        <v>3945.3229999999999</v>
      </c>
      <c r="M28" s="446">
        <f>SEDS_CensusDiv!N39</f>
        <v>3929.5970000000002</v>
      </c>
      <c r="N28" s="447">
        <f t="shared" si="6"/>
        <v>1.0040019370943127</v>
      </c>
      <c r="O28" s="446">
        <f t="shared" si="7"/>
        <v>3945.3230000000003</v>
      </c>
      <c r="S28" s="449"/>
      <c r="T28" s="450"/>
      <c r="U28" s="452"/>
      <c r="V28" s="449"/>
      <c r="W28" s="437"/>
      <c r="X28" s="437"/>
      <c r="Y28" s="459"/>
      <c r="Z28" s="437"/>
      <c r="AA28" s="437"/>
      <c r="AB28" s="437"/>
    </row>
    <row r="29" spans="2:28" x14ac:dyDescent="0.2">
      <c r="B29" s="440">
        <f t="shared" si="8"/>
        <v>1992</v>
      </c>
      <c r="C29" s="445">
        <f>AER11_Table2.1C_Update!W55</f>
        <v>2900224</v>
      </c>
      <c r="D29" s="446">
        <f>'Annual Data_MERT2.3_July14'!M56</f>
        <v>2900.2240000000002</v>
      </c>
      <c r="E29" s="446">
        <f>SEDS_CensusDiv!G40</f>
        <v>2900.2250000000004</v>
      </c>
      <c r="F29" s="447">
        <f t="shared" si="4"/>
        <v>0.99999965519916556</v>
      </c>
      <c r="G29" s="446">
        <f t="shared" si="5"/>
        <v>2900.2240000000002</v>
      </c>
      <c r="H29" s="449"/>
      <c r="I29" s="450"/>
      <c r="J29" s="440">
        <f t="shared" si="9"/>
        <v>1992</v>
      </c>
      <c r="K29" s="445">
        <f>AER11_Table2.1C_Update!U55</f>
        <v>3990598</v>
      </c>
      <c r="L29" s="446">
        <f>'Annual Data_MERT2.3_July14'!L56</f>
        <v>3990.5990000000002</v>
      </c>
      <c r="M29" s="446">
        <f>SEDS_CensusDiv!N40</f>
        <v>3974.9490000000001</v>
      </c>
      <c r="N29" s="447">
        <f t="shared" si="6"/>
        <v>1.0039371574327118</v>
      </c>
      <c r="O29" s="446">
        <f t="shared" si="7"/>
        <v>3990.5990000000006</v>
      </c>
      <c r="S29" s="449"/>
      <c r="T29" s="450"/>
      <c r="U29" s="452"/>
      <c r="V29" s="449"/>
      <c r="W29" s="437"/>
      <c r="X29" s="437"/>
      <c r="Y29" s="459"/>
      <c r="Z29" s="437"/>
      <c r="AA29" s="437"/>
      <c r="AB29" s="437"/>
    </row>
    <row r="30" spans="2:28" x14ac:dyDescent="0.2">
      <c r="B30" s="440">
        <f t="shared" si="8"/>
        <v>1993</v>
      </c>
      <c r="C30" s="445">
        <f>AER11_Table2.1C_Update!W56</f>
        <v>3018755</v>
      </c>
      <c r="D30" s="446">
        <f>'Annual Data_MERT2.3_July14'!M57</f>
        <v>3018.7550000000001</v>
      </c>
      <c r="E30" s="446">
        <f>SEDS_CensusDiv!G41</f>
        <v>3018.7550000000001</v>
      </c>
      <c r="F30" s="447">
        <f t="shared" si="4"/>
        <v>1</v>
      </c>
      <c r="G30" s="446">
        <f t="shared" si="5"/>
        <v>3018.7550000000001</v>
      </c>
      <c r="H30" s="449"/>
      <c r="I30" s="450"/>
      <c r="J30" s="440">
        <f t="shared" si="9"/>
        <v>1993</v>
      </c>
      <c r="K30" s="445">
        <f>AER11_Table2.1C_Update!U56</f>
        <v>3972764</v>
      </c>
      <c r="L30" s="446">
        <f>'Annual Data_MERT2.3_July14'!L57</f>
        <v>3972.7640000000001</v>
      </c>
      <c r="M30" s="446">
        <f>SEDS_CensusDiv!N41</f>
        <v>3965.0459999999998</v>
      </c>
      <c r="N30" s="447">
        <f t="shared" si="6"/>
        <v>1.0019465095739117</v>
      </c>
      <c r="O30" s="446">
        <f t="shared" si="7"/>
        <v>3972.7640000000001</v>
      </c>
      <c r="S30" s="449"/>
      <c r="T30" s="450"/>
      <c r="U30" s="452"/>
      <c r="V30" s="449"/>
      <c r="W30" s="437"/>
      <c r="X30" s="437"/>
      <c r="Y30" s="459"/>
      <c r="Z30" s="437"/>
      <c r="AA30" s="437"/>
      <c r="AB30" s="437"/>
    </row>
    <row r="31" spans="2:28" x14ac:dyDescent="0.2">
      <c r="B31" s="440">
        <f t="shared" si="8"/>
        <v>1994</v>
      </c>
      <c r="C31" s="445">
        <f>AER11_Table2.1C_Update!W57</f>
        <v>3115517</v>
      </c>
      <c r="D31" s="446">
        <f>'Annual Data_MERT2.3_July14'!M58</f>
        <v>3115.5169999999998</v>
      </c>
      <c r="E31" s="446">
        <f>SEDS_CensusDiv!G42</f>
        <v>3115.5210000000002</v>
      </c>
      <c r="F31" s="447">
        <f t="shared" si="4"/>
        <v>0.99999871610558866</v>
      </c>
      <c r="G31" s="446">
        <f t="shared" si="5"/>
        <v>3115.5169999999998</v>
      </c>
      <c r="H31" s="449"/>
      <c r="I31" s="450"/>
      <c r="J31" s="440">
        <f t="shared" si="9"/>
        <v>1994</v>
      </c>
      <c r="K31" s="445">
        <f>AER11_Table2.1C_Update!U57</f>
        <v>4016455</v>
      </c>
      <c r="L31" s="446">
        <f>'Annual Data_MERT2.3_July14'!L58</f>
        <v>4016.4549999999999</v>
      </c>
      <c r="M31" s="446">
        <f>SEDS_CensusDiv!N42</f>
        <v>4005.6180000000004</v>
      </c>
      <c r="N31" s="447">
        <f t="shared" si="6"/>
        <v>1.0027054501952006</v>
      </c>
      <c r="O31" s="446">
        <f t="shared" si="7"/>
        <v>4016.4549999999995</v>
      </c>
      <c r="S31" s="449"/>
      <c r="T31" s="450"/>
      <c r="U31" s="452"/>
      <c r="V31" s="449"/>
      <c r="W31" s="437"/>
      <c r="X31" s="437"/>
      <c r="Y31" s="459"/>
      <c r="Z31" s="437"/>
      <c r="AA31" s="437"/>
      <c r="AB31" s="437"/>
    </row>
    <row r="32" spans="2:28" x14ac:dyDescent="0.2">
      <c r="B32" s="440">
        <f t="shared" si="8"/>
        <v>1995</v>
      </c>
      <c r="C32" s="445">
        <f>AER11_Table2.1C_Update!W58</f>
        <v>3252036</v>
      </c>
      <c r="D32" s="446">
        <f>'Annual Data_MERT2.3_July14'!M59</f>
        <v>3252.0360000000001</v>
      </c>
      <c r="E32" s="446">
        <f>SEDS_CensusDiv!G43</f>
        <v>3252.0360000000001</v>
      </c>
      <c r="F32" s="447">
        <f t="shared" si="4"/>
        <v>1</v>
      </c>
      <c r="G32" s="446">
        <f t="shared" si="5"/>
        <v>3252.0360000000001</v>
      </c>
      <c r="H32" s="449"/>
      <c r="I32" s="450"/>
      <c r="J32" s="440">
        <f t="shared" si="9"/>
        <v>1995</v>
      </c>
      <c r="K32" s="445">
        <f>AER11_Table2.1C_Update!U58</f>
        <v>4100510</v>
      </c>
      <c r="L32" s="446">
        <f>'Annual Data_MERT2.3_July14'!L59</f>
        <v>4100.51</v>
      </c>
      <c r="M32" s="446">
        <f>SEDS_CensusDiv!N43</f>
        <v>4094.6539999999995</v>
      </c>
      <c r="N32" s="447">
        <f t="shared" si="6"/>
        <v>1.0014301574687388</v>
      </c>
      <c r="O32" s="446">
        <f t="shared" si="7"/>
        <v>4100.51</v>
      </c>
      <c r="S32" s="449"/>
      <c r="T32" s="450"/>
      <c r="U32" s="452"/>
      <c r="V32" s="449"/>
      <c r="W32" s="437"/>
      <c r="X32" s="437"/>
      <c r="Y32" s="459"/>
      <c r="Z32" s="437"/>
      <c r="AA32" s="437"/>
      <c r="AB32" s="437"/>
    </row>
    <row r="33" spans="2:30" x14ac:dyDescent="0.2">
      <c r="B33" s="440">
        <f t="shared" si="8"/>
        <v>1996</v>
      </c>
      <c r="C33" s="445">
        <f>AER11_Table2.1C_Update!W59</f>
        <v>3343969</v>
      </c>
      <c r="D33" s="446">
        <f>'Annual Data_MERT2.3_July14'!M60</f>
        <v>3343.9690000000001</v>
      </c>
      <c r="E33" s="446">
        <f>SEDS_CensusDiv!G44</f>
        <v>3343.9670000000001</v>
      </c>
      <c r="F33" s="447">
        <f t="shared" si="4"/>
        <v>1.0000005980920266</v>
      </c>
      <c r="G33" s="446">
        <f t="shared" si="5"/>
        <v>3343.9690000000001</v>
      </c>
      <c r="H33" s="449"/>
      <c r="I33" s="450"/>
      <c r="J33" s="440">
        <f t="shared" si="9"/>
        <v>1996</v>
      </c>
      <c r="K33" s="445">
        <f>AER11_Table2.1C_Update!U59</f>
        <v>4273407</v>
      </c>
      <c r="L33" s="446">
        <f>'Annual Data_MERT2.3_July14'!L60</f>
        <v>4273.4070000000002</v>
      </c>
      <c r="M33" s="446">
        <f>SEDS_CensusDiv!N44</f>
        <v>4270.32</v>
      </c>
      <c r="N33" s="447">
        <f t="shared" si="6"/>
        <v>1.0007228966447481</v>
      </c>
      <c r="O33" s="446">
        <f t="shared" si="7"/>
        <v>4273.4070000000002</v>
      </c>
      <c r="S33" s="449"/>
      <c r="T33" s="450"/>
      <c r="U33" s="452"/>
      <c r="V33" s="449"/>
      <c r="W33" s="437"/>
      <c r="X33" s="437"/>
      <c r="Y33" s="459"/>
      <c r="Z33" s="437"/>
      <c r="AA33" s="437"/>
      <c r="AB33" s="437"/>
    </row>
    <row r="34" spans="2:30" x14ac:dyDescent="0.2">
      <c r="B34" s="440">
        <f t="shared" si="8"/>
        <v>1997</v>
      </c>
      <c r="C34" s="445">
        <f>AER11_Table2.1C_Update!W60</f>
        <v>3502848</v>
      </c>
      <c r="D34" s="446">
        <f>'Annual Data_MERT2.3_July14'!M61</f>
        <v>3502.848</v>
      </c>
      <c r="E34" s="446">
        <f>SEDS_CensusDiv!G45</f>
        <v>3502.8440000000001</v>
      </c>
      <c r="F34" s="447">
        <f t="shared" si="4"/>
        <v>1.0000011419292438</v>
      </c>
      <c r="G34" s="446">
        <f t="shared" si="5"/>
        <v>3502.8480000000004</v>
      </c>
      <c r="H34" s="449"/>
      <c r="I34" s="450"/>
      <c r="J34" s="440">
        <f t="shared" si="9"/>
        <v>1997</v>
      </c>
      <c r="K34" s="445">
        <f>AER11_Table2.1C_Update!U60</f>
        <v>4295430</v>
      </c>
      <c r="L34" s="446">
        <f>'Annual Data_MERT2.3_July14'!L61</f>
        <v>4295.43</v>
      </c>
      <c r="M34" s="446">
        <f>SEDS_CensusDiv!N45</f>
        <v>4292.3250000000007</v>
      </c>
      <c r="N34" s="447">
        <f t="shared" si="6"/>
        <v>1.0007233841799024</v>
      </c>
      <c r="O34" s="446">
        <f t="shared" si="7"/>
        <v>4295.43</v>
      </c>
      <c r="S34" s="449"/>
      <c r="T34" s="450"/>
      <c r="U34" s="452"/>
      <c r="V34" s="449"/>
      <c r="W34" s="437"/>
      <c r="X34" s="437"/>
      <c r="Y34" s="459"/>
      <c r="Z34" s="437"/>
      <c r="AA34" s="437"/>
      <c r="AB34" s="437"/>
    </row>
    <row r="35" spans="2:30" x14ac:dyDescent="0.2">
      <c r="B35" s="440">
        <f t="shared" si="8"/>
        <v>1998</v>
      </c>
      <c r="C35" s="445">
        <f>AER11_Table2.1C_Update!W61</f>
        <v>3677989</v>
      </c>
      <c r="D35" s="446">
        <f>'Annual Data_MERT2.3_July14'!M62</f>
        <v>3677.989</v>
      </c>
      <c r="E35" s="446">
        <f>SEDS_CensusDiv!G46</f>
        <v>3677.9920000000002</v>
      </c>
      <c r="F35" s="447">
        <f t="shared" si="4"/>
        <v>0.99999918433754065</v>
      </c>
      <c r="G35" s="446">
        <f t="shared" si="5"/>
        <v>3677.989</v>
      </c>
      <c r="H35" s="449"/>
      <c r="I35" s="450"/>
      <c r="J35" s="440">
        <f t="shared" si="9"/>
        <v>1998</v>
      </c>
      <c r="K35" s="445">
        <f>AER11_Table2.1C_Update!U61</f>
        <v>4004773</v>
      </c>
      <c r="L35" s="446">
        <f>'Annual Data_MERT2.3_July14'!L62</f>
        <v>4004.7730000000001</v>
      </c>
      <c r="M35" s="446">
        <f>SEDS_CensusDiv!N46</f>
        <v>4005.0170000000003</v>
      </c>
      <c r="N35" s="447">
        <f t="shared" si="6"/>
        <v>0.9999390764134084</v>
      </c>
      <c r="O35" s="446">
        <f t="shared" si="7"/>
        <v>4004.7730000000001</v>
      </c>
      <c r="S35" s="449"/>
      <c r="T35" s="450"/>
      <c r="U35" s="452"/>
      <c r="V35" s="449"/>
      <c r="W35" s="437"/>
      <c r="X35" s="437"/>
      <c r="Y35" s="459"/>
      <c r="Z35" s="437"/>
      <c r="AA35" s="437"/>
      <c r="AB35" s="437"/>
    </row>
    <row r="36" spans="2:30" x14ac:dyDescent="0.2">
      <c r="B36" s="440">
        <f t="shared" si="8"/>
        <v>1999</v>
      </c>
      <c r="C36" s="445">
        <f>AER11_Table2.1C_Update!W62</f>
        <v>3766238</v>
      </c>
      <c r="D36" s="446">
        <f>'Annual Data_MERT2.3_July14'!M63</f>
        <v>3766.2379999999998</v>
      </c>
      <c r="E36" s="446">
        <f>SEDS_CensusDiv!G47</f>
        <v>3766.239</v>
      </c>
      <c r="F36" s="447">
        <f t="shared" si="4"/>
        <v>0.99999973448312751</v>
      </c>
      <c r="G36" s="446">
        <f t="shared" si="5"/>
        <v>3766.2379999999998</v>
      </c>
      <c r="H36" s="449"/>
      <c r="I36" s="450"/>
      <c r="J36" s="440">
        <f t="shared" si="9"/>
        <v>1999</v>
      </c>
      <c r="K36" s="445">
        <f>AER11_Table2.1C_Update!U62</f>
        <v>4053343</v>
      </c>
      <c r="L36" s="446">
        <f>'Annual Data_MERT2.3_July14'!L63</f>
        <v>4053.3429999999998</v>
      </c>
      <c r="M36" s="446">
        <f>SEDS_CensusDiv!N47</f>
        <v>4048.759</v>
      </c>
      <c r="N36" s="447">
        <f t="shared" si="6"/>
        <v>1.0011321987799224</v>
      </c>
      <c r="O36" s="446">
        <f t="shared" si="7"/>
        <v>4053.3429999999998</v>
      </c>
      <c r="S36" s="449"/>
      <c r="T36" s="450"/>
      <c r="U36" s="452"/>
      <c r="V36" s="449"/>
      <c r="W36" s="437"/>
      <c r="X36" s="437"/>
      <c r="Y36" s="459"/>
      <c r="Z36" s="437"/>
      <c r="AA36" s="452"/>
      <c r="AB36" s="452"/>
      <c r="AC36" s="451"/>
      <c r="AD36" s="451"/>
    </row>
    <row r="37" spans="2:30" x14ac:dyDescent="0.2">
      <c r="B37" s="440">
        <f t="shared" si="8"/>
        <v>2000</v>
      </c>
      <c r="C37" s="445">
        <f>AER11_Table2.1C_Update!W63</f>
        <v>3955691</v>
      </c>
      <c r="D37" s="446">
        <f>'Annual Data_MERT2.3_July14'!M64</f>
        <v>3955.6909999999998</v>
      </c>
      <c r="E37" s="446">
        <f>SEDS_CensusDiv!G48</f>
        <v>3955.692</v>
      </c>
      <c r="F37" s="447">
        <f t="shared" si="4"/>
        <v>0.99999974719973139</v>
      </c>
      <c r="G37" s="446">
        <f t="shared" si="5"/>
        <v>3955.6909999999998</v>
      </c>
      <c r="H37" s="449"/>
      <c r="I37" s="450"/>
      <c r="J37" s="440">
        <f t="shared" si="9"/>
        <v>2000</v>
      </c>
      <c r="K37" s="445">
        <f>AER11_Table2.1C_Update!U63</f>
        <v>4278048</v>
      </c>
      <c r="L37" s="446">
        <f>'Annual Data_MERT2.3_July14'!L64</f>
        <v>4278.0469999999996</v>
      </c>
      <c r="M37" s="446">
        <f>SEDS_CensusDiv!N48</f>
        <v>4261.2029999999995</v>
      </c>
      <c r="N37" s="447">
        <f t="shared" si="6"/>
        <v>1.0039528743408845</v>
      </c>
      <c r="O37" s="446">
        <f t="shared" si="7"/>
        <v>4278.0469999999996</v>
      </c>
      <c r="S37" s="449"/>
      <c r="T37" s="450"/>
      <c r="U37" s="452"/>
      <c r="V37" s="449"/>
      <c r="W37" s="437"/>
      <c r="X37" s="437"/>
      <c r="Y37" s="459"/>
      <c r="Z37" s="437"/>
      <c r="AA37" s="452"/>
      <c r="AB37" s="452"/>
      <c r="AC37" s="451"/>
      <c r="AD37" s="451"/>
    </row>
    <row r="38" spans="2:30" x14ac:dyDescent="0.2">
      <c r="B38" s="440">
        <f t="shared" si="8"/>
        <v>2001</v>
      </c>
      <c r="C38" s="445">
        <f>AER11_Table2.1C_Update!W64</f>
        <v>4062047</v>
      </c>
      <c r="D38" s="446">
        <f>'Annual Data_MERT2.3_July14'!M65</f>
        <v>4062.047</v>
      </c>
      <c r="E38" s="446">
        <f>SEDS_CensusDiv!G49</f>
        <v>4062.8649999999998</v>
      </c>
      <c r="F38" s="447">
        <f t="shared" si="4"/>
        <v>0.99979866424308961</v>
      </c>
      <c r="G38" s="446">
        <f t="shared" si="5"/>
        <v>4062.047</v>
      </c>
      <c r="H38" s="449"/>
      <c r="I38" s="450"/>
      <c r="J38" s="440">
        <f t="shared" si="9"/>
        <v>2001</v>
      </c>
      <c r="K38" s="445">
        <f>AER11_Table2.1C_Update!U64</f>
        <v>4084326</v>
      </c>
      <c r="L38" s="446">
        <f>'Annual Data_MERT2.3_July14'!L65</f>
        <v>4084.3270000000002</v>
      </c>
      <c r="M38" s="446">
        <f>SEDS_CensusDiv!N49</f>
        <v>4067.7569999999996</v>
      </c>
      <c r="N38" s="447">
        <f t="shared" si="6"/>
        <v>1.0040734979990202</v>
      </c>
      <c r="O38" s="446">
        <f t="shared" si="7"/>
        <v>4084.3270000000002</v>
      </c>
      <c r="S38" s="449"/>
      <c r="T38" s="450"/>
      <c r="U38" s="452"/>
      <c r="V38" s="449"/>
      <c r="W38" s="437"/>
      <c r="X38" s="437"/>
      <c r="Y38" s="459"/>
      <c r="Z38" s="437"/>
      <c r="AA38" s="437"/>
      <c r="AB38" s="437"/>
    </row>
    <row r="39" spans="2:30" x14ac:dyDescent="0.2">
      <c r="B39" s="440">
        <f t="shared" si="8"/>
        <v>2002</v>
      </c>
      <c r="C39" s="445">
        <f>AER11_Table2.1C_Update!W65</f>
        <v>4109861</v>
      </c>
      <c r="D39" s="446">
        <f>'Annual Data_MERT2.3_July14'!M66</f>
        <v>4109.8609999999999</v>
      </c>
      <c r="E39" s="446">
        <f>SEDS_CensusDiv!G50</f>
        <v>4109.8189999999995</v>
      </c>
      <c r="F39" s="447">
        <f t="shared" si="4"/>
        <v>1.000010219428155</v>
      </c>
      <c r="G39" s="446">
        <f t="shared" si="5"/>
        <v>4109.8609999999999</v>
      </c>
      <c r="H39" s="449"/>
      <c r="I39" s="450"/>
      <c r="J39" s="440">
        <f t="shared" si="9"/>
        <v>2002</v>
      </c>
      <c r="K39" s="445">
        <f>AER11_Table2.1C_Update!U65</f>
        <v>4131670</v>
      </c>
      <c r="L39" s="446">
        <f>'Annual Data_MERT2.3_July14'!L66</f>
        <v>4131.6679999999997</v>
      </c>
      <c r="M39" s="446">
        <f>SEDS_CensusDiv!N50</f>
        <v>4124.3360000000002</v>
      </c>
      <c r="N39" s="447">
        <f t="shared" si="6"/>
        <v>1.0017777407078374</v>
      </c>
      <c r="O39" s="446">
        <f t="shared" si="7"/>
        <v>4131.6679999999997</v>
      </c>
      <c r="S39" s="449"/>
      <c r="T39" s="450"/>
      <c r="U39" s="452"/>
      <c r="V39" s="449"/>
      <c r="W39" s="437"/>
      <c r="X39" s="437"/>
      <c r="Y39" s="459"/>
      <c r="Z39" s="437"/>
      <c r="AA39" s="437"/>
      <c r="AB39" s="437"/>
    </row>
    <row r="40" spans="2:30" x14ac:dyDescent="0.2">
      <c r="B40" s="440">
        <f t="shared" si="8"/>
        <v>2003</v>
      </c>
      <c r="C40" s="445">
        <f>AER11_Table2.1C_Update!W66</f>
        <v>4090059</v>
      </c>
      <c r="D40" s="446">
        <f>'Annual Data_MERT2.3_July14'!M67</f>
        <v>4090.0590000000002</v>
      </c>
      <c r="E40" s="446">
        <f>SEDS_CensusDiv!G51</f>
        <v>4090.0590000000002</v>
      </c>
      <c r="F40" s="447">
        <f t="shared" si="4"/>
        <v>1</v>
      </c>
      <c r="G40" s="446">
        <f t="shared" si="5"/>
        <v>4090.0590000000002</v>
      </c>
      <c r="H40" s="449"/>
      <c r="I40" s="450"/>
      <c r="J40" s="440">
        <f t="shared" si="9"/>
        <v>2003</v>
      </c>
      <c r="K40" s="445">
        <f>AER11_Table2.1C_Update!U66</f>
        <v>4283303</v>
      </c>
      <c r="L40" s="446">
        <f>'Annual Data_MERT2.3_July14'!L67</f>
        <v>4297.92</v>
      </c>
      <c r="M40" s="446">
        <f>SEDS_CensusDiv!N51</f>
        <v>4293.3649999999998</v>
      </c>
      <c r="N40" s="447">
        <f t="shared" si="6"/>
        <v>1.0010609393797174</v>
      </c>
      <c r="O40" s="446">
        <f t="shared" si="7"/>
        <v>4297.92</v>
      </c>
      <c r="S40" s="449"/>
      <c r="T40" s="450"/>
      <c r="U40" s="452"/>
      <c r="V40" s="449"/>
      <c r="W40" s="437"/>
      <c r="X40" s="437"/>
      <c r="Y40" s="459"/>
      <c r="Z40" s="437"/>
      <c r="AA40" s="437"/>
      <c r="AB40" s="437"/>
    </row>
    <row r="41" spans="2:30" x14ac:dyDescent="0.2">
      <c r="B41" s="440">
        <f t="shared" si="8"/>
        <v>2004</v>
      </c>
      <c r="C41" s="445">
        <f>AER11_Table2.1C_Update!W67</f>
        <v>4198209</v>
      </c>
      <c r="D41" s="446">
        <f>'Annual Data_MERT2.3_July14'!M68</f>
        <v>4198.2089999999998</v>
      </c>
      <c r="E41" s="446">
        <f>SEDS_CensusDiv!G52</f>
        <v>4198.2129999999997</v>
      </c>
      <c r="F41" s="447">
        <f t="shared" si="4"/>
        <v>0.99999904721365973</v>
      </c>
      <c r="G41" s="446">
        <f t="shared" si="5"/>
        <v>4198.2089999999998</v>
      </c>
      <c r="H41" s="449"/>
      <c r="I41" s="450"/>
      <c r="J41" s="440">
        <f t="shared" si="9"/>
        <v>2004</v>
      </c>
      <c r="K41" s="445">
        <f>AER11_Table2.1C_Update!U67</f>
        <v>4231729</v>
      </c>
      <c r="L41" s="446">
        <f>'Annual Data_MERT2.3_July14'!L68</f>
        <v>4231.7290000000003</v>
      </c>
      <c r="M41" s="446">
        <f>SEDS_CensusDiv!N52</f>
        <v>4227.6550000000007</v>
      </c>
      <c r="N41" s="447">
        <f t="shared" si="6"/>
        <v>1.0009636547920773</v>
      </c>
      <c r="O41" s="446">
        <f t="shared" si="7"/>
        <v>4231.7290000000003</v>
      </c>
      <c r="S41" s="449"/>
      <c r="T41" s="450"/>
      <c r="U41" s="452"/>
      <c r="V41" s="449"/>
      <c r="W41" s="437"/>
      <c r="X41" s="437"/>
      <c r="Y41" s="459"/>
      <c r="Z41" s="437"/>
      <c r="AA41" s="437"/>
      <c r="AB41" s="437"/>
    </row>
    <row r="42" spans="2:30" x14ac:dyDescent="0.2">
      <c r="B42" s="440">
        <f t="shared" si="8"/>
        <v>2005</v>
      </c>
      <c r="C42" s="445">
        <f>AER11_Table2.1C_Update!W68</f>
        <v>4350570</v>
      </c>
      <c r="D42" s="446">
        <f>'Annual Data_MERT2.3_July14'!M69</f>
        <v>4350.57</v>
      </c>
      <c r="E42" s="446">
        <f>SEDS_CensusDiv!G53</f>
        <v>4350.5680000000002</v>
      </c>
      <c r="F42" s="447">
        <f t="shared" si="4"/>
        <v>1.0000004597100882</v>
      </c>
      <c r="G42" s="446">
        <f t="shared" si="5"/>
        <v>4350.57</v>
      </c>
      <c r="H42" s="449"/>
      <c r="I42" s="450"/>
      <c r="J42" s="440">
        <f t="shared" si="9"/>
        <v>2005</v>
      </c>
      <c r="K42" s="445">
        <f>AER11_Table2.1C_Update!U68</f>
        <v>4051237</v>
      </c>
      <c r="L42" s="446">
        <f>'Annual Data_MERT2.3_July14'!L69</f>
        <v>4051.2260000000001</v>
      </c>
      <c r="M42" s="446">
        <f>SEDS_CensusDiv!N53</f>
        <v>4045.5760000000005</v>
      </c>
      <c r="N42" s="447">
        <f t="shared" si="6"/>
        <v>1.0013965872844806</v>
      </c>
      <c r="O42" s="446">
        <f t="shared" si="7"/>
        <v>4051.2260000000001</v>
      </c>
      <c r="S42" s="449"/>
      <c r="T42" s="450"/>
      <c r="U42" s="452"/>
      <c r="V42" s="449"/>
      <c r="W42" s="437"/>
      <c r="X42" s="437"/>
      <c r="Y42" s="459"/>
      <c r="Z42" s="437"/>
      <c r="AA42" s="437"/>
      <c r="AB42" s="437"/>
    </row>
    <row r="43" spans="2:30" x14ac:dyDescent="0.2">
      <c r="B43" s="440">
        <f t="shared" si="8"/>
        <v>2006</v>
      </c>
      <c r="C43" s="445">
        <f>AER11_Table2.1C_Update!W69</f>
        <v>4434725</v>
      </c>
      <c r="D43" s="446">
        <f>'Annual Data_MERT2.3_July14'!M70</f>
        <v>4434.7250000000004</v>
      </c>
      <c r="E43" s="446">
        <f>SEDS_CensusDiv!G54</f>
        <v>4434.7300000000005</v>
      </c>
      <c r="F43" s="447">
        <f t="shared" si="4"/>
        <v>0.99999887253564479</v>
      </c>
      <c r="G43" s="446">
        <f t="shared" si="5"/>
        <v>4434.7250000000004</v>
      </c>
      <c r="H43" s="449"/>
      <c r="I43" s="450"/>
      <c r="J43" s="440">
        <f t="shared" si="9"/>
        <v>2006</v>
      </c>
      <c r="K43" s="445">
        <f>AER11_Table2.1C_Update!U69</f>
        <v>3746621</v>
      </c>
      <c r="L43" s="446">
        <f>'Annual Data_MERT2.3_July14'!L70</f>
        <v>3746.6120000000001</v>
      </c>
      <c r="M43" s="446">
        <f>SEDS_CensusDiv!N54</f>
        <v>3738.2510000000002</v>
      </c>
      <c r="N43" s="447">
        <f t="shared" si="6"/>
        <v>1.0022366074402174</v>
      </c>
      <c r="O43" s="446">
        <f t="shared" si="7"/>
        <v>3746.6120000000001</v>
      </c>
      <c r="S43" s="449"/>
      <c r="T43" s="450"/>
      <c r="U43" s="452"/>
      <c r="V43" s="449"/>
      <c r="W43" s="437"/>
      <c r="X43" s="437"/>
      <c r="Y43" s="459"/>
      <c r="Z43" s="437"/>
      <c r="AA43" s="437"/>
      <c r="AB43" s="437"/>
    </row>
    <row r="44" spans="2:30" x14ac:dyDescent="0.2">
      <c r="B44" s="440">
        <f t="shared" si="8"/>
        <v>2007</v>
      </c>
      <c r="C44" s="445">
        <f>AER11_Table2.1C_Update!W70</f>
        <v>4559507</v>
      </c>
      <c r="D44" s="446">
        <f>'Annual Data_MERT2.3_July14'!M71</f>
        <v>4559.5069999999996</v>
      </c>
      <c r="E44" s="446">
        <f>SEDS_CensusDiv!G55</f>
        <v>4559.509</v>
      </c>
      <c r="F44" s="447">
        <f t="shared" si="4"/>
        <v>0.99999956135627754</v>
      </c>
      <c r="G44" s="446">
        <f t="shared" si="5"/>
        <v>4559.5069999999996</v>
      </c>
      <c r="H44" s="449"/>
      <c r="I44" s="450"/>
      <c r="J44" s="440">
        <f>J43+1</f>
        <v>2007</v>
      </c>
      <c r="K44" s="445">
        <f>AER11_Table2.1C_Update!U70</f>
        <v>3922379</v>
      </c>
      <c r="L44" s="446">
        <f>'Annual Data_MERT2.3_July14'!L71</f>
        <v>3922.39</v>
      </c>
      <c r="M44" s="446">
        <f>SEDS_CensusDiv!N55</f>
        <v>3920.13</v>
      </c>
      <c r="N44" s="447">
        <f t="shared" si="6"/>
        <v>1.0005765114932412</v>
      </c>
      <c r="O44" s="446">
        <f t="shared" si="7"/>
        <v>3922.39</v>
      </c>
      <c r="S44" s="449"/>
      <c r="T44" s="450"/>
      <c r="U44" s="452"/>
      <c r="V44" s="449"/>
      <c r="W44" s="437"/>
      <c r="X44" s="437"/>
      <c r="Y44" s="459"/>
      <c r="Z44" s="437"/>
      <c r="AA44" s="437"/>
      <c r="AB44" s="437"/>
    </row>
    <row r="45" spans="2:30" x14ac:dyDescent="0.2">
      <c r="B45" s="440">
        <f t="shared" si="8"/>
        <v>2008</v>
      </c>
      <c r="C45" s="445">
        <f>AER11_Table2.1C_Update!W71</f>
        <v>4558368</v>
      </c>
      <c r="D45" s="446">
        <f>'Annual Data_MERT2.3_July14'!M72</f>
        <v>4558.3680000000004</v>
      </c>
      <c r="E45" s="446">
        <f>SEDS_CensusDiv!G56</f>
        <v>4558.3700000000008</v>
      </c>
      <c r="F45" s="447">
        <f t="shared" si="4"/>
        <v>0.99999956124667366</v>
      </c>
      <c r="G45" s="446">
        <f t="shared" si="5"/>
        <v>4558.3680000000004</v>
      </c>
      <c r="H45" s="449"/>
      <c r="I45" s="450"/>
      <c r="J45" s="440">
        <f t="shared" si="9"/>
        <v>2008</v>
      </c>
      <c r="K45" s="445">
        <f>AER11_Table2.1C_Update!U71</f>
        <v>4097992</v>
      </c>
      <c r="L45" s="446">
        <f>'Annual Data_MERT2.3_July14'!L72</f>
        <v>4097.9920000000002</v>
      </c>
      <c r="M45" s="446">
        <f>SEDS_CensusDiv!N56</f>
        <v>4091.0990000000002</v>
      </c>
      <c r="N45" s="447">
        <f t="shared" si="6"/>
        <v>1.0016848773398053</v>
      </c>
      <c r="O45" s="446">
        <f t="shared" si="7"/>
        <v>4097.9920000000002</v>
      </c>
      <c r="S45" s="449"/>
      <c r="T45" s="450"/>
      <c r="U45" s="452"/>
      <c r="V45" s="449"/>
      <c r="W45" s="437"/>
      <c r="X45" s="437"/>
      <c r="Y45" s="459"/>
      <c r="Z45" s="437"/>
      <c r="AA45" s="437"/>
      <c r="AB45" s="437"/>
    </row>
    <row r="46" spans="2:30" x14ac:dyDescent="0.2">
      <c r="B46" s="440">
        <f t="shared" si="8"/>
        <v>2009</v>
      </c>
      <c r="C46" s="445">
        <f>AER11_Table2.1C_Update!W72</f>
        <v>4460057</v>
      </c>
      <c r="D46" s="446">
        <f>'Annual Data_MERT2.3_July14'!M73</f>
        <v>4460.0569999999998</v>
      </c>
      <c r="E46" s="446">
        <f>SEDS_CensusDiv!G57</f>
        <v>4460.0569999999998</v>
      </c>
      <c r="F46" s="447">
        <f t="shared" si="4"/>
        <v>1</v>
      </c>
      <c r="G46" s="446">
        <f t="shared" si="5"/>
        <v>4460.0569999999998</v>
      </c>
      <c r="H46" s="449"/>
      <c r="I46" s="450"/>
      <c r="J46" s="440">
        <f t="shared" si="9"/>
        <v>2009</v>
      </c>
      <c r="K46" s="445">
        <f>AER11_Table2.1C_Update!U72</f>
        <v>4052174</v>
      </c>
      <c r="L46" s="446">
        <f>'Annual Data_MERT2.3_July14'!L73</f>
        <v>4052.174</v>
      </c>
      <c r="M46" s="446">
        <f>SEDS_CensusDiv!N57</f>
        <v>4050.5129999999999</v>
      </c>
      <c r="N46" s="447">
        <f t="shared" si="6"/>
        <v>1.0004100715143984</v>
      </c>
      <c r="O46" s="446">
        <f t="shared" si="7"/>
        <v>4052.1740000000004</v>
      </c>
      <c r="S46" s="449"/>
      <c r="T46" s="450"/>
      <c r="U46" s="452"/>
      <c r="V46" s="449"/>
      <c r="W46" s="437"/>
      <c r="X46" s="437"/>
      <c r="Y46" s="437"/>
      <c r="Z46" s="437"/>
      <c r="AA46" s="437"/>
      <c r="AB46" s="437"/>
    </row>
    <row r="47" spans="2:30" x14ac:dyDescent="0.2">
      <c r="B47" s="440">
        <f t="shared" si="8"/>
        <v>2010</v>
      </c>
      <c r="C47" s="445">
        <f>AER11_Table2.1C_Update!W73</f>
        <v>4538640</v>
      </c>
      <c r="D47" s="446">
        <f>'Annual Data_MERT2.3_July14'!M74</f>
        <v>4538.6400000000003</v>
      </c>
      <c r="E47" s="446">
        <f>SEDS_CensusDiv!G58</f>
        <v>4538.6409999999996</v>
      </c>
      <c r="F47" s="447">
        <f t="shared" si="4"/>
        <v>0.99999977966972953</v>
      </c>
      <c r="G47" s="446">
        <f t="shared" si="5"/>
        <v>4538.6400000000003</v>
      </c>
      <c r="H47" s="437"/>
      <c r="I47" s="437"/>
      <c r="J47" s="440">
        <f t="shared" si="9"/>
        <v>2010</v>
      </c>
      <c r="K47" s="445">
        <f>AER11_Table2.1C_Update!U73</f>
        <v>4016065</v>
      </c>
      <c r="L47" s="446">
        <f>'Annual Data_MERT2.3_July14'!L74</f>
        <v>4016.0650000000001</v>
      </c>
      <c r="M47" s="446">
        <f>SEDS_CensusDiv!N58</f>
        <v>4008</v>
      </c>
      <c r="N47" s="447">
        <f t="shared" si="6"/>
        <v>1.0020122255489021</v>
      </c>
      <c r="O47" s="446">
        <f t="shared" si="7"/>
        <v>4016.0649999999996</v>
      </c>
      <c r="S47" s="437"/>
      <c r="T47" s="437"/>
      <c r="U47" s="437"/>
      <c r="V47" s="437"/>
      <c r="W47" s="437"/>
      <c r="X47" s="437"/>
      <c r="Y47" s="437"/>
      <c r="Z47" s="437"/>
      <c r="AA47" s="437"/>
      <c r="AB47" s="437"/>
    </row>
    <row r="48" spans="2:30" x14ac:dyDescent="0.2">
      <c r="B48" s="440">
        <f t="shared" si="8"/>
        <v>2011</v>
      </c>
      <c r="C48" s="445">
        <f>AER11_Table2.1C_Update!W74</f>
        <v>4531332</v>
      </c>
      <c r="D48" s="446">
        <f>'Annual Data_MERT2.3_July14'!M75</f>
        <v>4531.3320000000003</v>
      </c>
      <c r="E48" s="446">
        <f>SEDS_CensusDiv!G59</f>
        <v>4531.3319999999994</v>
      </c>
      <c r="F48" s="447">
        <f t="shared" si="4"/>
        <v>1.0000000000000002</v>
      </c>
      <c r="G48" s="446">
        <f t="shared" si="5"/>
        <v>4531.3320000000003</v>
      </c>
      <c r="H48" s="437"/>
      <c r="I48" s="437"/>
      <c r="J48" s="440">
        <f t="shared" si="9"/>
        <v>2011</v>
      </c>
      <c r="K48" s="445">
        <f>AER11_Table2.1C_Update!U74</f>
        <v>4054540</v>
      </c>
      <c r="L48" s="446">
        <f>'Annual Data_MERT2.3_July14'!L75</f>
        <v>4054.54</v>
      </c>
      <c r="M48" s="446">
        <f>SEDS_CensusDiv!N59</f>
        <v>4072.9649999999997</v>
      </c>
      <c r="N48" s="447">
        <f t="shared" si="6"/>
        <v>0.99547626851691584</v>
      </c>
      <c r="O48" s="446">
        <f t="shared" si="7"/>
        <v>4054.54</v>
      </c>
      <c r="S48" s="437"/>
      <c r="T48" s="437"/>
      <c r="U48" s="437"/>
      <c r="V48" s="437"/>
      <c r="W48" s="437"/>
      <c r="X48" s="437"/>
      <c r="Y48" s="437"/>
      <c r="Z48" s="437"/>
      <c r="AA48" s="437"/>
      <c r="AB48" s="437"/>
    </row>
    <row r="49" spans="2:15" x14ac:dyDescent="0.2">
      <c r="B49" s="440">
        <f t="shared" si="8"/>
        <v>2012</v>
      </c>
      <c r="C49" s="445">
        <f>AER11_Table2.1C_Update!W75</f>
        <v>4528069</v>
      </c>
      <c r="D49" s="446">
        <f>'Annual Data_MERT2.3_July14'!M76</f>
        <v>4528.0690000000004</v>
      </c>
      <c r="E49" s="461">
        <f>SEDS_CensusDiv!G60</f>
        <v>4531.3319999999994</v>
      </c>
      <c r="F49" s="447">
        <f t="shared" si="4"/>
        <v>0.99927990268645095</v>
      </c>
      <c r="G49" s="446">
        <f t="shared" si="5"/>
        <v>4528.0690000000004</v>
      </c>
      <c r="H49" s="437"/>
      <c r="I49" s="437"/>
      <c r="J49" s="440">
        <f t="shared" si="9"/>
        <v>2012</v>
      </c>
      <c r="K49" s="445">
        <f>AER11_Table2.1C_Update!U75</f>
        <v>3704855</v>
      </c>
      <c r="L49" s="446">
        <f>'Annual Data_MERT2.3_July14'!L76</f>
        <v>3704.855</v>
      </c>
      <c r="M49" s="461">
        <f>SEDS_CensusDiv!N60</f>
        <v>4072.9649999999997</v>
      </c>
      <c r="N49" s="447">
        <f t="shared" si="6"/>
        <v>0.90962112367771397</v>
      </c>
      <c r="O49" s="446">
        <f t="shared" si="7"/>
        <v>3704.855</v>
      </c>
    </row>
    <row r="50" spans="2:15" x14ac:dyDescent="0.2">
      <c r="C50" s="445"/>
      <c r="D50" s="437"/>
      <c r="H50" s="437"/>
      <c r="I50" s="437"/>
      <c r="J50" s="437"/>
      <c r="K50" s="437"/>
    </row>
    <row r="51" spans="2:15" x14ac:dyDescent="0.2">
      <c r="C51" s="445"/>
      <c r="D51" s="437"/>
      <c r="H51" s="437"/>
      <c r="I51" s="437"/>
      <c r="J51" s="437"/>
      <c r="K51" s="437"/>
      <c r="N51" s="453">
        <f>AVERAGE(N7:N48)</f>
        <v>1.0020012919124812</v>
      </c>
    </row>
    <row r="52" spans="2:15" x14ac:dyDescent="0.2">
      <c r="C52" s="445"/>
      <c r="D52" s="437"/>
      <c r="H52" s="437"/>
      <c r="I52" s="437"/>
      <c r="J52" s="437"/>
      <c r="K52" s="437"/>
    </row>
    <row r="53" spans="2:15" x14ac:dyDescent="0.2">
      <c r="D53" s="437"/>
      <c r="G53" s="437"/>
      <c r="H53" s="437"/>
      <c r="I53" s="437"/>
      <c r="J53" s="437"/>
      <c r="K53" s="437"/>
    </row>
    <row r="54" spans="2:15" x14ac:dyDescent="0.2">
      <c r="G54" s="437"/>
      <c r="H54" s="437"/>
      <c r="I54" s="437"/>
    </row>
    <row r="55" spans="2:15" x14ac:dyDescent="0.2">
      <c r="D55" s="437"/>
      <c r="G55" s="437"/>
      <c r="H55" s="437"/>
      <c r="I55" s="454"/>
      <c r="M55" s="436"/>
    </row>
    <row r="56" spans="2:15" x14ac:dyDescent="0.2">
      <c r="G56" s="437"/>
      <c r="H56" s="437"/>
      <c r="I56" s="454"/>
      <c r="M56" s="440"/>
    </row>
    <row r="57" spans="2:15" x14ac:dyDescent="0.2">
      <c r="G57" s="437"/>
      <c r="H57" s="437"/>
      <c r="I57" s="437"/>
      <c r="M57" s="455"/>
    </row>
    <row r="58" spans="2:15" x14ac:dyDescent="0.2">
      <c r="M58" s="455"/>
    </row>
    <row r="59" spans="2:15" x14ac:dyDescent="0.2">
      <c r="B59" s="436"/>
    </row>
    <row r="61" spans="2:15" x14ac:dyDescent="0.2">
      <c r="B61" s="440"/>
    </row>
    <row r="62" spans="2:15" x14ac:dyDescent="0.2">
      <c r="B62" s="440"/>
    </row>
    <row r="63" spans="2:15" x14ac:dyDescent="0.2">
      <c r="B63" s="440"/>
    </row>
    <row r="64" spans="2:15" x14ac:dyDescent="0.2">
      <c r="B64" s="440"/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14</vt:i4>
      </vt:variant>
    </vt:vector>
  </HeadingPairs>
  <TitlesOfParts>
    <vt:vector size="40" baseType="lpstr">
      <vt:lpstr>General_inputs</vt:lpstr>
      <vt:lpstr>Directory</vt:lpstr>
      <vt:lpstr>Total_Commercial_LMDI_UtilAdj</vt:lpstr>
      <vt:lpstr>Commercial_Total</vt:lpstr>
      <vt:lpstr>Report_tables</vt:lpstr>
      <vt:lpstr>Regional_intensity (aggregate)</vt:lpstr>
      <vt:lpstr>Adjusted_Supplier_Data</vt:lpstr>
      <vt:lpstr>SEDS_CensusDiv</vt:lpstr>
      <vt:lpstr>National_Calibration</vt:lpstr>
      <vt:lpstr>AER09_Table2.1c</vt:lpstr>
      <vt:lpstr>AER10_Table2.1c</vt:lpstr>
      <vt:lpstr>AER11_Table2.1C_Update</vt:lpstr>
      <vt:lpstr>mer_dataT02.03_Sep13</vt:lpstr>
      <vt:lpstr>Annual Data_MERT2.3_July14</vt:lpstr>
      <vt:lpstr>Conversion_Factors</vt:lpstr>
      <vt:lpstr>Weather_factors</vt:lpstr>
      <vt:lpstr>CDD_by_Division10</vt:lpstr>
      <vt:lpstr>HDD_by_Division10</vt:lpstr>
      <vt:lpstr>CDD_by_Division11_update</vt:lpstr>
      <vt:lpstr>CDD_by_Division11_AER</vt:lpstr>
      <vt:lpstr>HDD_by_Division11_update</vt:lpstr>
      <vt:lpstr>HDD_by_Division11_AER</vt:lpstr>
      <vt:lpstr>Floorspace_estimates</vt:lpstr>
      <vt:lpstr>Regional_Floorspace</vt:lpstr>
      <vt:lpstr>Charts (www)</vt:lpstr>
      <vt:lpstr>Charts (other-not updated)</vt:lpstr>
      <vt:lpstr>base_label</vt:lpstr>
      <vt:lpstr>base_label_paren</vt:lpstr>
      <vt:lpstr>base_label2</vt:lpstr>
      <vt:lpstr>base_row</vt:lpstr>
      <vt:lpstr>base_row2</vt:lpstr>
      <vt:lpstr>Base_year</vt:lpstr>
      <vt:lpstr>base_year_paren</vt:lpstr>
      <vt:lpstr>Base_year2</vt:lpstr>
      <vt:lpstr>Begin_year_chart1</vt:lpstr>
      <vt:lpstr>End_year_chart1</vt:lpstr>
      <vt:lpstr>Directory!index_label</vt:lpstr>
      <vt:lpstr>General_inputs!index_label</vt:lpstr>
      <vt:lpstr>index_label</vt:lpstr>
      <vt:lpstr>Utility_Adj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B. Belzer</dc:creator>
  <cp:lastModifiedBy>test</cp:lastModifiedBy>
  <cp:lastPrinted>2004-08-26T16:41:47Z</cp:lastPrinted>
  <dcterms:created xsi:type="dcterms:W3CDTF">2003-01-24T20:49:25Z</dcterms:created>
  <dcterms:modified xsi:type="dcterms:W3CDTF">2015-03-09T18:21:24Z</dcterms:modified>
</cp:coreProperties>
</file>